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ansa Aditya\Downloads\Office\Word\ESR\CINIRU_KEB_BARU\"/>
    </mc:Choice>
  </mc:AlternateContent>
  <xr:revisionPtr revIDLastSave="0" documentId="13_ncr:1_{F0A9E34A-9DA3-4238-8765-2D36FBF2F32F}" xr6:coauthVersionLast="47" xr6:coauthVersionMax="47" xr10:uidLastSave="{00000000-0000-0000-0000-000000000000}"/>
  <bookViews>
    <workbookView xWindow="-120" yWindow="-120" windowWidth="20730" windowHeight="11760" tabRatio="920" xr2:uid="{00000000-000D-0000-FFFF-FFFF00000000}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RFA!$A$29:$F$69</definedName>
    <definedName name="_xlnm.Print_Area" localSheetId="19">'site access'!$A$1:$F$108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F2" i="24"/>
  <c r="F2" i="18"/>
  <c r="F2" i="17"/>
  <c r="F2" i="21"/>
  <c r="F2" i="15"/>
  <c r="F2" i="14"/>
  <c r="F2" i="20"/>
  <c r="F2" i="33"/>
  <c r="F2" i="32"/>
  <c r="F2" i="31"/>
  <c r="F2" i="30"/>
  <c r="F2" i="28"/>
  <c r="G2" i="26"/>
  <c r="F2" i="29" s="1"/>
  <c r="F2" i="19"/>
  <c r="M8" i="36"/>
  <c r="C46" i="34"/>
  <c r="C4" i="25" s="1"/>
  <c r="F3" i="19"/>
  <c r="F4" i="19"/>
  <c r="E41" i="36"/>
  <c r="E39" i="36"/>
  <c r="N65" i="36"/>
  <c r="G65" i="36"/>
  <c r="A57" i="1"/>
  <c r="E45" i="34"/>
  <c r="K132" i="36" s="1"/>
  <c r="C2" i="19"/>
  <c r="B20" i="37"/>
  <c r="G20" i="37" s="1"/>
  <c r="B19" i="37"/>
  <c r="F20" i="37" s="1"/>
  <c r="E20" i="37"/>
  <c r="A21" i="37"/>
  <c r="H19" i="37" s="1"/>
  <c r="D19" i="37" s="1"/>
  <c r="E19" i="37"/>
  <c r="A19" i="37"/>
  <c r="F19" i="37" s="1"/>
  <c r="A20" i="37"/>
  <c r="G19" i="37" s="1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F32" i="1"/>
  <c r="A67" i="1"/>
  <c r="I141" i="36"/>
  <c r="K140" i="36"/>
  <c r="K139" i="36"/>
  <c r="K138" i="36"/>
  <c r="K137" i="36"/>
  <c r="O126" i="36"/>
  <c r="G126" i="36"/>
  <c r="O123" i="36"/>
  <c r="S133" i="36" s="1"/>
  <c r="K133" i="36" s="1"/>
  <c r="G123" i="36"/>
  <c r="E11" i="6"/>
  <c r="E12" i="6"/>
  <c r="A35" i="7"/>
  <c r="E185" i="36"/>
  <c r="S131" i="36"/>
  <c r="O48" i="36"/>
  <c r="K48" i="36"/>
  <c r="G48" i="36"/>
  <c r="E47" i="36"/>
  <c r="E17" i="36"/>
  <c r="E16" i="36"/>
  <c r="E15" i="36"/>
  <c r="E14" i="36"/>
  <c r="E13" i="36"/>
  <c r="E12" i="36"/>
  <c r="E11" i="36"/>
  <c r="M7" i="36"/>
  <c r="M6" i="36"/>
  <c r="B2" i="36"/>
  <c r="A39" i="1"/>
  <c r="A15" i="35"/>
  <c r="A38" i="1"/>
  <c r="A14" i="35"/>
  <c r="C5" i="25"/>
  <c r="C5" i="24"/>
  <c r="C5" i="18"/>
  <c r="C5" i="17"/>
  <c r="C59" i="17" s="1"/>
  <c r="C113" i="17" s="1"/>
  <c r="C168" i="17" s="1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3" i="25"/>
  <c r="C2" i="25"/>
  <c r="F4" i="24"/>
  <c r="F3" i="24"/>
  <c r="C3" i="24"/>
  <c r="C2" i="24"/>
  <c r="F4" i="18"/>
  <c r="F3" i="18"/>
  <c r="C4" i="18"/>
  <c r="C3" i="18"/>
  <c r="C2" i="18"/>
  <c r="F4" i="17"/>
  <c r="F58" i="17" s="1"/>
  <c r="F112" i="17" s="1"/>
  <c r="F167" i="17" s="1"/>
  <c r="F3" i="17"/>
  <c r="F57" i="17"/>
  <c r="F111" i="17" s="1"/>
  <c r="F166" i="17" s="1"/>
  <c r="C4" i="17"/>
  <c r="C58" i="17" s="1"/>
  <c r="C112" i="17" s="1"/>
  <c r="C167" i="17" s="1"/>
  <c r="C3" i="17"/>
  <c r="C57" i="17" s="1"/>
  <c r="C111" i="17" s="1"/>
  <c r="C166" i="17" s="1"/>
  <c r="C2" i="17"/>
  <c r="C56" i="17" s="1"/>
  <c r="C110" i="17" s="1"/>
  <c r="C165" i="17" s="1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3" i="33"/>
  <c r="C2" i="33"/>
  <c r="F4" i="32"/>
  <c r="F3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3" i="28"/>
  <c r="C2" i="28"/>
  <c r="C4" i="19"/>
  <c r="D4" i="26" s="1"/>
  <c r="C3" i="19"/>
  <c r="A66" i="1"/>
  <c r="A65" i="1"/>
  <c r="A58" i="1"/>
  <c r="A55" i="1"/>
  <c r="L25" i="36" s="1"/>
  <c r="A53" i="1"/>
  <c r="E25" i="36" s="1"/>
  <c r="A49" i="1"/>
  <c r="L26" i="36" s="1"/>
  <c r="A47" i="1"/>
  <c r="E26" i="36" s="1"/>
  <c r="A43" i="1"/>
  <c r="A37" i="1"/>
  <c r="A35" i="1"/>
  <c r="A34" i="1"/>
  <c r="E13" i="6"/>
  <c r="E10" i="6"/>
  <c r="E9" i="6"/>
  <c r="E8" i="6"/>
  <c r="B7" i="7"/>
  <c r="B6" i="7"/>
  <c r="B5" i="7"/>
  <c r="B4" i="7"/>
  <c r="F56" i="17"/>
  <c r="F110" i="17"/>
  <c r="F165" i="17"/>
  <c r="C4" i="28"/>
  <c r="C4" i="33"/>
  <c r="C4" i="32"/>
  <c r="G10" i="37" l="1"/>
  <c r="E13" i="37" s="1"/>
  <c r="L16" i="37" s="1"/>
  <c r="T25" i="37" s="1"/>
  <c r="C4" i="24"/>
  <c r="G21" i="37"/>
  <c r="E24" i="37" s="1"/>
  <c r="T15" i="37" s="1"/>
  <c r="E21" i="37"/>
  <c r="E23" i="37" s="1"/>
  <c r="E10" i="37"/>
  <c r="E12" i="37" s="1"/>
  <c r="C4" i="15"/>
  <c r="C4" i="21"/>
  <c r="R15" i="37" l="1"/>
  <c r="N16" i="37"/>
  <c r="R25" i="37" s="1"/>
  <c r="M16" i="37"/>
  <c r="Q25" i="37" s="1"/>
  <c r="S15" i="37"/>
  <c r="Q15" i="37"/>
  <c r="K16" i="37"/>
  <c r="P15" i="37" l="1"/>
  <c r="S25" i="37"/>
  <c r="P25" i="37" s="1"/>
  <c r="O16" i="37"/>
</calcChain>
</file>

<file path=xl/sharedStrings.xml><?xml version="1.0" encoding="utf-8"?>
<sst xmlns="http://schemas.openxmlformats.org/spreadsheetml/2006/main" count="1053" uniqueCount="477">
  <si>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</si>
  <si>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</si>
  <si>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</si>
  <si>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</si>
  <si>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</si>
  <si>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</si>
  <si>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</si>
  <si>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</si>
  <si>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</si>
  <si>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</si>
  <si>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</si>
  <si>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</si>
  <si>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</si>
  <si>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</si>
  <si>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</si>
  <si>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</si>
  <si>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</si>
  <si>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</si>
  <si>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</si>
  <si>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</si>
  <si>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</si>
  <si>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</si>
  <si>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</si>
  <si>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</si>
  <si>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</si>
  <si>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</si>
  <si>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</si>
  <si>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</si>
  <si>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</si>
  <si>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</si>
  <si>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</si>
  <si>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</si>
  <si>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</si>
  <si>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</si>
  <si>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</si>
  <si>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</si>
  <si>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</si>
  <si>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</si>
  <si>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</si>
  <si>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</si>
  <si>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</si>
  <si>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</si>
  <si>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</si>
  <si>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</si>
  <si>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</si>
  <si>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</si>
  <si>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</si>
  <si>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</si>
  <si>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</si>
  <si>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</si>
  <si>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</si>
  <si>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</si>
  <si>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</si>
  <si>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</si>
  <si>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</si>
  <si>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</si>
  <si>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</si>
  <si>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</si>
  <si>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</si>
  <si>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</si>
  <si>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</si>
  <si>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</si>
  <si>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</si>
  <si>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</si>
  <si>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</si>
  <si>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</si>
  <si>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</si>
  <si>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</si>
  <si>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</si>
  <si>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</si>
  <si>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</si>
  <si>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</si>
  <si>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</si>
  <si>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</si>
  <si>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</si>
  <si>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</si>
  <si>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</si>
  <si>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</si>
  <si>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</si>
  <si>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</si>
  <si>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</si>
  <si>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</si>
  <si>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</si>
  <si>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</si>
  <si>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</si>
  <si>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</si>
  <si>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</si>
  <si>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</si>
  <si>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</si>
  <si>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</si>
  <si>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</si>
  <si>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</si>
  <si>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</si>
  <si>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</si>
  <si>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</si>
  <si>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</si>
  <si>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</si>
  <si>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</si>
  <si>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</si>
  <si>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</si>
  <si>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</si>
  <si>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</si>
  <si>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</si>
  <si>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</si>
  <si>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</si>
  <si>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</si>
  <si>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</si>
  <si>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</si>
  <si>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</si>
  <si>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</si>
  <si>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</si>
  <si>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</si>
  <si>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</si>
  <si>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</si>
  <si>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</si>
  <si>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</si>
  <si>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</si>
  <si>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</si>
  <si>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</si>
  <si>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</si>
  <si>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</si>
  <si>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</si>
  <si>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</si>
  <si>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</si>
  <si>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</si>
  <si>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</si>
  <si>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</si>
  <si>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</si>
  <si>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</si>
  <si>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</si>
  <si>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</si>
  <si>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</si>
  <si>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</si>
  <si>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</si>
  <si>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</si>
  <si>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</si>
  <si>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</si>
  <si>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</si>
  <si>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</si>
  <si>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</si>
  <si>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</si>
  <si>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</si>
  <si>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</si>
  <si>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</si>
  <si>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</si>
  <si>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</si>
  <si>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</si>
  <si>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</si>
  <si>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</si>
  <si>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</si>
  <si>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</si>
  <si>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</si>
  <si>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</si>
  <si>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</si>
  <si>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</si>
  <si>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</si>
  <si>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</si>
  <si>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</si>
  <si>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</si>
  <si>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</si>
  <si>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</si>
  <si>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</si>
  <si>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</si>
  <si>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</si>
  <si>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</si>
  <si>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</si>
  <si>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</si>
  <si>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</si>
  <si>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</si>
  <si>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</si>
  <si>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</si>
  <si>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</si>
  <si>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</si>
  <si>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</si>
  <si>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</si>
  <si>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</si>
  <si>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</si>
  <si>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</si>
  <si>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</si>
  <si>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</si>
  <si>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</si>
  <si>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</si>
  <si>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</si>
  <si>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</si>
  <si>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</si>
  <si>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</si>
  <si>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</si>
  <si>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</si>
  <si>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</si>
  <si>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</si>
  <si>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</si>
  <si>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</si>
  <si>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</si>
  <si>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</si>
  <si>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</si>
  <si>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</si>
  <si>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</si>
  <si>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</si>
  <si>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</si>
  <si>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</si>
  <si>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</si>
  <si>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</si>
  <si>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</si>
  <si>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</si>
  <si>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</si>
  <si>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</si>
  <si>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</si>
  <si>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</si>
  <si>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</si>
  <si>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</si>
  <si>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</si>
  <si>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</si>
  <si>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</si>
  <si>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</si>
  <si>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</si>
  <si>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</si>
  <si>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</si>
  <si>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</si>
  <si>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</si>
  <si>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</si>
  <si>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</si>
  <si>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</si>
  <si>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</si>
  <si>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</si>
  <si>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</si>
  <si>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</si>
  <si>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</si>
  <si>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</si>
  <si>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</si>
  <si>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</si>
  <si>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</si>
  <si>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</si>
  <si>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</si>
  <si>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</si>
  <si>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</si>
  <si>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</si>
  <si>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</si>
  <si>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</si>
  <si>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</si>
  <si>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</si>
  <si>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</si>
  <si>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</si>
  <si>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</si>
  <si>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</si>
  <si>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</si>
  <si>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</si>
  <si>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</si>
  <si>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</si>
  <si>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</si>
  <si>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</si>
  <si>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</si>
  <si>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</si>
  <si>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</si>
  <si>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</si>
  <si>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</si>
  <si>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</si>
  <si>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</si>
  <si>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</si>
  <si>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</si>
  <si>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</si>
  <si>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</si>
  <si>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</si>
  <si>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</si>
  <si>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</si>
  <si>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</si>
  <si>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</si>
  <si>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</si>
  <si>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</si>
  <si>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</si>
  <si>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</si>
  <si>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</si>
  <si>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</si>
  <si>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</si>
  <si>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</si>
  <si>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</si>
  <si>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</si>
  <si>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</si>
  <si>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</si>
  <si>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</si>
  <si>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</si>
  <si>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</si>
  <si>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</si>
  <si>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</si>
  <si>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</si>
  <si>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</si>
  <si>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</si>
  <si>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</si>
  <si>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</si>
  <si>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</si>
  <si>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</si>
  <si>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</si>
  <si>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</si>
  <si>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</si>
  <si>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</si>
  <si>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</si>
  <si>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</si>
  <si>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</si>
  <si>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</si>
  <si>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</si>
  <si>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</si>
  <si>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</si>
  <si>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</si>
  <si>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</si>
  <si>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</si>
  <si>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</si>
  <si>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</si>
  <si>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</si>
  <si>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</si>
  <si>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</si>
  <si>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</si>
  <si>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</si>
  <si>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</si>
  <si>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</si>
  <si>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</si>
  <si>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</si>
  <si>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</si>
  <si>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</si>
  <si>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</si>
  <si>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</si>
  <si>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</si>
  <si>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</si>
  <si>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</si>
  <si>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</si>
  <si>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</si>
  <si>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</si>
  <si>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</si>
  <si>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</si>
  <si>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</si>
  <si>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</si>
  <si>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</si>
  <si>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</si>
  <si>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</si>
  <si>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</si>
  <si>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</si>
  <si>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</si>
  <si>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</si>
  <si>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</si>
  <si>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</si>
  <si>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</si>
  <si>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Capacity : 13,2 KVA</t>
  </si>
  <si>
    <t xml:space="preserve"> </t>
  </si>
  <si>
    <t>at</t>
  </si>
  <si>
    <t>Three Camouflage</t>
  </si>
  <si>
    <t>L 10 Meter</t>
  </si>
  <si>
    <t>W 10 Meter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</si>
  <si>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</si>
  <si>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</si>
  <si>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</si>
  <si>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</si>
  <si>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</si>
  <si>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</si>
  <si>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</si>
  <si>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</si>
  <si>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</si>
  <si>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</si>
  <si>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</si>
  <si>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</si>
  <si>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</si>
  <si>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</si>
  <si>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</si>
  <si>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</si>
  <si>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</si>
  <si>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</si>
  <si>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</si>
  <si>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</si>
  <si>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</si>
  <si>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</si>
  <si>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</si>
  <si>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</si>
  <si>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</si>
  <si>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</si>
  <si>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</si>
  <si>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</si>
  <si>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</si>
  <si>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</si>
  <si>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</si>
  <si>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</si>
  <si>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</si>
  <si>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</si>
  <si>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</si>
  <si>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</si>
  <si>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</si>
  <si>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</si>
  <si>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</si>
  <si>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</si>
  <si>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</si>
  <si>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</si>
  <si>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</si>
  <si>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</si>
  <si>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</si>
  <si>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</si>
  <si>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</si>
  <si>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</si>
  <si>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</si>
  <si>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</si>
  <si>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</si>
  <si>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</si>
  <si>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</si>
  <si>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</si>
  <si>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</si>
  <si>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</si>
  <si>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</si>
  <si>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</si>
  <si>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</si>
  <si>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</si>
  <si>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</si>
  <si>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</si>
  <si>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</si>
  <si>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</si>
  <si>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</si>
  <si>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</si>
  <si>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</si>
  <si>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</si>
  <si>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</si>
  <si>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</si>
  <si>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</si>
  <si>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</si>
  <si>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</si>
  <si>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</si>
  <si>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</si>
  <si>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</si>
  <si>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</si>
  <si>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</si>
  <si>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</si>
  <si>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</si>
  <si>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</si>
  <si>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</si>
  <si>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</si>
  <si>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</si>
  <si>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</si>
  <si>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</si>
  <si>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</si>
  <si>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</si>
  <si>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</si>
  <si>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</si>
  <si>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</si>
  <si>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</si>
  <si>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</si>
  <si>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</si>
  <si>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</si>
  <si>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</si>
  <si>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</si>
  <si>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</si>
  <si>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</si>
  <si>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</si>
  <si>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</si>
  <si>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</si>
  <si>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</si>
  <si>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</si>
  <si>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</si>
  <si>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</si>
  <si>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</si>
  <si>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</si>
  <si>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</si>
  <si>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</si>
  <si>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</si>
  <si>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>Distance From Existing PLN Pole : 20 meter nearest Traffo -- m</t>
  </si>
  <si>
    <t xml:space="preserve"> M.a.s.l (meter above sea level)</t>
  </si>
  <si>
    <t>Eksisting Tower</t>
  </si>
  <si>
    <t>candidate Pendamping</t>
  </si>
  <si>
    <t>B2S</t>
  </si>
  <si>
    <t>M.a.g.l (meter above ground level)</t>
  </si>
  <si>
    <t>JABODETABEK</t>
  </si>
  <si>
    <t>Greenfield</t>
  </si>
  <si>
    <t>GPS DMS</t>
  </si>
  <si>
    <t>fahmiamy0212@gmail.com</t>
  </si>
  <si>
    <t>Kelurahan. Rawa Barat Kecamatan. Kebayoran Baru</t>
  </si>
  <si>
    <t>Jakarta Selatan, DKI Jakarta</t>
  </si>
  <si>
    <t>Project : 
Greenfield</t>
  </si>
  <si>
    <t>Reboin Sianturi</t>
  </si>
  <si>
    <t>CINIRU_KEB_BARU</t>
  </si>
  <si>
    <t xml:space="preserve">6°14'10.12"S </t>
  </si>
  <si>
    <t>106°48'45.04"E</t>
  </si>
  <si>
    <t>Jalan Suryo</t>
  </si>
  <si>
    <t>106.81423 // 106°48'51.2"E</t>
  </si>
  <si>
    <t>-6.23676 // 6°14'12.3"S</t>
  </si>
  <si>
    <t>201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</si>
</sst>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[Red]\(&quot;$&quot;#,##0.00\)"/>
    <numFmt numFmtId="165" formatCode="_(* #,##0.00_);_(* \(#,##0.00\);_(* &quot;-&quot;??_);_(@_)"/>
    <numFmt numFmtId="166" formatCode="[$-409]d\-mmm\-yy;@"/>
    <numFmt numFmtId="167" formatCode="[$-409]mmmm\ d\,\ yyyy;@"/>
    <numFmt numFmtId="168" formatCode="#.##\ &quot;m&quot;"/>
    <numFmt numFmtId="169" formatCode="0.00_)"/>
    <numFmt numFmtId="170" formatCode="0;[Red]0"/>
    <numFmt numFmtId="171" formatCode="0.000"/>
    <numFmt numFmtId="172" formatCode="0.0000"/>
    <numFmt numFmtId="173" formatCode="0.00000"/>
  </numFmts>
  <fonts count="8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trike/>
      <sz val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0" fontId="63" fillId="0" borderId="0" applyFont="0"/>
    <xf numFmtId="0" fontId="21" fillId="0" borderId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8" fontId="1" fillId="0" borderId="0" applyFill="0" applyBorder="0" applyAlignment="0" applyProtection="0"/>
    <xf numFmtId="38" fontId="7" fillId="2" borderId="0" applyNumberFormat="0" applyBorder="0" applyAlignment="0" applyProtection="0"/>
    <xf numFmtId="0" fontId="64" fillId="3" borderId="1"/>
    <xf numFmtId="0" fontId="2" fillId="4" borderId="2">
      <alignment vertical="center" wrapText="1"/>
    </xf>
    <xf numFmtId="0" fontId="72" fillId="0" borderId="0" applyNumberFormat="0" applyFill="0" applyBorder="0" applyAlignment="0" applyProtection="0"/>
    <xf numFmtId="10" fontId="7" fillId="5" borderId="3" applyNumberFormat="0" applyBorder="0" applyAlignment="0" applyProtection="0"/>
    <xf numFmtId="169" fontId="65" fillId="0" borderId="0"/>
    <xf numFmtId="0" fontId="73" fillId="0" borderId="0"/>
    <xf numFmtId="0" fontId="14" fillId="0" borderId="0"/>
    <xf numFmtId="0" fontId="1" fillId="0" borderId="0"/>
    <xf numFmtId="0" fontId="71" fillId="0" borderId="0"/>
    <xf numFmtId="10" fontId="1" fillId="0" borderId="0" applyFont="0" applyFill="0" applyBorder="0" applyAlignment="0" applyProtection="0"/>
    <xf numFmtId="3" fontId="1" fillId="0" borderId="3" applyNumberFormat="0" applyFont="0" applyFill="0" applyAlignment="0" applyProtection="0">
      <alignment vertical="center"/>
    </xf>
    <xf numFmtId="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7" fillId="0" borderId="0" applyFill="0" applyBorder="0"/>
    <xf numFmtId="0" fontId="7" fillId="6" borderId="0" applyFill="0" applyBorder="0"/>
    <xf numFmtId="0" fontId="67" fillId="0" borderId="4"/>
  </cellStyleXfs>
  <cellXfs count="820">
    <xf numFmtId="0" fontId="0" fillId="0" borderId="0" xfId="0"/>
    <xf numFmtId="0" fontId="0" fillId="0" borderId="0" xfId="4" applyFont="1" applyAlignment="1">
      <alignment horizontal="center"/>
    </xf>
    <xf numFmtId="0" fontId="0" fillId="0" borderId="5" xfId="4" applyFont="1" applyBorder="1"/>
    <xf numFmtId="0" fontId="0" fillId="0" borderId="6" xfId="4" applyFont="1" applyBorder="1"/>
    <xf numFmtId="0" fontId="0" fillId="0" borderId="0" xfId="4" applyFont="1"/>
    <xf numFmtId="0" fontId="0" fillId="0" borderId="7" xfId="4" applyFont="1" applyBorder="1"/>
    <xf numFmtId="0" fontId="0" fillId="0" borderId="8" xfId="4" applyFont="1" applyBorder="1"/>
    <xf numFmtId="0" fontId="0" fillId="0" borderId="0" xfId="4" applyFont="1" applyAlignment="1">
      <alignment horizontal="centerContinuous" vertical="center"/>
    </xf>
    <xf numFmtId="0" fontId="0" fillId="0" borderId="0" xfId="4" applyFont="1" applyAlignment="1">
      <alignment vertical="center"/>
    </xf>
    <xf numFmtId="0" fontId="0" fillId="0" borderId="9" xfId="4" applyFont="1" applyBorder="1" applyAlignment="1">
      <alignment vertical="center"/>
    </xf>
    <xf numFmtId="0" fontId="0" fillId="0" borderId="10" xfId="4" applyFont="1" applyBorder="1" applyAlignment="1">
      <alignment vertical="center"/>
    </xf>
    <xf numFmtId="0" fontId="0" fillId="0" borderId="5" xfId="4" applyFont="1" applyBorder="1" applyAlignment="1">
      <alignment vertical="center"/>
    </xf>
    <xf numFmtId="0" fontId="0" fillId="0" borderId="11" xfId="4" applyFont="1" applyBorder="1" applyAlignment="1">
      <alignment vertical="center"/>
    </xf>
    <xf numFmtId="0" fontId="0" fillId="0" borderId="12" xfId="4" applyFont="1" applyBorder="1" applyAlignment="1">
      <alignment vertical="center"/>
    </xf>
    <xf numFmtId="0" fontId="0" fillId="0" borderId="13" xfId="4" applyFont="1" applyBorder="1" applyAlignment="1">
      <alignment vertical="center"/>
    </xf>
    <xf numFmtId="0" fontId="0" fillId="0" borderId="14" xfId="4" applyFont="1" applyBorder="1" applyAlignment="1">
      <alignment vertical="center"/>
    </xf>
    <xf numFmtId="0" fontId="0" fillId="0" borderId="7" xfId="4" applyFont="1" applyBorder="1" applyAlignment="1">
      <alignment vertical="center"/>
    </xf>
    <xf numFmtId="0" fontId="0" fillId="0" borderId="15" xfId="4" applyFont="1" applyBorder="1" applyAlignment="1">
      <alignment vertical="center"/>
    </xf>
    <xf numFmtId="0" fontId="0" fillId="0" borderId="3" xfId="4" applyFont="1" applyBorder="1" applyAlignment="1">
      <alignment vertical="center"/>
    </xf>
    <xf numFmtId="0" fontId="0" fillId="0" borderId="16" xfId="4" applyFont="1" applyBorder="1" applyAlignment="1">
      <alignment vertical="center"/>
    </xf>
    <xf numFmtId="0" fontId="0" fillId="0" borderId="17" xfId="4" applyFont="1" applyBorder="1" applyAlignment="1">
      <alignment vertical="center"/>
    </xf>
    <xf numFmtId="0" fontId="0" fillId="0" borderId="8" xfId="4" applyFont="1" applyBorder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Continuous" vertical="center"/>
    </xf>
    <xf numFmtId="0" fontId="4" fillId="0" borderId="11" xfId="4" applyFont="1" applyBorder="1" applyAlignment="1">
      <alignment vertical="center"/>
    </xf>
    <xf numFmtId="0" fontId="4" fillId="0" borderId="12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4" fillId="0" borderId="14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7" xfId="4" applyFont="1" applyBorder="1" applyAlignment="1">
      <alignment vertical="center"/>
    </xf>
    <xf numFmtId="0" fontId="4" fillId="0" borderId="15" xfId="4" applyFont="1" applyBorder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4" fillId="0" borderId="8" xfId="4" applyFont="1" applyBorder="1" applyAlignment="1">
      <alignment vertical="center"/>
    </xf>
    <xf numFmtId="0" fontId="4" fillId="0" borderId="18" xfId="4" applyFont="1" applyBorder="1" applyAlignment="1">
      <alignment vertical="center"/>
    </xf>
    <xf numFmtId="0" fontId="5" fillId="0" borderId="0" xfId="4" applyFont="1" applyAlignment="1">
      <alignment horizontal="centerContinuous" vertical="center"/>
    </xf>
    <xf numFmtId="0" fontId="6" fillId="0" borderId="5" xfId="4" applyFont="1" applyBorder="1" applyAlignment="1">
      <alignment vertical="center"/>
    </xf>
    <xf numFmtId="0" fontId="2" fillId="0" borderId="0" xfId="4" applyFont="1" applyAlignment="1">
      <alignment vertical="top"/>
    </xf>
    <xf numFmtId="0" fontId="0" fillId="0" borderId="0" xfId="4" quotePrefix="1" applyFont="1" applyAlignment="1">
      <alignment vertical="center"/>
    </xf>
    <xf numFmtId="0" fontId="0" fillId="0" borderId="12" xfId="4" quotePrefix="1" applyFont="1" applyBorder="1" applyAlignment="1">
      <alignment vertical="center"/>
    </xf>
    <xf numFmtId="0" fontId="2" fillId="0" borderId="5" xfId="4" applyFont="1" applyBorder="1" applyAlignment="1">
      <alignment vertical="top"/>
    </xf>
    <xf numFmtId="0" fontId="0" fillId="0" borderId="9" xfId="4" applyFont="1" applyBorder="1" applyAlignment="1">
      <alignment horizontal="centerContinuous" vertical="center"/>
    </xf>
    <xf numFmtId="0" fontId="0" fillId="0" borderId="10" xfId="4" applyFont="1" applyBorder="1" applyAlignment="1">
      <alignment horizontal="centerContinuous" vertical="center"/>
    </xf>
    <xf numFmtId="0" fontId="0" fillId="0" borderId="5" xfId="4" applyFont="1" applyBorder="1" applyAlignment="1">
      <alignment horizontal="centerContinuous" vertical="center"/>
    </xf>
    <xf numFmtId="0" fontId="2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9" fillId="0" borderId="7" xfId="4" applyFont="1" applyBorder="1" applyAlignment="1">
      <alignment vertical="center"/>
    </xf>
    <xf numFmtId="0" fontId="0" fillId="0" borderId="6" xfId="4" quotePrefix="1" applyFont="1" applyBorder="1" applyAlignment="1">
      <alignment vertical="center"/>
    </xf>
    <xf numFmtId="0" fontId="0" fillId="0" borderId="7" xfId="4" quotePrefix="1" applyFont="1" applyBorder="1" applyAlignment="1">
      <alignment vertical="center"/>
    </xf>
    <xf numFmtId="0" fontId="0" fillId="0" borderId="8" xfId="4" quotePrefix="1" applyFont="1" applyBorder="1" applyAlignment="1">
      <alignment vertical="center"/>
    </xf>
    <xf numFmtId="0" fontId="9" fillId="0" borderId="5" xfId="4" applyFont="1" applyBorder="1" applyAlignment="1">
      <alignment vertical="center"/>
    </xf>
    <xf numFmtId="0" fontId="0" fillId="0" borderId="5" xfId="4" quotePrefix="1" applyFont="1" applyBorder="1" applyAlignment="1">
      <alignment vertical="center"/>
    </xf>
    <xf numFmtId="0" fontId="0" fillId="0" borderId="14" xfId="4" quotePrefix="1" applyFont="1" applyBorder="1" applyAlignment="1">
      <alignment vertical="center"/>
    </xf>
    <xf numFmtId="0" fontId="0" fillId="0" borderId="16" xfId="4" quotePrefix="1" applyFont="1" applyBorder="1" applyAlignment="1">
      <alignment vertical="center"/>
    </xf>
    <xf numFmtId="0" fontId="2" fillId="0" borderId="12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0" fillId="0" borderId="11" xfId="4" quotePrefix="1" applyFont="1" applyBorder="1" applyAlignment="1">
      <alignment vertical="center"/>
    </xf>
    <xf numFmtId="0" fontId="10" fillId="0" borderId="0" xfId="4" applyFont="1" applyAlignment="1">
      <alignment vertical="center"/>
    </xf>
    <xf numFmtId="0" fontId="0" fillId="0" borderId="6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13" fillId="0" borderId="13" xfId="4" applyFont="1" applyBorder="1" applyAlignment="1">
      <alignment horizontal="left" vertical="top" wrapText="1"/>
    </xf>
    <xf numFmtId="0" fontId="12" fillId="0" borderId="15" xfId="4" applyFont="1" applyBorder="1" applyAlignment="1">
      <alignment vertical="top" wrapText="1"/>
    </xf>
    <xf numFmtId="0" fontId="3" fillId="0" borderId="13" xfId="4" applyFont="1" applyBorder="1" applyAlignment="1">
      <alignment horizontal="center" vertical="center"/>
    </xf>
    <xf numFmtId="0" fontId="13" fillId="0" borderId="15" xfId="4" applyFont="1" applyBorder="1" applyAlignment="1">
      <alignment horizontal="left" vertical="top" wrapText="1"/>
    </xf>
    <xf numFmtId="0" fontId="6" fillId="0" borderId="15" xfId="4" applyFont="1" applyBorder="1" applyAlignment="1">
      <alignment vertical="center" wrapText="1"/>
    </xf>
    <xf numFmtId="0" fontId="6" fillId="0" borderId="15" xfId="4" applyFont="1" applyBorder="1" applyAlignment="1">
      <alignment vertical="center"/>
    </xf>
    <xf numFmtId="0" fontId="2" fillId="0" borderId="0" xfId="4" applyFont="1"/>
    <xf numFmtId="0" fontId="14" fillId="0" borderId="0" xfId="4" applyFont="1" applyAlignment="1">
      <alignment vertical="center"/>
    </xf>
    <xf numFmtId="0" fontId="0" fillId="0" borderId="19" xfId="4" applyFont="1" applyBorder="1" applyAlignment="1">
      <alignment vertical="center"/>
    </xf>
    <xf numFmtId="0" fontId="0" fillId="0" borderId="20" xfId="4" applyFont="1" applyBorder="1"/>
    <xf numFmtId="0" fontId="4" fillId="0" borderId="21" xfId="4" applyFont="1" applyBorder="1" applyAlignment="1">
      <alignment horizontal="left" vertical="center" indent="1"/>
    </xf>
    <xf numFmtId="0" fontId="4" fillId="0" borderId="22" xfId="4" applyFont="1" applyBorder="1" applyAlignment="1">
      <alignment horizontal="left" vertical="center" indent="1"/>
    </xf>
    <xf numFmtId="0" fontId="4" fillId="0" borderId="22" xfId="4" quotePrefix="1" applyFont="1" applyBorder="1" applyAlignment="1">
      <alignment horizontal="left" vertical="center" indent="1"/>
    </xf>
    <xf numFmtId="0" fontId="16" fillId="0" borderId="15" xfId="4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4" fillId="0" borderId="0" xfId="4" applyFont="1"/>
    <xf numFmtId="0" fontId="3" fillId="0" borderId="0" xfId="4" applyFont="1"/>
    <xf numFmtId="0" fontId="4" fillId="0" borderId="0" xfId="4" quotePrefix="1" applyFont="1" applyAlignment="1">
      <alignment vertical="center"/>
    </xf>
    <xf numFmtId="0" fontId="3" fillId="0" borderId="0" xfId="4" applyFont="1" applyAlignment="1">
      <alignment horizontal="center"/>
    </xf>
    <xf numFmtId="0" fontId="0" fillId="0" borderId="10" xfId="4" applyFont="1" applyBorder="1" applyAlignment="1">
      <alignment horizontal="right" vertical="center"/>
    </xf>
    <xf numFmtId="0" fontId="3" fillId="0" borderId="3" xfId="4" applyFont="1" applyBorder="1" applyAlignment="1">
      <alignment horizontal="left" vertical="center"/>
    </xf>
    <xf numFmtId="0" fontId="14" fillId="0" borderId="0" xfId="0" applyFont="1"/>
    <xf numFmtId="0" fontId="14" fillId="0" borderId="17" xfId="4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166" fontId="2" fillId="0" borderId="0" xfId="4" applyNumberFormat="1" applyFont="1" applyAlignment="1">
      <alignment vertical="center"/>
    </xf>
    <xf numFmtId="0" fontId="22" fillId="4" borderId="3" xfId="4" applyFont="1" applyFill="1" applyBorder="1" applyAlignment="1">
      <alignment vertical="center"/>
    </xf>
    <xf numFmtId="0" fontId="22" fillId="4" borderId="10" xfId="4" applyFont="1" applyFill="1" applyBorder="1" applyAlignment="1">
      <alignment vertical="center"/>
    </xf>
    <xf numFmtId="0" fontId="22" fillId="4" borderId="5" xfId="4" applyFont="1" applyFill="1" applyBorder="1"/>
    <xf numFmtId="0" fontId="22" fillId="4" borderId="18" xfId="4" applyFont="1" applyFill="1" applyBorder="1" applyAlignment="1">
      <alignment vertical="center"/>
    </xf>
    <xf numFmtId="0" fontId="22" fillId="4" borderId="17" xfId="4" applyFont="1" applyFill="1" applyBorder="1" applyAlignment="1">
      <alignment vertical="center"/>
    </xf>
    <xf numFmtId="0" fontId="2" fillId="4" borderId="9" xfId="4" applyFont="1" applyFill="1" applyBorder="1" applyAlignment="1">
      <alignment vertical="center"/>
    </xf>
    <xf numFmtId="0" fontId="22" fillId="4" borderId="14" xfId="4" applyFont="1" applyFill="1" applyBorder="1" applyAlignment="1">
      <alignment vertical="center"/>
    </xf>
    <xf numFmtId="0" fontId="22" fillId="4" borderId="0" xfId="4" applyFont="1" applyFill="1" applyAlignment="1">
      <alignment vertical="center"/>
    </xf>
    <xf numFmtId="0" fontId="22" fillId="4" borderId="7" xfId="4" applyFont="1" applyFill="1" applyBorder="1"/>
    <xf numFmtId="0" fontId="22" fillId="4" borderId="16" xfId="4" applyFont="1" applyFill="1" applyBorder="1" applyAlignment="1">
      <alignment vertical="center"/>
    </xf>
    <xf numFmtId="0" fontId="22" fillId="4" borderId="8" xfId="4" applyFont="1" applyFill="1" applyBorder="1"/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3" fillId="0" borderId="0" xfId="4" quotePrefix="1" applyFont="1" applyAlignment="1">
      <alignment vertical="center"/>
    </xf>
    <xf numFmtId="0" fontId="25" fillId="0" borderId="0" xfId="4" applyFont="1" applyAlignment="1">
      <alignment vertical="center"/>
    </xf>
    <xf numFmtId="0" fontId="22" fillId="0" borderId="0" xfId="4" applyFont="1"/>
    <xf numFmtId="0" fontId="22" fillId="0" borderId="0" xfId="4" applyFont="1" applyAlignment="1">
      <alignment vertical="center"/>
    </xf>
    <xf numFmtId="0" fontId="2" fillId="0" borderId="0" xfId="4" applyFont="1" applyAlignment="1">
      <alignment vertical="top" wrapText="1"/>
    </xf>
    <xf numFmtId="0" fontId="15" fillId="0" borderId="0" xfId="4" applyFont="1" applyAlignment="1">
      <alignment vertical="top" wrapText="1"/>
    </xf>
    <xf numFmtId="0" fontId="16" fillId="0" borderId="0" xfId="4" applyFont="1" applyAlignment="1">
      <alignment vertical="center" wrapText="1"/>
    </xf>
    <xf numFmtId="0" fontId="6" fillId="0" borderId="0" xfId="4" applyFont="1" applyAlignment="1">
      <alignment vertical="center" wrapText="1"/>
    </xf>
    <xf numFmtId="0" fontId="2" fillId="0" borderId="5" xfId="4" applyFont="1" applyBorder="1" applyAlignment="1">
      <alignment vertical="center"/>
    </xf>
    <xf numFmtId="0" fontId="0" fillId="0" borderId="3" xfId="4" applyFont="1" applyBorder="1" applyAlignment="1">
      <alignment vertical="center" wrapText="1"/>
    </xf>
    <xf numFmtId="0" fontId="14" fillId="0" borderId="11" xfId="4" applyFont="1" applyBorder="1" applyAlignment="1">
      <alignment vertical="center"/>
    </xf>
    <xf numFmtId="0" fontId="9" fillId="0" borderId="5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Alignment="1">
      <alignment vertical="center" wrapText="1"/>
    </xf>
    <xf numFmtId="0" fontId="2" fillId="0" borderId="0" xfId="0" applyFont="1"/>
    <xf numFmtId="0" fontId="2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0" borderId="17" xfId="4" applyFont="1" applyBorder="1" applyAlignment="1">
      <alignment vertical="center"/>
    </xf>
    <xf numFmtId="0" fontId="0" fillId="4" borderId="17" xfId="4" applyFont="1" applyFill="1" applyBorder="1" applyAlignment="1">
      <alignment vertical="center"/>
    </xf>
    <xf numFmtId="0" fontId="0" fillId="4" borderId="8" xfId="4" applyFont="1" applyFill="1" applyBorder="1"/>
    <xf numFmtId="0" fontId="0" fillId="4" borderId="10" xfId="4" applyFont="1" applyFill="1" applyBorder="1" applyAlignment="1">
      <alignment vertical="center"/>
    </xf>
    <xf numFmtId="0" fontId="0" fillId="4" borderId="14" xfId="4" applyFont="1" applyFill="1" applyBorder="1" applyAlignment="1">
      <alignment vertical="center"/>
    </xf>
    <xf numFmtId="0" fontId="0" fillId="4" borderId="0" xfId="4" applyFont="1" applyFill="1" applyAlignment="1">
      <alignment vertical="center"/>
    </xf>
    <xf numFmtId="0" fontId="0" fillId="4" borderId="7" xfId="4" applyFont="1" applyFill="1" applyBorder="1"/>
    <xf numFmtId="0" fontId="2" fillId="0" borderId="0" xfId="4" applyFont="1" applyAlignment="1">
      <alignment horizontal="right" vertical="center"/>
    </xf>
    <xf numFmtId="0" fontId="0" fillId="4" borderId="11" xfId="4" applyFont="1" applyFill="1" applyBorder="1" applyAlignment="1">
      <alignment vertical="center"/>
    </xf>
    <xf numFmtId="0" fontId="0" fillId="4" borderId="12" xfId="4" applyFont="1" applyFill="1" applyBorder="1" applyAlignment="1">
      <alignment vertical="center"/>
    </xf>
    <xf numFmtId="0" fontId="2" fillId="4" borderId="11" xfId="4" applyFont="1" applyFill="1" applyBorder="1" applyAlignment="1">
      <alignment vertical="center"/>
    </xf>
    <xf numFmtId="0" fontId="0" fillId="4" borderId="5" xfId="0" applyFill="1" applyBorder="1"/>
    <xf numFmtId="0" fontId="14" fillId="4" borderId="11" xfId="4" applyFont="1" applyFill="1" applyBorder="1" applyAlignment="1">
      <alignment vertical="center"/>
    </xf>
    <xf numFmtId="0" fontId="0" fillId="4" borderId="6" xfId="4" applyFont="1" applyFill="1" applyBorder="1"/>
    <xf numFmtId="0" fontId="0" fillId="4" borderId="16" xfId="4" applyFont="1" applyFill="1" applyBorder="1" applyAlignment="1">
      <alignment vertical="center"/>
    </xf>
    <xf numFmtId="0" fontId="3" fillId="4" borderId="10" xfId="4" applyFont="1" applyFill="1" applyBorder="1" applyAlignment="1">
      <alignment vertical="center"/>
    </xf>
    <xf numFmtId="0" fontId="3" fillId="4" borderId="5" xfId="4" applyFont="1" applyFill="1" applyBorder="1"/>
    <xf numFmtId="0" fontId="0" fillId="4" borderId="17" xfId="4" quotePrefix="1" applyFont="1" applyFill="1" applyBorder="1" applyAlignment="1">
      <alignment vertical="center"/>
    </xf>
    <xf numFmtId="0" fontId="3" fillId="4" borderId="12" xfId="4" applyFont="1" applyFill="1" applyBorder="1" applyAlignment="1">
      <alignment vertical="center"/>
    </xf>
    <xf numFmtId="0" fontId="3" fillId="4" borderId="6" xfId="4" applyFont="1" applyFill="1" applyBorder="1"/>
    <xf numFmtId="0" fontId="0" fillId="4" borderId="0" xfId="4" quotePrefix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3" xfId="4" applyFont="1" applyBorder="1" applyAlignment="1">
      <alignment vertical="center"/>
    </xf>
    <xf numFmtId="0" fontId="2" fillId="0" borderId="0" xfId="4" quotePrefix="1" applyFont="1" applyAlignment="1">
      <alignment vertical="center"/>
    </xf>
    <xf numFmtId="0" fontId="3" fillId="0" borderId="18" xfId="4" applyFont="1" applyBorder="1" applyAlignment="1">
      <alignment horizontal="center" vertical="center"/>
    </xf>
    <xf numFmtId="0" fontId="15" fillId="0" borderId="15" xfId="4" applyFont="1" applyBorder="1" applyAlignment="1">
      <alignment vertical="top" wrapText="1"/>
    </xf>
    <xf numFmtId="0" fontId="26" fillId="0" borderId="15" xfId="4" applyFont="1" applyBorder="1" applyAlignment="1">
      <alignment vertical="center" wrapText="1"/>
    </xf>
    <xf numFmtId="0" fontId="20" fillId="0" borderId="0" xfId="4" applyFont="1" applyAlignment="1">
      <alignment vertical="center"/>
    </xf>
    <xf numFmtId="0" fontId="14" fillId="0" borderId="8" xfId="4" applyFont="1" applyBorder="1" applyAlignment="1">
      <alignment vertical="center"/>
    </xf>
    <xf numFmtId="0" fontId="28" fillId="0" borderId="0" xfId="4" applyFont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0" xfId="4" applyFont="1" applyBorder="1" applyAlignment="1">
      <alignment vertical="center"/>
    </xf>
    <xf numFmtId="0" fontId="22" fillId="7" borderId="9" xfId="4" applyFont="1" applyFill="1" applyBorder="1" applyAlignment="1">
      <alignment vertical="center"/>
    </xf>
    <xf numFmtId="0" fontId="22" fillId="7" borderId="5" xfId="4" quotePrefix="1" applyFont="1" applyFill="1" applyBorder="1" applyAlignment="1">
      <alignment vertical="center"/>
    </xf>
    <xf numFmtId="0" fontId="22" fillId="7" borderId="10" xfId="4" applyFont="1" applyFill="1" applyBorder="1" applyAlignment="1">
      <alignment vertical="center"/>
    </xf>
    <xf numFmtId="0" fontId="22" fillId="7" borderId="5" xfId="4" applyFont="1" applyFill="1" applyBorder="1" applyAlignment="1">
      <alignment vertical="center"/>
    </xf>
    <xf numFmtId="0" fontId="0" fillId="7" borderId="5" xfId="0" applyFill="1" applyBorder="1"/>
    <xf numFmtId="0" fontId="14" fillId="0" borderId="7" xfId="4" applyFont="1" applyBorder="1" applyAlignment="1">
      <alignment vertical="center"/>
    </xf>
    <xf numFmtId="0" fontId="2" fillId="7" borderId="0" xfId="4" applyFont="1" applyFill="1" applyAlignment="1">
      <alignment vertical="center"/>
    </xf>
    <xf numFmtId="0" fontId="22" fillId="7" borderId="0" xfId="4" applyFont="1" applyFill="1" applyAlignment="1">
      <alignment vertical="center"/>
    </xf>
    <xf numFmtId="0" fontId="0" fillId="7" borderId="0" xfId="0" applyFill="1"/>
    <xf numFmtId="0" fontId="22" fillId="7" borderId="11" xfId="4" applyFont="1" applyFill="1" applyBorder="1" applyAlignment="1">
      <alignment vertical="center"/>
    </xf>
    <xf numFmtId="0" fontId="22" fillId="7" borderId="6" xfId="4" quotePrefix="1" applyFont="1" applyFill="1" applyBorder="1" applyAlignment="1">
      <alignment vertical="center"/>
    </xf>
    <xf numFmtId="0" fontId="22" fillId="7" borderId="12" xfId="4" applyFont="1" applyFill="1" applyBorder="1" applyAlignment="1">
      <alignment vertical="center"/>
    </xf>
    <xf numFmtId="0" fontId="14" fillId="7" borderId="12" xfId="4" applyFont="1" applyFill="1" applyBorder="1" applyAlignment="1">
      <alignment vertical="center"/>
    </xf>
    <xf numFmtId="0" fontId="22" fillId="7" borderId="6" xfId="4" applyFont="1" applyFill="1" applyBorder="1"/>
    <xf numFmtId="0" fontId="22" fillId="7" borderId="14" xfId="4" applyFont="1" applyFill="1" applyBorder="1" applyAlignment="1">
      <alignment vertical="center"/>
    </xf>
    <xf numFmtId="0" fontId="22" fillId="7" borderId="7" xfId="4" quotePrefix="1" applyFont="1" applyFill="1" applyBorder="1" applyAlignment="1">
      <alignment vertical="center"/>
    </xf>
    <xf numFmtId="0" fontId="22" fillId="7" borderId="7" xfId="4" applyFont="1" applyFill="1" applyBorder="1"/>
    <xf numFmtId="0" fontId="22" fillId="7" borderId="16" xfId="4" applyFont="1" applyFill="1" applyBorder="1" applyAlignment="1">
      <alignment vertical="center"/>
    </xf>
    <xf numFmtId="0" fontId="22" fillId="7" borderId="8" xfId="4" quotePrefix="1" applyFont="1" applyFill="1" applyBorder="1" applyAlignment="1">
      <alignment vertical="center"/>
    </xf>
    <xf numFmtId="0" fontId="22" fillId="7" borderId="17" xfId="4" applyFont="1" applyFill="1" applyBorder="1" applyAlignment="1">
      <alignment vertical="center"/>
    </xf>
    <xf numFmtId="0" fontId="2" fillId="7" borderId="17" xfId="4" applyFont="1" applyFill="1" applyBorder="1" applyAlignment="1">
      <alignment vertical="center"/>
    </xf>
    <xf numFmtId="0" fontId="22" fillId="7" borderId="8" xfId="4" applyFont="1" applyFill="1" applyBorder="1"/>
    <xf numFmtId="0" fontId="3" fillId="7" borderId="0" xfId="4" applyFont="1" applyFill="1" applyAlignment="1">
      <alignment vertical="center"/>
    </xf>
    <xf numFmtId="0" fontId="4" fillId="7" borderId="0" xfId="4" applyFont="1" applyFill="1" applyAlignment="1">
      <alignment vertical="center"/>
    </xf>
    <xf numFmtId="0" fontId="4" fillId="7" borderId="0" xfId="4" applyFont="1" applyFill="1"/>
    <xf numFmtId="0" fontId="2" fillId="7" borderId="9" xfId="4" applyFont="1" applyFill="1" applyBorder="1" applyAlignment="1">
      <alignment vertical="center"/>
    </xf>
    <xf numFmtId="0" fontId="2" fillId="7" borderId="5" xfId="4" quotePrefix="1" applyFont="1" applyFill="1" applyBorder="1" applyAlignment="1">
      <alignment vertical="center"/>
    </xf>
    <xf numFmtId="0" fontId="2" fillId="7" borderId="10" xfId="4" applyFont="1" applyFill="1" applyBorder="1" applyAlignment="1">
      <alignment vertical="center"/>
    </xf>
    <xf numFmtId="0" fontId="3" fillId="7" borderId="10" xfId="4" applyFont="1" applyFill="1" applyBorder="1" applyAlignment="1">
      <alignment vertical="center"/>
    </xf>
    <xf numFmtId="0" fontId="2" fillId="7" borderId="10" xfId="4" quotePrefix="1" applyFont="1" applyFill="1" applyBorder="1" applyAlignment="1">
      <alignment vertical="center"/>
    </xf>
    <xf numFmtId="0" fontId="3" fillId="7" borderId="5" xfId="4" applyFont="1" applyFill="1" applyBorder="1" applyAlignment="1">
      <alignment horizontal="center" vertical="center"/>
    </xf>
    <xf numFmtId="0" fontId="24" fillId="7" borderId="0" xfId="4" applyFont="1" applyFill="1" applyAlignment="1">
      <alignment vertical="center"/>
    </xf>
    <xf numFmtId="0" fontId="14" fillId="7" borderId="17" xfId="4" applyFont="1" applyFill="1" applyBorder="1" applyAlignment="1">
      <alignment vertical="center"/>
    </xf>
    <xf numFmtId="0" fontId="2" fillId="0" borderId="9" xfId="4" applyFont="1" applyBorder="1" applyAlignment="1">
      <alignment vertical="center"/>
    </xf>
    <xf numFmtId="0" fontId="30" fillId="4" borderId="8" xfId="4" applyFont="1" applyFill="1" applyBorder="1" applyAlignment="1">
      <alignment horizontal="right" vertical="center"/>
    </xf>
    <xf numFmtId="0" fontId="22" fillId="7" borderId="3" xfId="4" applyFont="1" applyFill="1" applyBorder="1" applyAlignment="1">
      <alignment vertical="center"/>
    </xf>
    <xf numFmtId="0" fontId="14" fillId="7" borderId="10" xfId="4" applyFont="1" applyFill="1" applyBorder="1" applyAlignment="1">
      <alignment horizontal="center" vertical="center"/>
    </xf>
    <xf numFmtId="0" fontId="22" fillId="7" borderId="9" xfId="4" quotePrefix="1" applyFont="1" applyFill="1" applyBorder="1" applyAlignment="1">
      <alignment vertical="center"/>
    </xf>
    <xf numFmtId="0" fontId="22" fillId="7" borderId="14" xfId="4" quotePrefix="1" applyFont="1" applyFill="1" applyBorder="1" applyAlignment="1">
      <alignment vertical="center"/>
    </xf>
    <xf numFmtId="0" fontId="22" fillId="7" borderId="0" xfId="4" quotePrefix="1" applyFont="1" applyFill="1" applyAlignment="1">
      <alignment vertical="center"/>
    </xf>
    <xf numFmtId="0" fontId="22" fillId="7" borderId="7" xfId="4" applyFont="1" applyFill="1" applyBorder="1" applyAlignment="1">
      <alignment vertical="center"/>
    </xf>
    <xf numFmtId="0" fontId="22" fillId="7" borderId="10" xfId="4" quotePrefix="1" applyFont="1" applyFill="1" applyBorder="1" applyAlignment="1">
      <alignment vertical="center"/>
    </xf>
    <xf numFmtId="0" fontId="22" fillId="7" borderId="6" xfId="4" applyFont="1" applyFill="1" applyBorder="1" applyAlignment="1">
      <alignment vertical="center"/>
    </xf>
    <xf numFmtId="0" fontId="22" fillId="7" borderId="16" xfId="4" quotePrefix="1" applyFont="1" applyFill="1" applyBorder="1" applyAlignment="1">
      <alignment vertical="center"/>
    </xf>
    <xf numFmtId="0" fontId="22" fillId="7" borderId="17" xfId="4" quotePrefix="1" applyFont="1" applyFill="1" applyBorder="1" applyAlignment="1">
      <alignment vertical="center"/>
    </xf>
    <xf numFmtId="0" fontId="22" fillId="7" borderId="8" xfId="4" applyFont="1" applyFill="1" applyBorder="1" applyAlignment="1">
      <alignment vertical="center"/>
    </xf>
    <xf numFmtId="0" fontId="32" fillId="0" borderId="0" xfId="15" applyFont="1" applyAlignment="1">
      <alignment vertical="center"/>
    </xf>
    <xf numFmtId="0" fontId="73" fillId="0" borderId="0" xfId="15" applyAlignment="1">
      <alignment vertical="center"/>
    </xf>
    <xf numFmtId="0" fontId="32" fillId="0" borderId="0" xfId="15" applyFont="1" applyAlignment="1">
      <alignment horizontal="center" vertical="center"/>
    </xf>
    <xf numFmtId="0" fontId="33" fillId="0" borderId="0" xfId="15" applyFont="1" applyAlignment="1">
      <alignment horizontal="center" vertical="center"/>
    </xf>
    <xf numFmtId="0" fontId="34" fillId="0" borderId="0" xfId="15" applyFont="1" applyAlignment="1">
      <alignment horizontal="center" vertical="center"/>
    </xf>
    <xf numFmtId="0" fontId="73" fillId="0" borderId="0" xfId="15" applyAlignment="1">
      <alignment horizontal="center" vertical="center"/>
    </xf>
    <xf numFmtId="0" fontId="35" fillId="0" borderId="0" xfId="15" applyFont="1" applyAlignment="1">
      <alignment horizontal="left" vertical="center" wrapText="1"/>
    </xf>
    <xf numFmtId="0" fontId="36" fillId="0" borderId="0" xfId="15" applyFont="1" applyAlignment="1">
      <alignment vertical="center"/>
    </xf>
    <xf numFmtId="0" fontId="37" fillId="0" borderId="0" xfId="15" applyFont="1" applyAlignment="1">
      <alignment vertical="center"/>
    </xf>
    <xf numFmtId="0" fontId="38" fillId="0" borderId="0" xfId="15" applyFont="1" applyAlignment="1">
      <alignment vertical="center"/>
    </xf>
    <xf numFmtId="0" fontId="39" fillId="0" borderId="0" xfId="15" applyFont="1" applyAlignment="1">
      <alignment vertical="center"/>
    </xf>
    <xf numFmtId="0" fontId="40" fillId="0" borderId="0" xfId="15" applyFont="1" applyAlignment="1">
      <alignment vertical="center"/>
    </xf>
    <xf numFmtId="0" fontId="41" fillId="0" borderId="24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 wrapText="1"/>
    </xf>
    <xf numFmtId="0" fontId="35" fillId="0" borderId="25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 wrapText="1"/>
    </xf>
    <xf numFmtId="0" fontId="35" fillId="0" borderId="27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 wrapText="1"/>
    </xf>
    <xf numFmtId="0" fontId="35" fillId="0" borderId="17" xfId="15" applyFont="1" applyBorder="1" applyAlignment="1">
      <alignment horizontal="center" vertical="center"/>
    </xf>
    <xf numFmtId="0" fontId="42" fillId="0" borderId="18" xfId="15" applyFont="1" applyBorder="1" applyAlignment="1">
      <alignment vertical="center"/>
    </xf>
    <xf numFmtId="0" fontId="43" fillId="0" borderId="18" xfId="15" applyFont="1" applyBorder="1" applyAlignment="1">
      <alignment vertical="center" wrapText="1"/>
    </xf>
    <xf numFmtId="0" fontId="44" fillId="0" borderId="18" xfId="15" applyFont="1" applyBorder="1" applyAlignment="1">
      <alignment horizontal="center" vertical="center" wrapText="1"/>
    </xf>
    <xf numFmtId="0" fontId="44" fillId="0" borderId="18" xfId="15" applyFont="1" applyBorder="1" applyAlignment="1">
      <alignment horizontal="center" vertical="center"/>
    </xf>
    <xf numFmtId="0" fontId="42" fillId="0" borderId="3" xfId="15" applyFont="1" applyBorder="1" applyAlignment="1">
      <alignment vertical="center"/>
    </xf>
    <xf numFmtId="0" fontId="43" fillId="0" borderId="3" xfId="15" applyFont="1" applyBorder="1" applyAlignment="1">
      <alignment vertical="center" wrapText="1"/>
    </xf>
    <xf numFmtId="0" fontId="44" fillId="0" borderId="3" xfId="15" applyFont="1" applyBorder="1" applyAlignment="1">
      <alignment horizontal="center" vertical="center" wrapText="1"/>
    </xf>
    <xf numFmtId="0" fontId="44" fillId="0" borderId="3" xfId="15" applyFont="1" applyBorder="1" applyAlignment="1">
      <alignment horizontal="center" vertical="center"/>
    </xf>
    <xf numFmtId="0" fontId="35" fillId="0" borderId="12" xfId="15" applyFont="1" applyBorder="1" applyAlignment="1">
      <alignment horizontal="center" vertical="center"/>
    </xf>
    <xf numFmtId="0" fontId="42" fillId="0" borderId="13" xfId="15" applyFont="1" applyBorder="1" applyAlignment="1">
      <alignment vertical="center"/>
    </xf>
    <xf numFmtId="0" fontId="43" fillId="0" borderId="13" xfId="15" applyFont="1" applyBorder="1" applyAlignment="1">
      <alignment vertical="center" wrapText="1"/>
    </xf>
    <xf numFmtId="0" fontId="44" fillId="0" borderId="13" xfId="15" applyFont="1" applyBorder="1" applyAlignment="1">
      <alignment horizontal="center" vertical="center" wrapText="1"/>
    </xf>
    <xf numFmtId="0" fontId="44" fillId="0" borderId="13" xfId="15" applyFont="1" applyBorder="1" applyAlignment="1">
      <alignment horizontal="center" vertical="center"/>
    </xf>
    <xf numFmtId="0" fontId="42" fillId="0" borderId="26" xfId="15" applyFont="1" applyBorder="1" applyAlignment="1">
      <alignment vertical="center"/>
    </xf>
    <xf numFmtId="0" fontId="43" fillId="0" borderId="26" xfId="15" applyFont="1" applyBorder="1" applyAlignment="1">
      <alignment vertical="center" wrapText="1"/>
    </xf>
    <xf numFmtId="0" fontId="44" fillId="0" borderId="26" xfId="15" applyFont="1" applyBorder="1" applyAlignment="1">
      <alignment horizontal="center" vertical="center" wrapText="1"/>
    </xf>
    <xf numFmtId="0" fontId="44" fillId="0" borderId="26" xfId="15" applyFont="1" applyBorder="1" applyAlignment="1">
      <alignment horizontal="center" vertical="center"/>
    </xf>
    <xf numFmtId="0" fontId="42" fillId="0" borderId="24" xfId="15" applyFont="1" applyBorder="1" applyAlignment="1">
      <alignment vertical="center"/>
    </xf>
    <xf numFmtId="0" fontId="43" fillId="0" borderId="24" xfId="15" applyFont="1" applyBorder="1" applyAlignment="1">
      <alignment vertical="center" wrapText="1"/>
    </xf>
    <xf numFmtId="0" fontId="44" fillId="0" borderId="24" xfId="15" applyFont="1" applyBorder="1" applyAlignment="1">
      <alignment horizontal="center" vertical="center" wrapText="1"/>
    </xf>
    <xf numFmtId="0" fontId="44" fillId="0" borderId="24" xfId="15" applyFont="1" applyBorder="1" applyAlignment="1">
      <alignment horizontal="center" vertical="center"/>
    </xf>
    <xf numFmtId="0" fontId="45" fillId="0" borderId="0" xfId="15" applyFont="1" applyAlignment="1">
      <alignment vertical="center"/>
    </xf>
    <xf numFmtId="0" fontId="46" fillId="0" borderId="0" xfId="0" applyFont="1"/>
    <xf numFmtId="0" fontId="47" fillId="0" borderId="3" xfId="4" applyFont="1" applyBorder="1" applyAlignment="1">
      <alignment horizontal="center" vertical="center"/>
    </xf>
    <xf numFmtId="0" fontId="47" fillId="0" borderId="3" xfId="0" applyFont="1" applyBorder="1" applyAlignment="1">
      <alignment vertical="center"/>
    </xf>
    <xf numFmtId="0" fontId="47" fillId="0" borderId="3" xfId="4" applyFont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8" xfId="4" applyFont="1" applyBorder="1" applyAlignment="1">
      <alignment horizontal="center" vertical="center"/>
    </xf>
    <xf numFmtId="0" fontId="47" fillId="0" borderId="29" xfId="0" applyFont="1" applyBorder="1" applyAlignment="1">
      <alignment vertical="center"/>
    </xf>
    <xf numFmtId="0" fontId="47" fillId="0" borderId="24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7" fillId="0" borderId="31" xfId="4" applyFont="1" applyBorder="1" applyAlignment="1">
      <alignment horizontal="center" vertical="center"/>
    </xf>
    <xf numFmtId="0" fontId="47" fillId="0" borderId="18" xfId="4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48" fillId="8" borderId="33" xfId="4" applyFont="1" applyFill="1" applyBorder="1" applyAlignment="1">
      <alignment horizontal="center" vertical="center"/>
    </xf>
    <xf numFmtId="0" fontId="48" fillId="8" borderId="2" xfId="4" applyFont="1" applyFill="1" applyBorder="1" applyAlignment="1">
      <alignment horizontal="center" vertical="center"/>
    </xf>
    <xf numFmtId="0" fontId="48" fillId="8" borderId="34" xfId="4" applyFont="1" applyFill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50" fillId="0" borderId="0" xfId="4" applyFont="1" applyAlignment="1">
      <alignment horizontal="center" vertical="center"/>
    </xf>
    <xf numFmtId="0" fontId="51" fillId="0" borderId="0" xfId="4" applyFont="1" applyAlignment="1">
      <alignment vertical="center"/>
    </xf>
    <xf numFmtId="0" fontId="51" fillId="0" borderId="0" xfId="0" applyFont="1"/>
    <xf numFmtId="0" fontId="2" fillId="7" borderId="0" xfId="4" quotePrefix="1" applyFont="1" applyFill="1" applyAlignment="1">
      <alignment vertical="center"/>
    </xf>
    <xf numFmtId="0" fontId="3" fillId="7" borderId="0" xfId="4" applyFont="1" applyFill="1" applyAlignment="1">
      <alignment horizontal="center" vertical="center"/>
    </xf>
    <xf numFmtId="0" fontId="23" fillId="7" borderId="0" xfId="4" applyFont="1" applyFill="1" applyAlignment="1">
      <alignment vertical="center"/>
    </xf>
    <xf numFmtId="0" fontId="22" fillId="7" borderId="0" xfId="4" applyFont="1" applyFill="1"/>
    <xf numFmtId="0" fontId="14" fillId="7" borderId="9" xfId="4" applyFont="1" applyFill="1" applyBorder="1" applyAlignment="1">
      <alignment vertical="center"/>
    </xf>
    <xf numFmtId="0" fontId="2" fillId="7" borderId="0" xfId="4" applyFont="1" applyFill="1" applyAlignment="1">
      <alignment horizontal="center" vertical="center"/>
    </xf>
    <xf numFmtId="0" fontId="14" fillId="0" borderId="10" xfId="4" applyFont="1" applyBorder="1" applyAlignment="1">
      <alignment horizontal="right" vertical="center"/>
    </xf>
    <xf numFmtId="0" fontId="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5" applyFont="1" applyBorder="1" applyAlignment="1">
      <alignment vertical="center"/>
    </xf>
    <xf numFmtId="0" fontId="2" fillId="0" borderId="0" xfId="5" quotePrefix="1" applyFont="1" applyAlignment="1">
      <alignment vertical="center"/>
    </xf>
    <xf numFmtId="15" fontId="2" fillId="0" borderId="7" xfId="5" applyNumberFormat="1" applyFont="1" applyBorder="1" applyAlignment="1">
      <alignment horizontal="left" vertical="center"/>
    </xf>
    <xf numFmtId="0" fontId="2" fillId="0" borderId="16" xfId="5" applyFont="1" applyBorder="1" applyAlignment="1">
      <alignment vertical="center"/>
    </xf>
    <xf numFmtId="0" fontId="2" fillId="0" borderId="17" xfId="5" quotePrefix="1" applyFont="1" applyBorder="1" applyAlignment="1">
      <alignment vertical="center"/>
    </xf>
    <xf numFmtId="0" fontId="2" fillId="0" borderId="8" xfId="5" applyFont="1" applyBorder="1" applyAlignment="1">
      <alignment vertical="center"/>
    </xf>
    <xf numFmtId="0" fontId="18" fillId="0" borderId="11" xfId="5" applyFont="1" applyBorder="1" applyAlignment="1">
      <alignment vertical="center"/>
    </xf>
    <xf numFmtId="0" fontId="0" fillId="0" borderId="12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8" fillId="0" borderId="14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0" fillId="0" borderId="0" xfId="5" applyFont="1" applyAlignment="1">
      <alignment horizontal="center" vertical="center"/>
    </xf>
    <xf numFmtId="0" fontId="0" fillId="0" borderId="14" xfId="5" applyFont="1" applyBorder="1" applyAlignment="1">
      <alignment vertical="center"/>
    </xf>
    <xf numFmtId="0" fontId="0" fillId="0" borderId="16" xfId="5" applyFont="1" applyBorder="1" applyAlignment="1">
      <alignment vertical="center"/>
    </xf>
    <xf numFmtId="0" fontId="0" fillId="0" borderId="17" xfId="5" applyFont="1" applyBorder="1" applyAlignment="1">
      <alignment vertical="center"/>
    </xf>
    <xf numFmtId="0" fontId="0" fillId="0" borderId="8" xfId="5" applyFont="1" applyBorder="1" applyAlignment="1">
      <alignment vertical="center"/>
    </xf>
    <xf numFmtId="0" fontId="4" fillId="9" borderId="3" xfId="4" applyFont="1" applyFill="1" applyBorder="1" applyAlignment="1">
      <alignment vertical="center"/>
    </xf>
    <xf numFmtId="0" fontId="2" fillId="7" borderId="12" xfId="4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" fillId="0" borderId="0" xfId="5" applyFont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14" xfId="5" applyFont="1" applyBorder="1" applyAlignment="1">
      <alignment vertical="center"/>
    </xf>
    <xf numFmtId="0" fontId="1" fillId="0" borderId="17" xfId="5" applyFont="1" applyBorder="1" applyAlignment="1">
      <alignment vertical="center"/>
    </xf>
    <xf numFmtId="0" fontId="1" fillId="0" borderId="8" xfId="5" applyFont="1" applyBorder="1" applyAlignment="1">
      <alignment vertical="center"/>
    </xf>
    <xf numFmtId="0" fontId="3" fillId="10" borderId="9" xfId="4" applyFont="1" applyFill="1" applyBorder="1" applyAlignment="1">
      <alignment vertical="center"/>
    </xf>
    <xf numFmtId="0" fontId="3" fillId="10" borderId="10" xfId="4" quotePrefix="1" applyFont="1" applyFill="1" applyBorder="1" applyAlignment="1">
      <alignment vertical="center"/>
    </xf>
    <xf numFmtId="0" fontId="31" fillId="0" borderId="0" xfId="4" applyFont="1" applyAlignment="1">
      <alignment horizontal="left" vertical="center"/>
    </xf>
    <xf numFmtId="0" fontId="14" fillId="0" borderId="19" xfId="4" applyFont="1" applyBorder="1" applyAlignment="1">
      <alignment horizontal="center" vertical="center"/>
    </xf>
    <xf numFmtId="0" fontId="57" fillId="0" borderId="0" xfId="0" applyFont="1"/>
    <xf numFmtId="0" fontId="3" fillId="0" borderId="15" xfId="4" applyFont="1" applyBorder="1" applyAlignment="1">
      <alignment horizontal="left" vertical="top" wrapText="1"/>
    </xf>
    <xf numFmtId="0" fontId="17" fillId="0" borderId="15" xfId="4" applyFont="1" applyBorder="1" applyAlignment="1">
      <alignment vertical="top" wrapText="1"/>
    </xf>
    <xf numFmtId="0" fontId="58" fillId="0" borderId="0" xfId="0" applyFont="1"/>
    <xf numFmtId="0" fontId="1" fillId="0" borderId="19" xfId="4" applyFont="1" applyBorder="1" applyAlignment="1">
      <alignment horizontal="center" vertical="center"/>
    </xf>
    <xf numFmtId="0" fontId="1" fillId="0" borderId="17" xfId="4" applyFont="1" applyBorder="1" applyAlignment="1">
      <alignment vertical="center"/>
    </xf>
    <xf numFmtId="0" fontId="1" fillId="0" borderId="0" xfId="4" applyFont="1" applyAlignment="1">
      <alignment vertical="center"/>
    </xf>
    <xf numFmtId="0" fontId="59" fillId="11" borderId="0" xfId="5" applyFont="1" applyFill="1" applyAlignment="1">
      <alignment vertical="center"/>
    </xf>
    <xf numFmtId="0" fontId="59" fillId="11" borderId="7" xfId="5" applyFont="1" applyFill="1" applyBorder="1" applyAlignment="1">
      <alignment vertical="center"/>
    </xf>
    <xf numFmtId="0" fontId="59" fillId="11" borderId="17" xfId="5" applyFont="1" applyFill="1" applyBorder="1" applyAlignment="1">
      <alignment vertical="center"/>
    </xf>
    <xf numFmtId="0" fontId="59" fillId="11" borderId="8" xfId="5" applyFont="1" applyFill="1" applyBorder="1" applyAlignment="1">
      <alignment vertical="center"/>
    </xf>
    <xf numFmtId="0" fontId="2" fillId="0" borderId="17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8" fillId="0" borderId="0" xfId="5" applyFont="1" applyAlignment="1">
      <alignment vertical="center"/>
    </xf>
    <xf numFmtId="0" fontId="31" fillId="0" borderId="0" xfId="4" applyFont="1" applyAlignment="1">
      <alignment vertical="center"/>
    </xf>
    <xf numFmtId="0" fontId="57" fillId="0" borderId="15" xfId="0" applyFont="1" applyBorder="1"/>
    <xf numFmtId="0" fontId="0" fillId="0" borderId="15" xfId="0" applyBorder="1"/>
    <xf numFmtId="0" fontId="47" fillId="11" borderId="28" xfId="4" applyFont="1" applyFill="1" applyBorder="1" applyAlignment="1">
      <alignment horizontal="center" vertical="center"/>
    </xf>
    <xf numFmtId="0" fontId="47" fillId="11" borderId="3" xfId="4" applyFont="1" applyFill="1" applyBorder="1" applyAlignment="1">
      <alignment vertical="center" wrapText="1"/>
    </xf>
    <xf numFmtId="0" fontId="47" fillId="11" borderId="3" xfId="4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vertical="center"/>
    </xf>
    <xf numFmtId="0" fontId="47" fillId="11" borderId="29" xfId="0" applyFont="1" applyFill="1" applyBorder="1" applyAlignment="1">
      <alignment vertical="center"/>
    </xf>
    <xf numFmtId="0" fontId="12" fillId="11" borderId="15" xfId="4" applyFont="1" applyFill="1" applyBorder="1" applyAlignment="1">
      <alignment vertical="top" wrapText="1"/>
    </xf>
    <xf numFmtId="0" fontId="4" fillId="11" borderId="14" xfId="4" applyFont="1" applyFill="1" applyBorder="1" applyAlignment="1">
      <alignment vertical="center"/>
    </xf>
    <xf numFmtId="0" fontId="4" fillId="11" borderId="0" xfId="4" applyFont="1" applyFill="1" applyAlignment="1">
      <alignment vertical="center"/>
    </xf>
    <xf numFmtId="0" fontId="4" fillId="11" borderId="7" xfId="4" applyFont="1" applyFill="1" applyBorder="1" applyAlignment="1">
      <alignment vertical="center"/>
    </xf>
    <xf numFmtId="0" fontId="4" fillId="11" borderId="15" xfId="4" applyFont="1" applyFill="1" applyBorder="1" applyAlignment="1">
      <alignment vertical="center"/>
    </xf>
    <xf numFmtId="0" fontId="70" fillId="11" borderId="0" xfId="4" applyFont="1" applyFill="1" applyAlignment="1">
      <alignment vertical="center"/>
    </xf>
    <xf numFmtId="0" fontId="70" fillId="11" borderId="0" xfId="4" applyFont="1" applyFill="1" applyAlignment="1">
      <alignment horizontal="center"/>
    </xf>
    <xf numFmtId="0" fontId="1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horizontal="right" vertical="center"/>
    </xf>
    <xf numFmtId="0" fontId="70" fillId="11" borderId="5" xfId="4" applyFont="1" applyFill="1" applyBorder="1"/>
    <xf numFmtId="0" fontId="2" fillId="11" borderId="10" xfId="4" applyFont="1" applyFill="1" applyBorder="1" applyAlignment="1">
      <alignment vertical="center"/>
    </xf>
    <xf numFmtId="0" fontId="75" fillId="0" borderId="13" xfId="4" applyFont="1" applyBorder="1" applyAlignment="1">
      <alignment horizontal="left" vertical="top" wrapText="1"/>
    </xf>
    <xf numFmtId="0" fontId="75" fillId="0" borderId="15" xfId="4" applyFont="1" applyBorder="1" applyAlignment="1">
      <alignment vertical="center" wrapText="1"/>
    </xf>
    <xf numFmtId="0" fontId="76" fillId="0" borderId="0" xfId="4" applyFont="1" applyAlignment="1">
      <alignment vertical="center"/>
    </xf>
    <xf numFmtId="0" fontId="75" fillId="0" borderId="15" xfId="4" applyFont="1" applyBorder="1" applyAlignment="1">
      <alignment horizontal="left" vertical="top" wrapText="1"/>
    </xf>
    <xf numFmtId="0" fontId="77" fillId="0" borderId="15" xfId="4" applyFont="1" applyBorder="1" applyAlignment="1">
      <alignment vertical="center"/>
    </xf>
    <xf numFmtId="0" fontId="75" fillId="0" borderId="15" xfId="4" applyFont="1" applyBorder="1" applyAlignment="1">
      <alignment vertical="center"/>
    </xf>
    <xf numFmtId="0" fontId="75" fillId="11" borderId="15" xfId="4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14" fillId="0" borderId="14" xfId="5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1" fillId="0" borderId="19" xfId="4" applyFont="1" applyBorder="1" applyAlignment="1">
      <alignment vertical="center"/>
    </xf>
    <xf numFmtId="0" fontId="1" fillId="0" borderId="12" xfId="4" applyFont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28" fillId="11" borderId="41" xfId="4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78" fillId="0" borderId="0" xfId="0" applyFont="1" applyAlignment="1">
      <alignment vertical="center"/>
    </xf>
    <xf numFmtId="0" fontId="1" fillId="0" borderId="16" xfId="5" applyFont="1" applyBorder="1" applyAlignment="1">
      <alignment vertical="center"/>
    </xf>
    <xf numFmtId="0" fontId="79" fillId="0" borderId="0" xfId="0" applyFont="1"/>
    <xf numFmtId="0" fontId="14" fillId="0" borderId="14" xfId="5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14" fillId="0" borderId="0" xfId="5" applyAlignment="1">
      <alignment vertical="center"/>
    </xf>
    <xf numFmtId="0" fontId="14" fillId="0" borderId="7" xfId="5" applyBorder="1" applyAlignment="1">
      <alignment vertical="center"/>
    </xf>
    <xf numFmtId="0" fontId="14" fillId="0" borderId="11" xfId="5" applyBorder="1" applyAlignment="1">
      <alignment horizontal="center" vertical="center"/>
    </xf>
    <xf numFmtId="0" fontId="0" fillId="0" borderId="12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14" fillId="0" borderId="16" xfId="5" applyBorder="1" applyAlignment="1">
      <alignment horizontal="center" vertical="center"/>
    </xf>
    <xf numFmtId="0" fontId="0" fillId="0" borderId="17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11" xfId="5" applyFont="1" applyBorder="1" applyAlignment="1">
      <alignment vertical="center"/>
    </xf>
    <xf numFmtId="0" fontId="11" fillId="0" borderId="12" xfId="5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0" borderId="10" xfId="4" applyFont="1" applyBorder="1" applyAlignment="1">
      <alignment horizontal="right" vertical="center"/>
    </xf>
    <xf numFmtId="0" fontId="80" fillId="0" borderId="0" xfId="0" applyFont="1"/>
    <xf numFmtId="0" fontId="1" fillId="0" borderId="16" xfId="4" applyFont="1" applyBorder="1" applyAlignment="1">
      <alignment vertical="center"/>
    </xf>
    <xf numFmtId="0" fontId="61" fillId="0" borderId="17" xfId="4" applyFont="1" applyBorder="1" applyAlignment="1">
      <alignment vertical="center"/>
    </xf>
    <xf numFmtId="0" fontId="1" fillId="0" borderId="11" xfId="4" applyFont="1" applyBorder="1" applyAlignment="1">
      <alignment vertical="center"/>
    </xf>
    <xf numFmtId="11" fontId="2" fillId="0" borderId="37" xfId="0" quotePrefix="1" applyNumberFormat="1" applyFont="1" applyBorder="1" applyAlignment="1">
      <alignment horizontal="left" vertical="center"/>
    </xf>
    <xf numFmtId="0" fontId="9" fillId="0" borderId="0" xfId="5" applyFont="1" applyAlignment="1">
      <alignment vertical="center"/>
    </xf>
    <xf numFmtId="0" fontId="1" fillId="0" borderId="14" xfId="5" applyFont="1" applyBorder="1" applyAlignment="1">
      <alignment horizontal="center" vertical="center"/>
    </xf>
    <xf numFmtId="0" fontId="28" fillId="0" borderId="0" xfId="4" applyFont="1" applyAlignment="1">
      <alignment vertical="top" wrapText="1"/>
    </xf>
    <xf numFmtId="0" fontId="77" fillId="0" borderId="15" xfId="4" applyFont="1" applyBorder="1" applyAlignment="1">
      <alignment vertical="center" wrapText="1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5" xfId="5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10" xfId="5" applyFont="1" applyBorder="1" applyAlignment="1">
      <alignment vertical="center"/>
    </xf>
    <xf numFmtId="0" fontId="2" fillId="0" borderId="44" xfId="5" applyFont="1" applyBorder="1" applyAlignment="1">
      <alignment horizontal="center" vertical="center"/>
    </xf>
    <xf numFmtId="0" fontId="2" fillId="0" borderId="45" xfId="5" applyFont="1" applyBorder="1" applyAlignment="1">
      <alignment horizontal="center" vertical="center"/>
    </xf>
    <xf numFmtId="0" fontId="2" fillId="0" borderId="46" xfId="5" applyFont="1" applyBorder="1" applyAlignment="1">
      <alignment horizontal="center" vertical="center"/>
    </xf>
    <xf numFmtId="0" fontId="2" fillId="0" borderId="47" xfId="5" applyFont="1" applyBorder="1" applyAlignment="1">
      <alignment vertical="center"/>
    </xf>
    <xf numFmtId="0" fontId="2" fillId="0" borderId="48" xfId="5" applyFont="1" applyBorder="1" applyAlignment="1">
      <alignment vertical="center"/>
    </xf>
    <xf numFmtId="0" fontId="0" fillId="0" borderId="47" xfId="5" applyFont="1" applyBorder="1" applyAlignment="1">
      <alignment vertical="center"/>
    </xf>
    <xf numFmtId="0" fontId="18" fillId="11" borderId="47" xfId="5" applyFont="1" applyFill="1" applyBorder="1" applyAlignment="1">
      <alignment vertical="center"/>
    </xf>
    <xf numFmtId="0" fontId="59" fillId="11" borderId="47" xfId="5" applyFont="1" applyFill="1" applyBorder="1" applyAlignment="1">
      <alignment vertical="center"/>
    </xf>
    <xf numFmtId="0" fontId="2" fillId="11" borderId="47" xfId="5" applyFont="1" applyFill="1" applyBorder="1" applyAlignment="1">
      <alignment vertical="center"/>
    </xf>
    <xf numFmtId="0" fontId="59" fillId="11" borderId="49" xfId="5" applyFont="1" applyFill="1" applyBorder="1" applyAlignment="1">
      <alignment vertical="center"/>
    </xf>
    <xf numFmtId="0" fontId="59" fillId="11" borderId="12" xfId="5" applyFont="1" applyFill="1" applyBorder="1" applyAlignment="1">
      <alignment vertical="center"/>
    </xf>
    <xf numFmtId="0" fontId="59" fillId="11" borderId="6" xfId="5" applyFont="1" applyFill="1" applyBorder="1" applyAlignment="1">
      <alignment vertical="center"/>
    </xf>
    <xf numFmtId="0" fontId="59" fillId="11" borderId="48" xfId="5" applyFont="1" applyFill="1" applyBorder="1" applyAlignment="1">
      <alignment vertical="center"/>
    </xf>
    <xf numFmtId="0" fontId="1" fillId="0" borderId="0" xfId="17" applyAlignment="1">
      <alignment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167" fontId="1" fillId="0" borderId="0" xfId="17" applyNumberFormat="1" applyAlignment="1">
      <alignment vertical="center"/>
    </xf>
    <xf numFmtId="0" fontId="1" fillId="12" borderId="50" xfId="17" applyFill="1" applyBorder="1" applyAlignment="1">
      <alignment vertical="center"/>
    </xf>
    <xf numFmtId="0" fontId="1" fillId="12" borderId="50" xfId="17" applyFill="1" applyBorder="1" applyAlignment="1">
      <alignment horizontal="center" vertical="center"/>
    </xf>
    <xf numFmtId="0" fontId="1" fillId="12" borderId="51" xfId="17" applyFill="1" applyBorder="1" applyAlignment="1">
      <alignment vertical="center"/>
    </xf>
    <xf numFmtId="0" fontId="1" fillId="0" borderId="12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12" borderId="52" xfId="17" applyFill="1" applyBorder="1" applyAlignment="1">
      <alignment vertical="center"/>
    </xf>
    <xf numFmtId="0" fontId="1" fillId="12" borderId="53" xfId="17" applyFill="1" applyBorder="1" applyAlignment="1">
      <alignment vertical="center"/>
    </xf>
    <xf numFmtId="0" fontId="3" fillId="10" borderId="9" xfId="4" applyFont="1" applyFill="1" applyBorder="1" applyAlignment="1">
      <alignment horizontal="left" vertical="center"/>
    </xf>
    <xf numFmtId="0" fontId="1" fillId="0" borderId="14" xfId="4" applyFont="1" applyBorder="1" applyAlignment="1">
      <alignment vertical="center"/>
    </xf>
    <xf numFmtId="0" fontId="29" fillId="0" borderId="0" xfId="4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1" fillId="12" borderId="3" xfId="17" applyFill="1" applyBorder="1" applyAlignment="1">
      <alignment horizontal="center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vertical="center"/>
    </xf>
    <xf numFmtId="0" fontId="1" fillId="12" borderId="55" xfId="17" applyFill="1" applyBorder="1" applyAlignment="1">
      <alignment horizontal="center" vertical="center"/>
    </xf>
    <xf numFmtId="0" fontId="1" fillId="12" borderId="56" xfId="17" applyFill="1" applyBorder="1" applyAlignment="1">
      <alignment vertical="center"/>
    </xf>
    <xf numFmtId="0" fontId="1" fillId="0" borderId="9" xfId="4" applyFont="1" applyBorder="1" applyAlignment="1">
      <alignment vertical="center"/>
    </xf>
    <xf numFmtId="0" fontId="1" fillId="11" borderId="0" xfId="4" applyFont="1" applyFill="1" applyAlignment="1">
      <alignment vertical="center"/>
    </xf>
    <xf numFmtId="0" fontId="1" fillId="12" borderId="5" xfId="17" applyFill="1" applyBorder="1" applyAlignment="1">
      <alignment horizontal="left" vertical="center"/>
    </xf>
    <xf numFmtId="0" fontId="1" fillId="11" borderId="0" xfId="17" applyFill="1" applyAlignment="1">
      <alignment horizontal="center" vertical="center"/>
    </xf>
    <xf numFmtId="0" fontId="1" fillId="11" borderId="0" xfId="17" applyFill="1" applyAlignment="1">
      <alignment vertical="center"/>
    </xf>
    <xf numFmtId="0" fontId="1" fillId="11" borderId="0" xfId="17" applyFill="1" applyAlignment="1">
      <alignment horizontal="left" vertical="center"/>
    </xf>
    <xf numFmtId="0" fontId="1" fillId="12" borderId="57" xfId="17" applyFill="1" applyBorder="1" applyAlignment="1">
      <alignment vertical="center"/>
    </xf>
    <xf numFmtId="0" fontId="1" fillId="12" borderId="58" xfId="17" applyFill="1" applyBorder="1" applyAlignment="1">
      <alignment vertical="center"/>
    </xf>
    <xf numFmtId="0" fontId="1" fillId="12" borderId="58" xfId="17" applyFill="1" applyBorder="1" applyAlignment="1">
      <alignment horizontal="left" vertical="center"/>
    </xf>
    <xf numFmtId="0" fontId="1" fillId="12" borderId="9" xfId="17" applyFill="1" applyBorder="1" applyAlignment="1">
      <alignment horizontal="center" vertical="center"/>
    </xf>
    <xf numFmtId="0" fontId="62" fillId="12" borderId="55" xfId="17" applyFont="1" applyFill="1" applyBorder="1" applyAlignment="1">
      <alignment vertical="center"/>
    </xf>
    <xf numFmtId="0" fontId="1" fillId="12" borderId="16" xfId="17" applyFill="1" applyBorder="1" applyAlignment="1">
      <alignment horizontal="left" vertical="center"/>
    </xf>
    <xf numFmtId="0" fontId="1" fillId="12" borderId="17" xfId="17" applyFill="1" applyBorder="1" applyAlignment="1">
      <alignment horizontal="left" vertical="center"/>
    </xf>
    <xf numFmtId="0" fontId="1" fillId="12" borderId="17" xfId="17" applyFill="1" applyBorder="1" applyAlignment="1">
      <alignment vertical="center"/>
    </xf>
    <xf numFmtId="0" fontId="1" fillId="12" borderId="8" xfId="17" applyFill="1" applyBorder="1" applyAlignment="1">
      <alignment horizontal="left" vertical="center"/>
    </xf>
    <xf numFmtId="0" fontId="1" fillId="12" borderId="59" xfId="17" applyFill="1" applyBorder="1" applyAlignment="1">
      <alignment horizontal="left" vertical="center"/>
    </xf>
    <xf numFmtId="0" fontId="1" fillId="12" borderId="60" xfId="17" applyFill="1" applyBorder="1" applyAlignment="1">
      <alignment horizontal="left" vertical="center"/>
    </xf>
    <xf numFmtId="0" fontId="1" fillId="12" borderId="61" xfId="17" applyFill="1" applyBorder="1" applyAlignment="1">
      <alignment horizontal="left" vertical="center"/>
    </xf>
    <xf numFmtId="0" fontId="1" fillId="13" borderId="62" xfId="17" applyFill="1" applyBorder="1" applyAlignment="1">
      <alignment vertical="center"/>
    </xf>
    <xf numFmtId="0" fontId="1" fillId="13" borderId="63" xfId="17" applyFill="1" applyBorder="1" applyAlignment="1">
      <alignment vertical="center"/>
    </xf>
    <xf numFmtId="0" fontId="1" fillId="13" borderId="64" xfId="17" applyFill="1" applyBorder="1" applyAlignment="1">
      <alignment vertical="center"/>
    </xf>
    <xf numFmtId="0" fontId="1" fillId="13" borderId="52" xfId="17" applyFill="1" applyBorder="1" applyAlignment="1">
      <alignment horizontal="center" vertical="center"/>
    </xf>
    <xf numFmtId="0" fontId="1" fillId="13" borderId="50" xfId="17" applyFill="1" applyBorder="1" applyAlignment="1">
      <alignment horizontal="center" vertical="center"/>
    </xf>
    <xf numFmtId="0" fontId="1" fillId="13" borderId="65" xfId="17" applyFill="1" applyBorder="1" applyAlignment="1">
      <alignment horizontal="center" vertical="center"/>
    </xf>
    <xf numFmtId="0" fontId="1" fillId="13" borderId="66" xfId="17" applyFill="1" applyBorder="1" applyAlignment="1">
      <alignment horizontal="center" vertical="center"/>
    </xf>
    <xf numFmtId="0" fontId="1" fillId="13" borderId="66" xfId="17" applyFill="1" applyBorder="1" applyAlignment="1">
      <alignment vertical="center"/>
    </xf>
    <xf numFmtId="0" fontId="1" fillId="13" borderId="67" xfId="17" applyFill="1" applyBorder="1" applyAlignment="1">
      <alignment vertical="center"/>
    </xf>
    <xf numFmtId="0" fontId="1" fillId="13" borderId="68" xfId="17" applyFill="1" applyBorder="1" applyAlignment="1">
      <alignment horizontal="center" vertical="center"/>
    </xf>
    <xf numFmtId="0" fontId="1" fillId="13" borderId="69" xfId="17" applyFill="1" applyBorder="1" applyAlignment="1">
      <alignment horizontal="center" vertical="center"/>
    </xf>
    <xf numFmtId="0" fontId="1" fillId="13" borderId="69" xfId="17" applyFill="1" applyBorder="1" applyAlignment="1">
      <alignment vertical="center"/>
    </xf>
    <xf numFmtId="0" fontId="1" fillId="13" borderId="70" xfId="17" applyFill="1" applyBorder="1" applyAlignment="1">
      <alignment vertical="center"/>
    </xf>
    <xf numFmtId="0" fontId="1" fillId="13" borderId="71" xfId="17" applyFill="1" applyBorder="1" applyAlignment="1">
      <alignment horizontal="center" vertical="center"/>
    </xf>
    <xf numFmtId="0" fontId="1" fillId="14" borderId="63" xfId="17" applyFill="1" applyBorder="1" applyAlignment="1">
      <alignment horizontal="left" vertical="center"/>
    </xf>
    <xf numFmtId="0" fontId="1" fillId="14" borderId="72" xfId="17" applyFill="1" applyBorder="1" applyAlignment="1">
      <alignment horizontal="left" vertical="center"/>
    </xf>
    <xf numFmtId="0" fontId="1" fillId="14" borderId="73" xfId="17" applyFill="1" applyBorder="1" applyAlignment="1">
      <alignment horizontal="center" vertical="center"/>
    </xf>
    <xf numFmtId="0" fontId="1" fillId="14" borderId="74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/>
    </xf>
    <xf numFmtId="0" fontId="1" fillId="15" borderId="52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/>
    </xf>
    <xf numFmtId="0" fontId="1" fillId="15" borderId="65" xfId="17" applyFill="1" applyBorder="1" applyAlignment="1">
      <alignment horizontal="center" vertical="center"/>
    </xf>
    <xf numFmtId="0" fontId="1" fillId="15" borderId="6" xfId="17" applyFill="1" applyBorder="1" applyAlignment="1">
      <alignment horizontal="center" vertical="center"/>
    </xf>
    <xf numFmtId="0" fontId="1" fillId="15" borderId="7" xfId="17" applyFill="1" applyBorder="1" applyAlignment="1">
      <alignment horizontal="center" vertical="center"/>
    </xf>
    <xf numFmtId="0" fontId="1" fillId="15" borderId="66" xfId="17" applyFill="1" applyBorder="1" applyAlignment="1">
      <alignment horizontal="center" vertical="center"/>
    </xf>
    <xf numFmtId="0" fontId="1" fillId="15" borderId="69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 wrapText="1"/>
    </xf>
    <xf numFmtId="0" fontId="1" fillId="15" borderId="54" xfId="17" applyFill="1" applyBorder="1" applyAlignment="1">
      <alignment vertical="center" wrapText="1"/>
    </xf>
    <xf numFmtId="0" fontId="1" fillId="15" borderId="55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 wrapText="1"/>
    </xf>
    <xf numFmtId="0" fontId="1" fillId="15" borderId="57" xfId="17" applyFill="1" applyBorder="1" applyAlignment="1">
      <alignment horizontal="left" vertical="center" wrapText="1"/>
    </xf>
    <xf numFmtId="0" fontId="1" fillId="15" borderId="58" xfId="17" applyFill="1" applyBorder="1" applyAlignment="1">
      <alignment horizontal="center" vertical="center"/>
    </xf>
    <xf numFmtId="0" fontId="1" fillId="15" borderId="64" xfId="17" applyFill="1" applyBorder="1" applyAlignment="1">
      <alignment horizontal="left" vertical="center" wrapText="1"/>
    </xf>
    <xf numFmtId="0" fontId="1" fillId="15" borderId="17" xfId="17" applyFill="1" applyBorder="1" applyAlignment="1">
      <alignment horizontal="center" vertical="center"/>
    </xf>
    <xf numFmtId="0" fontId="1" fillId="15" borderId="66" xfId="17" applyFill="1" applyBorder="1" applyAlignment="1">
      <alignment vertical="center"/>
    </xf>
    <xf numFmtId="0" fontId="1" fillId="15" borderId="67" xfId="17" applyFill="1" applyBorder="1" applyAlignment="1">
      <alignment vertical="center"/>
    </xf>
    <xf numFmtId="0" fontId="1" fillId="15" borderId="68" xfId="17" applyFill="1" applyBorder="1" applyAlignment="1">
      <alignment horizontal="center" vertical="center"/>
    </xf>
    <xf numFmtId="0" fontId="1" fillId="15" borderId="69" xfId="17" applyFill="1" applyBorder="1" applyAlignment="1">
      <alignment vertical="center"/>
    </xf>
    <xf numFmtId="0" fontId="1" fillId="15" borderId="70" xfId="17" applyFill="1" applyBorder="1" applyAlignment="1">
      <alignment vertical="center"/>
    </xf>
    <xf numFmtId="0" fontId="1" fillId="15" borderId="71" xfId="17" applyFill="1" applyBorder="1" applyAlignment="1">
      <alignment horizontal="center" vertical="center"/>
    </xf>
    <xf numFmtId="0" fontId="1" fillId="15" borderId="55" xfId="17" applyFill="1" applyBorder="1" applyAlignment="1">
      <alignment horizontal="left" vertical="center"/>
    </xf>
    <xf numFmtId="0" fontId="1" fillId="15" borderId="8" xfId="17" applyFill="1" applyBorder="1" applyAlignment="1">
      <alignment horizontal="center" vertical="center"/>
    </xf>
    <xf numFmtId="0" fontId="1" fillId="15" borderId="16" xfId="17" applyFill="1" applyBorder="1" applyAlignment="1">
      <alignment horizontal="left" vertical="center" wrapText="1"/>
    </xf>
    <xf numFmtId="0" fontId="1" fillId="15" borderId="75" xfId="17" applyFill="1" applyBorder="1" applyAlignment="1">
      <alignment vertical="center"/>
    </xf>
    <xf numFmtId="0" fontId="1" fillId="15" borderId="73" xfId="17" applyFill="1" applyBorder="1" applyAlignment="1">
      <alignment horizontal="center" vertical="center"/>
    </xf>
    <xf numFmtId="0" fontId="1" fillId="15" borderId="63" xfId="17" applyFill="1" applyBorder="1" applyAlignment="1">
      <alignment vertical="center"/>
    </xf>
    <xf numFmtId="0" fontId="1" fillId="15" borderId="50" xfId="17" applyFill="1" applyBorder="1" applyAlignment="1">
      <alignment horizontal="center" vertical="center"/>
    </xf>
    <xf numFmtId="0" fontId="1" fillId="15" borderId="54" xfId="17" applyFill="1" applyBorder="1" applyAlignment="1">
      <alignment vertical="center"/>
    </xf>
    <xf numFmtId="0" fontId="1" fillId="15" borderId="9" xfId="17" applyFill="1" applyBorder="1" applyAlignment="1">
      <alignment horizontal="left" vertical="center" wrapText="1"/>
    </xf>
    <xf numFmtId="0" fontId="1" fillId="15" borderId="10" xfId="17" applyFill="1" applyBorder="1" applyAlignment="1">
      <alignment horizontal="center" vertical="center"/>
    </xf>
    <xf numFmtId="0" fontId="1" fillId="15" borderId="14" xfId="17" applyFill="1" applyBorder="1" applyAlignment="1">
      <alignment vertical="center"/>
    </xf>
    <xf numFmtId="0" fontId="1" fillId="15" borderId="0" xfId="17" applyFill="1" applyAlignment="1">
      <alignment horizontal="center" vertical="center"/>
    </xf>
    <xf numFmtId="0" fontId="1" fillId="15" borderId="72" xfId="17" applyFill="1" applyBorder="1" applyAlignment="1">
      <alignment vertical="center"/>
    </xf>
    <xf numFmtId="0" fontId="1" fillId="15" borderId="74" xfId="17" applyFill="1" applyBorder="1" applyAlignment="1">
      <alignment horizontal="center" vertical="center"/>
    </xf>
    <xf numFmtId="0" fontId="1" fillId="15" borderId="57" xfId="17" applyFill="1" applyBorder="1" applyAlignment="1">
      <alignment vertical="center"/>
    </xf>
    <xf numFmtId="1" fontId="1" fillId="0" borderId="0" xfId="17" applyNumberFormat="1" applyAlignment="1">
      <alignment vertical="center"/>
    </xf>
    <xf numFmtId="0" fontId="1" fillId="0" borderId="0" xfId="0" applyFont="1"/>
    <xf numFmtId="170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13" xfId="0" applyFont="1" applyBorder="1"/>
    <xf numFmtId="0" fontId="1" fillId="0" borderId="76" xfId="0" applyFont="1" applyBorder="1"/>
    <xf numFmtId="0" fontId="74" fillId="16" borderId="13" xfId="0" applyFont="1" applyFill="1" applyBorder="1" applyAlignment="1">
      <alignment horizontal="center" vertical="center" wrapText="1"/>
    </xf>
    <xf numFmtId="0" fontId="74" fillId="16" borderId="0" xfId="0" applyFont="1" applyFill="1" applyAlignment="1">
      <alignment horizontal="center" vertical="center" wrapText="1"/>
    </xf>
    <xf numFmtId="0" fontId="0" fillId="0" borderId="77" xfId="0" applyBorder="1" applyAlignment="1">
      <alignment vertical="center"/>
    </xf>
    <xf numFmtId="170" fontId="0" fillId="0" borderId="77" xfId="0" applyNumberFormat="1" applyBorder="1" applyAlignment="1">
      <alignment vertical="center"/>
    </xf>
    <xf numFmtId="3" fontId="81" fillId="0" borderId="15" xfId="7" applyNumberFormat="1" applyFont="1" applyBorder="1" applyAlignment="1" applyProtection="1">
      <alignment vertical="center"/>
      <protection locked="0" hidden="1"/>
    </xf>
    <xf numFmtId="3" fontId="81" fillId="0" borderId="18" xfId="7" applyNumberFormat="1" applyFont="1" applyBorder="1" applyAlignment="1" applyProtection="1">
      <alignment vertical="center"/>
      <protection locked="0" hidden="1"/>
    </xf>
    <xf numFmtId="2" fontId="82" fillId="0" borderId="77" xfId="0" applyNumberFormat="1" applyFont="1" applyBorder="1" applyAlignment="1">
      <alignment horizontal="left" vertical="center" wrapText="1"/>
    </xf>
    <xf numFmtId="1" fontId="81" fillId="0" borderId="15" xfId="0" applyNumberFormat="1" applyFont="1" applyBorder="1" applyAlignment="1" applyProtection="1">
      <alignment vertical="center"/>
      <protection locked="0" hidden="1"/>
    </xf>
    <xf numFmtId="1" fontId="81" fillId="0" borderId="18" xfId="0" applyNumberFormat="1" applyFont="1" applyBorder="1" applyAlignment="1" applyProtection="1">
      <alignment vertical="center"/>
      <protection locked="0" hidden="1"/>
    </xf>
    <xf numFmtId="171" fontId="81" fillId="0" borderId="13" xfId="0" applyNumberFormat="1" applyFont="1" applyBorder="1" applyAlignment="1" applyProtection="1">
      <alignment vertical="center"/>
      <protection locked="0" hidden="1"/>
    </xf>
    <xf numFmtId="172" fontId="81" fillId="0" borderId="13" xfId="0" applyNumberFormat="1" applyFont="1" applyBorder="1" applyAlignment="1" applyProtection="1">
      <alignment vertical="center"/>
      <protection locked="0" hidden="1"/>
    </xf>
    <xf numFmtId="173" fontId="83" fillId="0" borderId="3" xfId="0" applyNumberFormat="1" applyFont="1" applyBorder="1" applyAlignment="1" applyProtection="1">
      <alignment horizontal="center" wrapText="1"/>
      <protection locked="0" hidden="1"/>
    </xf>
    <xf numFmtId="0" fontId="83" fillId="0" borderId="3" xfId="0" applyFont="1" applyBorder="1" applyAlignment="1" applyProtection="1">
      <alignment horizontal="center" vertical="center" wrapText="1"/>
      <protection locked="0" hidden="1"/>
    </xf>
    <xf numFmtId="173" fontId="83" fillId="0" borderId="9" xfId="0" applyNumberFormat="1" applyFont="1" applyBorder="1" applyAlignment="1" applyProtection="1">
      <alignment horizontal="center" wrapText="1"/>
      <protection locked="0" hidden="1"/>
    </xf>
    <xf numFmtId="173" fontId="83" fillId="0" borderId="5" xfId="0" applyNumberFormat="1" applyFont="1" applyBorder="1" applyAlignment="1" applyProtection="1">
      <alignment horizontal="center" wrapText="1"/>
      <protection locked="0" hidden="1"/>
    </xf>
    <xf numFmtId="1" fontId="81" fillId="0" borderId="13" xfId="0" applyNumberFormat="1" applyFont="1" applyBorder="1" applyAlignment="1" applyProtection="1">
      <alignment horizontal="center" vertical="center"/>
      <protection locked="0" hidden="1"/>
    </xf>
    <xf numFmtId="1" fontId="81" fillId="0" borderId="15" xfId="0" applyNumberFormat="1" applyFont="1" applyBorder="1" applyAlignment="1" applyProtection="1">
      <alignment horizontal="center" vertical="center"/>
      <protection locked="0" hidden="1"/>
    </xf>
    <xf numFmtId="173" fontId="81" fillId="0" borderId="15" xfId="16" applyNumberFormat="1" applyFont="1" applyBorder="1" applyAlignment="1" applyProtection="1">
      <alignment horizontal="center" vertical="center" wrapText="1"/>
      <protection locked="0" hidden="1"/>
    </xf>
    <xf numFmtId="1" fontId="81" fillId="0" borderId="18" xfId="0" applyNumberFormat="1" applyFont="1" applyBorder="1" applyAlignment="1" applyProtection="1">
      <alignment horizontal="center" vertical="center"/>
      <protection locked="0" hidden="1"/>
    </xf>
    <xf numFmtId="173" fontId="81" fillId="0" borderId="18" xfId="16" applyNumberFormat="1" applyFont="1" applyBorder="1" applyAlignment="1" applyProtection="1">
      <alignment horizontal="center" vertical="center" wrapText="1"/>
      <protection locked="0" hidden="1"/>
    </xf>
    <xf numFmtId="2" fontId="81" fillId="0" borderId="13" xfId="0" applyNumberFormat="1" applyFont="1" applyBorder="1" applyAlignment="1" applyProtection="1">
      <alignment horizontal="center" vertical="center"/>
      <protection locked="0" hidden="1"/>
    </xf>
    <xf numFmtId="0" fontId="1" fillId="12" borderId="63" xfId="17" quotePrefix="1" applyFill="1" applyBorder="1" applyAlignment="1">
      <alignment horizontal="right" vertical="center"/>
    </xf>
    <xf numFmtId="0" fontId="1" fillId="12" borderId="64" xfId="17" quotePrefix="1" applyFill="1" applyBorder="1" applyAlignment="1">
      <alignment horizontal="right" vertical="center"/>
    </xf>
    <xf numFmtId="2" fontId="3" fillId="0" borderId="0" xfId="4" applyNumberFormat="1" applyFont="1" applyAlignment="1">
      <alignment vertical="center"/>
    </xf>
    <xf numFmtId="0" fontId="1" fillId="0" borderId="0" xfId="4" applyFont="1" applyAlignment="1">
      <alignment horizontal="left" vertical="top"/>
    </xf>
    <xf numFmtId="2" fontId="3" fillId="0" borderId="0" xfId="4" quotePrefix="1" applyNumberFormat="1" applyFont="1" applyAlignment="1">
      <alignment vertical="center"/>
    </xf>
    <xf numFmtId="2" fontId="69" fillId="0" borderId="0" xfId="4" quotePrefix="1" applyNumberFormat="1" applyFont="1" applyAlignment="1">
      <alignment vertical="center"/>
    </xf>
    <xf numFmtId="0" fontId="2" fillId="0" borderId="0" xfId="5" applyFont="1" applyAlignment="1">
      <alignment vertical="center" wrapText="1"/>
    </xf>
    <xf numFmtId="0" fontId="1" fillId="12" borderId="78" xfId="17" quotePrefix="1" applyFill="1" applyBorder="1" applyAlignment="1">
      <alignment horizontal="center" vertical="center"/>
    </xf>
    <xf numFmtId="2" fontId="1" fillId="12" borderId="62" xfId="17" applyNumberFormat="1" applyFill="1" applyBorder="1" applyAlignment="1">
      <alignment horizontal="left" vertical="center"/>
    </xf>
    <xf numFmtId="2" fontId="1" fillId="12" borderId="54" xfId="17" quotePrefix="1" applyNumberFormat="1" applyFill="1" applyBorder="1" applyAlignment="1">
      <alignment horizontal="left" vertical="center"/>
    </xf>
    <xf numFmtId="0" fontId="1" fillId="0" borderId="5" xfId="4" applyFont="1" applyBorder="1" applyAlignment="1">
      <alignment vertical="center"/>
    </xf>
    <xf numFmtId="0" fontId="1" fillId="12" borderId="63" xfId="17" applyFill="1" applyBorder="1" applyAlignment="1">
      <alignment horizontal="left" vertical="center"/>
    </xf>
    <xf numFmtId="0" fontId="1" fillId="12" borderId="79" xfId="17" quotePrefix="1" applyFill="1" applyBorder="1" applyAlignment="1">
      <alignment vertical="center"/>
    </xf>
    <xf numFmtId="3" fontId="1" fillId="12" borderId="59" xfId="17" quotePrefix="1" applyNumberFormat="1" applyFill="1" applyBorder="1" applyAlignment="1">
      <alignment vertical="center"/>
    </xf>
    <xf numFmtId="167" fontId="1" fillId="12" borderId="14" xfId="17" applyNumberFormat="1" applyFill="1" applyBorder="1" applyAlignment="1">
      <alignment horizontal="left" vertical="center"/>
    </xf>
    <xf numFmtId="167" fontId="1" fillId="12" borderId="0" xfId="17" applyNumberFormat="1" applyFill="1" applyAlignment="1">
      <alignment horizontal="left" vertical="center"/>
    </xf>
    <xf numFmtId="167" fontId="1" fillId="12" borderId="7" xfId="17" applyNumberFormat="1" applyFill="1" applyBorder="1" applyAlignment="1">
      <alignment horizontal="left" vertical="center"/>
    </xf>
    <xf numFmtId="0" fontId="1" fillId="12" borderId="72" xfId="17" applyFill="1" applyBorder="1" applyAlignment="1">
      <alignment horizontal="left" vertical="center"/>
    </xf>
    <xf numFmtId="0" fontId="1" fillId="12" borderId="74" xfId="17" applyFill="1" applyBorder="1" applyAlignment="1">
      <alignment horizontal="left" vertical="center"/>
    </xf>
    <xf numFmtId="0" fontId="1" fillId="12" borderId="80" xfId="17" applyFill="1" applyBorder="1" applyAlignment="1">
      <alignment horizontal="left" vertical="center"/>
    </xf>
    <xf numFmtId="0" fontId="1" fillId="14" borderId="62" xfId="17" applyFill="1" applyBorder="1" applyAlignment="1">
      <alignment horizontal="left" vertical="center"/>
    </xf>
    <xf numFmtId="0" fontId="1" fillId="14" borderId="63" xfId="17" applyFill="1" applyBorder="1" applyAlignment="1">
      <alignment horizontal="left" vertical="center"/>
    </xf>
    <xf numFmtId="0" fontId="1" fillId="12" borderId="67" xfId="17" applyFill="1" applyBorder="1" applyAlignment="1">
      <alignment horizontal="left" vertical="center" wrapText="1"/>
    </xf>
    <xf numFmtId="0" fontId="1" fillId="12" borderId="66" xfId="17" applyFill="1" applyBorder="1" applyAlignment="1">
      <alignment horizontal="left" vertical="center"/>
    </xf>
    <xf numFmtId="0" fontId="1" fillId="12" borderId="68" xfId="17" applyFill="1" applyBorder="1" applyAlignment="1">
      <alignment horizontal="left" vertical="center"/>
    </xf>
    <xf numFmtId="0" fontId="1" fillId="12" borderId="14" xfId="17" applyFill="1" applyBorder="1" applyAlignment="1">
      <alignment horizontal="left" vertical="center" wrapText="1"/>
    </xf>
    <xf numFmtId="0" fontId="1" fillId="12" borderId="0" xfId="17" applyFill="1" applyAlignment="1">
      <alignment horizontal="left" vertical="center"/>
    </xf>
    <xf numFmtId="0" fontId="1" fillId="12" borderId="7" xfId="17" applyFill="1" applyBorder="1" applyAlignment="1">
      <alignment horizontal="left" vertical="center"/>
    </xf>
    <xf numFmtId="0" fontId="1" fillId="12" borderId="75" xfId="17" applyFill="1" applyBorder="1" applyAlignment="1">
      <alignment horizontal="left" vertical="center"/>
    </xf>
    <xf numFmtId="0" fontId="1" fillId="12" borderId="73" xfId="17" applyFill="1" applyBorder="1" applyAlignment="1">
      <alignment horizontal="left" vertical="center"/>
    </xf>
    <xf numFmtId="0" fontId="1" fillId="12" borderId="81" xfId="17" applyFill="1" applyBorder="1" applyAlignment="1">
      <alignment horizontal="left" vertical="center"/>
    </xf>
    <xf numFmtId="0" fontId="1" fillId="14" borderId="68" xfId="17" applyFill="1" applyBorder="1" applyAlignment="1">
      <alignment horizontal="center" vertical="center"/>
    </xf>
    <xf numFmtId="0" fontId="1" fillId="14" borderId="7" xfId="17" applyFill="1" applyBorder="1" applyAlignment="1">
      <alignment horizontal="center" vertical="center"/>
    </xf>
    <xf numFmtId="0" fontId="1" fillId="14" borderId="81" xfId="17" applyFill="1" applyBorder="1" applyAlignment="1">
      <alignment horizontal="center" vertical="center"/>
    </xf>
    <xf numFmtId="0" fontId="1" fillId="15" borderId="11" xfId="17" applyFill="1" applyBorder="1" applyAlignment="1">
      <alignment horizontal="left" vertical="center" wrapText="1"/>
    </xf>
    <xf numFmtId="0" fontId="1" fillId="15" borderId="14" xfId="17" applyFill="1" applyBorder="1" applyAlignment="1">
      <alignment horizontal="left" vertical="center" wrapText="1"/>
    </xf>
    <xf numFmtId="0" fontId="1" fillId="15" borderId="16" xfId="17" applyFill="1" applyBorder="1" applyAlignment="1">
      <alignment horizontal="left" vertical="center" wrapText="1"/>
    </xf>
    <xf numFmtId="0" fontId="1" fillId="12" borderId="57" xfId="17" applyFill="1" applyBorder="1" applyAlignment="1">
      <alignment horizontal="left" vertical="center" wrapText="1"/>
    </xf>
    <xf numFmtId="0" fontId="1" fillId="12" borderId="58" xfId="17" applyFill="1" applyBorder="1" applyAlignment="1">
      <alignment horizontal="left" vertical="center"/>
    </xf>
    <xf numFmtId="0" fontId="1" fillId="12" borderId="84" xfId="17" applyFill="1" applyBorder="1" applyAlignment="1">
      <alignment horizontal="left" vertical="center"/>
    </xf>
    <xf numFmtId="0" fontId="1" fillId="12" borderId="63" xfId="17" applyFill="1" applyBorder="1" applyAlignment="1">
      <alignment horizontal="left" vertical="center"/>
    </xf>
    <xf numFmtId="0" fontId="1" fillId="12" borderId="50" xfId="17" applyFill="1" applyBorder="1" applyAlignment="1">
      <alignment horizontal="left" vertical="center"/>
    </xf>
    <xf numFmtId="0" fontId="1" fillId="12" borderId="51" xfId="17" applyFill="1" applyBorder="1" applyAlignment="1">
      <alignment horizontal="left" vertical="center"/>
    </xf>
    <xf numFmtId="0" fontId="1" fillId="15" borderId="52" xfId="17" applyFill="1" applyBorder="1" applyAlignment="1">
      <alignment horizontal="left" vertical="center"/>
    </xf>
    <xf numFmtId="0" fontId="1" fillId="15" borderId="50" xfId="17" applyFill="1" applyBorder="1" applyAlignment="1">
      <alignment horizontal="left" vertical="center"/>
    </xf>
    <xf numFmtId="0" fontId="1" fillId="15" borderId="64" xfId="17" applyFill="1" applyBorder="1" applyAlignment="1">
      <alignment horizontal="left" vertical="center"/>
    </xf>
    <xf numFmtId="0" fontId="1" fillId="15" borderId="65" xfId="17" applyFill="1" applyBorder="1" applyAlignment="1">
      <alignment horizontal="left" vertical="center"/>
    </xf>
    <xf numFmtId="0" fontId="1" fillId="15" borderId="67" xfId="17" applyFill="1" applyBorder="1" applyAlignment="1">
      <alignment horizontal="center" vertical="center" wrapText="1"/>
    </xf>
    <xf numFmtId="0" fontId="1" fillId="15" borderId="66" xfId="17" applyFill="1" applyBorder="1" applyAlignment="1">
      <alignment horizontal="center" vertical="center" wrapText="1"/>
    </xf>
    <xf numFmtId="0" fontId="1" fillId="15" borderId="68" xfId="17" applyFill="1" applyBorder="1" applyAlignment="1">
      <alignment horizontal="center" vertical="center" wrapText="1"/>
    </xf>
    <xf numFmtId="0" fontId="1" fillId="15" borderId="14" xfId="17" applyFill="1" applyBorder="1" applyAlignment="1">
      <alignment horizontal="center" vertical="center" wrapText="1"/>
    </xf>
    <xf numFmtId="0" fontId="1" fillId="15" borderId="0" xfId="17" applyFill="1" applyAlignment="1">
      <alignment horizontal="center" vertical="center" wrapText="1"/>
    </xf>
    <xf numFmtId="0" fontId="1" fillId="15" borderId="7" xfId="17" applyFill="1" applyBorder="1" applyAlignment="1">
      <alignment horizontal="center" vertical="center" wrapText="1"/>
    </xf>
    <xf numFmtId="0" fontId="1" fillId="15" borderId="16" xfId="17" applyFill="1" applyBorder="1" applyAlignment="1">
      <alignment horizontal="center" vertical="center" wrapText="1"/>
    </xf>
    <xf numFmtId="0" fontId="1" fillId="15" borderId="17" xfId="17" applyFill="1" applyBorder="1" applyAlignment="1">
      <alignment horizontal="center" vertical="center" wrapText="1"/>
    </xf>
    <xf numFmtId="0" fontId="1" fillId="15" borderId="8" xfId="17" applyFill="1" applyBorder="1" applyAlignment="1">
      <alignment horizontal="center" vertical="center" wrapText="1"/>
    </xf>
    <xf numFmtId="0" fontId="1" fillId="13" borderId="67" xfId="17" applyFill="1" applyBorder="1" applyAlignment="1">
      <alignment horizontal="left" vertical="center"/>
    </xf>
    <xf numFmtId="0" fontId="1" fillId="13" borderId="70" xfId="17" applyFill="1" applyBorder="1" applyAlignment="1">
      <alignment horizontal="left" vertical="center"/>
    </xf>
    <xf numFmtId="0" fontId="1" fillId="15" borderId="67" xfId="17" applyFill="1" applyBorder="1" applyAlignment="1">
      <alignment horizontal="left" vertical="center"/>
    </xf>
    <xf numFmtId="0" fontId="1" fillId="15" borderId="70" xfId="17" applyFill="1" applyBorder="1" applyAlignment="1">
      <alignment horizontal="left" vertical="center"/>
    </xf>
    <xf numFmtId="2" fontId="1" fillId="12" borderId="64" xfId="17" applyNumberFormat="1" applyFill="1" applyBorder="1" applyAlignment="1">
      <alignment horizontal="left" vertical="center"/>
    </xf>
    <xf numFmtId="2" fontId="1" fillId="12" borderId="65" xfId="17" applyNumberFormat="1" applyFill="1" applyBorder="1" applyAlignment="1">
      <alignment horizontal="left" vertical="center"/>
    </xf>
    <xf numFmtId="2" fontId="1" fillId="12" borderId="83" xfId="17" applyNumberFormat="1" applyFill="1" applyBorder="1" applyAlignment="1">
      <alignment horizontal="left" vertical="center"/>
    </xf>
    <xf numFmtId="0" fontId="1" fillId="12" borderId="62" xfId="17" applyFill="1" applyBorder="1" applyAlignment="1">
      <alignment horizontal="left" vertical="center"/>
    </xf>
    <xf numFmtId="0" fontId="1" fillId="12" borderId="52" xfId="17" applyFill="1" applyBorder="1" applyAlignment="1">
      <alignment horizontal="left" vertical="center"/>
    </xf>
    <xf numFmtId="0" fontId="1" fillId="12" borderId="53" xfId="17" applyFill="1" applyBorder="1" applyAlignment="1">
      <alignment horizontal="left" vertical="center"/>
    </xf>
    <xf numFmtId="0" fontId="1" fillId="12" borderId="65" xfId="17" applyFill="1" applyBorder="1" applyAlignment="1">
      <alignment vertical="center"/>
    </xf>
    <xf numFmtId="0" fontId="1" fillId="12" borderId="83" xfId="17" applyFill="1" applyBorder="1" applyAlignment="1">
      <alignment vertical="center"/>
    </xf>
    <xf numFmtId="0" fontId="3" fillId="0" borderId="0" xfId="17" applyFont="1" applyAlignment="1">
      <alignment horizontal="center" vertical="center"/>
    </xf>
    <xf numFmtId="0" fontId="1" fillId="11" borderId="0" xfId="17" applyFill="1" applyAlignment="1">
      <alignment horizontal="center"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12" borderId="62" xfId="17" quotePrefix="1" applyFill="1" applyBorder="1" applyAlignment="1">
      <alignment horizontal="left" vertical="center"/>
    </xf>
    <xf numFmtId="167" fontId="1" fillId="12" borderId="64" xfId="17" applyNumberFormat="1" applyFill="1" applyBorder="1" applyAlignment="1">
      <alignment horizontal="left" vertical="center"/>
    </xf>
    <xf numFmtId="167" fontId="1" fillId="12" borderId="65" xfId="17" applyNumberFormat="1" applyFill="1" applyBorder="1" applyAlignment="1">
      <alignment horizontal="left" vertical="center"/>
    </xf>
    <xf numFmtId="167" fontId="1" fillId="12" borderId="83" xfId="17" applyNumberFormat="1" applyFill="1" applyBorder="1" applyAlignment="1">
      <alignment horizontal="left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horizontal="left" vertical="center"/>
    </xf>
    <xf numFmtId="0" fontId="1" fillId="12" borderId="56" xfId="17" applyFill="1" applyBorder="1" applyAlignment="1">
      <alignment horizontal="left" vertical="center"/>
    </xf>
    <xf numFmtId="0" fontId="1" fillId="12" borderId="63" xfId="17" quotePrefix="1" applyFill="1" applyBorder="1" applyAlignment="1">
      <alignment horizontal="left" vertical="center"/>
    </xf>
    <xf numFmtId="0" fontId="1" fillId="12" borderId="82" xfId="17" applyFill="1" applyBorder="1" applyAlignment="1">
      <alignment horizontal="left" vertical="center"/>
    </xf>
    <xf numFmtId="0" fontId="1" fillId="12" borderId="10" xfId="17" applyFill="1" applyBorder="1" applyAlignment="1">
      <alignment horizontal="left" vertical="center"/>
    </xf>
    <xf numFmtId="0" fontId="1" fillId="12" borderId="5" xfId="17" applyFill="1" applyBorder="1" applyAlignment="1">
      <alignment horizontal="left" vertical="center"/>
    </xf>
    <xf numFmtId="0" fontId="72" fillId="12" borderId="72" xfId="12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0" fontId="0" fillId="0" borderId="11" xfId="0" applyNumberFormat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4" fillId="16" borderId="3" xfId="0" applyFont="1" applyFill="1" applyBorder="1" applyAlignment="1">
      <alignment horizontal="center" vertical="center" wrapText="1"/>
    </xf>
    <xf numFmtId="0" fontId="74" fillId="16" borderId="13" xfId="0" applyFont="1" applyFill="1" applyBorder="1" applyAlignment="1">
      <alignment horizontal="center" vertical="center" wrapText="1"/>
    </xf>
    <xf numFmtId="0" fontId="74" fillId="16" borderId="15" xfId="0" applyFont="1" applyFill="1" applyBorder="1" applyAlignment="1">
      <alignment horizontal="center" vertical="center" wrapText="1"/>
    </xf>
    <xf numFmtId="0" fontId="49" fillId="0" borderId="0" xfId="4" applyFont="1" applyAlignment="1">
      <alignment horizontal="center" vertical="center"/>
    </xf>
    <xf numFmtId="0" fontId="18" fillId="0" borderId="85" xfId="0" applyFont="1" applyBorder="1" applyAlignment="1">
      <alignment horizontal="left" vertical="top"/>
    </xf>
    <xf numFmtId="0" fontId="18" fillId="0" borderId="86" xfId="0" applyFont="1" applyBorder="1" applyAlignment="1">
      <alignment horizontal="left" vertical="top"/>
    </xf>
    <xf numFmtId="0" fontId="18" fillId="0" borderId="87" xfId="0" applyFont="1" applyBorder="1" applyAlignment="1">
      <alignment horizontal="left" vertical="top"/>
    </xf>
    <xf numFmtId="0" fontId="18" fillId="0" borderId="88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89" xfId="0" applyFont="1" applyBorder="1" applyAlignment="1">
      <alignment horizontal="left" vertical="top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0" fontId="2" fillId="0" borderId="88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0" fontId="2" fillId="0" borderId="92" xfId="0" applyFont="1" applyBorder="1" applyAlignment="1">
      <alignment horizontal="left" vertical="top"/>
    </xf>
    <xf numFmtId="0" fontId="55" fillId="0" borderId="24" xfId="15" applyFont="1" applyBorder="1" applyAlignment="1">
      <alignment horizontal="center" vertical="center" wrapText="1"/>
    </xf>
    <xf numFmtId="0" fontId="55" fillId="0" borderId="30" xfId="15" applyFont="1" applyBorder="1" applyAlignment="1">
      <alignment horizontal="center" vertical="center" wrapText="1"/>
    </xf>
    <xf numFmtId="0" fontId="41" fillId="0" borderId="93" xfId="15" applyFont="1" applyBorder="1" applyAlignment="1">
      <alignment horizontal="left" vertical="center" wrapText="1"/>
    </xf>
    <xf numFmtId="0" fontId="41" fillId="0" borderId="95" xfId="15" applyFont="1" applyBorder="1" applyAlignment="1">
      <alignment horizontal="left" vertical="center" wrapText="1"/>
    </xf>
    <xf numFmtId="0" fontId="41" fillId="0" borderId="26" xfId="15" applyFont="1" applyBorder="1" applyAlignment="1">
      <alignment horizontal="left" vertical="center" wrapText="1"/>
    </xf>
    <xf numFmtId="0" fontId="39" fillId="0" borderId="109" xfId="15" applyFont="1" applyBorder="1" applyAlignment="1">
      <alignment horizontal="center" vertical="center"/>
    </xf>
    <xf numFmtId="0" fontId="39" fillId="0" borderId="110" xfId="15" applyFont="1" applyBorder="1" applyAlignment="1">
      <alignment horizontal="center" vertical="center"/>
    </xf>
    <xf numFmtId="0" fontId="39" fillId="0" borderId="111" xfId="15" applyFont="1" applyBorder="1" applyAlignment="1">
      <alignment horizontal="center" vertical="center"/>
    </xf>
    <xf numFmtId="0" fontId="44" fillId="0" borderId="16" xfId="15" applyFont="1" applyBorder="1" applyAlignment="1">
      <alignment horizontal="center" vertical="center"/>
    </xf>
    <xf numFmtId="0" fontId="44" fillId="0" borderId="17" xfId="15" applyFont="1" applyBorder="1" applyAlignment="1">
      <alignment horizontal="center" vertical="center"/>
    </xf>
    <xf numFmtId="0" fontId="44" fillId="0" borderId="8" xfId="15" applyFont="1" applyBorder="1" applyAlignment="1">
      <alignment horizontal="center" vertical="center"/>
    </xf>
    <xf numFmtId="0" fontId="44" fillId="0" borderId="32" xfId="15" applyFont="1" applyBorder="1" applyAlignment="1">
      <alignment horizontal="center" vertical="center"/>
    </xf>
    <xf numFmtId="0" fontId="44" fillId="0" borderId="29" xfId="15" applyFont="1" applyBorder="1" applyAlignment="1">
      <alignment horizontal="center" vertical="center"/>
    </xf>
    <xf numFmtId="0" fontId="44" fillId="0" borderId="116" xfId="15" applyFont="1" applyBorder="1" applyAlignment="1">
      <alignment horizontal="center" vertical="center"/>
    </xf>
    <xf numFmtId="0" fontId="44" fillId="0" borderId="9" xfId="15" applyFont="1" applyBorder="1" applyAlignment="1">
      <alignment horizontal="center" vertical="center"/>
    </xf>
    <xf numFmtId="0" fontId="44" fillId="0" borderId="10" xfId="15" applyFont="1" applyBorder="1" applyAlignment="1">
      <alignment horizontal="center" vertical="center"/>
    </xf>
    <xf numFmtId="0" fontId="44" fillId="0" borderId="5" xfId="15" applyFont="1" applyBorder="1" applyAlignment="1">
      <alignment horizontal="center" vertical="center"/>
    </xf>
    <xf numFmtId="0" fontId="44" fillId="0" borderId="11" xfId="15" applyFont="1" applyBorder="1" applyAlignment="1">
      <alignment horizontal="center" vertical="center"/>
    </xf>
    <xf numFmtId="0" fontId="44" fillId="0" borderId="12" xfId="15" applyFont="1" applyBorder="1" applyAlignment="1">
      <alignment horizontal="center" vertical="center"/>
    </xf>
    <xf numFmtId="0" fontId="44" fillId="0" borderId="6" xfId="15" applyFont="1" applyBorder="1" applyAlignment="1">
      <alignment horizontal="center" vertical="center"/>
    </xf>
    <xf numFmtId="0" fontId="39" fillId="0" borderId="107" xfId="15" applyFont="1" applyBorder="1" applyAlignment="1">
      <alignment horizontal="center" vertical="center"/>
    </xf>
    <xf numFmtId="0" fontId="39" fillId="0" borderId="108" xfId="15" applyFont="1" applyBorder="1" applyAlignment="1">
      <alignment horizontal="center" vertical="center"/>
    </xf>
    <xf numFmtId="0" fontId="41" fillId="0" borderId="100" xfId="15" applyFont="1" applyBorder="1" applyAlignment="1">
      <alignment horizontal="left" vertical="center" wrapText="1"/>
    </xf>
    <xf numFmtId="0" fontId="41" fillId="0" borderId="99" xfId="15" applyFont="1" applyBorder="1" applyAlignment="1">
      <alignment horizontal="left" vertical="center" wrapText="1"/>
    </xf>
    <xf numFmtId="0" fontId="41" fillId="0" borderId="24" xfId="15" applyFont="1" applyBorder="1" applyAlignment="1">
      <alignment horizontal="left" vertical="center" wrapText="1"/>
    </xf>
    <xf numFmtId="0" fontId="41" fillId="0" borderId="28" xfId="15" applyFont="1" applyBorder="1" applyAlignment="1">
      <alignment horizontal="left" vertical="center" wrapText="1"/>
    </xf>
    <xf numFmtId="0" fontId="41" fillId="0" borderId="5" xfId="15" applyFont="1" applyBorder="1" applyAlignment="1">
      <alignment horizontal="left" vertical="center" wrapText="1"/>
    </xf>
    <xf numFmtId="0" fontId="41" fillId="0" borderId="3" xfId="15" applyFont="1" applyBorder="1" applyAlignment="1">
      <alignment horizontal="left" vertical="center" wrapText="1"/>
    </xf>
    <xf numFmtId="0" fontId="55" fillId="0" borderId="3" xfId="15" applyFont="1" applyBorder="1" applyAlignment="1">
      <alignment horizontal="center" vertical="center" wrapText="1"/>
    </xf>
    <xf numFmtId="0" fontId="44" fillId="0" borderId="98" xfId="15" applyFont="1" applyBorder="1" applyAlignment="1">
      <alignment horizontal="center" vertical="center"/>
    </xf>
    <xf numFmtId="0" fontId="44" fillId="0" borderId="27" xfId="15" applyFont="1" applyBorder="1" applyAlignment="1">
      <alignment horizontal="center" vertical="center"/>
    </xf>
    <xf numFmtId="0" fontId="44" fillId="0" borderId="99" xfId="15" applyFont="1" applyBorder="1" applyAlignment="1">
      <alignment horizontal="center" vertical="center"/>
    </xf>
    <xf numFmtId="0" fontId="55" fillId="0" borderId="26" xfId="15" applyFont="1" applyBorder="1" applyAlignment="1">
      <alignment horizontal="center" vertical="center" wrapText="1"/>
    </xf>
    <xf numFmtId="0" fontId="55" fillId="0" borderId="29" xfId="15" applyFont="1" applyBorder="1" applyAlignment="1">
      <alignment horizontal="center" vertical="center" wrapText="1"/>
    </xf>
    <xf numFmtId="0" fontId="55" fillId="0" borderId="94" xfId="15" applyFont="1" applyBorder="1" applyAlignment="1">
      <alignment horizontal="center" vertical="center" wrapText="1"/>
    </xf>
    <xf numFmtId="0" fontId="44" fillId="0" borderId="94" xfId="15" applyFont="1" applyBorder="1" applyAlignment="1">
      <alignment horizontal="center" vertical="center"/>
    </xf>
    <xf numFmtId="0" fontId="44" fillId="0" borderId="30" xfId="15" applyFont="1" applyBorder="1" applyAlignment="1">
      <alignment horizontal="center" vertical="center"/>
    </xf>
    <xf numFmtId="0" fontId="44" fillId="0" borderId="115" xfId="15" applyFont="1" applyBorder="1" applyAlignment="1">
      <alignment horizontal="center" vertical="center"/>
    </xf>
    <xf numFmtId="0" fontId="44" fillId="0" borderId="25" xfId="15" applyFont="1" applyBorder="1" applyAlignment="1">
      <alignment horizontal="center" vertical="center"/>
    </xf>
    <xf numFmtId="0" fontId="44" fillId="0" borderId="95" xfId="15" applyFont="1" applyBorder="1" applyAlignment="1">
      <alignment horizontal="center" vertical="center"/>
    </xf>
    <xf numFmtId="0" fontId="35" fillId="0" borderId="112" xfId="15" applyFont="1" applyBorder="1" applyAlignment="1">
      <alignment horizontal="center" vertical="center"/>
    </xf>
    <xf numFmtId="0" fontId="35" fillId="0" borderId="113" xfId="15" applyFont="1" applyBorder="1" applyAlignment="1">
      <alignment horizontal="center" vertical="center"/>
    </xf>
    <xf numFmtId="0" fontId="35" fillId="0" borderId="114" xfId="15" applyFont="1" applyBorder="1" applyAlignment="1">
      <alignment horizontal="center" vertical="center"/>
    </xf>
    <xf numFmtId="0" fontId="41" fillId="0" borderId="94" xfId="15" applyFont="1" applyBorder="1" applyAlignment="1">
      <alignment horizontal="center" vertical="center"/>
    </xf>
    <xf numFmtId="0" fontId="41" fillId="0" borderId="30" xfId="15" applyFont="1" applyBorder="1" applyAlignment="1">
      <alignment horizontal="center" vertical="center"/>
    </xf>
    <xf numFmtId="0" fontId="41" fillId="0" borderId="26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/>
    </xf>
    <xf numFmtId="0" fontId="35" fillId="0" borderId="115" xfId="15" applyFont="1" applyBorder="1" applyAlignment="1">
      <alignment horizontal="center" vertical="center"/>
    </xf>
    <xf numFmtId="0" fontId="35" fillId="0" borderId="25" xfId="15" applyFont="1" applyBorder="1" applyAlignment="1">
      <alignment horizontal="center" vertical="center"/>
    </xf>
    <xf numFmtId="0" fontId="35" fillId="0" borderId="95" xfId="15" applyFont="1" applyBorder="1" applyAlignment="1">
      <alignment horizontal="center" vertical="center"/>
    </xf>
    <xf numFmtId="0" fontId="35" fillId="0" borderId="9" xfId="15" applyFont="1" applyBorder="1" applyAlignment="1">
      <alignment horizontal="center" vertical="center"/>
    </xf>
    <xf numFmtId="0" fontId="35" fillId="0" borderId="10" xfId="15" applyFont="1" applyBorder="1" applyAlignment="1">
      <alignment horizontal="center" vertical="center"/>
    </xf>
    <xf numFmtId="0" fontId="35" fillId="0" borderId="5" xfId="15" applyFont="1" applyBorder="1" applyAlignment="1">
      <alignment horizontal="center" vertical="center"/>
    </xf>
    <xf numFmtId="0" fontId="35" fillId="0" borderId="98" xfId="15" applyFont="1" applyBorder="1" applyAlignment="1">
      <alignment horizontal="center" vertical="center"/>
    </xf>
    <xf numFmtId="0" fontId="35" fillId="0" borderId="27" xfId="15" applyFont="1" applyBorder="1" applyAlignment="1">
      <alignment horizontal="center" vertical="center"/>
    </xf>
    <xf numFmtId="0" fontId="35" fillId="0" borderId="99" xfId="15" applyFont="1" applyBorder="1" applyAlignment="1">
      <alignment horizontal="center" vertical="center"/>
    </xf>
    <xf numFmtId="0" fontId="54" fillId="0" borderId="28" xfId="15" applyFont="1" applyBorder="1" applyAlignment="1">
      <alignment horizontal="center" vertical="center" wrapText="1"/>
    </xf>
    <xf numFmtId="0" fontId="54" fillId="0" borderId="3" xfId="15" applyFont="1" applyBorder="1" applyAlignment="1">
      <alignment horizontal="center" vertical="center" wrapText="1"/>
    </xf>
    <xf numFmtId="0" fontId="54" fillId="0" borderId="29" xfId="15" applyFont="1" applyBorder="1" applyAlignment="1">
      <alignment horizontal="center" vertical="center" wrapText="1"/>
    </xf>
    <xf numFmtId="0" fontId="41" fillId="0" borderId="29" xfId="15" applyFont="1" applyBorder="1" applyAlignment="1">
      <alignment horizontal="left" vertical="center" wrapText="1"/>
    </xf>
    <xf numFmtId="0" fontId="41" fillId="0" borderId="96" xfId="15" applyFont="1" applyBorder="1" applyAlignment="1">
      <alignment horizontal="left" vertical="top" wrapText="1"/>
    </xf>
    <xf numFmtId="0" fontId="41" fillId="0" borderId="10" xfId="15" applyFont="1" applyBorder="1" applyAlignment="1">
      <alignment horizontal="left" vertical="top" wrapText="1"/>
    </xf>
    <xf numFmtId="0" fontId="41" fillId="0" borderId="97" xfId="15" applyFont="1" applyBorder="1" applyAlignment="1">
      <alignment horizontal="left" vertical="top" wrapText="1"/>
    </xf>
    <xf numFmtId="0" fontId="41" fillId="0" borderId="101" xfId="15" applyFont="1" applyBorder="1" applyAlignment="1">
      <alignment horizontal="center" vertical="center"/>
    </xf>
    <xf numFmtId="0" fontId="41" fillId="0" borderId="102" xfId="15" applyFont="1" applyBorder="1" applyAlignment="1">
      <alignment horizontal="center" vertical="center"/>
    </xf>
    <xf numFmtId="0" fontId="41" fillId="0" borderId="103" xfId="15" applyFont="1" applyBorder="1" applyAlignment="1">
      <alignment horizontal="center" vertical="center"/>
    </xf>
    <xf numFmtId="0" fontId="41" fillId="0" borderId="86" xfId="15" applyFont="1" applyBorder="1" applyAlignment="1">
      <alignment horizontal="center" vertical="center"/>
    </xf>
    <xf numFmtId="0" fontId="41" fillId="0" borderId="104" xfId="15" applyFont="1" applyBorder="1" applyAlignment="1">
      <alignment horizontal="center" vertical="center"/>
    </xf>
    <xf numFmtId="0" fontId="41" fillId="0" borderId="105" xfId="15" applyFont="1" applyBorder="1" applyAlignment="1">
      <alignment horizontal="center" vertical="center"/>
    </xf>
    <xf numFmtId="0" fontId="41" fillId="0" borderId="91" xfId="15" applyFont="1" applyBorder="1" applyAlignment="1">
      <alignment horizontal="center" vertical="center"/>
    </xf>
    <xf numFmtId="0" fontId="41" fillId="0" borderId="106" xfId="15" applyFont="1" applyBorder="1" applyAlignment="1">
      <alignment horizontal="center" vertical="center"/>
    </xf>
    <xf numFmtId="0" fontId="54" fillId="0" borderId="100" xfId="15" applyFont="1" applyBorder="1" applyAlignment="1">
      <alignment horizontal="center" vertical="center" wrapText="1"/>
    </xf>
    <xf numFmtId="0" fontId="54" fillId="0" borderId="24" xfId="15" applyFont="1" applyBorder="1" applyAlignment="1">
      <alignment horizontal="center" vertical="center" wrapText="1"/>
    </xf>
    <xf numFmtId="0" fontId="54" fillId="0" borderId="30" xfId="15" applyFont="1" applyBorder="1" applyAlignment="1">
      <alignment horizontal="center" vertical="center" wrapText="1"/>
    </xf>
    <xf numFmtId="0" fontId="41" fillId="0" borderId="30" xfId="15" applyFont="1" applyBorder="1" applyAlignment="1">
      <alignment horizontal="left" vertical="center" wrapText="1"/>
    </xf>
    <xf numFmtId="0" fontId="52" fillId="0" borderId="0" xfId="15" applyFont="1" applyAlignment="1">
      <alignment horizontal="center" vertical="center"/>
    </xf>
    <xf numFmtId="0" fontId="53" fillId="0" borderId="0" xfId="15" applyFont="1" applyAlignment="1">
      <alignment horizontal="center" vertical="center"/>
    </xf>
    <xf numFmtId="0" fontId="54" fillId="0" borderId="93" xfId="15" applyFont="1" applyBorder="1" applyAlignment="1">
      <alignment horizontal="center" vertical="center" wrapText="1"/>
    </xf>
    <xf numFmtId="0" fontId="54" fillId="0" borderId="26" xfId="15" applyFont="1" applyBorder="1" applyAlignment="1">
      <alignment horizontal="center" vertical="center" wrapText="1"/>
    </xf>
    <xf numFmtId="0" fontId="54" fillId="0" borderId="94" xfId="15" applyFont="1" applyBorder="1" applyAlignment="1">
      <alignment horizontal="center" vertical="center" wrapText="1"/>
    </xf>
    <xf numFmtId="0" fontId="41" fillId="0" borderId="95" xfId="15" quotePrefix="1" applyFont="1" applyBorder="1" applyAlignment="1">
      <alignment horizontal="left" vertical="center" wrapText="1"/>
    </xf>
    <xf numFmtId="0" fontId="41" fillId="0" borderId="94" xfId="15" applyFont="1" applyBorder="1" applyAlignment="1">
      <alignment horizontal="left" vertical="center" wrapText="1"/>
    </xf>
    <xf numFmtId="0" fontId="20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77" fillId="0" borderId="1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14" fillId="0" borderId="14" xfId="4" applyFont="1" applyBorder="1" applyAlignment="1">
      <alignment horizontal="left" vertical="center"/>
    </xf>
    <xf numFmtId="0" fontId="14" fillId="0" borderId="0" xfId="4" applyFont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" fillId="0" borderId="117" xfId="4" quotePrefix="1" applyFont="1" applyBorder="1" applyAlignment="1">
      <alignment horizontal="left" vertical="center"/>
    </xf>
    <xf numFmtId="0" fontId="0" fillId="0" borderId="117" xfId="4" quotePrefix="1" applyFont="1" applyBorder="1" applyAlignment="1">
      <alignment horizontal="left" vertical="center"/>
    </xf>
    <xf numFmtId="0" fontId="0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 wrapText="1"/>
    </xf>
    <xf numFmtId="0" fontId="3" fillId="10" borderId="10" xfId="4" quotePrefix="1" applyFont="1" applyFill="1" applyBorder="1" applyAlignment="1">
      <alignment horizontal="left" vertical="center"/>
    </xf>
    <xf numFmtId="0" fontId="3" fillId="10" borderId="5" xfId="4" quotePrefix="1" applyFont="1" applyFill="1" applyBorder="1" applyAlignment="1">
      <alignment horizontal="left" vertical="center"/>
    </xf>
    <xf numFmtId="0" fontId="3" fillId="10" borderId="10" xfId="4" applyFont="1" applyFill="1" applyBorder="1" applyAlignment="1">
      <alignment horizontal="left" vertical="center"/>
    </xf>
    <xf numFmtId="0" fontId="3" fillId="10" borderId="5" xfId="4" applyFont="1" applyFill="1" applyBorder="1" applyAlignment="1">
      <alignment horizontal="left" vertical="center"/>
    </xf>
    <xf numFmtId="167" fontId="3" fillId="10" borderId="10" xfId="5" applyNumberFormat="1" applyFont="1" applyFill="1" applyBorder="1" applyAlignment="1">
      <alignment horizontal="left" vertical="center"/>
    </xf>
    <xf numFmtId="167" fontId="3" fillId="10" borderId="5" xfId="5" applyNumberFormat="1" applyFont="1" applyFill="1" applyBorder="1" applyAlignment="1">
      <alignment horizontal="left" vertical="center"/>
    </xf>
    <xf numFmtId="0" fontId="1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/>
    </xf>
    <xf numFmtId="0" fontId="0" fillId="0" borderId="0" xfId="4" applyFont="1" applyAlignment="1">
      <alignment horizontal="left" vertical="center"/>
    </xf>
    <xf numFmtId="0" fontId="0" fillId="0" borderId="7" xfId="4" applyFont="1" applyBorder="1" applyAlignment="1">
      <alignment horizontal="left" vertical="center"/>
    </xf>
    <xf numFmtId="0" fontId="0" fillId="0" borderId="3" xfId="4" applyFont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22" fillId="7" borderId="9" xfId="4" applyFont="1" applyFill="1" applyBorder="1" applyAlignment="1">
      <alignment horizontal="center" vertical="center" wrapText="1"/>
    </xf>
    <xf numFmtId="0" fontId="22" fillId="7" borderId="10" xfId="4" applyFont="1" applyFill="1" applyBorder="1" applyAlignment="1">
      <alignment horizontal="center" vertical="center" wrapText="1"/>
    </xf>
    <xf numFmtId="0" fontId="22" fillId="7" borderId="5" xfId="4" applyFont="1" applyFill="1" applyBorder="1" applyAlignment="1">
      <alignment horizontal="center" vertical="center" wrapText="1"/>
    </xf>
    <xf numFmtId="0" fontId="1" fillId="0" borderId="9" xfId="4" applyFont="1" applyBorder="1" applyAlignment="1">
      <alignment horizontal="left" vertical="center"/>
    </xf>
    <xf numFmtId="0" fontId="0" fillId="0" borderId="10" xfId="4" quotePrefix="1" applyFont="1" applyBorder="1" applyAlignment="1">
      <alignment horizontal="left" vertical="center"/>
    </xf>
    <xf numFmtId="0" fontId="0" fillId="0" borderId="5" xfId="4" quotePrefix="1" applyFont="1" applyBorder="1" applyAlignment="1">
      <alignment horizontal="left" vertical="center"/>
    </xf>
    <xf numFmtId="0" fontId="1" fillId="0" borderId="9" xfId="4" applyFont="1" applyBorder="1" applyAlignment="1">
      <alignment horizontal="center" vertical="center"/>
    </xf>
    <xf numFmtId="0" fontId="14" fillId="0" borderId="11" xfId="4" applyFont="1" applyBorder="1" applyAlignment="1">
      <alignment horizontal="left" vertical="center" wrapText="1"/>
    </xf>
    <xf numFmtId="0" fontId="14" fillId="0" borderId="16" xfId="4" applyFont="1" applyBorder="1" applyAlignment="1">
      <alignment horizontal="left" vertical="center" wrapText="1"/>
    </xf>
    <xf numFmtId="0" fontId="0" fillId="0" borderId="6" xfId="4" quotePrefix="1" applyFont="1" applyBorder="1" applyAlignment="1">
      <alignment horizontal="center" vertical="center"/>
    </xf>
    <xf numFmtId="0" fontId="0" fillId="0" borderId="8" xfId="4" quotePrefix="1" applyFont="1" applyBorder="1" applyAlignment="1">
      <alignment horizontal="center" vertical="center"/>
    </xf>
    <xf numFmtId="0" fontId="0" fillId="0" borderId="9" xfId="4" quotePrefix="1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4" xfId="5" applyFont="1" applyBorder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left" vertical="center"/>
    </xf>
    <xf numFmtId="0" fontId="2" fillId="0" borderId="0" xfId="5" quotePrefix="1" applyFont="1" applyAlignment="1">
      <alignment horizontal="left" vertical="center"/>
    </xf>
    <xf numFmtId="0" fontId="2" fillId="0" borderId="17" xfId="5" quotePrefix="1" applyFont="1" applyBorder="1" applyAlignment="1">
      <alignment horizontal="left" vertical="center"/>
    </xf>
    <xf numFmtId="0" fontId="28" fillId="0" borderId="6" xfId="5" applyFont="1" applyBorder="1" applyAlignment="1">
      <alignment horizontal="left" vertical="center"/>
    </xf>
    <xf numFmtId="0" fontId="28" fillId="0" borderId="8" xfId="5" applyFont="1" applyBorder="1" applyAlignment="1">
      <alignment horizontal="left" vertical="center"/>
    </xf>
    <xf numFmtId="0" fontId="14" fillId="0" borderId="14" xfId="5" applyBorder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4" fillId="0" borderId="0" xfId="5" applyAlignment="1">
      <alignment horizontal="center" vertical="center"/>
    </xf>
    <xf numFmtId="0" fontId="14" fillId="0" borderId="7" xfId="5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8" fillId="0" borderId="16" xfId="0" applyFont="1" applyBorder="1" applyAlignment="1">
      <alignment horizontal="left" vertical="center"/>
    </xf>
    <xf numFmtId="0" fontId="78" fillId="0" borderId="17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0" fontId="1" fillId="0" borderId="14" xfId="5" applyFont="1" applyBorder="1" applyAlignment="1">
      <alignment horizontal="center" vertical="center"/>
    </xf>
    <xf numFmtId="0" fontId="78" fillId="0" borderId="14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0" fontId="14" fillId="0" borderId="16" xfId="5" applyBorder="1" applyAlignment="1">
      <alignment horizontal="center" vertical="center"/>
    </xf>
    <xf numFmtId="0" fontId="14" fillId="0" borderId="17" xfId="5" applyBorder="1" applyAlignment="1">
      <alignment horizontal="center" vertical="center"/>
    </xf>
    <xf numFmtId="0" fontId="14" fillId="0" borderId="8" xfId="5" applyBorder="1" applyAlignment="1">
      <alignment horizontal="center" vertical="center"/>
    </xf>
    <xf numFmtId="0" fontId="1" fillId="0" borderId="14" xfId="5" applyFont="1" applyBorder="1" applyAlignment="1">
      <alignment horizontal="left" vertical="center"/>
    </xf>
    <xf numFmtId="0" fontId="14" fillId="0" borderId="0" xfId="5" applyAlignment="1">
      <alignment horizontal="left" vertical="center"/>
    </xf>
    <xf numFmtId="0" fontId="14" fillId="0" borderId="7" xfId="5" applyBorder="1" applyAlignment="1">
      <alignment horizontal="left" vertical="center"/>
    </xf>
    <xf numFmtId="0" fontId="1" fillId="0" borderId="0" xfId="5" applyFont="1" applyAlignment="1">
      <alignment horizontal="left" vertical="center"/>
    </xf>
    <xf numFmtId="0" fontId="1" fillId="0" borderId="7" xfId="5" applyFont="1" applyBorder="1" applyAlignment="1">
      <alignment horizontal="left" vertical="center"/>
    </xf>
    <xf numFmtId="0" fontId="2" fillId="0" borderId="36" xfId="5" quotePrefix="1" applyFont="1" applyBorder="1" applyAlignment="1">
      <alignment horizontal="left" vertical="center"/>
    </xf>
    <xf numFmtId="0" fontId="2" fillId="0" borderId="42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top"/>
    </xf>
    <xf numFmtId="0" fontId="2" fillId="0" borderId="12" xfId="5" applyFont="1" applyBorder="1" applyAlignment="1">
      <alignment horizontal="center" vertical="top"/>
    </xf>
    <xf numFmtId="0" fontId="2" fillId="0" borderId="6" xfId="5" applyFont="1" applyBorder="1" applyAlignment="1">
      <alignment horizontal="center" vertical="top"/>
    </xf>
  </cellXfs>
  <cellStyles count="26">
    <cellStyle name="%" xfId="1" xr:uid="{00000000-0005-0000-0000-000000000000}"/>
    <cellStyle name="_Copy of Template CMDL RBS6201" xfId="2" xr:uid="{00000000-0005-0000-0000-000001000000}"/>
    <cellStyle name="_MDN017W Pancing 3107 32 64" xfId="3" xr:uid="{00000000-0005-0000-0000-000002000000}"/>
    <cellStyle name="0,0_x000d__x000a_NA_x000d__x000a_" xfId="4" xr:uid="{00000000-0005-0000-0000-000003000000}"/>
    <cellStyle name="0,0_x000d__x000a_NA_x000d__x000a_ 2" xfId="5" xr:uid="{00000000-0005-0000-0000-000004000000}"/>
    <cellStyle name="0,0_x000d__x000a_NA_x000d__x000a__BELAWAN ESR_new banget" xfId="6" xr:uid="{00000000-0005-0000-0000-000005000000}"/>
    <cellStyle name="Comma" xfId="7" builtinId="3"/>
    <cellStyle name="Comma 2" xfId="8" xr:uid="{00000000-0005-0000-0000-000007000000}"/>
    <cellStyle name="Grey" xfId="9" xr:uid="{00000000-0005-0000-0000-000008000000}"/>
    <cellStyle name="Header - Style1" xfId="10" xr:uid="{00000000-0005-0000-0000-000009000000}"/>
    <cellStyle name="Heading" xfId="11" xr:uid="{00000000-0005-0000-0000-00000A000000}"/>
    <cellStyle name="Hyperlink" xfId="12" builtinId="8"/>
    <cellStyle name="Input [yellow]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 [2]" xfId="19" xr:uid="{00000000-0005-0000-0000-000013000000}"/>
    <cellStyle name="Table" xfId="20" xr:uid="{00000000-0005-0000-0000-000014000000}"/>
    <cellStyle name="Tusental_NPV" xfId="21" xr:uid="{00000000-0005-0000-0000-000015000000}"/>
    <cellStyle name="Valuta_NPV" xfId="22" xr:uid="{00000000-0005-0000-0000-000016000000}"/>
    <cellStyle name="VerdiProductNo" xfId="23" xr:uid="{00000000-0005-0000-0000-000017000000}"/>
    <cellStyle name="VerdiQuantity" xfId="24" xr:uid="{00000000-0005-0000-0000-000018000000}"/>
    <cellStyle name="WHead - Style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jpeg"/><Relationship Id="rId1" Type="http://schemas.openxmlformats.org/officeDocument/2006/relationships/image" Target="../media/image2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eg"/><Relationship Id="rId1" Type="http://schemas.openxmlformats.org/officeDocument/2006/relationships/image" Target="../media/image2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 ?><Relationships xmlns="http://schemas.openxmlformats.org/package/2006/relationships"><Relationship Id="rId2" Target="../media/image28.jpeg" Type="http://schemas.openxmlformats.org/officeDocument/2006/relationships/image"/><Relationship Id="rId1" Target="../media/image27.jpeg" Type="http://schemas.openxmlformats.org/officeDocument/2006/relationships/image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297759</xdr:colOff>
      <xdr:row>8</xdr:row>
      <xdr:rowOff>111125</xdr:rowOff>
    </xdr:from>
    <xdr:to>
      <xdr:col>5</xdr:col>
      <xdr:colOff>771875</xdr:colOff>
      <xdr:row>25</xdr:row>
      <xdr:rowOff>9224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377259" y="1857375"/>
          <a:ext cx="3442741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266700</xdr:colOff>
      <xdr:row>29</xdr:row>
      <xdr:rowOff>23748</xdr:rowOff>
    </xdr:from>
    <xdr:to>
      <xdr:col>5</xdr:col>
      <xdr:colOff>740816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95400" y="5157723"/>
          <a:ext cx="3293516" cy="26357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280213</xdr:colOff>
      <xdr:row>25</xdr:row>
      <xdr:rowOff>1704</xdr:rowOff>
    </xdr:from>
    <xdr:to>
      <xdr:col>5</xdr:col>
      <xdr:colOff>754329</xdr:colOff>
      <xdr:row>26</xdr:row>
      <xdr:rowOff>87530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302897" y="4473441"/>
          <a:ext cx="3291511" cy="24624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312968</xdr:colOff>
      <xdr:row>9</xdr:row>
      <xdr:rowOff>60608</xdr:rowOff>
    </xdr:from>
    <xdr:to>
      <xdr:col>5</xdr:col>
      <xdr:colOff>701843</xdr:colOff>
      <xdr:row>24</xdr:row>
      <xdr:rowOff>58994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652" y="1965608"/>
          <a:ext cx="3206270" cy="2404702"/>
        </a:xfrm>
        <a:prstGeom prst="rect">
          <a:avLst/>
        </a:prstGeom>
      </xdr:spPr>
    </xdr:pic>
    <xdr:clientData/>
  </xdr:twoCellAnchor>
  <xdr:twoCellAnchor editAs="oneCell">
    <xdr:from>
      <xdr:col>2</xdr:col>
      <xdr:colOff>291086</xdr:colOff>
      <xdr:row>29</xdr:row>
      <xdr:rowOff>104483</xdr:rowOff>
    </xdr:from>
    <xdr:to>
      <xdr:col>5</xdr:col>
      <xdr:colOff>721895</xdr:colOff>
      <xdr:row>44</xdr:row>
      <xdr:rowOff>134320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3770" y="5217904"/>
          <a:ext cx="3248204" cy="243615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96184</xdr:rowOff>
    </xdr:from>
    <xdr:to>
      <xdr:col>5</xdr:col>
      <xdr:colOff>647677</xdr:colOff>
      <xdr:row>25</xdr:row>
      <xdr:rowOff>3621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774" y="1842434"/>
          <a:ext cx="3290528" cy="260618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198494</xdr:colOff>
      <xdr:row>9</xdr:row>
      <xdr:rowOff>10348</xdr:rowOff>
    </xdr:from>
    <xdr:to>
      <xdr:col>5</xdr:col>
      <xdr:colOff>630115</xdr:colOff>
      <xdr:row>24</xdr:row>
      <xdr:rowOff>98740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8229" y="1881730"/>
          <a:ext cx="3255504" cy="2441628"/>
        </a:xfrm>
        <a:prstGeom prst="rect">
          <a:avLst/>
        </a:prstGeom>
      </xdr:spPr>
    </xdr:pic>
    <xdr:clientData/>
  </xdr:twoCellAnchor>
  <xdr:twoCellAnchor editAs="oneCell">
    <xdr:from>
      <xdr:col>2</xdr:col>
      <xdr:colOff>189967</xdr:colOff>
      <xdr:row>29</xdr:row>
      <xdr:rowOff>113124</xdr:rowOff>
    </xdr:from>
    <xdr:to>
      <xdr:col>5</xdr:col>
      <xdr:colOff>622788</xdr:colOff>
      <xdr:row>45</xdr:row>
      <xdr:rowOff>45534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9702" y="5122153"/>
          <a:ext cx="3256704" cy="24425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185656</xdr:colOff>
      <xdr:row>9</xdr:row>
      <xdr:rowOff>56503</xdr:rowOff>
    </xdr:from>
    <xdr:to>
      <xdr:col>5</xdr:col>
      <xdr:colOff>621546</xdr:colOff>
      <xdr:row>24</xdr:row>
      <xdr:rowOff>80720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0804" y="1961503"/>
          <a:ext cx="3261102" cy="2445827"/>
        </a:xfrm>
        <a:prstGeom prst="rect">
          <a:avLst/>
        </a:prstGeom>
      </xdr:spPr>
    </xdr:pic>
    <xdr:clientData/>
  </xdr:twoCellAnchor>
  <xdr:twoCellAnchor editAs="oneCell">
    <xdr:from>
      <xdr:col>2</xdr:col>
      <xdr:colOff>174217</xdr:colOff>
      <xdr:row>30</xdr:row>
      <xdr:rowOff>45485</xdr:rowOff>
    </xdr:from>
    <xdr:to>
      <xdr:col>5</xdr:col>
      <xdr:colOff>613474</xdr:colOff>
      <xdr:row>45</xdr:row>
      <xdr:rowOff>72227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9365" y="5340739"/>
          <a:ext cx="3264469" cy="24483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id-ID" sz="6000">
              <a:solidFill>
                <a:sysClr val="windowText" lastClr="000000"/>
              </a:solidFill>
            </a:rPr>
            <a:t>NA</a:t>
          </a:r>
          <a:endParaRPr lang="en-US" sz="60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1000125</xdr:colOff>
      <xdr:row>26</xdr:row>
      <xdr:rowOff>38100</xdr:rowOff>
    </xdr:from>
    <xdr:to>
      <xdr:col>5</xdr:col>
      <xdr:colOff>66675</xdr:colOff>
      <xdr:row>33</xdr:row>
      <xdr:rowOff>95250</xdr:rowOff>
    </xdr:to>
    <xdr:pic>
      <xdr:nvPicPr>
        <xdr:cNvPr id="36015" name="Picture 11">
          <a:extLst>
            <a:ext uri="{FF2B5EF4-FFF2-40B4-BE49-F238E27FC236}">
              <a16:creationId xmlns:a16="http://schemas.microsoft.com/office/drawing/2014/main" id="{00000000-0008-0000-0F00-0000A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619625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42</xdr:row>
      <xdr:rowOff>57150</xdr:rowOff>
    </xdr:from>
    <xdr:to>
      <xdr:col>5</xdr:col>
      <xdr:colOff>76200</xdr:colOff>
      <xdr:row>49</xdr:row>
      <xdr:rowOff>114300</xdr:rowOff>
    </xdr:to>
    <xdr:pic>
      <xdr:nvPicPr>
        <xdr:cNvPr id="36016" name="Picture 14">
          <a:extLst>
            <a:ext uri="{FF2B5EF4-FFF2-40B4-BE49-F238E27FC236}">
              <a16:creationId xmlns:a16="http://schemas.microsoft.com/office/drawing/2014/main" id="{00000000-0008-0000-0F00-0000B0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7162800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66826" y="5026214"/>
          <a:ext cx="3277374" cy="25930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263639</xdr:colOff>
      <xdr:row>28</xdr:row>
      <xdr:rowOff>140324</xdr:rowOff>
    </xdr:from>
    <xdr:to>
      <xdr:col>5</xdr:col>
      <xdr:colOff>680357</xdr:colOff>
      <xdr:row>43</xdr:row>
      <xdr:rowOff>140324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92679" y="5098427"/>
          <a:ext cx="3231696" cy="2423772"/>
        </a:xfrm>
        <a:prstGeom prst="rect">
          <a:avLst/>
        </a:prstGeom>
      </xdr:spPr>
    </xdr:pic>
    <xdr:clientData/>
  </xdr:twoCellAnchor>
  <xdr:twoCellAnchor editAs="oneCell">
    <xdr:from>
      <xdr:col>2</xdr:col>
      <xdr:colOff>260558</xdr:colOff>
      <xdr:row>8</xdr:row>
      <xdr:rowOff>109988</xdr:rowOff>
    </xdr:from>
    <xdr:to>
      <xdr:col>5</xdr:col>
      <xdr:colOff>697365</xdr:colOff>
      <xdr:row>23</xdr:row>
      <xdr:rowOff>125054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9598" y="1836394"/>
          <a:ext cx="3251785" cy="243883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375074</xdr:colOff>
      <xdr:row>8</xdr:row>
      <xdr:rowOff>89065</xdr:rowOff>
    </xdr:from>
    <xdr:to>
      <xdr:col>5</xdr:col>
      <xdr:colOff>783155</xdr:colOff>
      <xdr:row>24</xdr:row>
      <xdr:rowOff>146181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60347" y="1843974"/>
          <a:ext cx="3363717" cy="26432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351519</xdr:colOff>
      <xdr:row>28</xdr:row>
      <xdr:rowOff>83646</xdr:rowOff>
    </xdr:from>
    <xdr:to>
      <xdr:col>5</xdr:col>
      <xdr:colOff>759600</xdr:colOff>
      <xdr:row>44</xdr:row>
      <xdr:rowOff>81345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80219" y="5055696"/>
          <a:ext cx="3227481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392028</xdr:colOff>
      <xdr:row>9</xdr:row>
      <xdr:rowOff>7796</xdr:rowOff>
    </xdr:from>
    <xdr:to>
      <xdr:col>5</xdr:col>
      <xdr:colOff>768146</xdr:colOff>
      <xdr:row>23</xdr:row>
      <xdr:rowOff>151619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1343" y="1889752"/>
          <a:ext cx="3202892" cy="2402169"/>
        </a:xfrm>
        <a:prstGeom prst="rect">
          <a:avLst/>
        </a:prstGeom>
      </xdr:spPr>
    </xdr:pic>
    <xdr:clientData/>
  </xdr:twoCellAnchor>
  <xdr:twoCellAnchor editAs="oneCell">
    <xdr:from>
      <xdr:col>2</xdr:col>
      <xdr:colOff>370324</xdr:colOff>
      <xdr:row>29</xdr:row>
      <xdr:rowOff>14452</xdr:rowOff>
    </xdr:from>
    <xdr:to>
      <xdr:col>5</xdr:col>
      <xdr:colOff>745099</xdr:colOff>
      <xdr:row>43</xdr:row>
      <xdr:rowOff>157267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9639" y="5122617"/>
          <a:ext cx="3201549" cy="24011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1363" y="30550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246530</xdr:colOff>
      <xdr:row>12</xdr:row>
      <xdr:rowOff>163284</xdr:rowOff>
    </xdr:from>
    <xdr:to>
      <xdr:col>5</xdr:col>
      <xdr:colOff>1703295</xdr:colOff>
      <xdr:row>37</xdr:row>
      <xdr:rowOff>72036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6530" y="2544534"/>
          <a:ext cx="5321194" cy="39908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</xdr:col>
      <xdr:colOff>295275</xdr:colOff>
      <xdr:row>20</xdr:row>
      <xdr:rowOff>5043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16981" y="3602131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9</xdr:row>
      <xdr:rowOff>27455</xdr:rowOff>
    </xdr:from>
    <xdr:to>
      <xdr:col>5</xdr:col>
      <xdr:colOff>641321</xdr:colOff>
      <xdr:row>25</xdr:row>
      <xdr:rowOff>89347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63993" y="1922930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276225</xdr:colOff>
      <xdr:row>73</xdr:row>
      <xdr:rowOff>152400</xdr:rowOff>
    </xdr:from>
    <xdr:ext cx="194454" cy="27400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24825" y="1284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57977" y="10972181"/>
          <a:ext cx="3293870" cy="262712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340900</xdr:colOff>
      <xdr:row>9</xdr:row>
      <xdr:rowOff>74391</xdr:rowOff>
    </xdr:from>
    <xdr:to>
      <xdr:col>5</xdr:col>
      <xdr:colOff>621631</xdr:colOff>
      <xdr:row>24</xdr:row>
      <xdr:rowOff>119505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3584" y="1979391"/>
          <a:ext cx="3268573" cy="245143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350526</xdr:colOff>
      <xdr:row>29</xdr:row>
      <xdr:rowOff>99917</xdr:rowOff>
    </xdr:from>
    <xdr:to>
      <xdr:col>5</xdr:col>
      <xdr:colOff>611604</xdr:colOff>
      <xdr:row>44</xdr:row>
      <xdr:rowOff>150344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3210" y="5233391"/>
          <a:ext cx="3248920" cy="243669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870503</xdr:colOff>
      <xdr:row>8</xdr:row>
      <xdr:rowOff>89858</xdr:rowOff>
    </xdr:from>
    <xdr:to>
      <xdr:col>4</xdr:col>
      <xdr:colOff>126924</xdr:colOff>
      <xdr:row>24</xdr:row>
      <xdr:rowOff>80873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3876" y="1842099"/>
          <a:ext cx="1934204" cy="257893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268941</xdr:colOff>
      <xdr:row>8</xdr:row>
      <xdr:rowOff>148477</xdr:rowOff>
    </xdr:from>
    <xdr:to>
      <xdr:col>5</xdr:col>
      <xdr:colOff>694763</xdr:colOff>
      <xdr:row>24</xdr:row>
      <xdr:rowOff>75638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8676" y="1862977"/>
          <a:ext cx="3249705" cy="2437279"/>
        </a:xfrm>
        <a:prstGeom prst="rect">
          <a:avLst/>
        </a:prstGeom>
      </xdr:spPr>
    </xdr:pic>
    <xdr:clientData/>
  </xdr:twoCellAnchor>
  <xdr:twoCellAnchor editAs="oneCell">
    <xdr:from>
      <xdr:col>2</xdr:col>
      <xdr:colOff>262059</xdr:colOff>
      <xdr:row>30</xdr:row>
      <xdr:rowOff>40202</xdr:rowOff>
    </xdr:from>
    <xdr:to>
      <xdr:col>5</xdr:col>
      <xdr:colOff>683557</xdr:colOff>
      <xdr:row>45</xdr:row>
      <xdr:rowOff>121003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794" y="5206114"/>
          <a:ext cx="3245381" cy="2434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1</xdr:col>
      <xdr:colOff>228600</xdr:colOff>
      <xdr:row>3</xdr:row>
      <xdr:rowOff>333375</xdr:rowOff>
    </xdr:to>
    <xdr:pic>
      <xdr:nvPicPr>
        <xdr:cNvPr id="25622" name="Picture 8">
          <a:extLst>
            <a:ext uri="{FF2B5EF4-FFF2-40B4-BE49-F238E27FC236}">
              <a16:creationId xmlns:a16="http://schemas.microsoft.com/office/drawing/2014/main" id="{00000000-0008-0000-0400-00001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1428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297758</xdr:colOff>
      <xdr:row>8</xdr:row>
      <xdr:rowOff>60984</xdr:rowOff>
    </xdr:from>
    <xdr:to>
      <xdr:col>5</xdr:col>
      <xdr:colOff>1688522</xdr:colOff>
      <xdr:row>34</xdr:row>
      <xdr:rowOff>99332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297758" y="1794534"/>
          <a:ext cx="5419839" cy="42483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372384</xdr:colOff>
      <xdr:row>11</xdr:row>
      <xdr:rowOff>48764</xdr:rowOff>
    </xdr:from>
    <xdr:to>
      <xdr:col>5</xdr:col>
      <xdr:colOff>1627866</xdr:colOff>
      <xdr:row>31</xdr:row>
      <xdr:rowOff>114523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72384" y="2266728"/>
          <a:ext cx="5296803" cy="3331474"/>
        </a:xfrm>
        <a:prstGeom prst="rect">
          <a:avLst/>
        </a:prstGeom>
      </xdr:spPr>
    </xdr:pic>
    <xdr:clientData/>
  </xdr:twoCellAnchor>
  <xdr:twoCellAnchor editAs="oneCell">
    <xdr:from>
      <xdr:col>0</xdr:col>
      <xdr:colOff>365010</xdr:colOff>
      <xdr:row>38</xdr:row>
      <xdr:rowOff>140208</xdr:rowOff>
    </xdr:from>
    <xdr:to>
      <xdr:col>5</xdr:col>
      <xdr:colOff>1640683</xdr:colOff>
      <xdr:row>59</xdr:row>
      <xdr:rowOff>1308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010" y="6766887"/>
          <a:ext cx="5316994" cy="329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26835" name="Group 7">
          <a:extLst>
            <a:ext uri="{FF2B5EF4-FFF2-40B4-BE49-F238E27FC236}">
              <a16:creationId xmlns:a16="http://schemas.microsoft.com/office/drawing/2014/main" id="{00000000-0008-0000-0500-0000D368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8889471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42611646799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1104113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5870439606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786732570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26836" name="Group 13">
          <a:extLst>
            <a:ext uri="{FF2B5EF4-FFF2-40B4-BE49-F238E27FC236}">
              <a16:creationId xmlns:a16="http://schemas.microsoft.com/office/drawing/2014/main" id="{00000000-0008-0000-0500-0000D4680000}"/>
            </a:ext>
          </a:extLst>
        </xdr:cNvPr>
        <xdr:cNvGrpSpPr>
          <a:grpSpLocks/>
        </xdr:cNvGrpSpPr>
      </xdr:nvGrpSpPr>
      <xdr:grpSpPr bwMode="auto">
        <a:xfrm>
          <a:off x="57150" y="8453438"/>
          <a:ext cx="8784696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311841524860" y="8601075"/>
            <a:ext cx="195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380009022750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91510837532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38100</xdr:rowOff>
        </xdr:from>
        <xdr:to>
          <xdr:col>5</xdr:col>
          <xdr:colOff>9525</xdr:colOff>
          <xdr:row>17</xdr:row>
          <xdr:rowOff>209550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17</xdr:row>
          <xdr:rowOff>28575</xdr:rowOff>
        </xdr:from>
        <xdr:to>
          <xdr:col>9</xdr:col>
          <xdr:colOff>9525</xdr:colOff>
          <xdr:row>17</xdr:row>
          <xdr:rowOff>209550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17</xdr:row>
          <xdr:rowOff>38100</xdr:rowOff>
        </xdr:from>
        <xdr:to>
          <xdr:col>13</xdr:col>
          <xdr:colOff>304800</xdr:colOff>
          <xdr:row>17</xdr:row>
          <xdr:rowOff>209550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5</xdr:col>
          <xdr:colOff>19050</xdr:colOff>
          <xdr:row>19</xdr:row>
          <xdr:rowOff>209550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38100</xdr:rowOff>
        </xdr:from>
        <xdr:to>
          <xdr:col>9</xdr:col>
          <xdr:colOff>9525</xdr:colOff>
          <xdr:row>19</xdr:row>
          <xdr:rowOff>209550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38100</xdr:rowOff>
        </xdr:from>
        <xdr:to>
          <xdr:col>5</xdr:col>
          <xdr:colOff>0</xdr:colOff>
          <xdr:row>28</xdr:row>
          <xdr:rowOff>209550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38100</xdr:rowOff>
        </xdr:from>
        <xdr:to>
          <xdr:col>1</xdr:col>
          <xdr:colOff>247650</xdr:colOff>
          <xdr:row>27</xdr:row>
          <xdr:rowOff>209550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38100</xdr:rowOff>
        </xdr:from>
        <xdr:to>
          <xdr:col>1</xdr:col>
          <xdr:colOff>247650</xdr:colOff>
          <xdr:row>28</xdr:row>
          <xdr:rowOff>209550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32</xdr:row>
          <xdr:rowOff>47625</xdr:rowOff>
        </xdr:from>
        <xdr:to>
          <xdr:col>5</xdr:col>
          <xdr:colOff>0</xdr:colOff>
          <xdr:row>32</xdr:row>
          <xdr:rowOff>219075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33</xdr:row>
          <xdr:rowOff>47625</xdr:rowOff>
        </xdr:from>
        <xdr:to>
          <xdr:col>5</xdr:col>
          <xdr:colOff>0</xdr:colOff>
          <xdr:row>33</xdr:row>
          <xdr:rowOff>219075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34</xdr:row>
          <xdr:rowOff>47625</xdr:rowOff>
        </xdr:from>
        <xdr:to>
          <xdr:col>5</xdr:col>
          <xdr:colOff>0</xdr:colOff>
          <xdr:row>34</xdr:row>
          <xdr:rowOff>219075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35</xdr:row>
          <xdr:rowOff>47625</xdr:rowOff>
        </xdr:from>
        <xdr:to>
          <xdr:col>5</xdr:col>
          <xdr:colOff>0</xdr:colOff>
          <xdr:row>35</xdr:row>
          <xdr:rowOff>219075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36</xdr:row>
          <xdr:rowOff>47625</xdr:rowOff>
        </xdr:from>
        <xdr:to>
          <xdr:col>5</xdr:col>
          <xdr:colOff>0</xdr:colOff>
          <xdr:row>36</xdr:row>
          <xdr:rowOff>219075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37</xdr:row>
          <xdr:rowOff>38100</xdr:rowOff>
        </xdr:from>
        <xdr:to>
          <xdr:col>5</xdr:col>
          <xdr:colOff>0</xdr:colOff>
          <xdr:row>37</xdr:row>
          <xdr:rowOff>209550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209550</xdr:colOff>
          <xdr:row>39</xdr:row>
          <xdr:rowOff>200025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39</xdr:row>
          <xdr:rowOff>28575</xdr:rowOff>
        </xdr:from>
        <xdr:to>
          <xdr:col>9</xdr:col>
          <xdr:colOff>0</xdr:colOff>
          <xdr:row>39</xdr:row>
          <xdr:rowOff>200025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39</xdr:row>
          <xdr:rowOff>28575</xdr:rowOff>
        </xdr:from>
        <xdr:to>
          <xdr:col>13</xdr:col>
          <xdr:colOff>285750</xdr:colOff>
          <xdr:row>39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19050</xdr:rowOff>
        </xdr:from>
        <xdr:to>
          <xdr:col>17</xdr:col>
          <xdr:colOff>19050</xdr:colOff>
          <xdr:row>39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38100</xdr:rowOff>
        </xdr:from>
        <xdr:to>
          <xdr:col>1</xdr:col>
          <xdr:colOff>228600</xdr:colOff>
          <xdr:row>41</xdr:row>
          <xdr:rowOff>209550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41</xdr:row>
          <xdr:rowOff>28575</xdr:rowOff>
        </xdr:from>
        <xdr:to>
          <xdr:col>4</xdr:col>
          <xdr:colOff>209550</xdr:colOff>
          <xdr:row>41</xdr:row>
          <xdr:rowOff>209550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28575</xdr:rowOff>
        </xdr:from>
        <xdr:to>
          <xdr:col>5</xdr:col>
          <xdr:colOff>9525</xdr:colOff>
          <xdr:row>47</xdr:row>
          <xdr:rowOff>200025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28575</xdr:rowOff>
        </xdr:from>
        <xdr:to>
          <xdr:col>8</xdr:col>
          <xdr:colOff>238125</xdr:colOff>
          <xdr:row>47</xdr:row>
          <xdr:rowOff>209550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47</xdr:row>
          <xdr:rowOff>28575</xdr:rowOff>
        </xdr:from>
        <xdr:to>
          <xdr:col>13</xdr:col>
          <xdr:colOff>276225</xdr:colOff>
          <xdr:row>47</xdr:row>
          <xdr:rowOff>200025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60</xdr:row>
          <xdr:rowOff>85725</xdr:rowOff>
        </xdr:from>
        <xdr:to>
          <xdr:col>8</xdr:col>
          <xdr:colOff>247650</xdr:colOff>
          <xdr:row>60</xdr:row>
          <xdr:rowOff>257175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85725</xdr:rowOff>
        </xdr:from>
        <xdr:to>
          <xdr:col>12</xdr:col>
          <xdr:colOff>314325</xdr:colOff>
          <xdr:row>60</xdr:row>
          <xdr:rowOff>257175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76200</xdr:rowOff>
        </xdr:from>
        <xdr:to>
          <xdr:col>8</xdr:col>
          <xdr:colOff>247650</xdr:colOff>
          <xdr:row>61</xdr:row>
          <xdr:rowOff>247650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304800</xdr:colOff>
          <xdr:row>61</xdr:row>
          <xdr:rowOff>247650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74</xdr:row>
          <xdr:rowOff>104775</xdr:rowOff>
        </xdr:from>
        <xdr:to>
          <xdr:col>8</xdr:col>
          <xdr:colOff>247650</xdr:colOff>
          <xdr:row>74</xdr:row>
          <xdr:rowOff>276225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74</xdr:row>
          <xdr:rowOff>104775</xdr:rowOff>
        </xdr:from>
        <xdr:to>
          <xdr:col>13</xdr:col>
          <xdr:colOff>285750</xdr:colOff>
          <xdr:row>74</xdr:row>
          <xdr:rowOff>276225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108</xdr:row>
          <xdr:rowOff>38100</xdr:rowOff>
        </xdr:from>
        <xdr:to>
          <xdr:col>8</xdr:col>
          <xdr:colOff>247650</xdr:colOff>
          <xdr:row>108</xdr:row>
          <xdr:rowOff>209550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108</xdr:row>
          <xdr:rowOff>38100</xdr:rowOff>
        </xdr:from>
        <xdr:to>
          <xdr:col>13</xdr:col>
          <xdr:colOff>285750</xdr:colOff>
          <xdr:row>108</xdr:row>
          <xdr:rowOff>209550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114</xdr:row>
          <xdr:rowOff>47625</xdr:rowOff>
        </xdr:from>
        <xdr:to>
          <xdr:col>5</xdr:col>
          <xdr:colOff>38100</xdr:colOff>
          <xdr:row>114</xdr:row>
          <xdr:rowOff>219075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114</xdr:row>
          <xdr:rowOff>47625</xdr:rowOff>
        </xdr:from>
        <xdr:to>
          <xdr:col>10</xdr:col>
          <xdr:colOff>85725</xdr:colOff>
          <xdr:row>114</xdr:row>
          <xdr:rowOff>219075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114</xdr:row>
          <xdr:rowOff>38100</xdr:rowOff>
        </xdr:from>
        <xdr:to>
          <xdr:col>13</xdr:col>
          <xdr:colOff>257175</xdr:colOff>
          <xdr:row>114</xdr:row>
          <xdr:rowOff>209550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116</xdr:row>
          <xdr:rowOff>28575</xdr:rowOff>
        </xdr:from>
        <xdr:to>
          <xdr:col>5</xdr:col>
          <xdr:colOff>47625</xdr:colOff>
          <xdr:row>116</xdr:row>
          <xdr:rowOff>200025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38100</xdr:rowOff>
        </xdr:from>
        <xdr:to>
          <xdr:col>5</xdr:col>
          <xdr:colOff>47625</xdr:colOff>
          <xdr:row>117</xdr:row>
          <xdr:rowOff>219075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38100</xdr:rowOff>
        </xdr:from>
        <xdr:to>
          <xdr:col>5</xdr:col>
          <xdr:colOff>47625</xdr:colOff>
          <xdr:row>118</xdr:row>
          <xdr:rowOff>219075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119</xdr:row>
          <xdr:rowOff>114300</xdr:rowOff>
        </xdr:from>
        <xdr:to>
          <xdr:col>5</xdr:col>
          <xdr:colOff>47625</xdr:colOff>
          <xdr:row>119</xdr:row>
          <xdr:rowOff>295275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116</xdr:row>
          <xdr:rowOff>28575</xdr:rowOff>
        </xdr:from>
        <xdr:to>
          <xdr:col>9</xdr:col>
          <xdr:colOff>9525</xdr:colOff>
          <xdr:row>116</xdr:row>
          <xdr:rowOff>200025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117</xdr:row>
          <xdr:rowOff>38100</xdr:rowOff>
        </xdr:from>
        <xdr:to>
          <xdr:col>9</xdr:col>
          <xdr:colOff>9525</xdr:colOff>
          <xdr:row>117</xdr:row>
          <xdr:rowOff>219075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118</xdr:row>
          <xdr:rowOff>38100</xdr:rowOff>
        </xdr:from>
        <xdr:to>
          <xdr:col>9</xdr:col>
          <xdr:colOff>9525</xdr:colOff>
          <xdr:row>118</xdr:row>
          <xdr:rowOff>219075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119</xdr:row>
          <xdr:rowOff>114300</xdr:rowOff>
        </xdr:from>
        <xdr:to>
          <xdr:col>9</xdr:col>
          <xdr:colOff>9525</xdr:colOff>
          <xdr:row>119</xdr:row>
          <xdr:rowOff>295275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116</xdr:row>
          <xdr:rowOff>28575</xdr:rowOff>
        </xdr:from>
        <xdr:to>
          <xdr:col>13</xdr:col>
          <xdr:colOff>266700</xdr:colOff>
          <xdr:row>116</xdr:row>
          <xdr:rowOff>200025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117</xdr:row>
          <xdr:rowOff>38100</xdr:rowOff>
        </xdr:from>
        <xdr:to>
          <xdr:col>13</xdr:col>
          <xdr:colOff>266700</xdr:colOff>
          <xdr:row>117</xdr:row>
          <xdr:rowOff>219075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118</xdr:row>
          <xdr:rowOff>38100</xdr:rowOff>
        </xdr:from>
        <xdr:to>
          <xdr:col>13</xdr:col>
          <xdr:colOff>266700</xdr:colOff>
          <xdr:row>118</xdr:row>
          <xdr:rowOff>219075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119</xdr:row>
          <xdr:rowOff>114300</xdr:rowOff>
        </xdr:from>
        <xdr:to>
          <xdr:col>13</xdr:col>
          <xdr:colOff>266700</xdr:colOff>
          <xdr:row>119</xdr:row>
          <xdr:rowOff>295275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123</xdr:row>
          <xdr:rowOff>38100</xdr:rowOff>
        </xdr:from>
        <xdr:to>
          <xdr:col>5</xdr:col>
          <xdr:colOff>28575</xdr:colOff>
          <xdr:row>123</xdr:row>
          <xdr:rowOff>219075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38100</xdr:rowOff>
        </xdr:from>
        <xdr:to>
          <xdr:col>5</xdr:col>
          <xdr:colOff>28575</xdr:colOff>
          <xdr:row>124</xdr:row>
          <xdr:rowOff>219075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123</xdr:row>
          <xdr:rowOff>38100</xdr:rowOff>
        </xdr:from>
        <xdr:to>
          <xdr:col>9</xdr:col>
          <xdr:colOff>0</xdr:colOff>
          <xdr:row>123</xdr:row>
          <xdr:rowOff>219075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124</xdr:row>
          <xdr:rowOff>38100</xdr:rowOff>
        </xdr:from>
        <xdr:to>
          <xdr:col>9</xdr:col>
          <xdr:colOff>0</xdr:colOff>
          <xdr:row>124</xdr:row>
          <xdr:rowOff>219075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123</xdr:row>
          <xdr:rowOff>38100</xdr:rowOff>
        </xdr:from>
        <xdr:to>
          <xdr:col>12</xdr:col>
          <xdr:colOff>266700</xdr:colOff>
          <xdr:row>123</xdr:row>
          <xdr:rowOff>219075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124</xdr:row>
          <xdr:rowOff>38100</xdr:rowOff>
        </xdr:from>
        <xdr:to>
          <xdr:col>12</xdr:col>
          <xdr:colOff>266700</xdr:colOff>
          <xdr:row>124</xdr:row>
          <xdr:rowOff>219075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123</xdr:row>
          <xdr:rowOff>38100</xdr:rowOff>
        </xdr:from>
        <xdr:to>
          <xdr:col>17</xdr:col>
          <xdr:colOff>19050</xdr:colOff>
          <xdr:row>123</xdr:row>
          <xdr:rowOff>219075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126</xdr:row>
          <xdr:rowOff>38100</xdr:rowOff>
        </xdr:from>
        <xdr:to>
          <xdr:col>5</xdr:col>
          <xdr:colOff>28575</xdr:colOff>
          <xdr:row>126</xdr:row>
          <xdr:rowOff>219075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127</xdr:row>
          <xdr:rowOff>38100</xdr:rowOff>
        </xdr:from>
        <xdr:to>
          <xdr:col>5</xdr:col>
          <xdr:colOff>28575</xdr:colOff>
          <xdr:row>127</xdr:row>
          <xdr:rowOff>219075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128</xdr:row>
          <xdr:rowOff>38100</xdr:rowOff>
        </xdr:from>
        <xdr:to>
          <xdr:col>5</xdr:col>
          <xdr:colOff>28575</xdr:colOff>
          <xdr:row>128</xdr:row>
          <xdr:rowOff>219075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126</xdr:row>
          <xdr:rowOff>38100</xdr:rowOff>
        </xdr:from>
        <xdr:to>
          <xdr:col>8</xdr:col>
          <xdr:colOff>247650</xdr:colOff>
          <xdr:row>126</xdr:row>
          <xdr:rowOff>219075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127</xdr:row>
          <xdr:rowOff>38100</xdr:rowOff>
        </xdr:from>
        <xdr:to>
          <xdr:col>8</xdr:col>
          <xdr:colOff>247650</xdr:colOff>
          <xdr:row>127</xdr:row>
          <xdr:rowOff>219075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128</xdr:row>
          <xdr:rowOff>38100</xdr:rowOff>
        </xdr:from>
        <xdr:to>
          <xdr:col>8</xdr:col>
          <xdr:colOff>247650</xdr:colOff>
          <xdr:row>128</xdr:row>
          <xdr:rowOff>219075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126</xdr:row>
          <xdr:rowOff>38100</xdr:rowOff>
        </xdr:from>
        <xdr:to>
          <xdr:col>13</xdr:col>
          <xdr:colOff>285750</xdr:colOff>
          <xdr:row>126</xdr:row>
          <xdr:rowOff>219075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127</xdr:row>
          <xdr:rowOff>38100</xdr:rowOff>
        </xdr:from>
        <xdr:to>
          <xdr:col>13</xdr:col>
          <xdr:colOff>285750</xdr:colOff>
          <xdr:row>127</xdr:row>
          <xdr:rowOff>219075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128</xdr:row>
          <xdr:rowOff>38100</xdr:rowOff>
        </xdr:from>
        <xdr:to>
          <xdr:col>13</xdr:col>
          <xdr:colOff>285750</xdr:colOff>
          <xdr:row>128</xdr:row>
          <xdr:rowOff>219075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126</xdr:row>
          <xdr:rowOff>38100</xdr:rowOff>
        </xdr:from>
        <xdr:to>
          <xdr:col>17</xdr:col>
          <xdr:colOff>28575</xdr:colOff>
          <xdr:row>126</xdr:row>
          <xdr:rowOff>219075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127</xdr:row>
          <xdr:rowOff>38100</xdr:rowOff>
        </xdr:from>
        <xdr:to>
          <xdr:col>17</xdr:col>
          <xdr:colOff>28575</xdr:colOff>
          <xdr:row>127</xdr:row>
          <xdr:rowOff>219075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141</xdr:row>
          <xdr:rowOff>85725</xdr:rowOff>
        </xdr:from>
        <xdr:to>
          <xdr:col>5</xdr:col>
          <xdr:colOff>28575</xdr:colOff>
          <xdr:row>141</xdr:row>
          <xdr:rowOff>266700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142</xdr:row>
          <xdr:rowOff>123825</xdr:rowOff>
        </xdr:from>
        <xdr:to>
          <xdr:col>5</xdr:col>
          <xdr:colOff>28575</xdr:colOff>
          <xdr:row>142</xdr:row>
          <xdr:rowOff>304800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142</xdr:row>
          <xdr:rowOff>123825</xdr:rowOff>
        </xdr:from>
        <xdr:to>
          <xdr:col>8</xdr:col>
          <xdr:colOff>247650</xdr:colOff>
          <xdr:row>142</xdr:row>
          <xdr:rowOff>304800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141</xdr:row>
          <xdr:rowOff>85725</xdr:rowOff>
        </xdr:from>
        <xdr:to>
          <xdr:col>13</xdr:col>
          <xdr:colOff>314325</xdr:colOff>
          <xdr:row>141</xdr:row>
          <xdr:rowOff>266700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142</xdr:row>
          <xdr:rowOff>123825</xdr:rowOff>
        </xdr:from>
        <xdr:to>
          <xdr:col>13</xdr:col>
          <xdr:colOff>314325</xdr:colOff>
          <xdr:row>142</xdr:row>
          <xdr:rowOff>304800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141</xdr:row>
          <xdr:rowOff>85725</xdr:rowOff>
        </xdr:from>
        <xdr:to>
          <xdr:col>17</xdr:col>
          <xdr:colOff>9525</xdr:colOff>
          <xdr:row>141</xdr:row>
          <xdr:rowOff>266700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142</xdr:row>
          <xdr:rowOff>123825</xdr:rowOff>
        </xdr:from>
        <xdr:to>
          <xdr:col>17</xdr:col>
          <xdr:colOff>9525</xdr:colOff>
          <xdr:row>142</xdr:row>
          <xdr:rowOff>304800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147</xdr:row>
          <xdr:rowOff>38100</xdr:rowOff>
        </xdr:from>
        <xdr:to>
          <xdr:col>5</xdr:col>
          <xdr:colOff>28575</xdr:colOff>
          <xdr:row>147</xdr:row>
          <xdr:rowOff>219075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148</xdr:row>
          <xdr:rowOff>28575</xdr:rowOff>
        </xdr:from>
        <xdr:to>
          <xdr:col>5</xdr:col>
          <xdr:colOff>28575</xdr:colOff>
          <xdr:row>148</xdr:row>
          <xdr:rowOff>209550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147</xdr:row>
          <xdr:rowOff>38100</xdr:rowOff>
        </xdr:from>
        <xdr:to>
          <xdr:col>9</xdr:col>
          <xdr:colOff>9525</xdr:colOff>
          <xdr:row>147</xdr:row>
          <xdr:rowOff>219075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148</xdr:row>
          <xdr:rowOff>28575</xdr:rowOff>
        </xdr:from>
        <xdr:to>
          <xdr:col>9</xdr:col>
          <xdr:colOff>9525</xdr:colOff>
          <xdr:row>148</xdr:row>
          <xdr:rowOff>209550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150</xdr:row>
          <xdr:rowOff>28575</xdr:rowOff>
        </xdr:from>
        <xdr:to>
          <xdr:col>5</xdr:col>
          <xdr:colOff>28575</xdr:colOff>
          <xdr:row>150</xdr:row>
          <xdr:rowOff>209550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150</xdr:row>
          <xdr:rowOff>28575</xdr:rowOff>
        </xdr:from>
        <xdr:to>
          <xdr:col>9</xdr:col>
          <xdr:colOff>9525</xdr:colOff>
          <xdr:row>150</xdr:row>
          <xdr:rowOff>209550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152</xdr:row>
          <xdr:rowOff>28575</xdr:rowOff>
        </xdr:from>
        <xdr:to>
          <xdr:col>5</xdr:col>
          <xdr:colOff>28575</xdr:colOff>
          <xdr:row>152</xdr:row>
          <xdr:rowOff>209550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152</xdr:row>
          <xdr:rowOff>28575</xdr:rowOff>
        </xdr:from>
        <xdr:to>
          <xdr:col>9</xdr:col>
          <xdr:colOff>9525</xdr:colOff>
          <xdr:row>152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28575</xdr:rowOff>
        </xdr:from>
        <xdr:to>
          <xdr:col>5</xdr:col>
          <xdr:colOff>28575</xdr:colOff>
          <xdr:row>155</xdr:row>
          <xdr:rowOff>209550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155</xdr:row>
          <xdr:rowOff>28575</xdr:rowOff>
        </xdr:from>
        <xdr:to>
          <xdr:col>9</xdr:col>
          <xdr:colOff>9525</xdr:colOff>
          <xdr:row>155</xdr:row>
          <xdr:rowOff>209550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166</xdr:row>
          <xdr:rowOff>38100</xdr:rowOff>
        </xdr:from>
        <xdr:to>
          <xdr:col>5</xdr:col>
          <xdr:colOff>28575</xdr:colOff>
          <xdr:row>166</xdr:row>
          <xdr:rowOff>219075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167</xdr:row>
          <xdr:rowOff>28575</xdr:rowOff>
        </xdr:from>
        <xdr:to>
          <xdr:col>5</xdr:col>
          <xdr:colOff>28575</xdr:colOff>
          <xdr:row>167</xdr:row>
          <xdr:rowOff>209550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168</xdr:row>
          <xdr:rowOff>38100</xdr:rowOff>
        </xdr:from>
        <xdr:to>
          <xdr:col>5</xdr:col>
          <xdr:colOff>28575</xdr:colOff>
          <xdr:row>168</xdr:row>
          <xdr:rowOff>219075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169</xdr:row>
          <xdr:rowOff>28575</xdr:rowOff>
        </xdr:from>
        <xdr:to>
          <xdr:col>5</xdr:col>
          <xdr:colOff>28575</xdr:colOff>
          <xdr:row>169</xdr:row>
          <xdr:rowOff>209550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166</xdr:row>
          <xdr:rowOff>38100</xdr:rowOff>
        </xdr:from>
        <xdr:to>
          <xdr:col>8</xdr:col>
          <xdr:colOff>247650</xdr:colOff>
          <xdr:row>166</xdr:row>
          <xdr:rowOff>219075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167</xdr:row>
          <xdr:rowOff>28575</xdr:rowOff>
        </xdr:from>
        <xdr:to>
          <xdr:col>8</xdr:col>
          <xdr:colOff>247650</xdr:colOff>
          <xdr:row>167</xdr:row>
          <xdr:rowOff>209550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168</xdr:row>
          <xdr:rowOff>38100</xdr:rowOff>
        </xdr:from>
        <xdr:to>
          <xdr:col>8</xdr:col>
          <xdr:colOff>247650</xdr:colOff>
          <xdr:row>168</xdr:row>
          <xdr:rowOff>219075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169</xdr:row>
          <xdr:rowOff>28575</xdr:rowOff>
        </xdr:from>
        <xdr:to>
          <xdr:col>8</xdr:col>
          <xdr:colOff>247650</xdr:colOff>
          <xdr:row>169</xdr:row>
          <xdr:rowOff>209550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172</xdr:row>
          <xdr:rowOff>38100</xdr:rowOff>
        </xdr:from>
        <xdr:to>
          <xdr:col>5</xdr:col>
          <xdr:colOff>28575</xdr:colOff>
          <xdr:row>172</xdr:row>
          <xdr:rowOff>219075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28575</xdr:rowOff>
        </xdr:from>
        <xdr:to>
          <xdr:col>5</xdr:col>
          <xdr:colOff>28575</xdr:colOff>
          <xdr:row>173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172</xdr:row>
          <xdr:rowOff>38100</xdr:rowOff>
        </xdr:from>
        <xdr:to>
          <xdr:col>8</xdr:col>
          <xdr:colOff>247650</xdr:colOff>
          <xdr:row>172</xdr:row>
          <xdr:rowOff>219075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173</xdr:row>
          <xdr:rowOff>28575</xdr:rowOff>
        </xdr:from>
        <xdr:to>
          <xdr:col>8</xdr:col>
          <xdr:colOff>247650</xdr:colOff>
          <xdr:row>173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173</xdr:row>
          <xdr:rowOff>28575</xdr:rowOff>
        </xdr:from>
        <xdr:to>
          <xdr:col>13</xdr:col>
          <xdr:colOff>285750</xdr:colOff>
          <xdr:row>173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185</xdr:row>
          <xdr:rowOff>38100</xdr:rowOff>
        </xdr:from>
        <xdr:to>
          <xdr:col>5</xdr:col>
          <xdr:colOff>28575</xdr:colOff>
          <xdr:row>185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186</xdr:row>
          <xdr:rowOff>28575</xdr:rowOff>
        </xdr:from>
        <xdr:to>
          <xdr:col>5</xdr:col>
          <xdr:colOff>28575</xdr:colOff>
          <xdr:row>186</xdr:row>
          <xdr:rowOff>209550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185</xdr:row>
          <xdr:rowOff>38100</xdr:rowOff>
        </xdr:from>
        <xdr:to>
          <xdr:col>12</xdr:col>
          <xdr:colOff>47625</xdr:colOff>
          <xdr:row>185</xdr:row>
          <xdr:rowOff>219075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186</xdr:row>
          <xdr:rowOff>28575</xdr:rowOff>
        </xdr:from>
        <xdr:to>
          <xdr:col>12</xdr:col>
          <xdr:colOff>47625</xdr:colOff>
          <xdr:row>186</xdr:row>
          <xdr:rowOff>209550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184</xdr:row>
          <xdr:rowOff>28575</xdr:rowOff>
        </xdr:from>
        <xdr:to>
          <xdr:col>8</xdr:col>
          <xdr:colOff>257175</xdr:colOff>
          <xdr:row>184</xdr:row>
          <xdr:rowOff>209550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184</xdr:row>
          <xdr:rowOff>28575</xdr:rowOff>
        </xdr:from>
        <xdr:to>
          <xdr:col>13</xdr:col>
          <xdr:colOff>257175</xdr:colOff>
          <xdr:row>184</xdr:row>
          <xdr:rowOff>209550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190</xdr:row>
          <xdr:rowOff>38100</xdr:rowOff>
        </xdr:from>
        <xdr:to>
          <xdr:col>5</xdr:col>
          <xdr:colOff>28575</xdr:colOff>
          <xdr:row>190</xdr:row>
          <xdr:rowOff>219075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191</xdr:row>
          <xdr:rowOff>28575</xdr:rowOff>
        </xdr:from>
        <xdr:to>
          <xdr:col>5</xdr:col>
          <xdr:colOff>28575</xdr:colOff>
          <xdr:row>191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190</xdr:row>
          <xdr:rowOff>38100</xdr:rowOff>
        </xdr:from>
        <xdr:to>
          <xdr:col>8</xdr:col>
          <xdr:colOff>247650</xdr:colOff>
          <xdr:row>190</xdr:row>
          <xdr:rowOff>219075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191</xdr:row>
          <xdr:rowOff>28575</xdr:rowOff>
        </xdr:from>
        <xdr:to>
          <xdr:col>8</xdr:col>
          <xdr:colOff>247650</xdr:colOff>
          <xdr:row>191</xdr:row>
          <xdr:rowOff>209550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199</xdr:row>
          <xdr:rowOff>28575</xdr:rowOff>
        </xdr:from>
        <xdr:to>
          <xdr:col>9</xdr:col>
          <xdr:colOff>9525</xdr:colOff>
          <xdr:row>199</xdr:row>
          <xdr:rowOff>209550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199</xdr:row>
          <xdr:rowOff>28575</xdr:rowOff>
        </xdr:from>
        <xdr:to>
          <xdr:col>13</xdr:col>
          <xdr:colOff>295275</xdr:colOff>
          <xdr:row>199</xdr:row>
          <xdr:rowOff>209550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28575</xdr:rowOff>
        </xdr:from>
        <xdr:to>
          <xdr:col>5</xdr:col>
          <xdr:colOff>28575</xdr:colOff>
          <xdr:row>205</xdr:row>
          <xdr:rowOff>209550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205</xdr:row>
          <xdr:rowOff>28575</xdr:rowOff>
        </xdr:from>
        <xdr:to>
          <xdr:col>8</xdr:col>
          <xdr:colOff>247650</xdr:colOff>
          <xdr:row>205</xdr:row>
          <xdr:rowOff>209550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208</xdr:row>
          <xdr:rowOff>28575</xdr:rowOff>
        </xdr:from>
        <xdr:to>
          <xdr:col>5</xdr:col>
          <xdr:colOff>28575</xdr:colOff>
          <xdr:row>208</xdr:row>
          <xdr:rowOff>209550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208</xdr:row>
          <xdr:rowOff>28575</xdr:rowOff>
        </xdr:from>
        <xdr:to>
          <xdr:col>9</xdr:col>
          <xdr:colOff>66675</xdr:colOff>
          <xdr:row>208</xdr:row>
          <xdr:rowOff>209550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208</xdr:row>
          <xdr:rowOff>28575</xdr:rowOff>
        </xdr:from>
        <xdr:to>
          <xdr:col>12</xdr:col>
          <xdr:colOff>323850</xdr:colOff>
          <xdr:row>208</xdr:row>
          <xdr:rowOff>209550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216</xdr:row>
          <xdr:rowOff>28575</xdr:rowOff>
        </xdr:from>
        <xdr:to>
          <xdr:col>8</xdr:col>
          <xdr:colOff>247650</xdr:colOff>
          <xdr:row>216</xdr:row>
          <xdr:rowOff>209550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216</xdr:row>
          <xdr:rowOff>28575</xdr:rowOff>
        </xdr:from>
        <xdr:to>
          <xdr:col>13</xdr:col>
          <xdr:colOff>295275</xdr:colOff>
          <xdr:row>216</xdr:row>
          <xdr:rowOff>209550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28575</xdr:rowOff>
        </xdr:from>
        <xdr:to>
          <xdr:col>1</xdr:col>
          <xdr:colOff>238125</xdr:colOff>
          <xdr:row>223</xdr:row>
          <xdr:rowOff>209550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28575</xdr:rowOff>
        </xdr:from>
        <xdr:to>
          <xdr:col>1</xdr:col>
          <xdr:colOff>238125</xdr:colOff>
          <xdr:row>224</xdr:row>
          <xdr:rowOff>209550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28575</xdr:rowOff>
        </xdr:from>
        <xdr:to>
          <xdr:col>1</xdr:col>
          <xdr:colOff>238125</xdr:colOff>
          <xdr:row>225</xdr:row>
          <xdr:rowOff>209550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28575</xdr:rowOff>
        </xdr:from>
        <xdr:to>
          <xdr:col>1</xdr:col>
          <xdr:colOff>238125</xdr:colOff>
          <xdr:row>226</xdr:row>
          <xdr:rowOff>209550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28575</xdr:rowOff>
        </xdr:from>
        <xdr:to>
          <xdr:col>1</xdr:col>
          <xdr:colOff>238125</xdr:colOff>
          <xdr:row>227</xdr:row>
          <xdr:rowOff>209550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28575</xdr:rowOff>
        </xdr:from>
        <xdr:to>
          <xdr:col>1</xdr:col>
          <xdr:colOff>238125</xdr:colOff>
          <xdr:row>228</xdr:row>
          <xdr:rowOff>209550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28575</xdr:rowOff>
        </xdr:from>
        <xdr:to>
          <xdr:col>1</xdr:col>
          <xdr:colOff>238125</xdr:colOff>
          <xdr:row>229</xdr:row>
          <xdr:rowOff>209550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28575</xdr:rowOff>
        </xdr:from>
        <xdr:to>
          <xdr:col>1</xdr:col>
          <xdr:colOff>238125</xdr:colOff>
          <xdr:row>230</xdr:row>
          <xdr:rowOff>209550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28575</xdr:rowOff>
        </xdr:from>
        <xdr:to>
          <xdr:col>1</xdr:col>
          <xdr:colOff>238125</xdr:colOff>
          <xdr:row>231</xdr:row>
          <xdr:rowOff>209550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28575</xdr:rowOff>
        </xdr:from>
        <xdr:to>
          <xdr:col>1</xdr:col>
          <xdr:colOff>238125</xdr:colOff>
          <xdr:row>232</xdr:row>
          <xdr:rowOff>209550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28575</xdr:rowOff>
        </xdr:from>
        <xdr:to>
          <xdr:col>1</xdr:col>
          <xdr:colOff>238125</xdr:colOff>
          <xdr:row>233</xdr:row>
          <xdr:rowOff>209550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28575</xdr:rowOff>
        </xdr:from>
        <xdr:to>
          <xdr:col>1</xdr:col>
          <xdr:colOff>238125</xdr:colOff>
          <xdr:row>234</xdr:row>
          <xdr:rowOff>209550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28575</xdr:rowOff>
        </xdr:from>
        <xdr:to>
          <xdr:col>1</xdr:col>
          <xdr:colOff>238125</xdr:colOff>
          <xdr:row>235</xdr:row>
          <xdr:rowOff>209550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338341</xdr:colOff>
      <xdr:row>9</xdr:row>
      <xdr:rowOff>42422</xdr:rowOff>
    </xdr:from>
    <xdr:to>
      <xdr:col>5</xdr:col>
      <xdr:colOff>988277</xdr:colOff>
      <xdr:row>26</xdr:row>
      <xdr:rowOff>36020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72484" y="1933815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354218" y="4838294"/>
          <a:ext cx="3709142" cy="42304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Desimal</a:t>
          </a:r>
          <a:endParaRPr lang="en-US" sz="1050" b="1"/>
        </a:p>
      </xdr:txBody>
    </xdr:sp>
    <xdr:clientData/>
  </xdr:twoCellAnchor>
  <xdr:twoCellAnchor editAs="oneCell">
    <xdr:from>
      <xdr:col>2</xdr:col>
      <xdr:colOff>1052627</xdr:colOff>
      <xdr:row>9</xdr:row>
      <xdr:rowOff>136071</xdr:rowOff>
    </xdr:from>
    <xdr:to>
      <xdr:col>5</xdr:col>
      <xdr:colOff>59306</xdr:colOff>
      <xdr:row>25</xdr:row>
      <xdr:rowOff>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86770" y="2027464"/>
          <a:ext cx="1918607" cy="2558142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31</xdr:row>
      <xdr:rowOff>-1</xdr:rowOff>
    </xdr:from>
    <xdr:to>
      <xdr:col>5</xdr:col>
      <xdr:colOff>869011</xdr:colOff>
      <xdr:row>47</xdr:row>
      <xdr:rowOff>156883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53218" y="5483678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190500</xdr:colOff>
      <xdr:row>48</xdr:row>
      <xdr:rowOff>133157</xdr:rowOff>
    </xdr:from>
    <xdr:to>
      <xdr:col>5</xdr:col>
      <xdr:colOff>851642</xdr:colOff>
      <xdr:row>51</xdr:row>
      <xdr:rowOff>69640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224643" y="8392693"/>
          <a:ext cx="3573070" cy="42634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DMS</a:t>
          </a:r>
          <a:endParaRPr lang="en-US" sz="1050" b="1"/>
        </a:p>
      </xdr:txBody>
    </xdr:sp>
    <xdr:clientData/>
  </xdr:twoCellAnchor>
  <xdr:twoCellAnchor editAs="oneCell">
    <xdr:from>
      <xdr:col>2</xdr:col>
      <xdr:colOff>962591</xdr:colOff>
      <xdr:row>31</xdr:row>
      <xdr:rowOff>81642</xdr:rowOff>
    </xdr:from>
    <xdr:to>
      <xdr:col>5</xdr:col>
      <xdr:colOff>27215</xdr:colOff>
      <xdr:row>47</xdr:row>
      <xdr:rowOff>104473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6734" y="5565321"/>
          <a:ext cx="1976552" cy="26354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136508</xdr:colOff>
      <xdr:row>7</xdr:row>
      <xdr:rowOff>77422</xdr:rowOff>
    </xdr:from>
    <xdr:to>
      <xdr:col>6</xdr:col>
      <xdr:colOff>1701472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92372" y="1618740"/>
          <a:ext cx="5409600" cy="40643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163283</xdr:colOff>
      <xdr:row>7</xdr:row>
      <xdr:rowOff>108855</xdr:rowOff>
    </xdr:from>
    <xdr:to>
      <xdr:col>6</xdr:col>
      <xdr:colOff>1687285</xdr:colOff>
      <xdr:row>32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569" y="1673676"/>
          <a:ext cx="5388430" cy="4041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237650</xdr:colOff>
      <xdr:row>8</xdr:row>
      <xdr:rowOff>115930</xdr:rowOff>
    </xdr:from>
    <xdr:to>
      <xdr:col>5</xdr:col>
      <xdr:colOff>673938</xdr:colOff>
      <xdr:row>23</xdr:row>
      <xdr:rowOff>97191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1023" y="1868171"/>
          <a:ext cx="3257844" cy="2443383"/>
        </a:xfrm>
        <a:prstGeom prst="rect">
          <a:avLst/>
        </a:prstGeom>
      </xdr:spPr>
    </xdr:pic>
    <xdr:clientData/>
  </xdr:twoCellAnchor>
  <xdr:twoCellAnchor editAs="oneCell">
    <xdr:from>
      <xdr:col>2</xdr:col>
      <xdr:colOff>225905</xdr:colOff>
      <xdr:row>28</xdr:row>
      <xdr:rowOff>96826</xdr:rowOff>
    </xdr:from>
    <xdr:to>
      <xdr:col>5</xdr:col>
      <xdr:colOff>673938</xdr:colOff>
      <xdr:row>43</xdr:row>
      <xdr:rowOff>122839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9278" y="5119916"/>
          <a:ext cx="3269589" cy="24521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199459" y="1828800"/>
          <a:ext cx="3290847" cy="26068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188515</xdr:colOff>
      <xdr:row>8</xdr:row>
      <xdr:rowOff>153788</xdr:rowOff>
    </xdr:from>
    <xdr:to>
      <xdr:col>5</xdr:col>
      <xdr:colOff>625078</xdr:colOff>
      <xdr:row>24</xdr:row>
      <xdr:rowOff>54570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0390" y="1880194"/>
          <a:ext cx="3254376" cy="2440782"/>
        </a:xfrm>
        <a:prstGeom prst="rect">
          <a:avLst/>
        </a:prstGeom>
      </xdr:spPr>
    </xdr:pic>
    <xdr:clientData/>
  </xdr:twoCellAnchor>
  <xdr:twoCellAnchor editAs="oneCell">
    <xdr:from>
      <xdr:col>2</xdr:col>
      <xdr:colOff>179766</xdr:colOff>
      <xdr:row>29</xdr:row>
      <xdr:rowOff>20870</xdr:rowOff>
    </xdr:from>
    <xdr:to>
      <xdr:col>5</xdr:col>
      <xdr:colOff>615155</xdr:colOff>
      <xdr:row>44</xdr:row>
      <xdr:rowOff>79522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1641" y="5081026"/>
          <a:ext cx="3253202" cy="24399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345669</xdr:colOff>
      <xdr:row>9</xdr:row>
      <xdr:rowOff>12046</xdr:rowOff>
    </xdr:from>
    <xdr:to>
      <xdr:col>5</xdr:col>
      <xdr:colOff>791188</xdr:colOff>
      <xdr:row>24</xdr:row>
      <xdr:rowOff>110862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5404" y="1883428"/>
          <a:ext cx="3269402" cy="2452052"/>
        </a:xfrm>
        <a:prstGeom prst="rect">
          <a:avLst/>
        </a:prstGeom>
      </xdr:spPr>
    </xdr:pic>
    <xdr:clientData/>
  </xdr:twoCellAnchor>
  <xdr:twoCellAnchor editAs="oneCell">
    <xdr:from>
      <xdr:col>2</xdr:col>
      <xdr:colOff>326675</xdr:colOff>
      <xdr:row>29</xdr:row>
      <xdr:rowOff>128594</xdr:rowOff>
    </xdr:from>
    <xdr:to>
      <xdr:col>5</xdr:col>
      <xdr:colOff>768144</xdr:colOff>
      <xdr:row>45</xdr:row>
      <xdr:rowOff>67490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6410" y="5137623"/>
          <a:ext cx="3265352" cy="24490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OTOROLA/Plant%20Spec_hendra/Labelling/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SEL%203G/Installation%20Binder/final%20template%20SID/ML-E/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509120292/Downloads/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>
            <v>0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>
            <v>0</v>
          </cell>
          <cell r="D175">
            <v>0</v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hmiamy0212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showGridLines="0" tabSelected="1" topLeftCell="A13" zoomScaleNormal="85" zoomScaleSheetLayoutView="100" workbookViewId="0">
      <selection activeCell="K34" sqref="K34"/>
    </sheetView>
  </sheetViews>
  <sheetFormatPr defaultColWidth="9.140625" defaultRowHeight="15" customHeight="1" x14ac:dyDescent="0.2"/>
  <cols>
    <col min="1" max="1" width="20" style="415" customWidth="1"/>
    <col min="2" max="2" width="1.7109375" style="416" customWidth="1"/>
    <col min="3" max="3" width="7" style="415" customWidth="1"/>
    <col min="4" max="4" width="5.5703125" style="415" customWidth="1"/>
    <col min="5" max="5" width="6.42578125" style="415" customWidth="1"/>
    <col min="6" max="6" width="1.7109375" style="416" customWidth="1"/>
    <col min="7" max="7" width="35.5703125" style="415" customWidth="1"/>
    <col min="8" max="8" width="9.5703125" style="416" customWidth="1"/>
    <col min="9" max="9" width="7.42578125" style="415" customWidth="1"/>
    <col min="10" max="10" width="1.7109375" style="416" customWidth="1"/>
    <col min="11" max="11" width="9.140625" style="415"/>
    <col min="12" max="12" width="11.7109375" style="415" customWidth="1"/>
    <col min="13" max="13" width="17.85546875" style="415" bestFit="1" customWidth="1"/>
    <col min="14" max="16384" width="9.140625" style="415"/>
  </cols>
  <sheetData>
    <row r="1" spans="1:12" ht="24" customHeight="1" x14ac:dyDescent="0.2">
      <c r="A1" s="604" t="s">
        <v>460</v>
      </c>
      <c r="B1" s="604"/>
      <c r="C1" s="604"/>
      <c r="D1" s="604"/>
      <c r="E1" s="604"/>
      <c r="F1" s="604"/>
      <c r="G1" s="604"/>
    </row>
    <row r="2" spans="1:12" ht="9" customHeight="1" x14ac:dyDescent="0.2"/>
    <row r="3" spans="1:12" ht="18.75" customHeight="1" x14ac:dyDescent="0.2">
      <c r="A3" s="605"/>
      <c r="B3" s="605"/>
      <c r="F3" s="415"/>
      <c r="J3" s="415"/>
    </row>
    <row r="4" spans="1:12" ht="9.75" customHeight="1" thickBot="1" x14ac:dyDescent="0.25">
      <c r="A4" s="416"/>
    </row>
    <row r="5" spans="1:12" ht="15" customHeight="1" thickTop="1" x14ac:dyDescent="0.2">
      <c r="A5" s="453" t="s">
        <v>1</v>
      </c>
      <c r="B5" s="456" t="s">
        <v>16</v>
      </c>
      <c r="C5" s="608">
        <v>1139271003</v>
      </c>
      <c r="D5" s="600"/>
      <c r="E5" s="600"/>
      <c r="F5" s="600"/>
      <c r="G5" s="601"/>
      <c r="K5" s="606"/>
      <c r="L5" s="606"/>
    </row>
    <row r="6" spans="1:12" ht="15" customHeight="1" x14ac:dyDescent="0.2">
      <c r="A6" s="454" t="s">
        <v>44</v>
      </c>
      <c r="B6" s="457" t="s">
        <v>16</v>
      </c>
      <c r="C6" s="576" t="s">
        <v>470</v>
      </c>
      <c r="D6" s="577"/>
      <c r="E6" s="577"/>
      <c r="F6" s="577"/>
      <c r="G6" s="578"/>
      <c r="K6" s="607"/>
      <c r="L6" s="607"/>
    </row>
    <row r="7" spans="1:12" ht="15" customHeight="1" x14ac:dyDescent="0.2">
      <c r="A7" s="454" t="s">
        <v>377</v>
      </c>
      <c r="B7" s="457" t="s">
        <v>16</v>
      </c>
      <c r="C7" s="576">
        <v>1</v>
      </c>
      <c r="D7" s="577"/>
      <c r="E7" s="577"/>
      <c r="F7" s="577"/>
      <c r="G7" s="578"/>
      <c r="K7" s="417"/>
      <c r="L7" s="417"/>
    </row>
    <row r="8" spans="1:12" ht="15" customHeight="1" x14ac:dyDescent="0.2">
      <c r="A8" s="454" t="s">
        <v>420</v>
      </c>
      <c r="B8" s="457" t="s">
        <v>16</v>
      </c>
      <c r="C8" s="615"/>
      <c r="D8" s="577"/>
      <c r="E8" s="577"/>
      <c r="F8" s="577"/>
      <c r="G8" s="578"/>
    </row>
    <row r="9" spans="1:12" ht="15" customHeight="1" x14ac:dyDescent="0.2">
      <c r="A9" s="454" t="s">
        <v>423</v>
      </c>
      <c r="B9" s="457" t="s">
        <v>16</v>
      </c>
      <c r="C9" s="576" t="s">
        <v>463</v>
      </c>
      <c r="D9" s="577"/>
      <c r="E9" s="577"/>
      <c r="F9" s="577"/>
      <c r="G9" s="578"/>
    </row>
    <row r="10" spans="1:12" ht="15" customHeight="1" x14ac:dyDescent="0.2">
      <c r="A10" s="454" t="s">
        <v>48</v>
      </c>
      <c r="B10" s="457" t="s">
        <v>16</v>
      </c>
      <c r="C10" s="543"/>
      <c r="D10" s="543"/>
      <c r="E10" s="543"/>
      <c r="F10" s="616"/>
      <c r="G10" s="578"/>
    </row>
    <row r="11" spans="1:12" ht="15" customHeight="1" x14ac:dyDescent="0.2">
      <c r="A11" s="454" t="s">
        <v>49</v>
      </c>
      <c r="B11" s="457" t="s">
        <v>16</v>
      </c>
      <c r="C11" s="543"/>
      <c r="D11" s="543"/>
      <c r="E11" s="543"/>
      <c r="F11" s="616"/>
      <c r="G11" s="578"/>
    </row>
    <row r="12" spans="1:12" ht="15" customHeight="1" thickBot="1" x14ac:dyDescent="0.25">
      <c r="A12" s="455" t="s">
        <v>302</v>
      </c>
      <c r="B12" s="458" t="s">
        <v>16</v>
      </c>
      <c r="C12" s="609">
        <v>44823</v>
      </c>
      <c r="D12" s="610"/>
      <c r="E12" s="610"/>
      <c r="F12" s="610"/>
      <c r="G12" s="611"/>
      <c r="K12" s="606"/>
      <c r="L12" s="606"/>
    </row>
    <row r="13" spans="1:12" ht="15" customHeight="1" thickTop="1" thickBot="1" x14ac:dyDescent="0.25">
      <c r="A13" s="592" t="s">
        <v>391</v>
      </c>
      <c r="B13" s="459"/>
      <c r="C13" s="460"/>
      <c r="D13" s="460"/>
      <c r="E13" s="461" t="s">
        <v>392</v>
      </c>
      <c r="F13" s="462" t="s">
        <v>16</v>
      </c>
      <c r="G13" s="549" t="s">
        <v>471</v>
      </c>
      <c r="H13" s="415"/>
    </row>
    <row r="14" spans="1:12" ht="15" customHeight="1" thickTop="1" thickBot="1" x14ac:dyDescent="0.25">
      <c r="A14" s="593"/>
      <c r="B14" s="463"/>
      <c r="C14" s="464"/>
      <c r="D14" s="464"/>
      <c r="E14" s="465" t="s">
        <v>393</v>
      </c>
      <c r="F14" s="466" t="s">
        <v>16</v>
      </c>
      <c r="G14" s="548" t="s">
        <v>472</v>
      </c>
      <c r="H14" s="415"/>
    </row>
    <row r="15" spans="1:12" ht="15" customHeight="1" thickTop="1" x14ac:dyDescent="0.2">
      <c r="C15" s="417"/>
      <c r="D15" s="417"/>
      <c r="E15" s="417"/>
      <c r="F15" s="417"/>
      <c r="G15" s="417"/>
      <c r="K15" s="606"/>
      <c r="L15" s="606"/>
    </row>
    <row r="16" spans="1:12" ht="15" customHeight="1" thickBot="1" x14ac:dyDescent="0.25">
      <c r="C16" s="417"/>
      <c r="D16" s="417"/>
      <c r="E16" s="417"/>
      <c r="F16" s="417"/>
      <c r="G16" s="417"/>
      <c r="K16" s="606"/>
      <c r="L16" s="606"/>
    </row>
    <row r="17" spans="1:13" ht="15" customHeight="1" thickTop="1" x14ac:dyDescent="0.2">
      <c r="A17" s="556" t="s">
        <v>4</v>
      </c>
      <c r="B17" s="567" t="s">
        <v>16</v>
      </c>
      <c r="C17" s="558" t="s">
        <v>473</v>
      </c>
      <c r="D17" s="559"/>
      <c r="E17" s="559"/>
      <c r="F17" s="559"/>
      <c r="G17" s="560"/>
      <c r="M17" s="418"/>
    </row>
    <row r="18" spans="1:13" ht="15" customHeight="1" x14ac:dyDescent="0.2">
      <c r="A18" s="557"/>
      <c r="B18" s="568"/>
      <c r="C18" s="561" t="s">
        <v>466</v>
      </c>
      <c r="D18" s="562"/>
      <c r="E18" s="562"/>
      <c r="F18" s="562"/>
      <c r="G18" s="563"/>
    </row>
    <row r="19" spans="1:13" ht="15" customHeight="1" x14ac:dyDescent="0.2">
      <c r="A19" s="557"/>
      <c r="B19" s="569"/>
      <c r="C19" s="564" t="s">
        <v>467</v>
      </c>
      <c r="D19" s="565"/>
      <c r="E19" s="565"/>
      <c r="F19" s="565"/>
      <c r="G19" s="566"/>
    </row>
    <row r="20" spans="1:13" ht="15" customHeight="1" x14ac:dyDescent="0.2">
      <c r="A20" s="467" t="s">
        <v>10</v>
      </c>
      <c r="B20" s="469" t="s">
        <v>16</v>
      </c>
      <c r="C20" s="576" t="s">
        <v>462</v>
      </c>
      <c r="D20" s="577"/>
      <c r="E20" s="577"/>
      <c r="F20" s="577"/>
      <c r="G20" s="578"/>
    </row>
    <row r="21" spans="1:13" ht="15" customHeight="1" thickBot="1" x14ac:dyDescent="0.25">
      <c r="A21" s="468" t="s">
        <v>378</v>
      </c>
      <c r="B21" s="470" t="s">
        <v>16</v>
      </c>
      <c r="C21" s="553"/>
      <c r="D21" s="554"/>
      <c r="E21" s="554"/>
      <c r="F21" s="554"/>
      <c r="G21" s="555"/>
    </row>
    <row r="22" spans="1:13" s="439" customFormat="1" ht="15" customHeight="1" thickTop="1" x14ac:dyDescent="0.2">
      <c r="A22" s="440"/>
      <c r="B22" s="438"/>
      <c r="C22" s="440"/>
      <c r="D22" s="440"/>
      <c r="E22" s="440"/>
      <c r="F22" s="440"/>
      <c r="G22" s="440"/>
      <c r="H22" s="438"/>
      <c r="J22" s="438"/>
    </row>
    <row r="23" spans="1:13" s="439" customFormat="1" ht="15" customHeight="1" thickBot="1" x14ac:dyDescent="0.25">
      <c r="A23" s="440"/>
      <c r="B23" s="438"/>
      <c r="C23" s="440"/>
      <c r="D23" s="440"/>
      <c r="E23" s="440"/>
      <c r="F23" s="440"/>
      <c r="G23" s="440"/>
      <c r="H23" s="438"/>
      <c r="J23" s="438"/>
    </row>
    <row r="24" spans="1:13" ht="15" customHeight="1" thickTop="1" x14ac:dyDescent="0.2">
      <c r="A24" s="471" t="s">
        <v>417</v>
      </c>
      <c r="B24" s="472" t="s">
        <v>16</v>
      </c>
      <c r="C24" s="599"/>
      <c r="D24" s="600"/>
      <c r="E24" s="600"/>
      <c r="F24" s="600"/>
      <c r="G24" s="601"/>
    </row>
    <row r="25" spans="1:13" ht="15" customHeight="1" x14ac:dyDescent="0.2">
      <c r="A25" s="473" t="s">
        <v>418</v>
      </c>
      <c r="B25" s="474" t="s">
        <v>16</v>
      </c>
      <c r="C25" s="537" t="s">
        <v>388</v>
      </c>
      <c r="D25" s="602"/>
      <c r="E25" s="602"/>
      <c r="F25" s="602"/>
      <c r="G25" s="603"/>
      <c r="M25" s="415" t="s">
        <v>340</v>
      </c>
    </row>
    <row r="26" spans="1:13" ht="15" customHeight="1" x14ac:dyDescent="0.2">
      <c r="A26" s="570" t="s">
        <v>421</v>
      </c>
      <c r="B26" s="475" t="s">
        <v>16</v>
      </c>
      <c r="C26" s="573"/>
      <c r="D26" s="574"/>
      <c r="E26" s="574"/>
      <c r="F26" s="574"/>
      <c r="G26" s="575"/>
    </row>
    <row r="27" spans="1:13" ht="15" customHeight="1" x14ac:dyDescent="0.2">
      <c r="A27" s="571"/>
      <c r="B27" s="476" t="s">
        <v>16</v>
      </c>
      <c r="C27" s="576"/>
      <c r="D27" s="577"/>
      <c r="E27" s="577"/>
      <c r="F27" s="577"/>
      <c r="G27" s="578"/>
    </row>
    <row r="28" spans="1:13" ht="15" customHeight="1" thickBot="1" x14ac:dyDescent="0.25">
      <c r="A28" s="572"/>
      <c r="B28" s="476" t="s">
        <v>16</v>
      </c>
      <c r="C28" s="612"/>
      <c r="D28" s="613"/>
      <c r="E28" s="613"/>
      <c r="F28" s="613"/>
      <c r="G28" s="614"/>
    </row>
    <row r="29" spans="1:13" ht="15" customHeight="1" thickTop="1" thickBot="1" x14ac:dyDescent="0.25">
      <c r="A29" s="594" t="s">
        <v>394</v>
      </c>
      <c r="B29" s="477"/>
      <c r="C29" s="487"/>
      <c r="D29" s="487"/>
      <c r="E29" s="488" t="s">
        <v>392</v>
      </c>
      <c r="F29" s="489" t="s">
        <v>16</v>
      </c>
      <c r="G29" s="549" t="s">
        <v>475</v>
      </c>
      <c r="H29" s="415"/>
    </row>
    <row r="30" spans="1:13" ht="15" customHeight="1" thickTop="1" thickBot="1" x14ac:dyDescent="0.25">
      <c r="A30" s="595"/>
      <c r="B30" s="478"/>
      <c r="C30" s="490"/>
      <c r="D30" s="490"/>
      <c r="E30" s="491" t="s">
        <v>393</v>
      </c>
      <c r="F30" s="492" t="s">
        <v>16</v>
      </c>
      <c r="G30" s="548" t="s">
        <v>474</v>
      </c>
      <c r="H30" s="415"/>
    </row>
    <row r="31" spans="1:13" ht="32.450000000000003" customHeight="1" thickTop="1" x14ac:dyDescent="0.2">
      <c r="A31" s="479" t="s">
        <v>414</v>
      </c>
      <c r="B31" s="472" t="s">
        <v>16</v>
      </c>
      <c r="C31" s="544" t="s">
        <v>476</v>
      </c>
      <c r="D31" s="424"/>
      <c r="E31" s="424"/>
      <c r="F31" s="424"/>
      <c r="G31" s="425"/>
    </row>
    <row r="32" spans="1:13" ht="32.450000000000003" customHeight="1" x14ac:dyDescent="0.2">
      <c r="A32" s="480" t="s">
        <v>415</v>
      </c>
      <c r="B32" s="481" t="s">
        <v>16</v>
      </c>
      <c r="C32" s="545"/>
      <c r="D32" s="445" t="s">
        <v>416</v>
      </c>
      <c r="E32" s="432"/>
      <c r="F32" s="432"/>
      <c r="G32" s="434"/>
    </row>
    <row r="33" spans="1:8" ht="15" customHeight="1" x14ac:dyDescent="0.2">
      <c r="A33" s="482" t="s">
        <v>429</v>
      </c>
      <c r="B33" s="474" t="s">
        <v>16</v>
      </c>
      <c r="C33" s="596"/>
      <c r="D33" s="597"/>
      <c r="E33" s="597"/>
      <c r="F33" s="597"/>
      <c r="G33" s="598"/>
    </row>
    <row r="34" spans="1:8" ht="27" customHeight="1" x14ac:dyDescent="0.2">
      <c r="A34" s="483" t="s">
        <v>77</v>
      </c>
      <c r="B34" s="484" t="s">
        <v>16</v>
      </c>
      <c r="C34" s="441" t="s">
        <v>428</v>
      </c>
      <c r="D34" s="443">
        <v>5</v>
      </c>
      <c r="E34" s="442" t="s">
        <v>260</v>
      </c>
      <c r="F34" s="574">
        <v>2</v>
      </c>
      <c r="G34" s="575"/>
    </row>
    <row r="35" spans="1:8" ht="27" customHeight="1" thickBot="1" x14ac:dyDescent="0.25">
      <c r="A35" s="485" t="s">
        <v>79</v>
      </c>
      <c r="B35" s="486" t="s">
        <v>16</v>
      </c>
      <c r="C35" s="441" t="s">
        <v>428</v>
      </c>
      <c r="D35" s="443">
        <v>5</v>
      </c>
      <c r="E35" s="442" t="s">
        <v>260</v>
      </c>
      <c r="F35" s="574">
        <v>2</v>
      </c>
      <c r="G35" s="575"/>
    </row>
    <row r="36" spans="1:8" ht="15" customHeight="1" thickTop="1" x14ac:dyDescent="0.2">
      <c r="A36" s="583" t="s">
        <v>430</v>
      </c>
      <c r="B36" s="584"/>
      <c r="C36" s="585"/>
      <c r="D36" s="579" t="s">
        <v>115</v>
      </c>
      <c r="E36" s="579"/>
      <c r="F36" s="489" t="s">
        <v>16</v>
      </c>
      <c r="G36" s="450" t="s">
        <v>117</v>
      </c>
      <c r="H36" s="415"/>
    </row>
    <row r="37" spans="1:8" ht="15" customHeight="1" x14ac:dyDescent="0.2">
      <c r="A37" s="586"/>
      <c r="B37" s="587"/>
      <c r="C37" s="588"/>
      <c r="D37" s="580" t="s">
        <v>93</v>
      </c>
      <c r="E37" s="580"/>
      <c r="F37" s="476" t="s">
        <v>16</v>
      </c>
      <c r="G37" s="451"/>
      <c r="H37" s="415"/>
    </row>
    <row r="38" spans="1:8" ht="15" customHeight="1" x14ac:dyDescent="0.2">
      <c r="A38" s="586"/>
      <c r="B38" s="587"/>
      <c r="C38" s="588"/>
      <c r="D38" s="493" t="s">
        <v>116</v>
      </c>
      <c r="E38" s="493"/>
      <c r="F38" s="476" t="s">
        <v>16</v>
      </c>
      <c r="G38" s="451" t="s">
        <v>117</v>
      </c>
      <c r="H38" s="415"/>
    </row>
    <row r="39" spans="1:8" ht="15" customHeight="1" x14ac:dyDescent="0.2">
      <c r="A39" s="589"/>
      <c r="B39" s="590"/>
      <c r="C39" s="591"/>
      <c r="D39" s="581" t="s">
        <v>90</v>
      </c>
      <c r="E39" s="582"/>
      <c r="F39" s="494" t="s">
        <v>16</v>
      </c>
      <c r="G39" s="452" t="s">
        <v>117</v>
      </c>
      <c r="H39" s="415"/>
    </row>
    <row r="40" spans="1:8" ht="15" customHeight="1" x14ac:dyDescent="0.2">
      <c r="A40" s="495" t="s">
        <v>120</v>
      </c>
      <c r="B40" s="486" t="s">
        <v>16</v>
      </c>
      <c r="C40" s="446"/>
      <c r="D40" s="437" t="s">
        <v>130</v>
      </c>
      <c r="E40" s="448"/>
      <c r="F40" s="447"/>
      <c r="G40" s="449"/>
    </row>
    <row r="41" spans="1:8" ht="15" customHeight="1" x14ac:dyDescent="0.2">
      <c r="A41" s="496" t="s">
        <v>379</v>
      </c>
      <c r="B41" s="497" t="s">
        <v>16</v>
      </c>
      <c r="C41" s="564" t="s">
        <v>400</v>
      </c>
      <c r="D41" s="565"/>
      <c r="E41" s="565"/>
      <c r="F41" s="565"/>
      <c r="G41" s="566"/>
    </row>
    <row r="42" spans="1:8" ht="15" customHeight="1" x14ac:dyDescent="0.2">
      <c r="A42" s="498" t="s">
        <v>381</v>
      </c>
      <c r="B42" s="499" t="s">
        <v>16</v>
      </c>
      <c r="C42" s="576" t="s">
        <v>463</v>
      </c>
      <c r="D42" s="577"/>
      <c r="E42" s="577"/>
      <c r="F42" s="577"/>
      <c r="G42" s="578"/>
    </row>
    <row r="43" spans="1:8" ht="15" customHeight="1" x14ac:dyDescent="0.2">
      <c r="A43" s="498" t="s">
        <v>383</v>
      </c>
      <c r="B43" s="499" t="s">
        <v>16</v>
      </c>
      <c r="C43" s="547"/>
      <c r="D43" s="419" t="s">
        <v>384</v>
      </c>
      <c r="E43" s="419"/>
      <c r="F43" s="420"/>
      <c r="G43" s="421"/>
    </row>
    <row r="44" spans="1:8" ht="15" customHeight="1" x14ac:dyDescent="0.2">
      <c r="A44" s="500" t="s">
        <v>385</v>
      </c>
      <c r="B44" s="481" t="s">
        <v>16</v>
      </c>
      <c r="C44" s="431"/>
      <c r="D44" s="432" t="s">
        <v>384</v>
      </c>
      <c r="E44" s="432"/>
      <c r="F44" s="433"/>
      <c r="G44" s="434"/>
    </row>
    <row r="45" spans="1:8" ht="29.25" customHeight="1" x14ac:dyDescent="0.2">
      <c r="A45" s="501" t="s">
        <v>419</v>
      </c>
      <c r="B45" s="502" t="s">
        <v>16</v>
      </c>
      <c r="C45" s="430">
        <v>2</v>
      </c>
      <c r="D45" s="430">
        <v>2</v>
      </c>
      <c r="E45" s="444">
        <f>C45*D45</f>
        <v>4</v>
      </c>
      <c r="F45" s="617" t="s">
        <v>452</v>
      </c>
      <c r="G45" s="618"/>
    </row>
    <row r="46" spans="1:8" ht="15" customHeight="1" x14ac:dyDescent="0.2">
      <c r="A46" s="503" t="s">
        <v>390</v>
      </c>
      <c r="B46" s="504" t="s">
        <v>16</v>
      </c>
      <c r="C46" s="550">
        <f>C12</f>
        <v>44823</v>
      </c>
      <c r="D46" s="551"/>
      <c r="E46" s="551"/>
      <c r="F46" s="551"/>
      <c r="G46" s="552"/>
    </row>
    <row r="47" spans="1:8" ht="15" customHeight="1" thickBot="1" x14ac:dyDescent="0.25">
      <c r="A47" s="505" t="s">
        <v>46</v>
      </c>
      <c r="B47" s="506" t="s">
        <v>16</v>
      </c>
      <c r="C47" s="553" t="s">
        <v>469</v>
      </c>
      <c r="D47" s="554"/>
      <c r="E47" s="554"/>
      <c r="F47" s="554"/>
      <c r="G47" s="555"/>
    </row>
    <row r="48" spans="1:8" ht="15" customHeight="1" thickTop="1" thickBot="1" x14ac:dyDescent="0.25">
      <c r="A48" s="507" t="s">
        <v>386</v>
      </c>
      <c r="B48" s="484" t="s">
        <v>16</v>
      </c>
      <c r="C48" s="553" t="s">
        <v>469</v>
      </c>
      <c r="D48" s="554"/>
      <c r="E48" s="554"/>
      <c r="F48" s="554"/>
      <c r="G48" s="555"/>
    </row>
    <row r="49" spans="1:13" ht="15" customHeight="1" thickTop="1" x14ac:dyDescent="0.2">
      <c r="A49" s="498" t="s">
        <v>387</v>
      </c>
      <c r="B49" s="499" t="s">
        <v>16</v>
      </c>
      <c r="C49" s="536" t="s">
        <v>388</v>
      </c>
      <c r="D49" s="577">
        <v>8119146116</v>
      </c>
      <c r="E49" s="577"/>
      <c r="F49" s="577"/>
      <c r="G49" s="578"/>
      <c r="M49" s="415" t="s">
        <v>340</v>
      </c>
    </row>
    <row r="50" spans="1:13" ht="15" customHeight="1" thickBot="1" x14ac:dyDescent="0.25">
      <c r="A50" s="505" t="s">
        <v>389</v>
      </c>
      <c r="B50" s="506" t="s">
        <v>16</v>
      </c>
      <c r="C50" s="619" t="s">
        <v>465</v>
      </c>
      <c r="D50" s="554"/>
      <c r="E50" s="554"/>
      <c r="F50" s="554"/>
      <c r="G50" s="555"/>
    </row>
    <row r="51" spans="1:13" ht="15" customHeight="1" thickTop="1" x14ac:dyDescent="0.2">
      <c r="A51" s="496" t="s">
        <v>454</v>
      </c>
      <c r="B51" s="497" t="s">
        <v>16</v>
      </c>
      <c r="C51" s="550" t="s">
        <v>461</v>
      </c>
      <c r="D51" s="551"/>
      <c r="E51" s="551"/>
      <c r="F51" s="551"/>
      <c r="G51" s="552"/>
    </row>
    <row r="52" spans="1:13" ht="15" customHeight="1" thickBot="1" x14ac:dyDescent="0.25">
      <c r="A52" s="496" t="s">
        <v>455</v>
      </c>
      <c r="B52" s="474" t="s">
        <v>16</v>
      </c>
      <c r="C52" s="553" t="s">
        <v>457</v>
      </c>
      <c r="D52" s="554"/>
      <c r="E52" s="554"/>
      <c r="F52" s="554"/>
      <c r="G52" s="555"/>
    </row>
    <row r="53" spans="1:13" ht="15" customHeight="1" thickTop="1" x14ac:dyDescent="0.2"/>
  </sheetData>
  <mergeCells count="47">
    <mergeCell ref="C42:G42"/>
    <mergeCell ref="F45:G45"/>
    <mergeCell ref="C47:G47"/>
    <mergeCell ref="D49:G49"/>
    <mergeCell ref="C50:G50"/>
    <mergeCell ref="C46:G46"/>
    <mergeCell ref="C8:G8"/>
    <mergeCell ref="F10:G10"/>
    <mergeCell ref="F11:G11"/>
    <mergeCell ref="C9:G9"/>
    <mergeCell ref="C7:G7"/>
    <mergeCell ref="C12:G12"/>
    <mergeCell ref="C28:G28"/>
    <mergeCell ref="K12:L12"/>
    <mergeCell ref="K15:L15"/>
    <mergeCell ref="K16:L16"/>
    <mergeCell ref="A1:G1"/>
    <mergeCell ref="A3:B3"/>
    <mergeCell ref="K5:L5"/>
    <mergeCell ref="C6:G6"/>
    <mergeCell ref="K6:L6"/>
    <mergeCell ref="C5:G5"/>
    <mergeCell ref="A13:A14"/>
    <mergeCell ref="A29:A30"/>
    <mergeCell ref="C20:G20"/>
    <mergeCell ref="F34:G34"/>
    <mergeCell ref="F35:G35"/>
    <mergeCell ref="C33:G33"/>
    <mergeCell ref="C24:G24"/>
    <mergeCell ref="D25:G25"/>
    <mergeCell ref="C21:G21"/>
    <mergeCell ref="C51:G51"/>
    <mergeCell ref="C52:G52"/>
    <mergeCell ref="A17:A19"/>
    <mergeCell ref="C17:G17"/>
    <mergeCell ref="C18:G18"/>
    <mergeCell ref="C19:G19"/>
    <mergeCell ref="B17:B19"/>
    <mergeCell ref="A26:A28"/>
    <mergeCell ref="C26:G26"/>
    <mergeCell ref="C27:G27"/>
    <mergeCell ref="D36:E36"/>
    <mergeCell ref="D37:E37"/>
    <mergeCell ref="D39:E39"/>
    <mergeCell ref="A36:C39"/>
    <mergeCell ref="C48:G48"/>
    <mergeCell ref="C41:G41"/>
  </mergeCells>
  <hyperlinks>
    <hyperlink ref="C50" r:id="rId1" xr:uid="{00000000-0004-0000-0000-000000000000}"/>
  </hyperlinks>
  <pageMargins left="0.7" right="0.7" top="0.75" bottom="0.75" header="0.3" footer="0.3"/>
  <pageSetup scale="8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V53"/>
  <sheetViews>
    <sheetView topLeftCell="C25" zoomScale="106" zoomScaleNormal="106" zoomScaleSheetLayoutView="100" workbookViewId="0">
      <selection activeCell="J23" sqref="J2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Suroundings!$G$2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6" x14ac:dyDescent="0.2">
      <c r="A17" s="292"/>
      <c r="F17" s="293"/>
    </row>
    <row r="18" spans="1:6" x14ac:dyDescent="0.2">
      <c r="A18" s="292"/>
      <c r="F18" s="293"/>
    </row>
    <row r="19" spans="1:6" x14ac:dyDescent="0.2">
      <c r="A19" s="292"/>
      <c r="F19" s="293"/>
    </row>
    <row r="20" spans="1:6" x14ac:dyDescent="0.2">
      <c r="A20" s="292"/>
      <c r="F20" s="293"/>
    </row>
    <row r="21" spans="1:6" x14ac:dyDescent="0.2">
      <c r="A21" s="292"/>
      <c r="F21" s="293"/>
    </row>
    <row r="22" spans="1:6" ht="15.75" customHeight="1" x14ac:dyDescent="0.2">
      <c r="A22" s="292"/>
      <c r="B22" s="363"/>
      <c r="C22" s="786"/>
      <c r="D22" s="786"/>
      <c r="F22" s="293"/>
    </row>
    <row r="23" spans="1:6" x14ac:dyDescent="0.2">
      <c r="A23" s="398"/>
      <c r="B23" s="363"/>
      <c r="C23" s="363"/>
      <c r="D23" s="363"/>
      <c r="E23" s="363"/>
      <c r="F23" s="399"/>
    </row>
    <row r="24" spans="1:6" x14ac:dyDescent="0.2">
      <c r="A24" s="292"/>
      <c r="F24" s="293"/>
    </row>
    <row r="25" spans="1:6" x14ac:dyDescent="0.2">
      <c r="A25" s="799"/>
      <c r="B25" s="800"/>
      <c r="C25" s="800"/>
      <c r="D25" s="800"/>
      <c r="E25" s="800"/>
      <c r="F25" s="801"/>
    </row>
    <row r="26" spans="1:6" x14ac:dyDescent="0.2">
      <c r="A26" s="292"/>
      <c r="F26" s="293"/>
    </row>
    <row r="27" spans="1:6" x14ac:dyDescent="0.2">
      <c r="A27" s="798" t="s">
        <v>374</v>
      </c>
      <c r="B27" s="793"/>
      <c r="C27" s="793"/>
      <c r="D27" s="793"/>
      <c r="E27" s="793"/>
      <c r="F27" s="794"/>
    </row>
    <row r="28" spans="1:6" x14ac:dyDescent="0.2">
      <c r="A28" s="390"/>
      <c r="B28" s="294"/>
      <c r="C28" s="294"/>
      <c r="D28" s="294"/>
      <c r="E28" s="294"/>
      <c r="F28" s="355"/>
    </row>
    <row r="29" spans="1:6" x14ac:dyDescent="0.2">
      <c r="A29" s="390"/>
      <c r="B29" s="294"/>
      <c r="C29" s="294"/>
      <c r="D29" s="294"/>
      <c r="E29" s="294"/>
      <c r="F29" s="355"/>
    </row>
    <row r="30" spans="1:6" x14ac:dyDescent="0.2">
      <c r="A30" s="390"/>
      <c r="B30" s="294"/>
      <c r="C30" s="294"/>
      <c r="D30" s="294"/>
      <c r="E30" s="294"/>
      <c r="F30" s="355"/>
    </row>
    <row r="31" spans="1:6" x14ac:dyDescent="0.2">
      <c r="A31" s="390"/>
      <c r="B31" s="294"/>
      <c r="C31" s="294"/>
      <c r="D31" s="294"/>
      <c r="E31" s="294"/>
      <c r="F31" s="355"/>
    </row>
    <row r="32" spans="1:6" x14ac:dyDescent="0.2">
      <c r="A32" s="390"/>
      <c r="B32" s="294"/>
      <c r="C32" s="294"/>
      <c r="D32" s="294"/>
      <c r="E32" s="294"/>
      <c r="F32" s="355"/>
    </row>
    <row r="33" spans="1:6" x14ac:dyDescent="0.2">
      <c r="A33" s="390"/>
      <c r="B33" s="294"/>
      <c r="C33" s="294"/>
      <c r="D33" s="294"/>
      <c r="E33" s="294"/>
      <c r="F33" s="355"/>
    </row>
    <row r="34" spans="1:6" x14ac:dyDescent="0.2">
      <c r="A34" s="390"/>
      <c r="B34" s="294"/>
      <c r="C34" s="294"/>
      <c r="D34" s="294"/>
      <c r="E34" s="294"/>
      <c r="F34" s="355"/>
    </row>
    <row r="35" spans="1:6" x14ac:dyDescent="0.2">
      <c r="A35" s="390"/>
      <c r="B35" s="294"/>
      <c r="C35" s="294"/>
      <c r="D35" s="294"/>
      <c r="E35" s="294"/>
      <c r="F35" s="355"/>
    </row>
    <row r="36" spans="1:6" x14ac:dyDescent="0.2">
      <c r="A36" s="390"/>
      <c r="B36" s="294"/>
      <c r="C36" s="294"/>
      <c r="D36" s="294"/>
      <c r="E36" s="294"/>
      <c r="F36" s="355"/>
    </row>
    <row r="37" spans="1:6" x14ac:dyDescent="0.2">
      <c r="A37" s="390"/>
      <c r="B37" s="294"/>
      <c r="C37" s="294"/>
      <c r="D37" s="294"/>
      <c r="E37" s="294"/>
      <c r="F37" s="355"/>
    </row>
    <row r="38" spans="1:6" x14ac:dyDescent="0.2">
      <c r="A38" s="292"/>
      <c r="F38" s="293"/>
    </row>
    <row r="39" spans="1:6" x14ac:dyDescent="0.2">
      <c r="A39" s="283"/>
      <c r="F39" s="293"/>
    </row>
    <row r="40" spans="1:6" x14ac:dyDescent="0.2">
      <c r="A40" s="283"/>
      <c r="F40" s="293"/>
    </row>
    <row r="41" spans="1:6" x14ac:dyDescent="0.2">
      <c r="A41" s="283"/>
      <c r="F41" s="293"/>
    </row>
    <row r="42" spans="1:6" x14ac:dyDescent="0.2">
      <c r="A42" s="283"/>
      <c r="F42" s="293"/>
    </row>
    <row r="43" spans="1:6" x14ac:dyDescent="0.2">
      <c r="A43" s="283"/>
      <c r="F43" s="293"/>
    </row>
    <row r="44" spans="1:6" x14ac:dyDescent="0.2">
      <c r="A44" s="295"/>
      <c r="F44" s="293"/>
    </row>
    <row r="45" spans="1:6" x14ac:dyDescent="0.2">
      <c r="A45" s="283"/>
      <c r="F45" s="293"/>
    </row>
    <row r="46" spans="1:6" x14ac:dyDescent="0.2">
      <c r="A46" s="295"/>
      <c r="F46" s="293"/>
    </row>
    <row r="47" spans="1:6" x14ac:dyDescent="0.2">
      <c r="A47" s="283"/>
      <c r="F47" s="293"/>
    </row>
    <row r="48" spans="1:6" x14ac:dyDescent="0.2">
      <c r="A48" s="295"/>
      <c r="F48" s="293"/>
    </row>
    <row r="49" spans="1:13" x14ac:dyDescent="0.2">
      <c r="A49" s="295"/>
      <c r="B49" s="363"/>
      <c r="F49" s="293"/>
      <c r="I49" s="294"/>
      <c r="M49" s="294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V53"/>
  <sheetViews>
    <sheetView topLeftCell="A23" zoomScale="96" zoomScaleNormal="96" zoomScaleSheetLayoutView="100" workbookViewId="0">
      <selection activeCell="K41" sqref="K41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B38" s="363"/>
      <c r="F38" s="293"/>
      <c r="I38" s="294"/>
      <c r="M38" s="294"/>
    </row>
    <row r="39" spans="1:13" x14ac:dyDescent="0.2">
      <c r="A39" s="295"/>
      <c r="F39" s="293"/>
      <c r="I39" s="294"/>
      <c r="M39" s="294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6" x14ac:dyDescent="0.2">
      <c r="A49" s="295"/>
      <c r="F49" s="293"/>
    </row>
    <row r="50" spans="1:6" x14ac:dyDescent="0.2">
      <c r="A50" s="295"/>
      <c r="F50" s="293"/>
    </row>
    <row r="51" spans="1:6" x14ac:dyDescent="0.2">
      <c r="A51" s="295"/>
      <c r="F51" s="293"/>
    </row>
    <row r="52" spans="1:6" x14ac:dyDescent="0.2">
      <c r="A52" s="799"/>
      <c r="B52" s="800"/>
      <c r="C52" s="800"/>
      <c r="D52" s="800"/>
      <c r="E52" s="800"/>
      <c r="F52" s="801"/>
    </row>
    <row r="53" spans="1:6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53"/>
  <sheetViews>
    <sheetView topLeftCell="A13" zoomScale="85" zoomScaleNormal="85" zoomScaleSheetLayoutView="100" workbookViewId="0">
      <selection activeCell="K32" sqref="K32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83"/>
      <c r="F33" s="293"/>
    </row>
    <row r="34" spans="1:6" x14ac:dyDescent="0.2">
      <c r="A34" s="283"/>
      <c r="F34" s="293"/>
    </row>
    <row r="35" spans="1:6" x14ac:dyDescent="0.2">
      <c r="A35" s="283"/>
      <c r="F35" s="293"/>
    </row>
    <row r="36" spans="1:6" x14ac:dyDescent="0.2">
      <c r="A36" s="283"/>
      <c r="F36" s="293"/>
    </row>
    <row r="37" spans="1:6" x14ac:dyDescent="0.2">
      <c r="A37" s="283"/>
      <c r="F37" s="293"/>
    </row>
    <row r="38" spans="1:6" x14ac:dyDescent="0.2">
      <c r="A38" s="283"/>
      <c r="F38" s="293"/>
    </row>
    <row r="39" spans="1:6" x14ac:dyDescent="0.2">
      <c r="A39" s="283"/>
      <c r="F39" s="293"/>
    </row>
    <row r="40" spans="1:6" x14ac:dyDescent="0.2">
      <c r="A40" s="283"/>
      <c r="F40" s="293"/>
    </row>
    <row r="41" spans="1:6" x14ac:dyDescent="0.2">
      <c r="A41" s="283"/>
      <c r="F41" s="293"/>
    </row>
    <row r="42" spans="1:6" x14ac:dyDescent="0.2">
      <c r="A42" s="283"/>
      <c r="F42" s="293"/>
    </row>
    <row r="43" spans="1:6" x14ac:dyDescent="0.2">
      <c r="A43" s="283"/>
      <c r="F43" s="293"/>
    </row>
    <row r="44" spans="1:6" x14ac:dyDescent="0.2">
      <c r="A44" s="283"/>
      <c r="F44" s="293"/>
    </row>
    <row r="45" spans="1:6" x14ac:dyDescent="0.2">
      <c r="A45" s="283"/>
      <c r="F45" s="293"/>
    </row>
    <row r="46" spans="1:6" x14ac:dyDescent="0.2">
      <c r="A46" s="295"/>
      <c r="F46" s="293"/>
    </row>
    <row r="47" spans="1:6" x14ac:dyDescent="0.2">
      <c r="A47" s="283"/>
      <c r="F47" s="293"/>
    </row>
    <row r="48" spans="1:6" x14ac:dyDescent="0.2">
      <c r="A48" s="295"/>
      <c r="F48" s="293"/>
    </row>
    <row r="49" spans="1:13" x14ac:dyDescent="0.2">
      <c r="A49" s="283"/>
      <c r="F49" s="293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V53"/>
  <sheetViews>
    <sheetView topLeftCell="C19" zoomScale="95" zoomScaleNormal="95" zoomScaleSheetLayoutView="100" workbookViewId="0">
      <selection activeCell="M43" sqref="M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83"/>
      <c r="F33" s="293"/>
    </row>
    <row r="34" spans="1:6" x14ac:dyDescent="0.2">
      <c r="A34" s="283"/>
      <c r="F34" s="293"/>
    </row>
    <row r="35" spans="1:6" x14ac:dyDescent="0.2">
      <c r="A35" s="283"/>
      <c r="F35" s="293"/>
    </row>
    <row r="36" spans="1:6" x14ac:dyDescent="0.2">
      <c r="A36" s="283"/>
      <c r="F36" s="293"/>
    </row>
    <row r="37" spans="1:6" x14ac:dyDescent="0.2">
      <c r="A37" s="283"/>
      <c r="F37" s="293"/>
    </row>
    <row r="38" spans="1:6" x14ac:dyDescent="0.2">
      <c r="A38" s="283"/>
      <c r="F38" s="293"/>
    </row>
    <row r="39" spans="1:6" x14ac:dyDescent="0.2">
      <c r="A39" s="283"/>
      <c r="F39" s="293"/>
    </row>
    <row r="40" spans="1:6" x14ac:dyDescent="0.2">
      <c r="A40" s="283"/>
      <c r="F40" s="293"/>
    </row>
    <row r="41" spans="1:6" x14ac:dyDescent="0.2">
      <c r="A41" s="283"/>
      <c r="F41" s="293"/>
    </row>
    <row r="42" spans="1:6" x14ac:dyDescent="0.2">
      <c r="A42" s="283"/>
      <c r="F42" s="293"/>
    </row>
    <row r="43" spans="1:6" x14ac:dyDescent="0.2">
      <c r="A43" s="283"/>
      <c r="F43" s="293"/>
    </row>
    <row r="44" spans="1:6" x14ac:dyDescent="0.2">
      <c r="A44" s="283"/>
      <c r="F44" s="293"/>
    </row>
    <row r="45" spans="1:6" x14ac:dyDescent="0.2">
      <c r="A45" s="283"/>
      <c r="F45" s="293"/>
    </row>
    <row r="46" spans="1:6" x14ac:dyDescent="0.2">
      <c r="A46" s="295"/>
      <c r="F46" s="293"/>
    </row>
    <row r="47" spans="1:6" x14ac:dyDescent="0.2">
      <c r="A47" s="283"/>
      <c r="F47" s="293"/>
    </row>
    <row r="48" spans="1:6" x14ac:dyDescent="0.2">
      <c r="A48" s="295"/>
      <c r="F48" s="293"/>
    </row>
    <row r="49" spans="1:13" x14ac:dyDescent="0.2">
      <c r="A49" s="295"/>
      <c r="B49" s="363"/>
      <c r="F49" s="293"/>
      <c r="I49" s="294"/>
      <c r="M49" s="294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V52"/>
  <sheetViews>
    <sheetView topLeftCell="A19" zoomScale="85" zoomScaleNormal="85" zoomScaleSheetLayoutView="100" workbookViewId="0">
      <selection activeCell="D29" sqref="D29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95"/>
      <c r="F34" s="293"/>
    </row>
    <row r="35" spans="1:13" x14ac:dyDescent="0.2">
      <c r="A35" s="295"/>
      <c r="F35" s="293"/>
    </row>
    <row r="36" spans="1:13" x14ac:dyDescent="0.2">
      <c r="A36" s="295"/>
      <c r="F36" s="293"/>
    </row>
    <row r="37" spans="1:13" x14ac:dyDescent="0.2">
      <c r="A37" s="295"/>
      <c r="F37" s="293"/>
    </row>
    <row r="38" spans="1:13" x14ac:dyDescent="0.2">
      <c r="A38" s="295"/>
      <c r="F38" s="293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83"/>
      <c r="F46" s="293"/>
    </row>
    <row r="47" spans="1:13" x14ac:dyDescent="0.2">
      <c r="A47" s="295"/>
      <c r="F47" s="293"/>
    </row>
    <row r="48" spans="1:13" x14ac:dyDescent="0.2">
      <c r="A48" s="295"/>
      <c r="B48" s="363"/>
      <c r="F48" s="293"/>
      <c r="I48" s="294"/>
      <c r="M48" s="294"/>
    </row>
    <row r="49" spans="1:13" x14ac:dyDescent="0.2">
      <c r="A49" s="295"/>
      <c r="F49" s="293"/>
      <c r="I49" s="294"/>
      <c r="M49" s="294"/>
    </row>
    <row r="50" spans="1:13" x14ac:dyDescent="0.2">
      <c r="A50" s="295"/>
      <c r="F50" s="293"/>
    </row>
    <row r="51" spans="1:13" x14ac:dyDescent="0.2">
      <c r="A51" s="799"/>
      <c r="B51" s="800"/>
      <c r="C51" s="800"/>
      <c r="D51" s="800"/>
      <c r="E51" s="800"/>
      <c r="F51" s="801"/>
    </row>
    <row r="52" spans="1:13" x14ac:dyDescent="0.2">
      <c r="A52" s="795"/>
      <c r="B52" s="796"/>
      <c r="C52" s="796"/>
      <c r="D52" s="796"/>
      <c r="E52" s="796"/>
      <c r="F52" s="797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V53"/>
  <sheetViews>
    <sheetView topLeftCell="A33" zoomScale="118" zoomScaleNormal="118" zoomScaleSheetLayoutView="100" workbookViewId="0">
      <selection activeCell="F45" sqref="F45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95"/>
      <c r="F33" s="293"/>
    </row>
    <row r="34" spans="1:6" x14ac:dyDescent="0.2">
      <c r="A34" s="283"/>
      <c r="F34" s="293"/>
    </row>
    <row r="35" spans="1:6" x14ac:dyDescent="0.2">
      <c r="A35" s="295"/>
      <c r="F35" s="293"/>
    </row>
    <row r="36" spans="1:6" x14ac:dyDescent="0.2">
      <c r="A36" s="283"/>
      <c r="F36" s="293"/>
    </row>
    <row r="37" spans="1:6" x14ac:dyDescent="0.2">
      <c r="A37" s="295"/>
      <c r="F37" s="293"/>
    </row>
    <row r="38" spans="1:6" x14ac:dyDescent="0.2">
      <c r="A38" s="295"/>
      <c r="F38" s="293"/>
    </row>
    <row r="39" spans="1:6" x14ac:dyDescent="0.2">
      <c r="A39" s="295"/>
      <c r="F39" s="293"/>
    </row>
    <row r="40" spans="1:6" x14ac:dyDescent="0.2">
      <c r="A40" s="295"/>
      <c r="F40" s="293"/>
    </row>
    <row r="41" spans="1:6" x14ac:dyDescent="0.2">
      <c r="A41" s="295"/>
      <c r="F41" s="293"/>
    </row>
    <row r="42" spans="1:6" x14ac:dyDescent="0.2">
      <c r="A42" s="295"/>
      <c r="F42" s="293"/>
    </row>
    <row r="43" spans="1:6" x14ac:dyDescent="0.2">
      <c r="A43" s="295"/>
      <c r="F43" s="293"/>
    </row>
    <row r="44" spans="1:6" x14ac:dyDescent="0.2">
      <c r="A44" s="295"/>
      <c r="F44" s="293"/>
    </row>
    <row r="45" spans="1:6" x14ac:dyDescent="0.2">
      <c r="A45" s="295"/>
      <c r="F45" s="293"/>
    </row>
    <row r="46" spans="1:6" x14ac:dyDescent="0.2">
      <c r="A46" s="295"/>
      <c r="F46" s="293"/>
    </row>
    <row r="47" spans="1:6" x14ac:dyDescent="0.2">
      <c r="A47" s="295"/>
      <c r="F47" s="293"/>
    </row>
    <row r="48" spans="1:6" x14ac:dyDescent="0.2">
      <c r="A48" s="295"/>
      <c r="F48" s="293"/>
    </row>
    <row r="49" spans="1:13" x14ac:dyDescent="0.2">
      <c r="A49" s="295"/>
      <c r="B49" s="363"/>
      <c r="F49" s="293"/>
      <c r="I49" s="294"/>
      <c r="M49" s="294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V75"/>
  <sheetViews>
    <sheetView topLeftCell="A4" zoomScaleSheetLayoutView="100" workbookViewId="0">
      <selection activeCell="F2" sqref="F2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6" spans="1:22" x14ac:dyDescent="0.2">
      <c r="A6" s="400"/>
      <c r="B6" s="401"/>
      <c r="C6" s="401"/>
      <c r="D6" s="401"/>
      <c r="E6" s="401"/>
      <c r="F6" s="397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798"/>
      <c r="B21" s="786"/>
      <c r="C21" s="786"/>
      <c r="D21" s="786"/>
      <c r="E21" s="786"/>
      <c r="F21" s="787"/>
    </row>
    <row r="22" spans="1:22" ht="7.5" customHeight="1" x14ac:dyDescent="0.2">
      <c r="A22" s="390"/>
      <c r="B22" s="294"/>
      <c r="C22" s="294"/>
      <c r="D22" s="294"/>
      <c r="E22" s="294"/>
      <c r="F22" s="355"/>
    </row>
    <row r="23" spans="1:22" x14ac:dyDescent="0.2">
      <c r="A23" s="305"/>
      <c r="B23" s="302"/>
      <c r="C23" s="302"/>
      <c r="D23" s="302"/>
      <c r="E23" s="302"/>
      <c r="F23" s="303"/>
    </row>
    <row r="24" spans="1:22" x14ac:dyDescent="0.2">
      <c r="A24" s="292"/>
      <c r="F24" s="293"/>
    </row>
    <row r="25" spans="1:22" x14ac:dyDescent="0.2">
      <c r="A25" s="305"/>
      <c r="B25" s="302"/>
      <c r="C25" s="302"/>
      <c r="D25" s="302"/>
      <c r="E25" s="302"/>
      <c r="F25" s="303"/>
    </row>
    <row r="26" spans="1:22" x14ac:dyDescent="0.2">
      <c r="A26" s="292"/>
      <c r="F26" s="293"/>
      <c r="I26" s="294"/>
      <c r="M26" s="294"/>
      <c r="R26" s="294"/>
      <c r="V26" s="294"/>
    </row>
    <row r="27" spans="1:22" x14ac:dyDescent="0.2">
      <c r="A27" s="292"/>
      <c r="F27" s="293"/>
    </row>
    <row r="28" spans="1:22" x14ac:dyDescent="0.2">
      <c r="A28" s="305"/>
      <c r="F28" s="293"/>
    </row>
    <row r="29" spans="1:22" x14ac:dyDescent="0.2">
      <c r="A29" s="292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83"/>
      <c r="F33" s="293"/>
    </row>
    <row r="34" spans="1:13" x14ac:dyDescent="0.2">
      <c r="A34" s="295"/>
      <c r="F34" s="293"/>
    </row>
    <row r="35" spans="1:13" x14ac:dyDescent="0.2">
      <c r="A35" s="283"/>
      <c r="F35" s="293"/>
    </row>
    <row r="36" spans="1:13" x14ac:dyDescent="0.2">
      <c r="A36" s="295"/>
      <c r="F36" s="293"/>
    </row>
    <row r="37" spans="1:13" x14ac:dyDescent="0.2">
      <c r="A37" s="798"/>
      <c r="B37" s="786"/>
      <c r="C37" s="786"/>
      <c r="D37" s="786"/>
      <c r="E37" s="786"/>
      <c r="F37" s="787"/>
    </row>
    <row r="38" spans="1:13" ht="7.5" customHeight="1" x14ac:dyDescent="0.2">
      <c r="A38" s="390"/>
      <c r="B38" s="294"/>
      <c r="C38" s="294"/>
      <c r="D38" s="294"/>
      <c r="E38" s="294"/>
      <c r="F38" s="355"/>
    </row>
    <row r="39" spans="1:13" x14ac:dyDescent="0.2">
      <c r="A39" s="295"/>
      <c r="F39" s="293"/>
    </row>
    <row r="40" spans="1:13" x14ac:dyDescent="0.2">
      <c r="A40" s="295"/>
      <c r="F40" s="293"/>
      <c r="I40" s="294"/>
      <c r="M40" s="294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6" x14ac:dyDescent="0.2">
      <c r="A49" s="295"/>
      <c r="F49" s="293"/>
    </row>
    <row r="50" spans="1:6" x14ac:dyDescent="0.2">
      <c r="A50" s="295"/>
      <c r="F50" s="293"/>
    </row>
    <row r="51" spans="1:6" x14ac:dyDescent="0.2">
      <c r="A51" s="295"/>
      <c r="F51" s="293"/>
    </row>
    <row r="52" spans="1:6" x14ac:dyDescent="0.2">
      <c r="A52" s="295"/>
      <c r="F52" s="293"/>
    </row>
    <row r="53" spans="1:6" x14ac:dyDescent="0.2">
      <c r="A53" s="354"/>
      <c r="B53" s="294"/>
      <c r="C53" s="294"/>
      <c r="D53" s="294"/>
      <c r="E53" s="294"/>
      <c r="F53" s="355"/>
    </row>
    <row r="54" spans="1:6" x14ac:dyDescent="0.2">
      <c r="A54" s="354"/>
      <c r="B54" s="294"/>
      <c r="C54" s="294"/>
      <c r="D54" s="294"/>
      <c r="E54" s="294"/>
      <c r="F54" s="355"/>
    </row>
    <row r="55" spans="1:6" x14ac:dyDescent="0.2">
      <c r="A55" s="798"/>
      <c r="B55" s="786"/>
      <c r="C55" s="786"/>
      <c r="D55" s="786"/>
      <c r="E55" s="786"/>
      <c r="F55" s="787"/>
    </row>
    <row r="56" spans="1:6" x14ac:dyDescent="0.2">
      <c r="A56" s="376"/>
      <c r="B56" s="377"/>
      <c r="C56" s="377"/>
      <c r="D56" s="377"/>
      <c r="E56" s="377"/>
      <c r="F56" s="378"/>
    </row>
    <row r="57" spans="1:6" x14ac:dyDescent="0.2">
      <c r="A57" s="373"/>
      <c r="B57" s="374"/>
      <c r="C57" s="374"/>
      <c r="D57" s="374"/>
      <c r="E57" s="374"/>
      <c r="F57" s="375"/>
    </row>
    <row r="58" spans="1:6" x14ac:dyDescent="0.2">
      <c r="A58" s="354"/>
      <c r="B58" s="294"/>
      <c r="C58" s="294"/>
      <c r="D58" s="294"/>
      <c r="E58" s="294"/>
      <c r="F58" s="355"/>
    </row>
    <row r="59" spans="1:6" x14ac:dyDescent="0.2">
      <c r="A59" s="354"/>
      <c r="B59" s="294"/>
      <c r="C59" s="294"/>
      <c r="D59" s="294"/>
      <c r="E59" s="294"/>
      <c r="F59" s="355"/>
    </row>
    <row r="60" spans="1:6" x14ac:dyDescent="0.2">
      <c r="A60" s="354"/>
      <c r="B60" s="294"/>
      <c r="C60" s="294"/>
      <c r="D60" s="294"/>
      <c r="E60" s="294"/>
      <c r="F60" s="355"/>
    </row>
    <row r="61" spans="1:6" x14ac:dyDescent="0.2">
      <c r="A61" s="354"/>
      <c r="B61" s="294"/>
      <c r="C61" s="294"/>
      <c r="D61" s="294"/>
      <c r="E61" s="294"/>
      <c r="F61" s="355"/>
    </row>
    <row r="62" spans="1:6" x14ac:dyDescent="0.2">
      <c r="A62" s="354"/>
      <c r="B62" s="294"/>
      <c r="C62" s="294"/>
      <c r="D62" s="294"/>
      <c r="E62" s="294"/>
      <c r="F62" s="355"/>
    </row>
    <row r="63" spans="1:6" x14ac:dyDescent="0.2">
      <c r="A63" s="354"/>
      <c r="B63" s="294"/>
      <c r="C63" s="294"/>
      <c r="D63" s="294"/>
      <c r="E63" s="294"/>
      <c r="F63" s="355"/>
    </row>
    <row r="64" spans="1:6" x14ac:dyDescent="0.2">
      <c r="A64" s="295"/>
      <c r="F64" s="293"/>
    </row>
    <row r="65" spans="1:13" x14ac:dyDescent="0.2">
      <c r="A65" s="295"/>
      <c r="F65" s="293"/>
    </row>
    <row r="66" spans="1:13" x14ac:dyDescent="0.2">
      <c r="A66" s="295"/>
      <c r="F66" s="293"/>
    </row>
    <row r="67" spans="1:13" x14ac:dyDescent="0.2">
      <c r="A67" s="295"/>
      <c r="F67" s="293"/>
    </row>
    <row r="68" spans="1:13" x14ac:dyDescent="0.2">
      <c r="A68" s="295"/>
      <c r="F68" s="293"/>
    </row>
    <row r="69" spans="1:13" x14ac:dyDescent="0.2">
      <c r="A69" s="295"/>
      <c r="F69" s="293"/>
    </row>
    <row r="70" spans="1:13" x14ac:dyDescent="0.2">
      <c r="A70" s="295"/>
      <c r="F70" s="293"/>
    </row>
    <row r="71" spans="1:13" x14ac:dyDescent="0.2">
      <c r="A71" s="366"/>
      <c r="B71" s="371"/>
      <c r="C71" s="371"/>
      <c r="D71" s="371"/>
      <c r="E71" s="371"/>
      <c r="F71" s="372"/>
    </row>
    <row r="72" spans="1:13" x14ac:dyDescent="0.2">
      <c r="A72" s="295"/>
      <c r="F72" s="293"/>
      <c r="I72" s="294"/>
      <c r="M72" s="294"/>
    </row>
    <row r="73" spans="1:13" x14ac:dyDescent="0.2">
      <c r="A73" s="295"/>
      <c r="F73" s="293"/>
    </row>
    <row r="74" spans="1:13" x14ac:dyDescent="0.2">
      <c r="A74" s="295"/>
      <c r="F74" s="293"/>
    </row>
    <row r="75" spans="1:13" x14ac:dyDescent="0.2">
      <c r="A75" s="802"/>
      <c r="B75" s="803"/>
      <c r="C75" s="803"/>
      <c r="D75" s="803"/>
      <c r="E75" s="803"/>
      <c r="F75" s="804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53"/>
  <sheetViews>
    <sheetView topLeftCell="A25" zoomScale="112" zoomScaleNormal="112" zoomScaleSheetLayoutView="100" workbookViewId="0">
      <selection activeCell="H43" sqref="H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295"/>
      <c r="F27" s="293"/>
      <c r="G27" s="295"/>
    </row>
    <row r="28" spans="1:22" x14ac:dyDescent="0.2">
      <c r="A28" s="790"/>
      <c r="B28" s="791"/>
      <c r="C28" s="791"/>
      <c r="D28" s="791"/>
      <c r="E28" s="791"/>
      <c r="F28" s="792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  <c r="G47" s="295"/>
    </row>
    <row r="48" spans="1:13" x14ac:dyDescent="0.2">
      <c r="A48" s="295"/>
      <c r="F48" s="293"/>
    </row>
    <row r="49" spans="1:13" x14ac:dyDescent="0.2">
      <c r="A49" s="295"/>
      <c r="F49" s="293"/>
    </row>
    <row r="50" spans="1:13" x14ac:dyDescent="0.2">
      <c r="A50" s="295"/>
      <c r="F50" s="293"/>
    </row>
    <row r="51" spans="1:13" x14ac:dyDescent="0.2">
      <c r="A51" s="295"/>
      <c r="F51" s="293"/>
    </row>
    <row r="52" spans="1:13" x14ac:dyDescent="0.2">
      <c r="A52" s="790"/>
      <c r="B52" s="791"/>
      <c r="C52" s="791"/>
      <c r="D52" s="791"/>
      <c r="E52" s="791"/>
      <c r="F52" s="792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</sheetData>
  <mergeCells count="5">
    <mergeCell ref="A52:F52"/>
    <mergeCell ref="D4:D5"/>
    <mergeCell ref="E4:E5"/>
    <mergeCell ref="F4:F5"/>
    <mergeCell ref="A28:F28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V83"/>
  <sheetViews>
    <sheetView topLeftCell="C46" zoomScale="124" zoomScaleNormal="124" zoomScaleSheetLayoutView="100" workbookViewId="0">
      <selection activeCell="T16" sqref="T16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790"/>
      <c r="B25" s="791"/>
      <c r="C25" s="791"/>
      <c r="D25" s="791"/>
      <c r="E25" s="791"/>
      <c r="F25" s="792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0"/>
      <c r="B27" s="791"/>
      <c r="C27" s="791"/>
      <c r="D27" s="791"/>
      <c r="E27" s="791"/>
      <c r="F27" s="792"/>
      <c r="G27" s="278"/>
      <c r="H27" s="278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13" x14ac:dyDescent="0.2">
      <c r="A49" s="295"/>
      <c r="F49" s="293"/>
    </row>
    <row r="50" spans="1:13" x14ac:dyDescent="0.2">
      <c r="A50" s="295"/>
      <c r="F50" s="293"/>
    </row>
    <row r="51" spans="1:13" x14ac:dyDescent="0.2">
      <c r="A51" s="295"/>
      <c r="F51" s="293"/>
    </row>
    <row r="52" spans="1:13" x14ac:dyDescent="0.2">
      <c r="A52" s="790"/>
      <c r="B52" s="791"/>
      <c r="C52" s="791"/>
      <c r="D52" s="791"/>
      <c r="E52" s="791"/>
      <c r="F52" s="792"/>
      <c r="G52" s="278"/>
      <c r="H52" s="278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  <row r="55" spans="1:13" ht="14.25" x14ac:dyDescent="0.2">
      <c r="A55" s="289" t="s">
        <v>211</v>
      </c>
      <c r="B55" s="290"/>
      <c r="C55" s="290"/>
    </row>
    <row r="56" spans="1:13" ht="14.25" x14ac:dyDescent="0.2">
      <c r="A56" s="292" t="s">
        <v>212</v>
      </c>
    </row>
    <row r="57" spans="1:13" ht="14.25" x14ac:dyDescent="0.2">
      <c r="A57" s="292" t="s">
        <v>213</v>
      </c>
    </row>
    <row r="58" spans="1:13" ht="14.25" x14ac:dyDescent="0.2">
      <c r="A58" s="292" t="s">
        <v>214</v>
      </c>
    </row>
    <row r="59" spans="1:13" ht="14.25" x14ac:dyDescent="0.2">
      <c r="A59" s="292" t="s">
        <v>215</v>
      </c>
    </row>
    <row r="60" spans="1:13" ht="14.25" x14ac:dyDescent="0.2">
      <c r="A60" s="292" t="s">
        <v>216</v>
      </c>
    </row>
    <row r="61" spans="1:13" ht="14.25" x14ac:dyDescent="0.2">
      <c r="A61" s="292" t="s">
        <v>217</v>
      </c>
    </row>
    <row r="62" spans="1:13" ht="14.25" x14ac:dyDescent="0.2">
      <c r="A62" s="292" t="s">
        <v>218</v>
      </c>
    </row>
    <row r="63" spans="1:13" ht="14.25" x14ac:dyDescent="0.2">
      <c r="A63" s="292" t="s">
        <v>219</v>
      </c>
    </row>
    <row r="64" spans="1:13" ht="14.25" x14ac:dyDescent="0.2">
      <c r="A64" s="292" t="s">
        <v>220</v>
      </c>
    </row>
    <row r="65" spans="1:1" ht="14.25" x14ac:dyDescent="0.2">
      <c r="A65" s="292" t="s">
        <v>221</v>
      </c>
    </row>
    <row r="66" spans="1:1" ht="14.25" x14ac:dyDescent="0.2">
      <c r="A66" s="292" t="s">
        <v>222</v>
      </c>
    </row>
    <row r="67" spans="1:1" x14ac:dyDescent="0.2">
      <c r="A67" s="292"/>
    </row>
    <row r="68" spans="1:1" x14ac:dyDescent="0.2">
      <c r="A68" s="292" t="s">
        <v>223</v>
      </c>
    </row>
    <row r="69" spans="1:1" ht="14.25" x14ac:dyDescent="0.2">
      <c r="A69" s="292" t="s">
        <v>211</v>
      </c>
    </row>
    <row r="70" spans="1:1" ht="14.25" x14ac:dyDescent="0.2">
      <c r="A70" s="292" t="s">
        <v>211</v>
      </c>
    </row>
    <row r="71" spans="1:1" ht="14.25" x14ac:dyDescent="0.2">
      <c r="A71" s="292" t="s">
        <v>211</v>
      </c>
    </row>
    <row r="72" spans="1:1" ht="14.25" x14ac:dyDescent="0.2">
      <c r="A72" s="292" t="s">
        <v>211</v>
      </c>
    </row>
    <row r="73" spans="1:1" x14ac:dyDescent="0.2">
      <c r="A73" s="295"/>
    </row>
    <row r="74" spans="1:1" x14ac:dyDescent="0.2">
      <c r="A74" s="292" t="s">
        <v>224</v>
      </c>
    </row>
    <row r="75" spans="1:1" x14ac:dyDescent="0.2">
      <c r="A75" s="283" t="s">
        <v>225</v>
      </c>
    </row>
    <row r="76" spans="1:1" x14ac:dyDescent="0.2">
      <c r="A76" s="283" t="s">
        <v>226</v>
      </c>
    </row>
    <row r="77" spans="1:1" x14ac:dyDescent="0.2">
      <c r="A77" s="283" t="s">
        <v>227</v>
      </c>
    </row>
    <row r="78" spans="1:1" x14ac:dyDescent="0.2">
      <c r="A78" s="283" t="s">
        <v>228</v>
      </c>
    </row>
    <row r="79" spans="1:1" x14ac:dyDescent="0.2">
      <c r="A79" s="295"/>
    </row>
    <row r="80" spans="1:1" x14ac:dyDescent="0.2">
      <c r="A80" s="283" t="s">
        <v>229</v>
      </c>
    </row>
    <row r="81" spans="1:1" x14ac:dyDescent="0.2">
      <c r="A81" s="295"/>
    </row>
    <row r="82" spans="1:1" x14ac:dyDescent="0.2">
      <c r="A82" s="283" t="s">
        <v>230</v>
      </c>
    </row>
    <row r="83" spans="1:1" x14ac:dyDescent="0.2">
      <c r="A83" s="295"/>
    </row>
  </sheetData>
  <mergeCells count="6">
    <mergeCell ref="A52:F52"/>
    <mergeCell ref="D4:D5"/>
    <mergeCell ref="E4:E5"/>
    <mergeCell ref="F4:F5"/>
    <mergeCell ref="A25:F25"/>
    <mergeCell ref="A27:F27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V53"/>
  <sheetViews>
    <sheetView topLeftCell="A10" zoomScale="70" zoomScaleNormal="70" zoomScaleSheetLayoutView="85" workbookViewId="0">
      <selection activeCell="G25" sqref="G24:G25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  <c r="H20" s="365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85"/>
      <c r="B27" s="793"/>
      <c r="C27" s="793"/>
      <c r="D27" s="793"/>
      <c r="E27" s="793"/>
      <c r="F27" s="794"/>
    </row>
    <row r="28" spans="1:22" x14ac:dyDescent="0.2">
      <c r="A28" s="805"/>
      <c r="B28" s="808"/>
      <c r="C28" s="808"/>
      <c r="D28" s="808"/>
      <c r="E28" s="808"/>
      <c r="F28" s="809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13" x14ac:dyDescent="0.2">
      <c r="A49" s="295"/>
      <c r="F49" s="293"/>
    </row>
    <row r="50" spans="1:13" x14ac:dyDescent="0.2">
      <c r="A50" s="785"/>
      <c r="B50" s="788"/>
      <c r="C50" s="788"/>
      <c r="D50" s="788"/>
      <c r="E50" s="788"/>
      <c r="F50" s="789"/>
    </row>
    <row r="51" spans="1:13" x14ac:dyDescent="0.2">
      <c r="A51" s="295"/>
      <c r="F51" s="293"/>
    </row>
    <row r="52" spans="1:13" x14ac:dyDescent="0.2">
      <c r="A52" s="805"/>
      <c r="B52" s="806"/>
      <c r="C52" s="806"/>
      <c r="D52" s="806"/>
      <c r="E52" s="806"/>
      <c r="F52" s="807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8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15" customWidth="1"/>
    <col min="2" max="2" width="29.85546875" style="415" customWidth="1"/>
    <col min="3" max="3" width="24.85546875" style="415" customWidth="1"/>
    <col min="4" max="4" width="14.42578125" style="415" customWidth="1"/>
    <col min="5" max="5" width="29.140625" style="415" customWidth="1"/>
    <col min="6" max="16384" width="9.140625" style="415"/>
  </cols>
  <sheetData>
    <row r="1" spans="1:15" ht="21.75" customHeight="1" x14ac:dyDescent="0.2">
      <c r="A1" s="416" t="s">
        <v>395</v>
      </c>
      <c r="B1" s="415" t="s">
        <v>396</v>
      </c>
      <c r="C1" s="415" t="s">
        <v>397</v>
      </c>
      <c r="D1" s="415" t="s">
        <v>398</v>
      </c>
      <c r="E1" s="415" t="s">
        <v>292</v>
      </c>
      <c r="O1" s="415" t="s">
        <v>371</v>
      </c>
    </row>
    <row r="2" spans="1:15" x14ac:dyDescent="0.2">
      <c r="A2" s="415" t="s">
        <v>372</v>
      </c>
      <c r="B2" s="415" t="s">
        <v>380</v>
      </c>
      <c r="C2" s="415" t="s">
        <v>382</v>
      </c>
      <c r="D2" s="417" t="s">
        <v>399</v>
      </c>
      <c r="E2" s="415" t="s">
        <v>424</v>
      </c>
    </row>
    <row r="3" spans="1:15" x14ac:dyDescent="0.2">
      <c r="A3" s="415" t="s">
        <v>375</v>
      </c>
      <c r="B3" s="415" t="s">
        <v>400</v>
      </c>
      <c r="C3" s="415" t="s">
        <v>401</v>
      </c>
      <c r="D3" s="417" t="s">
        <v>402</v>
      </c>
      <c r="E3" s="415" t="s">
        <v>425</v>
      </c>
    </row>
    <row r="4" spans="1:15" x14ac:dyDescent="0.2">
      <c r="A4" s="415" t="s">
        <v>405</v>
      </c>
      <c r="C4" s="415" t="s">
        <v>403</v>
      </c>
      <c r="D4" s="417"/>
      <c r="E4" s="415" t="s">
        <v>426</v>
      </c>
    </row>
    <row r="5" spans="1:15" x14ac:dyDescent="0.2">
      <c r="A5" s="415" t="s">
        <v>406</v>
      </c>
      <c r="C5" s="415" t="s">
        <v>404</v>
      </c>
      <c r="D5" s="417"/>
      <c r="E5" s="415" t="s">
        <v>427</v>
      </c>
    </row>
    <row r="6" spans="1:15" x14ac:dyDescent="0.2">
      <c r="A6" s="415" t="s">
        <v>407</v>
      </c>
      <c r="C6" s="415" t="s">
        <v>422</v>
      </c>
    </row>
    <row r="7" spans="1:15" x14ac:dyDescent="0.2">
      <c r="A7" s="415" t="s">
        <v>408</v>
      </c>
    </row>
    <row r="8" spans="1:15" x14ac:dyDescent="0.2">
      <c r="A8" s="415" t="s">
        <v>409</v>
      </c>
    </row>
    <row r="9" spans="1:15" x14ac:dyDescent="0.2">
      <c r="A9" s="415" t="s">
        <v>410</v>
      </c>
    </row>
    <row r="10" spans="1:15" x14ac:dyDescent="0.2">
      <c r="A10" s="415" t="s">
        <v>411</v>
      </c>
    </row>
    <row r="11" spans="1:15" x14ac:dyDescent="0.2">
      <c r="A11" s="415" t="s">
        <v>412</v>
      </c>
    </row>
    <row r="12" spans="1:15" x14ac:dyDescent="0.2">
      <c r="A12" s="415" t="s">
        <v>413</v>
      </c>
    </row>
    <row r="14" spans="1:15" x14ac:dyDescent="0.2">
      <c r="A14" s="415" t="str">
        <f>CONCATENATE("Tower Type : ",INPUT!C41,"-",INPUT!C42,"-",INPUT!C43," ",INPUT!D43)</f>
        <v>Tower Type : RT-Greenfield- M</v>
      </c>
      <c r="G14" s="415" t="str">
        <f>LEFT(INPUT!H25,1)</f>
        <v/>
      </c>
    </row>
    <row r="15" spans="1:15" x14ac:dyDescent="0.2">
      <c r="A15" s="415" t="str">
        <f>CONCATENATE("Tower Type : ",INPUT!C41,"-",INPUT!C42,"-",INPUT!C43," ",INPUT!D43,"-HB : ",INPUT!C44," ",INPUT!D44)</f>
        <v>Tower Type : RT-Greenfield- M-HB :  M</v>
      </c>
    </row>
    <row r="18" spans="7:7" x14ac:dyDescent="0.2">
      <c r="G18" s="50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V218"/>
  <sheetViews>
    <sheetView topLeftCell="A7" zoomScale="95" zoomScaleNormal="95" zoomScaleSheetLayoutView="100" workbookViewId="0">
      <selection activeCell="K38" sqref="J38:K38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6.8554687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811" t="s">
        <v>190</v>
      </c>
      <c r="E4" s="810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ht="14.25" customHeight="1" x14ac:dyDescent="0.2">
      <c r="A27" s="790"/>
      <c r="B27" s="791"/>
      <c r="C27" s="791"/>
      <c r="D27" s="791"/>
      <c r="E27" s="791"/>
      <c r="F27" s="792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790"/>
      <c r="B30" s="791"/>
      <c r="C30" s="791"/>
      <c r="D30" s="791"/>
      <c r="E30" s="791"/>
      <c r="F30" s="792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ht="11.25" customHeight="1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790"/>
      <c r="B47" s="791"/>
      <c r="C47" s="791"/>
      <c r="D47" s="791"/>
      <c r="E47" s="791"/>
      <c r="F47" s="792"/>
    </row>
    <row r="48" spans="1:13" x14ac:dyDescent="0.2">
      <c r="A48" s="356"/>
      <c r="B48" s="353"/>
      <c r="C48" s="353"/>
      <c r="D48" s="353"/>
      <c r="E48" s="353"/>
      <c r="F48" s="357"/>
    </row>
    <row r="49" spans="1:6" x14ac:dyDescent="0.2">
      <c r="A49" s="356"/>
      <c r="B49" s="353"/>
      <c r="C49" s="353"/>
      <c r="D49" s="353"/>
      <c r="E49" s="353"/>
      <c r="F49" s="357"/>
    </row>
    <row r="50" spans="1:6" x14ac:dyDescent="0.2">
      <c r="A50" s="356"/>
      <c r="B50" s="353"/>
      <c r="C50" s="353"/>
      <c r="D50" s="353"/>
      <c r="E50" s="353"/>
      <c r="F50" s="357"/>
    </row>
    <row r="51" spans="1:6" x14ac:dyDescent="0.2">
      <c r="A51" s="790"/>
      <c r="B51" s="791"/>
      <c r="C51" s="791"/>
      <c r="D51" s="791"/>
      <c r="E51" s="791"/>
      <c r="F51" s="792"/>
    </row>
    <row r="52" spans="1:6" x14ac:dyDescent="0.2">
      <c r="A52" s="790"/>
      <c r="B52" s="791"/>
      <c r="C52" s="791"/>
      <c r="D52" s="791"/>
      <c r="E52" s="791"/>
      <c r="F52" s="792"/>
    </row>
    <row r="53" spans="1:6" x14ac:dyDescent="0.2">
      <c r="A53" s="790"/>
      <c r="B53" s="791"/>
      <c r="C53" s="791"/>
      <c r="D53" s="791"/>
      <c r="E53" s="791"/>
      <c r="F53" s="792"/>
    </row>
    <row r="54" spans="1:6" x14ac:dyDescent="0.2">
      <c r="A54" s="368"/>
      <c r="B54" s="369"/>
      <c r="C54" s="369"/>
      <c r="D54" s="369"/>
      <c r="E54" s="369"/>
      <c r="F54" s="370"/>
    </row>
    <row r="55" spans="1:6" ht="20.25" x14ac:dyDescent="0.2">
      <c r="A55" s="379"/>
      <c r="B55" s="290"/>
      <c r="C55" s="290"/>
      <c r="D55" s="380" t="s">
        <v>191</v>
      </c>
      <c r="E55" s="290"/>
      <c r="F55" s="291"/>
    </row>
    <row r="56" spans="1:6" ht="19.5" customHeight="1" x14ac:dyDescent="0.2">
      <c r="A56" s="381" t="s">
        <v>43</v>
      </c>
      <c r="B56" s="274" t="s">
        <v>16</v>
      </c>
      <c r="C56" s="275">
        <f>C2</f>
        <v>1139271003</v>
      </c>
      <c r="D56" s="273" t="s">
        <v>188</v>
      </c>
      <c r="E56" s="274" t="s">
        <v>16</v>
      </c>
      <c r="F56" s="276" t="str">
        <f>F2</f>
        <v>Greenfield</v>
      </c>
    </row>
    <row r="57" spans="1:6" ht="19.5" customHeight="1" x14ac:dyDescent="0.2">
      <c r="A57" s="382" t="s">
        <v>44</v>
      </c>
      <c r="B57" s="280" t="s">
        <v>16</v>
      </c>
      <c r="C57" s="301" t="str">
        <f>C3</f>
        <v>CINIRU_KEB_BARU</v>
      </c>
      <c r="D57" s="279" t="s">
        <v>189</v>
      </c>
      <c r="E57" s="280" t="s">
        <v>16</v>
      </c>
      <c r="F57" s="282" t="str">
        <f>F3</f>
        <v>JABODETABEK</v>
      </c>
    </row>
    <row r="58" spans="1:6" ht="19.5" customHeight="1" x14ac:dyDescent="0.2">
      <c r="A58" s="283" t="s">
        <v>45</v>
      </c>
      <c r="B58" s="284" t="s">
        <v>16</v>
      </c>
      <c r="C58" s="285">
        <f>C4</f>
        <v>44823</v>
      </c>
      <c r="D58" s="777" t="s">
        <v>190</v>
      </c>
      <c r="E58" s="781" t="s">
        <v>16</v>
      </c>
      <c r="F58" s="783">
        <f>F4</f>
        <v>0</v>
      </c>
    </row>
    <row r="59" spans="1:6" ht="19.5" customHeight="1" x14ac:dyDescent="0.2">
      <c r="A59" s="286" t="s">
        <v>46</v>
      </c>
      <c r="B59" s="287" t="s">
        <v>16</v>
      </c>
      <c r="C59" s="288" t="str">
        <f>C5</f>
        <v>Reboin Sianturi</v>
      </c>
      <c r="D59" s="780"/>
      <c r="E59" s="782"/>
      <c r="F59" s="784"/>
    </row>
    <row r="61" spans="1:6" x14ac:dyDescent="0.2">
      <c r="A61" s="289"/>
      <c r="B61" s="290"/>
      <c r="C61" s="290"/>
      <c r="D61" s="290"/>
      <c r="E61" s="290"/>
      <c r="F61" s="291"/>
    </row>
    <row r="62" spans="1:6" x14ac:dyDescent="0.2">
      <c r="A62" s="292"/>
      <c r="F62" s="293"/>
    </row>
    <row r="63" spans="1:6" x14ac:dyDescent="0.2">
      <c r="A63" s="292"/>
      <c r="F63" s="293"/>
    </row>
    <row r="64" spans="1:6" x14ac:dyDescent="0.2">
      <c r="A64" s="292"/>
      <c r="F64" s="293"/>
    </row>
    <row r="65" spans="1:22" x14ac:dyDescent="0.2">
      <c r="A65" s="292"/>
      <c r="F65" s="293"/>
    </row>
    <row r="66" spans="1:22" x14ac:dyDescent="0.2">
      <c r="A66" s="292"/>
      <c r="F66" s="293"/>
    </row>
    <row r="67" spans="1:22" x14ac:dyDescent="0.2">
      <c r="A67" s="292"/>
      <c r="F67" s="293"/>
      <c r="I67" s="294"/>
      <c r="M67" s="294"/>
      <c r="R67" s="294"/>
      <c r="V67" s="294"/>
    </row>
    <row r="68" spans="1:22" x14ac:dyDescent="0.2">
      <c r="A68" s="292"/>
      <c r="F68" s="293"/>
    </row>
    <row r="69" spans="1:22" x14ac:dyDescent="0.2">
      <c r="A69" s="292"/>
      <c r="F69" s="293"/>
    </row>
    <row r="70" spans="1:22" x14ac:dyDescent="0.2">
      <c r="A70" s="292"/>
      <c r="F70" s="293"/>
    </row>
    <row r="71" spans="1:22" x14ac:dyDescent="0.2">
      <c r="A71" s="292"/>
      <c r="F71" s="293"/>
    </row>
    <row r="72" spans="1:22" x14ac:dyDescent="0.2">
      <c r="A72" s="292"/>
      <c r="F72" s="293"/>
    </row>
    <row r="73" spans="1:22" x14ac:dyDescent="0.2">
      <c r="A73" s="292"/>
      <c r="F73" s="293"/>
    </row>
    <row r="74" spans="1:22" x14ac:dyDescent="0.2">
      <c r="A74" s="292"/>
      <c r="F74" s="293"/>
    </row>
    <row r="75" spans="1:22" x14ac:dyDescent="0.2">
      <c r="A75" s="292"/>
      <c r="F75" s="293"/>
    </row>
    <row r="76" spans="1:22" x14ac:dyDescent="0.2">
      <c r="A76" s="292"/>
      <c r="F76" s="293"/>
    </row>
    <row r="77" spans="1:22" x14ac:dyDescent="0.2">
      <c r="A77" s="292"/>
      <c r="F77" s="293"/>
    </row>
    <row r="78" spans="1:22" x14ac:dyDescent="0.2">
      <c r="A78" s="292"/>
      <c r="F78" s="293"/>
    </row>
    <row r="79" spans="1:22" x14ac:dyDescent="0.2">
      <c r="A79" s="292"/>
      <c r="F79" s="293"/>
      <c r="I79" s="294"/>
      <c r="M79" s="294"/>
      <c r="R79" s="294"/>
      <c r="V79" s="294"/>
    </row>
    <row r="80" spans="1:22" x14ac:dyDescent="0.2">
      <c r="A80" s="292"/>
      <c r="F80" s="293"/>
    </row>
    <row r="81" spans="1:13" ht="14.25" customHeight="1" x14ac:dyDescent="0.2">
      <c r="A81" s="790"/>
      <c r="B81" s="791"/>
      <c r="C81" s="791"/>
      <c r="D81" s="791"/>
      <c r="E81" s="791"/>
      <c r="F81" s="792"/>
    </row>
    <row r="82" spans="1:13" x14ac:dyDescent="0.2">
      <c r="A82" s="292"/>
      <c r="F82" s="293"/>
    </row>
    <row r="83" spans="1:13" x14ac:dyDescent="0.2">
      <c r="A83" s="283"/>
      <c r="F83" s="293"/>
    </row>
    <row r="84" spans="1:13" x14ac:dyDescent="0.2">
      <c r="A84" s="790"/>
      <c r="B84" s="791"/>
      <c r="C84" s="791"/>
      <c r="D84" s="791"/>
      <c r="E84" s="791"/>
      <c r="F84" s="792"/>
    </row>
    <row r="85" spans="1:13" x14ac:dyDescent="0.2">
      <c r="A85" s="283"/>
      <c r="F85" s="293"/>
    </row>
    <row r="86" spans="1:13" x14ac:dyDescent="0.2">
      <c r="A86" s="283"/>
      <c r="F86" s="293"/>
    </row>
    <row r="87" spans="1:13" x14ac:dyDescent="0.2">
      <c r="A87" s="295"/>
      <c r="F87" s="293"/>
    </row>
    <row r="88" spans="1:13" x14ac:dyDescent="0.2">
      <c r="A88" s="283"/>
      <c r="F88" s="293"/>
    </row>
    <row r="89" spans="1:13" x14ac:dyDescent="0.2">
      <c r="A89" s="295"/>
      <c r="F89" s="293"/>
    </row>
    <row r="90" spans="1:13" x14ac:dyDescent="0.2">
      <c r="A90" s="283"/>
      <c r="F90" s="293"/>
    </row>
    <row r="91" spans="1:13" x14ac:dyDescent="0.2">
      <c r="A91" s="295"/>
      <c r="F91" s="293"/>
    </row>
    <row r="92" spans="1:13" x14ac:dyDescent="0.2">
      <c r="A92" s="295"/>
      <c r="F92" s="293"/>
      <c r="I92" s="294"/>
      <c r="M92" s="294"/>
    </row>
    <row r="93" spans="1:13" ht="11.25" customHeight="1" x14ac:dyDescent="0.2">
      <c r="A93" s="295"/>
      <c r="F93" s="293"/>
    </row>
    <row r="94" spans="1:13" x14ac:dyDescent="0.2">
      <c r="A94" s="295"/>
      <c r="F94" s="293"/>
    </row>
    <row r="95" spans="1:13" x14ac:dyDescent="0.2">
      <c r="A95" s="295"/>
      <c r="F95" s="293"/>
    </row>
    <row r="96" spans="1:13" x14ac:dyDescent="0.2">
      <c r="A96" s="295"/>
      <c r="F96" s="293"/>
    </row>
    <row r="97" spans="1:6" x14ac:dyDescent="0.2">
      <c r="A97" s="295"/>
      <c r="F97" s="293"/>
    </row>
    <row r="98" spans="1:6" x14ac:dyDescent="0.2">
      <c r="A98" s="295"/>
      <c r="F98" s="293"/>
    </row>
    <row r="99" spans="1:6" x14ac:dyDescent="0.2">
      <c r="A99" s="295"/>
      <c r="F99" s="293"/>
    </row>
    <row r="100" spans="1:6" x14ac:dyDescent="0.2">
      <c r="A100" s="295"/>
      <c r="F100" s="293"/>
    </row>
    <row r="101" spans="1:6" x14ac:dyDescent="0.2">
      <c r="A101" s="790"/>
      <c r="B101" s="791"/>
      <c r="C101" s="791"/>
      <c r="D101" s="791"/>
      <c r="E101" s="791"/>
      <c r="F101" s="792"/>
    </row>
    <row r="102" spans="1:6" x14ac:dyDescent="0.2">
      <c r="A102" s="356"/>
      <c r="B102" s="353"/>
      <c r="C102" s="353"/>
      <c r="D102" s="353"/>
      <c r="E102" s="353"/>
      <c r="F102" s="357"/>
    </row>
    <row r="103" spans="1:6" x14ac:dyDescent="0.2">
      <c r="A103" s="356"/>
      <c r="B103" s="353"/>
      <c r="C103" s="353"/>
      <c r="D103" s="353"/>
      <c r="E103" s="353"/>
      <c r="F103" s="357"/>
    </row>
    <row r="104" spans="1:6" x14ac:dyDescent="0.2">
      <c r="A104" s="356"/>
      <c r="B104" s="353"/>
      <c r="C104" s="353"/>
      <c r="D104" s="353"/>
      <c r="E104" s="353"/>
      <c r="F104" s="357"/>
    </row>
    <row r="105" spans="1:6" x14ac:dyDescent="0.2">
      <c r="A105" s="790"/>
      <c r="B105" s="791"/>
      <c r="C105" s="791"/>
      <c r="D105" s="791"/>
      <c r="E105" s="791"/>
      <c r="F105" s="792"/>
    </row>
    <row r="106" spans="1:6" x14ac:dyDescent="0.2">
      <c r="A106" s="356"/>
      <c r="B106" s="353"/>
      <c r="C106" s="353"/>
      <c r="D106" s="353"/>
      <c r="E106" s="353"/>
      <c r="F106" s="357"/>
    </row>
    <row r="107" spans="1:6" x14ac:dyDescent="0.2">
      <c r="A107" s="790"/>
      <c r="B107" s="791"/>
      <c r="C107" s="791"/>
      <c r="D107" s="791"/>
      <c r="E107" s="791"/>
      <c r="F107" s="792"/>
    </row>
    <row r="108" spans="1:6" x14ac:dyDescent="0.2">
      <c r="A108" s="814"/>
      <c r="B108" s="815"/>
      <c r="C108" s="815"/>
      <c r="D108" s="815"/>
      <c r="E108" s="815"/>
      <c r="F108" s="816"/>
    </row>
    <row r="109" spans="1:6" x14ac:dyDescent="0.2">
      <c r="A109" s="402"/>
      <c r="B109" s="403"/>
      <c r="C109" s="403"/>
      <c r="D109" s="403"/>
      <c r="E109" s="403"/>
      <c r="F109" s="404"/>
    </row>
    <row r="110" spans="1:6" x14ac:dyDescent="0.2">
      <c r="A110" s="381" t="s">
        <v>43</v>
      </c>
      <c r="B110" s="274" t="s">
        <v>16</v>
      </c>
      <c r="C110" s="275">
        <f>C56</f>
        <v>1139271003</v>
      </c>
      <c r="D110" s="273" t="s">
        <v>188</v>
      </c>
      <c r="E110" s="274" t="s">
        <v>16</v>
      </c>
      <c r="F110" s="276" t="str">
        <f>F56</f>
        <v>Greenfield</v>
      </c>
    </row>
    <row r="111" spans="1:6" x14ac:dyDescent="0.2">
      <c r="A111" s="382" t="s">
        <v>44</v>
      </c>
      <c r="B111" s="280" t="s">
        <v>16</v>
      </c>
      <c r="C111" s="301" t="str">
        <f>C57</f>
        <v>CINIRU_KEB_BARU</v>
      </c>
      <c r="D111" s="279" t="s">
        <v>189</v>
      </c>
      <c r="E111" s="280" t="s">
        <v>16</v>
      </c>
      <c r="F111" s="282" t="str">
        <f>F57</f>
        <v>JABODETABEK</v>
      </c>
    </row>
    <row r="112" spans="1:6" x14ac:dyDescent="0.2">
      <c r="A112" s="283" t="s">
        <v>45</v>
      </c>
      <c r="B112" s="284" t="s">
        <v>16</v>
      </c>
      <c r="C112" s="285">
        <f>C58</f>
        <v>44823</v>
      </c>
      <c r="D112" s="777" t="s">
        <v>190</v>
      </c>
      <c r="E112" s="781" t="s">
        <v>16</v>
      </c>
      <c r="F112" s="783">
        <f>F58</f>
        <v>0</v>
      </c>
    </row>
    <row r="113" spans="1:6" x14ac:dyDescent="0.2">
      <c r="A113" s="286" t="s">
        <v>46</v>
      </c>
      <c r="B113" s="287" t="s">
        <v>16</v>
      </c>
      <c r="C113" s="288" t="str">
        <f>C59</f>
        <v>Reboin Sianturi</v>
      </c>
      <c r="D113" s="780"/>
      <c r="E113" s="782"/>
      <c r="F113" s="784"/>
    </row>
    <row r="114" spans="1:6" x14ac:dyDescent="0.2">
      <c r="A114" s="295"/>
      <c r="F114" s="293"/>
    </row>
    <row r="115" spans="1:6" x14ac:dyDescent="0.2">
      <c r="A115" s="356"/>
      <c r="B115" s="353"/>
      <c r="C115" s="353"/>
      <c r="D115" s="353"/>
      <c r="E115" s="353"/>
      <c r="F115" s="357"/>
    </row>
    <row r="116" spans="1:6" x14ac:dyDescent="0.2">
      <c r="A116" s="356"/>
      <c r="B116" s="353"/>
      <c r="C116" s="353"/>
      <c r="D116" s="353"/>
      <c r="E116" s="353"/>
      <c r="F116" s="357"/>
    </row>
    <row r="117" spans="1:6" x14ac:dyDescent="0.2">
      <c r="A117" s="356"/>
      <c r="B117" s="353"/>
      <c r="C117" s="353"/>
      <c r="D117" s="353"/>
      <c r="E117" s="353"/>
      <c r="F117" s="357"/>
    </row>
    <row r="118" spans="1:6" x14ac:dyDescent="0.2">
      <c r="A118" s="356"/>
      <c r="B118" s="353"/>
      <c r="C118" s="353"/>
      <c r="D118" s="353"/>
      <c r="E118" s="353"/>
      <c r="F118" s="357"/>
    </row>
    <row r="119" spans="1:6" x14ac:dyDescent="0.2">
      <c r="A119" s="283"/>
      <c r="B119" s="278"/>
      <c r="C119" s="278"/>
      <c r="D119" s="278"/>
      <c r="E119" s="278"/>
      <c r="F119" s="367"/>
    </row>
    <row r="120" spans="1:6" x14ac:dyDescent="0.2">
      <c r="A120" s="356"/>
      <c r="B120" s="353"/>
      <c r="C120" s="353"/>
      <c r="D120" s="353"/>
      <c r="E120" s="353"/>
      <c r="F120" s="357"/>
    </row>
    <row r="121" spans="1:6" x14ac:dyDescent="0.2">
      <c r="A121" s="283"/>
      <c r="B121" s="278"/>
      <c r="C121" s="278"/>
      <c r="D121" s="278"/>
      <c r="E121" s="278"/>
      <c r="F121" s="367"/>
    </row>
    <row r="122" spans="1:6" x14ac:dyDescent="0.2">
      <c r="A122" s="356"/>
      <c r="B122" s="353"/>
      <c r="C122" s="353"/>
      <c r="D122" s="353"/>
      <c r="E122" s="353"/>
      <c r="F122" s="357"/>
    </row>
    <row r="123" spans="1:6" x14ac:dyDescent="0.2">
      <c r="A123" s="295"/>
      <c r="F123" s="293"/>
    </row>
    <row r="124" spans="1:6" x14ac:dyDescent="0.2">
      <c r="A124" s="295"/>
      <c r="F124" s="293"/>
    </row>
    <row r="125" spans="1:6" x14ac:dyDescent="0.2">
      <c r="A125" s="295"/>
      <c r="F125" s="293"/>
    </row>
    <row r="126" spans="1:6" x14ac:dyDescent="0.2">
      <c r="A126" s="295"/>
      <c r="F126" s="293"/>
    </row>
    <row r="127" spans="1:6" x14ac:dyDescent="0.2">
      <c r="A127" s="295"/>
      <c r="F127" s="293"/>
    </row>
    <row r="128" spans="1:6" x14ac:dyDescent="0.2">
      <c r="A128" s="295"/>
      <c r="F128" s="293"/>
    </row>
    <row r="129" spans="1:6" x14ac:dyDescent="0.2">
      <c r="A129" s="295"/>
      <c r="F129" s="293"/>
    </row>
    <row r="130" spans="1:6" x14ac:dyDescent="0.2">
      <c r="A130" s="295"/>
      <c r="F130" s="293"/>
    </row>
    <row r="131" spans="1:6" x14ac:dyDescent="0.2">
      <c r="A131" s="295"/>
      <c r="F131" s="293"/>
    </row>
    <row r="132" spans="1:6" x14ac:dyDescent="0.2">
      <c r="A132" s="295"/>
      <c r="F132" s="293"/>
    </row>
    <row r="133" spans="1:6" x14ac:dyDescent="0.2">
      <c r="A133" s="295"/>
      <c r="F133" s="293"/>
    </row>
    <row r="134" spans="1:6" x14ac:dyDescent="0.2">
      <c r="A134" s="295"/>
      <c r="F134" s="293"/>
    </row>
    <row r="135" spans="1:6" x14ac:dyDescent="0.2">
      <c r="A135" s="790"/>
      <c r="B135" s="791"/>
      <c r="C135" s="791"/>
      <c r="D135" s="791"/>
      <c r="E135" s="791"/>
      <c r="F135" s="792"/>
    </row>
    <row r="136" spans="1:6" x14ac:dyDescent="0.2">
      <c r="A136" s="295"/>
      <c r="F136" s="293"/>
    </row>
    <row r="137" spans="1:6" x14ac:dyDescent="0.2">
      <c r="A137" s="790"/>
      <c r="B137" s="791"/>
      <c r="C137" s="791"/>
      <c r="D137" s="791"/>
      <c r="E137" s="791"/>
      <c r="F137" s="792"/>
    </row>
    <row r="138" spans="1:6" x14ac:dyDescent="0.2">
      <c r="A138" s="295"/>
      <c r="F138" s="293"/>
    </row>
    <row r="139" spans="1:6" x14ac:dyDescent="0.2">
      <c r="A139" s="295"/>
      <c r="F139" s="293"/>
    </row>
    <row r="140" spans="1:6" x14ac:dyDescent="0.2">
      <c r="A140" s="295"/>
      <c r="F140" s="293"/>
    </row>
    <row r="141" spans="1:6" x14ac:dyDescent="0.2">
      <c r="A141" s="295"/>
      <c r="F141" s="293"/>
    </row>
    <row r="142" spans="1:6" x14ac:dyDescent="0.2">
      <c r="A142" s="295"/>
      <c r="F142" s="293"/>
    </row>
    <row r="143" spans="1:6" x14ac:dyDescent="0.2">
      <c r="A143" s="295"/>
      <c r="F143" s="293"/>
    </row>
    <row r="144" spans="1:6" x14ac:dyDescent="0.2">
      <c r="A144" s="790"/>
      <c r="B144" s="791"/>
      <c r="C144" s="791"/>
      <c r="D144" s="791"/>
      <c r="E144" s="791"/>
      <c r="F144" s="792"/>
    </row>
    <row r="145" spans="1:6" x14ac:dyDescent="0.2">
      <c r="A145" s="295"/>
      <c r="F145" s="293"/>
    </row>
    <row r="146" spans="1:6" x14ac:dyDescent="0.2">
      <c r="A146" s="295"/>
      <c r="F146" s="293"/>
    </row>
    <row r="147" spans="1:6" x14ac:dyDescent="0.2">
      <c r="A147" s="295"/>
      <c r="F147" s="293"/>
    </row>
    <row r="148" spans="1:6" x14ac:dyDescent="0.2">
      <c r="A148" s="295"/>
      <c r="F148" s="293"/>
    </row>
    <row r="149" spans="1:6" x14ac:dyDescent="0.2">
      <c r="A149" s="295"/>
      <c r="F149" s="293"/>
    </row>
    <row r="150" spans="1:6" x14ac:dyDescent="0.2">
      <c r="A150" s="295"/>
      <c r="F150" s="293"/>
    </row>
    <row r="151" spans="1:6" x14ac:dyDescent="0.2">
      <c r="A151" s="295"/>
      <c r="F151" s="293"/>
    </row>
    <row r="152" spans="1:6" x14ac:dyDescent="0.2">
      <c r="A152" s="295"/>
      <c r="F152" s="293"/>
    </row>
    <row r="153" spans="1:6" x14ac:dyDescent="0.2">
      <c r="A153" s="295"/>
      <c r="F153" s="293"/>
    </row>
    <row r="154" spans="1:6" x14ac:dyDescent="0.2">
      <c r="A154" s="295"/>
      <c r="F154" s="293"/>
    </row>
    <row r="155" spans="1:6" x14ac:dyDescent="0.2">
      <c r="A155" s="295"/>
      <c r="F155" s="293"/>
    </row>
    <row r="156" spans="1:6" x14ac:dyDescent="0.2">
      <c r="A156" s="790"/>
      <c r="B156" s="791"/>
      <c r="C156" s="791"/>
      <c r="D156" s="791"/>
      <c r="E156" s="791"/>
      <c r="F156" s="792"/>
    </row>
    <row r="157" spans="1:6" x14ac:dyDescent="0.2">
      <c r="A157" s="295"/>
      <c r="F157" s="293"/>
    </row>
    <row r="158" spans="1:6" x14ac:dyDescent="0.2">
      <c r="A158" s="295"/>
      <c r="F158" s="293"/>
    </row>
    <row r="159" spans="1:6" x14ac:dyDescent="0.2">
      <c r="A159" s="295"/>
      <c r="F159" s="293"/>
    </row>
    <row r="160" spans="1:6" x14ac:dyDescent="0.2">
      <c r="A160" s="295"/>
      <c r="F160" s="293"/>
    </row>
    <row r="161" spans="1:6" x14ac:dyDescent="0.2">
      <c r="A161" s="790"/>
      <c r="B161" s="791"/>
      <c r="C161" s="791"/>
      <c r="D161" s="791"/>
      <c r="E161" s="791"/>
      <c r="F161" s="792"/>
    </row>
    <row r="162" spans="1:6" x14ac:dyDescent="0.2">
      <c r="A162" s="295"/>
      <c r="F162" s="293"/>
    </row>
    <row r="163" spans="1:6" x14ac:dyDescent="0.2">
      <c r="A163" s="296"/>
      <c r="B163" s="297"/>
      <c r="C163" s="297"/>
      <c r="D163" s="297"/>
      <c r="E163" s="297"/>
      <c r="F163" s="298"/>
    </row>
    <row r="164" spans="1:6" ht="20.25" x14ac:dyDescent="0.2">
      <c r="A164" s="379"/>
      <c r="B164" s="290"/>
      <c r="C164" s="290"/>
      <c r="D164" s="380" t="s">
        <v>191</v>
      </c>
      <c r="E164" s="290"/>
      <c r="F164" s="291"/>
    </row>
    <row r="165" spans="1:6" x14ac:dyDescent="0.2">
      <c r="A165" s="381" t="s">
        <v>43</v>
      </c>
      <c r="B165" s="274" t="s">
        <v>16</v>
      </c>
      <c r="C165" s="275">
        <f>C110</f>
        <v>1139271003</v>
      </c>
      <c r="D165" s="273" t="s">
        <v>188</v>
      </c>
      <c r="E165" s="274" t="s">
        <v>16</v>
      </c>
      <c r="F165" s="276" t="str">
        <f>F110</f>
        <v>Greenfield</v>
      </c>
    </row>
    <row r="166" spans="1:6" x14ac:dyDescent="0.2">
      <c r="A166" s="382" t="s">
        <v>44</v>
      </c>
      <c r="B166" s="280" t="s">
        <v>16</v>
      </c>
      <c r="C166" s="301" t="str">
        <f>C111</f>
        <v>CINIRU_KEB_BARU</v>
      </c>
      <c r="D166" s="279" t="s">
        <v>189</v>
      </c>
      <c r="E166" s="280" t="s">
        <v>16</v>
      </c>
      <c r="F166" s="282" t="str">
        <f>F111</f>
        <v>JABODETABEK</v>
      </c>
    </row>
    <row r="167" spans="1:6" x14ac:dyDescent="0.2">
      <c r="A167" s="283" t="s">
        <v>45</v>
      </c>
      <c r="B167" s="284" t="s">
        <v>16</v>
      </c>
      <c r="C167" s="285">
        <f>C112</f>
        <v>44823</v>
      </c>
      <c r="D167" s="777" t="s">
        <v>190</v>
      </c>
      <c r="E167" s="781" t="s">
        <v>16</v>
      </c>
      <c r="F167" s="812">
        <f>F112</f>
        <v>0</v>
      </c>
    </row>
    <row r="168" spans="1:6" x14ac:dyDescent="0.2">
      <c r="A168" s="286" t="s">
        <v>46</v>
      </c>
      <c r="B168" s="287" t="s">
        <v>16</v>
      </c>
      <c r="C168" s="288" t="str">
        <f>C113</f>
        <v>Reboin Sianturi</v>
      </c>
      <c r="D168" s="780"/>
      <c r="E168" s="782"/>
      <c r="F168" s="813"/>
    </row>
    <row r="169" spans="1:6" x14ac:dyDescent="0.2">
      <c r="A169" s="295"/>
      <c r="F169" s="293"/>
    </row>
    <row r="170" spans="1:6" x14ac:dyDescent="0.2">
      <c r="A170" s="356"/>
      <c r="B170" s="353"/>
      <c r="C170" s="353"/>
      <c r="D170" s="353"/>
      <c r="E170" s="353"/>
      <c r="F170" s="357"/>
    </row>
    <row r="171" spans="1:6" x14ac:dyDescent="0.2">
      <c r="A171" s="356"/>
      <c r="B171" s="353"/>
      <c r="C171" s="353"/>
      <c r="D171" s="353"/>
      <c r="E171" s="353"/>
      <c r="F171" s="357"/>
    </row>
    <row r="172" spans="1:6" x14ac:dyDescent="0.2">
      <c r="A172" s="356"/>
      <c r="B172" s="353"/>
      <c r="C172" s="353"/>
      <c r="D172" s="353"/>
      <c r="E172" s="353"/>
      <c r="F172" s="357"/>
    </row>
    <row r="173" spans="1:6" x14ac:dyDescent="0.2">
      <c r="A173" s="356"/>
      <c r="B173" s="353"/>
      <c r="C173" s="353"/>
      <c r="D173" s="353"/>
      <c r="E173" s="353"/>
      <c r="F173" s="357"/>
    </row>
    <row r="174" spans="1:6" x14ac:dyDescent="0.2">
      <c r="A174" s="283"/>
      <c r="B174" s="278"/>
      <c r="C174" s="278"/>
      <c r="D174" s="278"/>
      <c r="E174" s="278"/>
      <c r="F174" s="367"/>
    </row>
    <row r="175" spans="1:6" x14ac:dyDescent="0.2">
      <c r="A175" s="356"/>
      <c r="B175" s="353"/>
      <c r="C175" s="353"/>
      <c r="D175" s="353"/>
      <c r="E175" s="353"/>
      <c r="F175" s="357"/>
    </row>
    <row r="176" spans="1:6" x14ac:dyDescent="0.2">
      <c r="A176" s="283"/>
      <c r="B176" s="278"/>
      <c r="C176" s="278"/>
      <c r="D176" s="278"/>
      <c r="E176" s="278"/>
      <c r="F176" s="367"/>
    </row>
    <row r="177" spans="1:6" x14ac:dyDescent="0.2">
      <c r="A177" s="356"/>
      <c r="B177" s="353"/>
      <c r="C177" s="353"/>
      <c r="D177" s="353"/>
      <c r="E177" s="353"/>
      <c r="F177" s="357"/>
    </row>
    <row r="178" spans="1:6" x14ac:dyDescent="0.2">
      <c r="A178" s="295"/>
      <c r="F178" s="293"/>
    </row>
    <row r="179" spans="1:6" x14ac:dyDescent="0.2">
      <c r="A179" s="295"/>
      <c r="F179" s="293"/>
    </row>
    <row r="180" spans="1:6" x14ac:dyDescent="0.2">
      <c r="A180" s="295"/>
      <c r="F180" s="293"/>
    </row>
    <row r="181" spans="1:6" x14ac:dyDescent="0.2">
      <c r="A181" s="295"/>
      <c r="F181" s="293"/>
    </row>
    <row r="182" spans="1:6" x14ac:dyDescent="0.2">
      <c r="A182" s="295"/>
      <c r="F182" s="293"/>
    </row>
    <row r="183" spans="1:6" x14ac:dyDescent="0.2">
      <c r="A183" s="295"/>
      <c r="F183" s="293"/>
    </row>
    <row r="184" spans="1:6" x14ac:dyDescent="0.2">
      <c r="A184" s="295"/>
      <c r="F184" s="293"/>
    </row>
    <row r="185" spans="1:6" x14ac:dyDescent="0.2">
      <c r="A185" s="295"/>
      <c r="F185" s="293"/>
    </row>
    <row r="186" spans="1:6" x14ac:dyDescent="0.2">
      <c r="A186" s="295"/>
      <c r="F186" s="293"/>
    </row>
    <row r="187" spans="1:6" x14ac:dyDescent="0.2">
      <c r="A187" s="295"/>
      <c r="F187" s="293"/>
    </row>
    <row r="188" spans="1:6" x14ac:dyDescent="0.2">
      <c r="A188" s="295"/>
      <c r="F188" s="293"/>
    </row>
    <row r="189" spans="1:6" x14ac:dyDescent="0.2">
      <c r="A189" s="295"/>
      <c r="F189" s="293"/>
    </row>
    <row r="190" spans="1:6" x14ac:dyDescent="0.2">
      <c r="A190" s="790"/>
      <c r="B190" s="791"/>
      <c r="C190" s="791"/>
      <c r="D190" s="791"/>
      <c r="E190" s="791"/>
      <c r="F190" s="792"/>
    </row>
    <row r="191" spans="1:6" x14ac:dyDescent="0.2">
      <c r="A191" s="295"/>
      <c r="F191" s="293"/>
    </row>
    <row r="192" spans="1:6" x14ac:dyDescent="0.2">
      <c r="A192" s="790" t="s">
        <v>230</v>
      </c>
      <c r="B192" s="791"/>
      <c r="C192" s="791"/>
      <c r="D192" s="791"/>
      <c r="E192" s="791"/>
      <c r="F192" s="792"/>
    </row>
    <row r="193" spans="1:6" x14ac:dyDescent="0.2">
      <c r="A193" s="295"/>
      <c r="F193" s="293"/>
    </row>
    <row r="194" spans="1:6" x14ac:dyDescent="0.2">
      <c r="A194" s="295"/>
      <c r="F194" s="293"/>
    </row>
    <row r="195" spans="1:6" x14ac:dyDescent="0.2">
      <c r="A195" s="790"/>
      <c r="B195" s="791"/>
      <c r="C195" s="791"/>
      <c r="D195" s="791"/>
      <c r="E195" s="791"/>
      <c r="F195" s="792"/>
    </row>
    <row r="196" spans="1:6" x14ac:dyDescent="0.2">
      <c r="A196" s="295"/>
      <c r="F196" s="293"/>
    </row>
    <row r="197" spans="1:6" x14ac:dyDescent="0.2">
      <c r="A197" s="295"/>
      <c r="F197" s="293"/>
    </row>
    <row r="198" spans="1:6" x14ac:dyDescent="0.2">
      <c r="A198" s="295"/>
      <c r="F198" s="293"/>
    </row>
    <row r="199" spans="1:6" x14ac:dyDescent="0.2">
      <c r="A199" s="295"/>
      <c r="F199" s="293"/>
    </row>
    <row r="200" spans="1:6" x14ac:dyDescent="0.2">
      <c r="A200" s="295"/>
      <c r="F200" s="293"/>
    </row>
    <row r="201" spans="1:6" x14ac:dyDescent="0.2">
      <c r="A201" s="295"/>
      <c r="F201" s="293"/>
    </row>
    <row r="202" spans="1:6" x14ac:dyDescent="0.2">
      <c r="A202" s="295"/>
      <c r="F202" s="293"/>
    </row>
    <row r="203" spans="1:6" x14ac:dyDescent="0.2">
      <c r="A203" s="295"/>
      <c r="F203" s="293"/>
    </row>
    <row r="204" spans="1:6" x14ac:dyDescent="0.2">
      <c r="A204" s="295"/>
      <c r="F204" s="293"/>
    </row>
    <row r="205" spans="1:6" x14ac:dyDescent="0.2">
      <c r="A205" s="295"/>
      <c r="F205" s="293"/>
    </row>
    <row r="206" spans="1:6" x14ac:dyDescent="0.2">
      <c r="A206" s="295"/>
      <c r="F206" s="293"/>
    </row>
    <row r="207" spans="1:6" x14ac:dyDescent="0.2">
      <c r="A207" s="295"/>
      <c r="F207" s="293"/>
    </row>
    <row r="208" spans="1:6" x14ac:dyDescent="0.2">
      <c r="A208" s="295"/>
      <c r="F208" s="293"/>
    </row>
    <row r="209" spans="1:6" x14ac:dyDescent="0.2">
      <c r="A209" s="295"/>
      <c r="F209" s="293"/>
    </row>
    <row r="210" spans="1:6" x14ac:dyDescent="0.2">
      <c r="A210" s="295"/>
      <c r="F210" s="293"/>
    </row>
    <row r="211" spans="1:6" x14ac:dyDescent="0.2">
      <c r="A211" s="790"/>
      <c r="B211" s="791"/>
      <c r="C211" s="791"/>
      <c r="D211" s="791"/>
      <c r="E211" s="791"/>
      <c r="F211" s="792"/>
    </row>
    <row r="212" spans="1:6" x14ac:dyDescent="0.2">
      <c r="A212" s="295"/>
      <c r="F212" s="293"/>
    </row>
    <row r="213" spans="1:6" x14ac:dyDescent="0.2">
      <c r="A213" s="295"/>
      <c r="F213" s="293"/>
    </row>
    <row r="214" spans="1:6" x14ac:dyDescent="0.2">
      <c r="A214" s="295"/>
      <c r="F214" s="293"/>
    </row>
    <row r="215" spans="1:6" x14ac:dyDescent="0.2">
      <c r="A215" s="295"/>
      <c r="F215" s="293"/>
    </row>
    <row r="216" spans="1:6" x14ac:dyDescent="0.2">
      <c r="A216" s="295"/>
      <c r="F216" s="293"/>
    </row>
    <row r="217" spans="1:6" x14ac:dyDescent="0.2">
      <c r="A217" s="790" t="s">
        <v>230</v>
      </c>
      <c r="B217" s="791"/>
      <c r="C217" s="791"/>
      <c r="D217" s="791"/>
      <c r="E217" s="791"/>
      <c r="F217" s="792"/>
    </row>
    <row r="218" spans="1:6" x14ac:dyDescent="0.2">
      <c r="A218" s="296"/>
      <c r="B218" s="297"/>
      <c r="C218" s="297"/>
      <c r="D218" s="297"/>
      <c r="E218" s="297"/>
      <c r="F218" s="298"/>
    </row>
  </sheetData>
  <mergeCells count="34">
    <mergeCell ref="A105:F105"/>
    <mergeCell ref="A195:F195"/>
    <mergeCell ref="A137:F137"/>
    <mergeCell ref="A156:F156"/>
    <mergeCell ref="A135:F135"/>
    <mergeCell ref="A108:F108"/>
    <mergeCell ref="D167:D168"/>
    <mergeCell ref="F112:F113"/>
    <mergeCell ref="A81:F81"/>
    <mergeCell ref="D58:D59"/>
    <mergeCell ref="E58:E59"/>
    <mergeCell ref="F58:F59"/>
    <mergeCell ref="A101:F101"/>
    <mergeCell ref="A84:F84"/>
    <mergeCell ref="A217:F217"/>
    <mergeCell ref="A190:F190"/>
    <mergeCell ref="A192:F192"/>
    <mergeCell ref="A211:F211"/>
    <mergeCell ref="A107:F107"/>
    <mergeCell ref="E167:E168"/>
    <mergeCell ref="F167:F168"/>
    <mergeCell ref="D112:D113"/>
    <mergeCell ref="E112:E113"/>
    <mergeCell ref="A161:F161"/>
    <mergeCell ref="A144:F144"/>
    <mergeCell ref="A53:F53"/>
    <mergeCell ref="A30:F30"/>
    <mergeCell ref="A27:F27"/>
    <mergeCell ref="F4:F5"/>
    <mergeCell ref="E4:E5"/>
    <mergeCell ref="D4:D5"/>
    <mergeCell ref="A52:F52"/>
    <mergeCell ref="A51:F51"/>
    <mergeCell ref="A47:F47"/>
  </mergeCells>
  <phoneticPr fontId="56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V55"/>
  <sheetViews>
    <sheetView topLeftCell="A4" zoomScale="106" zoomScaleNormal="106" zoomScaleSheetLayoutView="112" workbookViewId="0">
      <selection activeCell="F23" sqref="F2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295"/>
      <c r="F27" s="293"/>
      <c r="G27" s="295"/>
    </row>
    <row r="28" spans="1:22" x14ac:dyDescent="0.2">
      <c r="A28" s="790"/>
      <c r="B28" s="791"/>
      <c r="C28" s="791"/>
      <c r="D28" s="791"/>
      <c r="E28" s="791"/>
      <c r="F28" s="792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785"/>
      <c r="B36" s="793"/>
      <c r="C36" s="793"/>
      <c r="D36" s="793"/>
      <c r="E36" s="793"/>
      <c r="F36" s="794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13" x14ac:dyDescent="0.2">
      <c r="A49" s="295"/>
      <c r="F49" s="293"/>
    </row>
    <row r="50" spans="1:13" x14ac:dyDescent="0.2">
      <c r="A50" s="295"/>
      <c r="F50" s="293"/>
    </row>
    <row r="51" spans="1:13" x14ac:dyDescent="0.2">
      <c r="A51" s="295"/>
      <c r="F51" s="293"/>
    </row>
    <row r="52" spans="1:13" x14ac:dyDescent="0.2">
      <c r="A52" s="790"/>
      <c r="B52" s="791"/>
      <c r="C52" s="791"/>
      <c r="D52" s="791"/>
      <c r="E52" s="791"/>
      <c r="F52" s="792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  <row r="55" spans="1:13" x14ac:dyDescent="0.2">
      <c r="A55" s="295"/>
    </row>
  </sheetData>
  <mergeCells count="6">
    <mergeCell ref="A52:F52"/>
    <mergeCell ref="D4:D5"/>
    <mergeCell ref="E4:E5"/>
    <mergeCell ref="F4:F5"/>
    <mergeCell ref="A28:F28"/>
    <mergeCell ref="A36:F36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V53"/>
  <sheetViews>
    <sheetView topLeftCell="B19" zoomScale="85" zoomScaleSheetLayoutView="85" workbookViewId="0">
      <selection activeCell="V6" sqref="V6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295"/>
      <c r="F27" s="293"/>
      <c r="G27" s="295"/>
    </row>
    <row r="28" spans="1:22" x14ac:dyDescent="0.2">
      <c r="A28" s="790"/>
      <c r="B28" s="791"/>
      <c r="C28" s="791"/>
      <c r="D28" s="791"/>
      <c r="E28" s="791"/>
      <c r="F28" s="792"/>
    </row>
    <row r="29" spans="1:22" x14ac:dyDescent="0.2">
      <c r="A29" s="354"/>
      <c r="B29" s="294"/>
      <c r="C29" s="294"/>
      <c r="D29" s="294"/>
      <c r="E29" s="294"/>
      <c r="F29" s="355"/>
    </row>
    <row r="30" spans="1:22" x14ac:dyDescent="0.2">
      <c r="A30" s="354"/>
      <c r="B30" s="294"/>
      <c r="C30" s="294"/>
      <c r="D30" s="294"/>
      <c r="E30" s="294"/>
      <c r="F30" s="355"/>
    </row>
    <row r="31" spans="1:22" x14ac:dyDescent="0.2">
      <c r="A31" s="354"/>
      <c r="B31" s="294"/>
      <c r="C31" s="294"/>
      <c r="D31" s="294"/>
      <c r="E31" s="294"/>
      <c r="F31" s="355"/>
    </row>
    <row r="32" spans="1:22" x14ac:dyDescent="0.2">
      <c r="A32" s="354"/>
      <c r="B32" s="294"/>
      <c r="C32" s="294"/>
      <c r="D32" s="294"/>
      <c r="E32" s="294"/>
      <c r="F32" s="355"/>
    </row>
    <row r="33" spans="1:6" x14ac:dyDescent="0.2">
      <c r="A33" s="354"/>
      <c r="B33" s="294"/>
      <c r="C33" s="294"/>
      <c r="D33" s="294"/>
      <c r="E33" s="294"/>
      <c r="F33" s="355"/>
    </row>
    <row r="34" spans="1:6" x14ac:dyDescent="0.2">
      <c r="A34" s="354"/>
      <c r="B34" s="294"/>
      <c r="C34" s="294"/>
      <c r="D34" s="294"/>
      <c r="E34" s="294"/>
      <c r="F34" s="355"/>
    </row>
    <row r="35" spans="1:6" x14ac:dyDescent="0.2">
      <c r="A35" s="354"/>
      <c r="B35" s="294"/>
      <c r="C35" s="294"/>
      <c r="D35" s="294"/>
      <c r="E35" s="294"/>
      <c r="F35" s="355"/>
    </row>
    <row r="36" spans="1:6" x14ac:dyDescent="0.2">
      <c r="A36" s="354"/>
      <c r="B36" s="294"/>
      <c r="C36" s="294"/>
      <c r="D36" s="294"/>
      <c r="E36" s="294"/>
      <c r="F36" s="355"/>
    </row>
    <row r="37" spans="1:6" x14ac:dyDescent="0.2">
      <c r="A37" s="354"/>
      <c r="B37" s="294"/>
      <c r="C37" s="294"/>
      <c r="D37" s="294"/>
      <c r="E37" s="294"/>
      <c r="F37" s="355"/>
    </row>
    <row r="38" spans="1:6" x14ac:dyDescent="0.2">
      <c r="A38" s="354"/>
      <c r="B38" s="294"/>
      <c r="C38" s="294"/>
      <c r="D38" s="294"/>
      <c r="E38" s="294"/>
      <c r="F38" s="355"/>
    </row>
    <row r="39" spans="1:6" x14ac:dyDescent="0.2">
      <c r="A39" s="354"/>
      <c r="B39" s="294"/>
      <c r="C39" s="294"/>
      <c r="D39" s="294"/>
      <c r="E39" s="294"/>
      <c r="F39" s="355"/>
    </row>
    <row r="40" spans="1:6" x14ac:dyDescent="0.2">
      <c r="A40" s="354"/>
      <c r="B40" s="294"/>
      <c r="C40" s="294"/>
      <c r="D40" s="294"/>
      <c r="E40" s="294"/>
      <c r="F40" s="355"/>
    </row>
    <row r="41" spans="1:6" x14ac:dyDescent="0.2">
      <c r="A41" s="354"/>
      <c r="B41" s="294"/>
      <c r="C41" s="294"/>
      <c r="D41" s="294"/>
      <c r="E41" s="294"/>
      <c r="F41" s="355"/>
    </row>
    <row r="42" spans="1:6" x14ac:dyDescent="0.2">
      <c r="A42" s="354"/>
      <c r="B42" s="294"/>
      <c r="C42" s="294"/>
      <c r="D42" s="294"/>
      <c r="E42" s="294"/>
      <c r="F42" s="355"/>
    </row>
    <row r="43" spans="1:6" x14ac:dyDescent="0.2">
      <c r="A43" s="354"/>
      <c r="B43" s="294"/>
      <c r="C43" s="294"/>
      <c r="D43" s="294"/>
      <c r="E43" s="294"/>
      <c r="F43" s="355"/>
    </row>
    <row r="44" spans="1:6" x14ac:dyDescent="0.2">
      <c r="A44" s="354"/>
      <c r="B44" s="294"/>
      <c r="C44" s="294"/>
      <c r="D44" s="294"/>
      <c r="E44" s="294"/>
      <c r="F44" s="355"/>
    </row>
    <row r="45" spans="1:6" x14ac:dyDescent="0.2">
      <c r="A45" s="354"/>
      <c r="B45" s="294"/>
      <c r="C45" s="294"/>
      <c r="D45" s="294"/>
      <c r="E45" s="294"/>
      <c r="F45" s="355"/>
    </row>
    <row r="46" spans="1:6" x14ac:dyDescent="0.2">
      <c r="A46" s="354"/>
      <c r="B46" s="294"/>
      <c r="C46" s="294"/>
      <c r="D46" s="294"/>
      <c r="E46" s="294"/>
      <c r="F46" s="355"/>
    </row>
    <row r="47" spans="1:6" x14ac:dyDescent="0.2">
      <c r="A47" s="785"/>
      <c r="B47" s="793"/>
      <c r="C47" s="793"/>
      <c r="D47" s="793"/>
      <c r="E47" s="793"/>
      <c r="F47" s="794"/>
    </row>
    <row r="48" spans="1:6" x14ac:dyDescent="0.2">
      <c r="A48" s="354"/>
      <c r="B48" s="294"/>
      <c r="C48" s="294"/>
      <c r="D48" s="294"/>
      <c r="E48" s="294"/>
      <c r="F48" s="355"/>
    </row>
    <row r="49" spans="1:13" x14ac:dyDescent="0.2">
      <c r="A49" s="354"/>
      <c r="B49" s="294"/>
      <c r="C49" s="294"/>
      <c r="D49" s="294"/>
      <c r="E49" s="294"/>
      <c r="F49" s="355"/>
    </row>
    <row r="50" spans="1:13" x14ac:dyDescent="0.2">
      <c r="A50" s="790"/>
      <c r="B50" s="791"/>
      <c r="C50" s="791"/>
      <c r="D50" s="791"/>
      <c r="E50" s="791"/>
      <c r="F50" s="792"/>
    </row>
    <row r="51" spans="1:13" x14ac:dyDescent="0.2">
      <c r="A51" s="354"/>
      <c r="B51" s="294"/>
      <c r="C51" s="294"/>
      <c r="D51" s="294"/>
      <c r="E51" s="294"/>
      <c r="F51" s="355"/>
    </row>
    <row r="52" spans="1:13" x14ac:dyDescent="0.2">
      <c r="A52" s="354"/>
      <c r="B52" s="294"/>
      <c r="C52" s="294"/>
      <c r="D52" s="294"/>
      <c r="E52" s="294"/>
      <c r="F52" s="355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J69"/>
  <sheetViews>
    <sheetView topLeftCell="A37" zoomScale="70" zoomScaleNormal="70" zoomScaleSheetLayoutView="100" workbookViewId="0">
      <selection activeCell="C43" sqref="C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7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6" ht="20.25" x14ac:dyDescent="0.2">
      <c r="D1" s="272" t="s">
        <v>191</v>
      </c>
    </row>
    <row r="2" spans="1:6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6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6" s="278" customFormat="1" ht="20.100000000000001" customHeight="1" x14ac:dyDescent="0.2">
      <c r="A4" s="405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6" s="278" customFormat="1" ht="20.100000000000001" customHeight="1" x14ac:dyDescent="0.2">
      <c r="A5" s="40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6" spans="1:6" x14ac:dyDescent="0.2">
      <c r="A6" s="407"/>
      <c r="F6" s="293"/>
    </row>
    <row r="7" spans="1:6" x14ac:dyDescent="0.2">
      <c r="A7" s="817" t="s">
        <v>345</v>
      </c>
      <c r="B7" s="818"/>
      <c r="C7" s="818"/>
      <c r="D7" s="818"/>
      <c r="E7" s="818"/>
      <c r="F7" s="819"/>
    </row>
    <row r="8" spans="1:6" x14ac:dyDescent="0.2">
      <c r="A8" s="408"/>
      <c r="B8" s="319"/>
      <c r="C8" s="319"/>
      <c r="D8" s="319"/>
      <c r="E8" s="319"/>
      <c r="F8" s="320"/>
    </row>
    <row r="9" spans="1:6" x14ac:dyDescent="0.2">
      <c r="A9" s="408"/>
      <c r="B9" s="319"/>
      <c r="C9" s="319"/>
      <c r="D9" s="319"/>
      <c r="E9" s="319"/>
      <c r="F9" s="320"/>
    </row>
    <row r="10" spans="1:6" x14ac:dyDescent="0.2">
      <c r="A10" s="408"/>
      <c r="B10" s="319"/>
      <c r="C10" s="319"/>
      <c r="D10" s="319"/>
      <c r="E10" s="319"/>
      <c r="F10" s="320"/>
    </row>
    <row r="11" spans="1:6" x14ac:dyDescent="0.2">
      <c r="A11" s="408"/>
      <c r="B11" s="319"/>
      <c r="C11" s="319"/>
      <c r="D11" s="319"/>
      <c r="E11" s="319"/>
      <c r="F11" s="320"/>
    </row>
    <row r="12" spans="1:6" x14ac:dyDescent="0.2">
      <c r="A12" s="408"/>
      <c r="B12" s="319"/>
      <c r="C12" s="319"/>
      <c r="D12" s="319"/>
      <c r="E12" s="319"/>
      <c r="F12" s="320"/>
    </row>
    <row r="13" spans="1:6" x14ac:dyDescent="0.2">
      <c r="A13" s="408"/>
      <c r="B13" s="319"/>
      <c r="C13" s="319"/>
      <c r="D13" s="319"/>
      <c r="E13" s="319"/>
      <c r="F13" s="320"/>
    </row>
    <row r="14" spans="1:6" x14ac:dyDescent="0.2">
      <c r="A14" s="408"/>
      <c r="B14" s="319"/>
      <c r="C14" s="319"/>
      <c r="D14" s="319"/>
      <c r="E14" s="319"/>
      <c r="F14" s="320"/>
    </row>
    <row r="15" spans="1:6" x14ac:dyDescent="0.2">
      <c r="A15" s="408"/>
      <c r="B15" s="319"/>
      <c r="C15" s="319"/>
      <c r="D15" s="319"/>
      <c r="E15" s="319"/>
      <c r="F15" s="320"/>
    </row>
    <row r="16" spans="1:6" x14ac:dyDescent="0.2">
      <c r="A16" s="408"/>
      <c r="B16" s="319"/>
      <c r="C16" s="319"/>
      <c r="D16" s="319"/>
      <c r="E16" s="319"/>
      <c r="F16" s="320"/>
    </row>
    <row r="17" spans="1:10" x14ac:dyDescent="0.2">
      <c r="A17" s="408"/>
      <c r="B17" s="319"/>
      <c r="C17" s="319"/>
      <c r="D17" s="319"/>
      <c r="E17" s="319"/>
      <c r="F17" s="320"/>
    </row>
    <row r="18" spans="1:10" x14ac:dyDescent="0.2">
      <c r="A18" s="408"/>
      <c r="B18" s="319"/>
      <c r="C18" s="319"/>
      <c r="D18" s="319"/>
      <c r="E18" s="319"/>
      <c r="F18" s="320"/>
    </row>
    <row r="19" spans="1:10" x14ac:dyDescent="0.2">
      <c r="A19" s="408"/>
      <c r="B19" s="319"/>
      <c r="C19" s="319"/>
      <c r="D19" s="319"/>
      <c r="E19" s="319"/>
      <c r="F19" s="320"/>
      <c r="H19" s="389"/>
      <c r="I19" s="389"/>
      <c r="J19" s="389"/>
    </row>
    <row r="20" spans="1:10" x14ac:dyDescent="0.2">
      <c r="A20" s="408"/>
      <c r="B20" s="319"/>
      <c r="C20" s="319"/>
      <c r="D20" s="319"/>
      <c r="E20" s="319"/>
      <c r="F20" s="320"/>
      <c r="H20" s="389"/>
      <c r="I20" s="389"/>
      <c r="J20" s="389"/>
    </row>
    <row r="21" spans="1:10" x14ac:dyDescent="0.2">
      <c r="A21" s="408"/>
      <c r="B21" s="319"/>
      <c r="C21" s="319"/>
      <c r="D21" s="319"/>
      <c r="E21" s="319"/>
      <c r="F21" s="320"/>
    </row>
    <row r="22" spans="1:10" x14ac:dyDescent="0.2">
      <c r="A22" s="408"/>
      <c r="B22" s="319"/>
      <c r="C22" s="319"/>
      <c r="D22" s="319"/>
      <c r="E22" s="319"/>
      <c r="F22" s="320"/>
    </row>
    <row r="23" spans="1:10" x14ac:dyDescent="0.2">
      <c r="A23" s="408"/>
      <c r="B23" s="319"/>
      <c r="C23" s="319"/>
      <c r="D23" s="319"/>
      <c r="E23" s="319"/>
      <c r="F23" s="320"/>
    </row>
    <row r="24" spans="1:10" x14ac:dyDescent="0.2">
      <c r="A24" s="408"/>
      <c r="B24" s="319"/>
      <c r="C24" s="319"/>
      <c r="D24" s="319"/>
      <c r="E24" s="319"/>
      <c r="F24" s="320"/>
    </row>
    <row r="25" spans="1:10" x14ac:dyDescent="0.2">
      <c r="A25" s="409"/>
      <c r="B25" s="319"/>
      <c r="C25" s="319"/>
      <c r="D25" s="319"/>
      <c r="E25" s="319"/>
      <c r="F25" s="320"/>
    </row>
    <row r="26" spans="1:10" x14ac:dyDescent="0.2">
      <c r="A26" s="408"/>
      <c r="B26" s="319"/>
      <c r="C26" s="319"/>
      <c r="D26" s="319"/>
      <c r="E26" s="319"/>
      <c r="F26" s="320"/>
    </row>
    <row r="27" spans="1:10" x14ac:dyDescent="0.2">
      <c r="A27" s="410"/>
      <c r="B27" s="319"/>
      <c r="C27" s="319"/>
      <c r="D27" s="319"/>
      <c r="E27" s="319"/>
      <c r="F27" s="320"/>
    </row>
    <row r="28" spans="1:10" x14ac:dyDescent="0.2">
      <c r="A28" s="410"/>
      <c r="B28" s="319"/>
      <c r="C28" s="319"/>
      <c r="D28" s="319"/>
      <c r="E28" s="319"/>
      <c r="F28" s="320"/>
    </row>
    <row r="29" spans="1:10" x14ac:dyDescent="0.2">
      <c r="A29" s="410"/>
      <c r="B29" s="319"/>
      <c r="C29" s="319"/>
      <c r="D29" s="319"/>
      <c r="E29" s="319"/>
      <c r="F29" s="320"/>
    </row>
    <row r="30" spans="1:10" x14ac:dyDescent="0.2">
      <c r="A30" s="410"/>
      <c r="B30" s="319"/>
      <c r="C30" s="319"/>
      <c r="D30" s="319"/>
      <c r="E30" s="319"/>
      <c r="F30" s="320"/>
    </row>
    <row r="31" spans="1:10" x14ac:dyDescent="0.2">
      <c r="A31" s="409"/>
      <c r="B31" s="319"/>
      <c r="C31" s="319"/>
      <c r="D31" s="319"/>
      <c r="E31" s="319"/>
      <c r="F31" s="320"/>
    </row>
    <row r="32" spans="1:10" x14ac:dyDescent="0.2">
      <c r="A32" s="410"/>
      <c r="B32" s="319"/>
      <c r="C32" s="319"/>
      <c r="D32" s="319"/>
      <c r="E32" s="319"/>
      <c r="F32" s="320"/>
    </row>
    <row r="33" spans="1:6" x14ac:dyDescent="0.2">
      <c r="A33" s="409"/>
      <c r="B33" s="319"/>
      <c r="C33" s="319"/>
      <c r="D33" s="319"/>
      <c r="E33" s="319"/>
      <c r="F33" s="320"/>
    </row>
    <row r="34" spans="1:6" x14ac:dyDescent="0.2">
      <c r="A34" s="410"/>
      <c r="B34" s="319"/>
      <c r="C34" s="319"/>
      <c r="D34" s="319"/>
      <c r="E34" s="319"/>
      <c r="F34" s="320"/>
    </row>
    <row r="35" spans="1:6" x14ac:dyDescent="0.2">
      <c r="A35" s="409"/>
      <c r="B35" s="319"/>
      <c r="C35" s="319"/>
      <c r="D35" s="319"/>
      <c r="E35" s="319"/>
      <c r="F35" s="320"/>
    </row>
    <row r="36" spans="1:6" x14ac:dyDescent="0.2">
      <c r="A36" s="409"/>
      <c r="B36" s="319"/>
      <c r="C36" s="319"/>
      <c r="D36" s="319"/>
      <c r="E36" s="319"/>
      <c r="F36" s="320"/>
    </row>
    <row r="37" spans="1:6" x14ac:dyDescent="0.2">
      <c r="A37" s="407"/>
      <c r="B37" s="319"/>
      <c r="C37" s="319"/>
      <c r="D37" s="319"/>
      <c r="E37" s="319"/>
      <c r="F37" s="320"/>
    </row>
    <row r="38" spans="1:6" x14ac:dyDescent="0.2">
      <c r="A38" s="411"/>
      <c r="B38" s="412"/>
      <c r="C38" s="412"/>
      <c r="D38" s="412"/>
      <c r="E38" s="412"/>
      <c r="F38" s="413"/>
    </row>
    <row r="39" spans="1:6" x14ac:dyDescent="0.2">
      <c r="A39" s="409"/>
      <c r="B39" s="319"/>
      <c r="C39" s="319"/>
      <c r="D39" s="319"/>
      <c r="E39" s="319"/>
      <c r="F39" s="320"/>
    </row>
    <row r="40" spans="1:6" x14ac:dyDescent="0.2">
      <c r="A40" s="409"/>
      <c r="B40" s="319"/>
      <c r="C40" s="319"/>
      <c r="D40" s="319"/>
      <c r="E40" s="319"/>
      <c r="F40" s="320"/>
    </row>
    <row r="41" spans="1:6" x14ac:dyDescent="0.2">
      <c r="A41" s="409"/>
      <c r="B41" s="319"/>
      <c r="C41" s="319"/>
      <c r="D41" s="319"/>
      <c r="E41" s="319"/>
      <c r="F41" s="320"/>
    </row>
    <row r="42" spans="1:6" x14ac:dyDescent="0.2">
      <c r="A42" s="409"/>
      <c r="B42" s="319"/>
      <c r="C42" s="319"/>
      <c r="D42" s="319"/>
      <c r="E42" s="319"/>
      <c r="F42" s="320"/>
    </row>
    <row r="43" spans="1:6" x14ac:dyDescent="0.2">
      <c r="A43" s="409"/>
      <c r="B43" s="319"/>
      <c r="C43" s="319"/>
      <c r="D43" s="319"/>
      <c r="E43" s="319"/>
      <c r="F43" s="320"/>
    </row>
    <row r="44" spans="1:6" x14ac:dyDescent="0.2">
      <c r="A44" s="409"/>
      <c r="B44" s="319"/>
      <c r="C44" s="319"/>
      <c r="D44" s="319"/>
      <c r="E44" s="319"/>
      <c r="F44" s="320"/>
    </row>
    <row r="45" spans="1:6" x14ac:dyDescent="0.2">
      <c r="A45" s="409"/>
      <c r="B45" s="319"/>
      <c r="C45" s="319"/>
      <c r="D45" s="319"/>
      <c r="E45" s="319"/>
      <c r="F45" s="320"/>
    </row>
    <row r="46" spans="1:6" x14ac:dyDescent="0.2">
      <c r="A46" s="409"/>
      <c r="B46" s="319"/>
      <c r="C46" s="319"/>
      <c r="D46" s="319"/>
      <c r="E46" s="319"/>
      <c r="F46" s="320"/>
    </row>
    <row r="47" spans="1:6" x14ac:dyDescent="0.2">
      <c r="A47" s="409"/>
      <c r="B47" s="319"/>
      <c r="C47" s="319"/>
      <c r="D47" s="319"/>
      <c r="E47" s="319"/>
      <c r="F47" s="320"/>
    </row>
    <row r="48" spans="1:6" x14ac:dyDescent="0.2">
      <c r="A48" s="409"/>
      <c r="B48" s="319"/>
      <c r="C48" s="319"/>
      <c r="D48" s="319"/>
      <c r="E48" s="319"/>
      <c r="F48" s="320"/>
    </row>
    <row r="49" spans="1:6" x14ac:dyDescent="0.2">
      <c r="A49" s="409"/>
      <c r="B49" s="319"/>
      <c r="C49" s="319"/>
      <c r="D49" s="319"/>
      <c r="E49" s="319"/>
      <c r="F49" s="320"/>
    </row>
    <row r="50" spans="1:6" x14ac:dyDescent="0.2">
      <c r="A50" s="409"/>
      <c r="B50" s="319"/>
      <c r="C50" s="319"/>
      <c r="D50" s="319"/>
      <c r="E50" s="319"/>
      <c r="F50" s="320"/>
    </row>
    <row r="51" spans="1:6" x14ac:dyDescent="0.2">
      <c r="A51" s="409"/>
      <c r="B51" s="319"/>
      <c r="C51" s="319"/>
      <c r="D51" s="319"/>
      <c r="E51" s="319"/>
      <c r="F51" s="320"/>
    </row>
    <row r="52" spans="1:6" x14ac:dyDescent="0.2">
      <c r="A52" s="409"/>
      <c r="B52" s="319"/>
      <c r="C52" s="319"/>
      <c r="D52" s="319"/>
      <c r="E52" s="319"/>
      <c r="F52" s="320"/>
    </row>
    <row r="53" spans="1:6" x14ac:dyDescent="0.2">
      <c r="A53" s="409"/>
      <c r="B53" s="319"/>
      <c r="C53" s="319"/>
      <c r="D53" s="319"/>
      <c r="E53" s="319"/>
      <c r="F53" s="320"/>
    </row>
    <row r="54" spans="1:6" x14ac:dyDescent="0.2">
      <c r="A54" s="409"/>
      <c r="B54" s="319"/>
      <c r="C54" s="319"/>
      <c r="D54" s="319"/>
      <c r="E54" s="319"/>
      <c r="F54" s="320"/>
    </row>
    <row r="55" spans="1:6" x14ac:dyDescent="0.2">
      <c r="A55" s="409"/>
      <c r="B55" s="319"/>
      <c r="C55" s="319"/>
      <c r="D55" s="319"/>
      <c r="E55" s="319"/>
      <c r="F55" s="320"/>
    </row>
    <row r="56" spans="1:6" x14ac:dyDescent="0.2">
      <c r="A56" s="409"/>
      <c r="B56" s="319"/>
      <c r="C56" s="319"/>
      <c r="D56" s="319"/>
      <c r="E56" s="319"/>
      <c r="F56" s="320"/>
    </row>
    <row r="57" spans="1:6" x14ac:dyDescent="0.2">
      <c r="A57" s="409"/>
      <c r="B57" s="319"/>
      <c r="C57" s="319"/>
      <c r="D57" s="319"/>
      <c r="E57" s="319"/>
      <c r="F57" s="320"/>
    </row>
    <row r="58" spans="1:6" x14ac:dyDescent="0.2">
      <c r="A58" s="409"/>
      <c r="B58" s="319"/>
      <c r="C58" s="319"/>
      <c r="D58" s="319"/>
      <c r="E58" s="319"/>
      <c r="F58" s="320"/>
    </row>
    <row r="59" spans="1:6" x14ac:dyDescent="0.2">
      <c r="A59" s="409"/>
      <c r="B59" s="319"/>
      <c r="C59" s="319"/>
      <c r="D59" s="319"/>
      <c r="E59" s="319"/>
      <c r="F59" s="320"/>
    </row>
    <row r="60" spans="1:6" x14ac:dyDescent="0.2">
      <c r="A60" s="409"/>
      <c r="B60" s="319"/>
      <c r="C60" s="319"/>
      <c r="D60" s="319"/>
      <c r="E60" s="319"/>
      <c r="F60" s="320"/>
    </row>
    <row r="61" spans="1:6" x14ac:dyDescent="0.2">
      <c r="A61" s="409"/>
      <c r="B61" s="319"/>
      <c r="C61" s="319"/>
      <c r="D61" s="319"/>
      <c r="E61" s="319"/>
      <c r="F61" s="320"/>
    </row>
    <row r="62" spans="1:6" x14ac:dyDescent="0.2">
      <c r="A62" s="409"/>
      <c r="B62" s="319"/>
      <c r="C62" s="319"/>
      <c r="D62" s="319"/>
      <c r="E62" s="319"/>
      <c r="F62" s="320"/>
    </row>
    <row r="63" spans="1:6" x14ac:dyDescent="0.2">
      <c r="A63" s="409"/>
      <c r="B63" s="319"/>
      <c r="C63" s="319"/>
      <c r="D63" s="319"/>
      <c r="E63" s="319"/>
      <c r="F63" s="320"/>
    </row>
    <row r="64" spans="1:6" x14ac:dyDescent="0.2">
      <c r="A64" s="409"/>
      <c r="B64" s="319"/>
      <c r="C64" s="319"/>
      <c r="D64" s="319"/>
      <c r="E64" s="319"/>
      <c r="F64" s="320"/>
    </row>
    <row r="65" spans="1:6" x14ac:dyDescent="0.2">
      <c r="A65" s="409"/>
      <c r="B65" s="319"/>
      <c r="C65" s="319"/>
      <c r="D65" s="319"/>
      <c r="E65" s="319"/>
      <c r="F65" s="320"/>
    </row>
    <row r="66" spans="1:6" x14ac:dyDescent="0.2">
      <c r="A66" s="409"/>
      <c r="B66" s="319"/>
      <c r="C66" s="319"/>
      <c r="D66" s="319"/>
      <c r="E66" s="319"/>
      <c r="F66" s="320"/>
    </row>
    <row r="67" spans="1:6" x14ac:dyDescent="0.2">
      <c r="A67" s="414"/>
      <c r="B67" s="321"/>
      <c r="C67" s="321"/>
      <c r="D67" s="321"/>
      <c r="E67" s="321"/>
      <c r="F67" s="322"/>
    </row>
    <row r="68" spans="1:6" x14ac:dyDescent="0.2">
      <c r="A68" s="319"/>
      <c r="B68" s="319"/>
      <c r="C68" s="319"/>
      <c r="D68" s="319"/>
      <c r="E68" s="319"/>
      <c r="F68" s="319"/>
    </row>
    <row r="69" spans="1:6" x14ac:dyDescent="0.2">
      <c r="A69" s="319"/>
      <c r="B69" s="319"/>
      <c r="C69" s="319"/>
      <c r="D69" s="319"/>
      <c r="E69" s="319"/>
      <c r="F69" s="319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T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3" width="14.7109375" customWidth="1"/>
    <col min="11" max="15" width="15.5703125" customWidth="1"/>
  </cols>
  <sheetData>
    <row r="5" spans="1:20" x14ac:dyDescent="0.2">
      <c r="D5" s="622" t="s">
        <v>436</v>
      </c>
      <c r="E5" s="623"/>
      <c r="F5" s="623"/>
      <c r="G5" s="623"/>
      <c r="H5" s="624"/>
    </row>
    <row r="6" spans="1:20" x14ac:dyDescent="0.2">
      <c r="D6" s="620"/>
      <c r="E6" s="621"/>
      <c r="F6" s="621"/>
      <c r="G6" s="621"/>
      <c r="H6" s="621"/>
    </row>
    <row r="7" spans="1:20" x14ac:dyDescent="0.2">
      <c r="A7" s="509" t="s">
        <v>438</v>
      </c>
      <c r="B7" s="509" t="s">
        <v>439</v>
      </c>
      <c r="C7" s="509"/>
      <c r="D7" s="512" t="s">
        <v>440</v>
      </c>
      <c r="E7" s="512" t="s">
        <v>431</v>
      </c>
      <c r="F7" s="512" t="s">
        <v>384</v>
      </c>
      <c r="G7" s="512" t="s">
        <v>432</v>
      </c>
      <c r="H7" s="512" t="s">
        <v>437</v>
      </c>
    </row>
    <row r="8" spans="1:20" x14ac:dyDescent="0.2">
      <c r="A8" t="str">
        <f>LEFT(INPUT!G13,4)</f>
        <v>6°14</v>
      </c>
      <c r="B8" t="str">
        <f>LEFT(INPUT!G14,6)</f>
        <v>106°48</v>
      </c>
      <c r="C8" s="509" t="s">
        <v>434</v>
      </c>
      <c r="D8" s="511" t="str">
        <f>IF(H8="S","-","")</f>
        <v>-</v>
      </c>
      <c r="E8" s="511" t="str">
        <f>LEFT(INPUT!G13,1)</f>
        <v>6</v>
      </c>
      <c r="F8" s="511" t="str">
        <f>RIGHT(A8,2)</f>
        <v>14</v>
      </c>
      <c r="G8" s="511" t="str">
        <f>RIGHT(A9,5)</f>
        <v>10.12</v>
      </c>
      <c r="H8" s="511" t="str">
        <f>RIGHT(A10,1)</f>
        <v>S</v>
      </c>
    </row>
    <row r="9" spans="1:20" x14ac:dyDescent="0.2">
      <c r="A9" t="str">
        <f>LEFT(INPUT!G13,10)</f>
        <v>6°14'10.12</v>
      </c>
      <c r="B9" t="str">
        <f>LEFT(INPUT!G14,12)</f>
        <v>106°48'45.04</v>
      </c>
      <c r="C9" s="509" t="s">
        <v>435</v>
      </c>
      <c r="D9" s="511"/>
      <c r="E9" s="511" t="str">
        <f>LEFT(INPUT!G14,3)</f>
        <v>106</v>
      </c>
      <c r="F9" s="511" t="str">
        <f>RIGHT(B8,2)</f>
        <v>48</v>
      </c>
      <c r="G9" s="511" t="str">
        <f>RIGHT(B9,5)</f>
        <v>45.04</v>
      </c>
      <c r="H9" s="511"/>
    </row>
    <row r="10" spans="1:20" x14ac:dyDescent="0.2">
      <c r="A10" t="str">
        <f>LEFT(INPUT!G13,12)</f>
        <v>6°14'10.12"S</v>
      </c>
      <c r="D10" s="511"/>
      <c r="E10" s="511" t="e">
        <f>E8+(F8/60)+(G8/3600)</f>
        <v>#VALUE!</v>
      </c>
      <c r="F10" s="511"/>
      <c r="G10" s="511" t="e">
        <f>E9+(F9/60)+(G9/3600)</f>
        <v>#VALUE!</v>
      </c>
      <c r="H10" s="511"/>
    </row>
    <row r="11" spans="1:20" x14ac:dyDescent="0.2">
      <c r="D11" s="511"/>
      <c r="E11" s="511"/>
      <c r="F11" s="511"/>
      <c r="G11" s="511"/>
      <c r="H11" s="511"/>
    </row>
    <row r="12" spans="1:20" x14ac:dyDescent="0.2">
      <c r="D12" s="513" t="s">
        <v>438</v>
      </c>
      <c r="E12" s="625" t="e">
        <f>CONCATENATE(D8,E10)</f>
        <v>#VALUE!</v>
      </c>
      <c r="F12" s="626"/>
      <c r="K12" s="629" t="s">
        <v>448</v>
      </c>
      <c r="L12" s="630"/>
      <c r="M12" s="630"/>
      <c r="N12" s="630"/>
      <c r="O12" s="630"/>
      <c r="P12" s="629" t="s">
        <v>447</v>
      </c>
      <c r="Q12" s="630"/>
      <c r="R12" s="630"/>
      <c r="S12" s="630"/>
      <c r="T12" s="630"/>
    </row>
    <row r="13" spans="1:20" ht="15.75" thickBot="1" x14ac:dyDescent="0.25">
      <c r="D13" s="514" t="s">
        <v>439</v>
      </c>
      <c r="E13" s="627" t="e">
        <f>G10</f>
        <v>#VALUE!</v>
      </c>
      <c r="F13" s="628"/>
      <c r="K13" s="631" t="s">
        <v>444</v>
      </c>
      <c r="L13" s="631"/>
      <c r="M13" s="631" t="s">
        <v>445</v>
      </c>
      <c r="N13" s="631"/>
      <c r="O13" s="632" t="s">
        <v>441</v>
      </c>
      <c r="P13" s="527" t="s">
        <v>446</v>
      </c>
      <c r="Q13" s="528" t="s">
        <v>433</v>
      </c>
      <c r="R13" s="529"/>
      <c r="S13" s="528" t="s">
        <v>449</v>
      </c>
      <c r="T13" s="529"/>
    </row>
    <row r="14" spans="1:20" ht="15.75" thickTop="1" x14ac:dyDescent="0.2">
      <c r="K14" s="515" t="s">
        <v>442</v>
      </c>
      <c r="L14" s="515" t="s">
        <v>443</v>
      </c>
      <c r="M14" s="515" t="s">
        <v>442</v>
      </c>
      <c r="N14" s="515" t="s">
        <v>443</v>
      </c>
      <c r="O14" s="633"/>
      <c r="P14" s="527"/>
      <c r="Q14" s="526" t="s">
        <v>442</v>
      </c>
      <c r="R14" s="526" t="s">
        <v>443</v>
      </c>
      <c r="S14" s="526" t="s">
        <v>442</v>
      </c>
      <c r="T14" s="526" t="s">
        <v>443</v>
      </c>
    </row>
    <row r="15" spans="1:20" ht="15" x14ac:dyDescent="0.2">
      <c r="K15" s="516"/>
      <c r="L15" s="516"/>
      <c r="M15" s="516"/>
      <c r="N15" s="516"/>
      <c r="O15" s="516"/>
      <c r="P15" s="535" t="e">
        <f>DEGREES(ATAN2((S15-Q15),(T15-R15)))+IF(ATAN2((S15-Q15),(T15-R15))&lt;0,360)</f>
        <v>#VALUE!</v>
      </c>
      <c r="Q15" s="518" t="e">
        <f>E12</f>
        <v>#VALUE!</v>
      </c>
      <c r="R15" s="517" t="e">
        <f>E13</f>
        <v>#VALUE!</v>
      </c>
      <c r="S15" s="518" t="e">
        <f>E23</f>
        <v>#VALUE!</v>
      </c>
      <c r="T15" s="517" t="e">
        <f>E24</f>
        <v>#VALUE!</v>
      </c>
    </row>
    <row r="16" spans="1:20" ht="15" x14ac:dyDescent="0.2">
      <c r="D16" s="622" t="s">
        <v>329</v>
      </c>
      <c r="E16" s="623"/>
      <c r="F16" s="623"/>
      <c r="G16" s="623"/>
      <c r="H16" s="624"/>
      <c r="K16" s="517" t="e">
        <f>E12</f>
        <v>#VALUE!</v>
      </c>
      <c r="L16" s="517" t="e">
        <f>E13</f>
        <v>#VALUE!</v>
      </c>
      <c r="M16" s="517" t="e">
        <f>E23</f>
        <v>#VALUE!</v>
      </c>
      <c r="N16" s="517" t="e">
        <f>E24</f>
        <v>#VALUE!</v>
      </c>
      <c r="O16" s="521" t="e">
        <f>((ACOS(COS(RADIANS(90-L16))*COS(RADIANS(90-N16))+SIN(RADIANS(90-L16))*SIN(RADIANS(90-N16))*COS(RADIANS(K16-M16)))*6371)*1000)</f>
        <v>#VALUE!</v>
      </c>
      <c r="P16" s="531"/>
      <c r="Q16" s="532"/>
      <c r="R16" s="532"/>
      <c r="S16" s="532"/>
      <c r="T16" s="532"/>
    </row>
    <row r="17" spans="1:20" x14ac:dyDescent="0.2">
      <c r="D17" s="620"/>
      <c r="E17" s="621"/>
      <c r="F17" s="621"/>
      <c r="G17" s="621"/>
      <c r="H17" s="621"/>
      <c r="I17" s="524"/>
      <c r="K17" s="518"/>
      <c r="L17" s="517"/>
      <c r="M17" s="518"/>
      <c r="N17" s="517"/>
      <c r="O17" s="525"/>
      <c r="P17" s="531"/>
      <c r="Q17" s="532"/>
      <c r="R17" s="532"/>
      <c r="S17" s="532"/>
      <c r="T17" s="532"/>
    </row>
    <row r="18" spans="1:20" ht="12.75" customHeight="1" x14ac:dyDescent="0.2">
      <c r="A18" s="509" t="s">
        <v>438</v>
      </c>
      <c r="B18" s="509" t="s">
        <v>439</v>
      </c>
      <c r="D18" s="512" t="s">
        <v>440</v>
      </c>
      <c r="E18" s="512" t="s">
        <v>431</v>
      </c>
      <c r="F18" s="512" t="s">
        <v>384</v>
      </c>
      <c r="G18" s="512" t="s">
        <v>432</v>
      </c>
      <c r="H18" s="512" t="s">
        <v>437</v>
      </c>
      <c r="I18" s="522"/>
      <c r="O18" s="519"/>
      <c r="P18" s="531"/>
      <c r="Q18" s="532"/>
      <c r="R18" s="532"/>
      <c r="S18" s="532"/>
      <c r="T18" s="532"/>
    </row>
    <row r="19" spans="1:20" x14ac:dyDescent="0.2">
      <c r="A19" t="str">
        <f>LEFT(INPUT!G29,4)</f>
        <v>-6.2</v>
      </c>
      <c r="B19" t="str">
        <f>LEFT(INPUT!G30,6)</f>
        <v>106.81</v>
      </c>
      <c r="D19" s="511" t="str">
        <f>IF(H19="S","-","")</f>
        <v/>
      </c>
      <c r="E19" s="511" t="str">
        <f>LEFT(INPUT!G29,1)</f>
        <v>-</v>
      </c>
      <c r="F19" s="511" t="str">
        <f>RIGHT(A19,2)</f>
        <v>.2</v>
      </c>
      <c r="G19" s="511" t="str">
        <f>RIGHT(A20,5)</f>
        <v>676 /</v>
      </c>
      <c r="H19" s="512" t="str">
        <f>RIGHT(A21,1)</f>
        <v xml:space="preserve"> </v>
      </c>
      <c r="I19" s="522"/>
      <c r="O19" s="519"/>
      <c r="P19" s="531"/>
      <c r="Q19" s="532"/>
      <c r="R19" s="532"/>
      <c r="S19" s="532"/>
      <c r="T19" s="532"/>
    </row>
    <row r="20" spans="1:20" x14ac:dyDescent="0.2">
      <c r="A20" t="str">
        <f>LEFT(INPUT!G29,10)</f>
        <v>-6.23676 /</v>
      </c>
      <c r="B20" t="str">
        <f>LEFT(INPUT!G30,12)</f>
        <v>106.81423 //</v>
      </c>
      <c r="D20" s="511"/>
      <c r="E20" s="511" t="str">
        <f>LEFT(INPUT!G30,3)</f>
        <v>106</v>
      </c>
      <c r="F20" s="511" t="str">
        <f>RIGHT(B19,2)</f>
        <v>81</v>
      </c>
      <c r="G20" s="511" t="str">
        <f>RIGHT(B20,5)</f>
        <v>23 //</v>
      </c>
      <c r="H20" s="511"/>
      <c r="I20" s="522"/>
      <c r="O20" s="519"/>
      <c r="P20" s="531"/>
      <c r="Q20" s="532"/>
      <c r="R20" s="532"/>
      <c r="S20" s="532"/>
      <c r="T20" s="532"/>
    </row>
    <row r="21" spans="1:20" x14ac:dyDescent="0.2">
      <c r="A21" t="str">
        <f>LEFT(INPUT!G29,12)</f>
        <v xml:space="preserve">-6.23676 // </v>
      </c>
      <c r="D21" s="512"/>
      <c r="E21" s="511" t="e">
        <f>E19+(F19/60)+(G19/3600)</f>
        <v>#VALUE!</v>
      </c>
      <c r="F21" s="511"/>
      <c r="G21" s="511" t="e">
        <f>E20+(F20/60)+(G20/3600)</f>
        <v>#VALUE!</v>
      </c>
      <c r="H21" s="511"/>
      <c r="I21" s="522"/>
      <c r="O21" s="519"/>
      <c r="P21" s="531"/>
      <c r="Q21" s="532"/>
      <c r="R21" s="532"/>
      <c r="S21" s="532"/>
      <c r="T21" s="532"/>
    </row>
    <row r="22" spans="1:20" x14ac:dyDescent="0.2">
      <c r="D22" s="512"/>
      <c r="E22" s="511"/>
      <c r="F22" s="511"/>
      <c r="G22" s="511"/>
      <c r="H22" s="511"/>
      <c r="I22" s="522"/>
      <c r="O22" s="519"/>
      <c r="P22" s="531"/>
      <c r="Q22" s="532"/>
      <c r="R22" s="532"/>
      <c r="S22" s="532"/>
      <c r="T22" s="532"/>
    </row>
    <row r="23" spans="1:20" x14ac:dyDescent="0.2">
      <c r="D23" s="513" t="s">
        <v>438</v>
      </c>
      <c r="E23" s="625" t="e">
        <f>CONCATENATE(D19,E21)</f>
        <v>#VALUE!</v>
      </c>
      <c r="F23" s="626"/>
      <c r="I23" s="522"/>
      <c r="O23" s="519"/>
      <c r="P23" s="531"/>
      <c r="Q23" s="532"/>
      <c r="R23" s="532"/>
      <c r="S23" s="532"/>
      <c r="T23" s="532"/>
    </row>
    <row r="24" spans="1:20" ht="13.5" thickBot="1" x14ac:dyDescent="0.25">
      <c r="D24" s="514" t="s">
        <v>439</v>
      </c>
      <c r="E24" s="627" t="e">
        <f>G21</f>
        <v>#VALUE!</v>
      </c>
      <c r="F24" s="628"/>
      <c r="I24" s="522"/>
      <c r="O24" s="519"/>
      <c r="P24" s="533"/>
      <c r="Q24" s="534"/>
      <c r="R24" s="534"/>
      <c r="S24" s="534"/>
      <c r="T24" s="534"/>
    </row>
    <row r="25" spans="1:20" ht="13.5" thickTop="1" x14ac:dyDescent="0.2">
      <c r="I25" s="522"/>
      <c r="O25" s="519"/>
      <c r="P25" s="535" t="e">
        <f>DEGREES(ATAN2((S25-Q25),(T25-R25)))+IF(ATAN2((S25-Q25),(T25-R25))&lt;0,360)</f>
        <v>#VALUE!</v>
      </c>
      <c r="Q25" s="510" t="e">
        <f>M16</f>
        <v>#VALUE!</v>
      </c>
      <c r="R25" t="e">
        <f>N16</f>
        <v>#VALUE!</v>
      </c>
      <c r="S25" s="510" t="e">
        <f>K16</f>
        <v>#VALUE!</v>
      </c>
      <c r="T25" t="e">
        <f>L16</f>
        <v>#VALUE!</v>
      </c>
    </row>
    <row r="26" spans="1:20" x14ac:dyDescent="0.2">
      <c r="I26" s="523"/>
      <c r="O26" s="520"/>
    </row>
    <row r="27" spans="1:20" x14ac:dyDescent="0.2">
      <c r="O27" s="530"/>
    </row>
    <row r="29" spans="1:20" x14ac:dyDescent="0.2">
      <c r="Q29" t="s">
        <v>450</v>
      </c>
      <c r="R29">
        <v>106.7526388888889</v>
      </c>
      <c r="S29" t="s">
        <v>451</v>
      </c>
      <c r="T29">
        <v>106.75263055555556</v>
      </c>
    </row>
  </sheetData>
  <mergeCells count="13">
    <mergeCell ref="P12:T12"/>
    <mergeCell ref="K12:O12"/>
    <mergeCell ref="M13:N13"/>
    <mergeCell ref="O13:O14"/>
    <mergeCell ref="D17:H17"/>
    <mergeCell ref="E13:F13"/>
    <mergeCell ref="D16:H16"/>
    <mergeCell ref="K13:L13"/>
    <mergeCell ref="D6:H6"/>
    <mergeCell ref="D5:H5"/>
    <mergeCell ref="E12:F12"/>
    <mergeCell ref="E23:F23"/>
    <mergeCell ref="E24:F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37"/>
  <sheetViews>
    <sheetView zoomScale="70" zoomScaleNormal="70" zoomScaleSheetLayoutView="70" workbookViewId="0">
      <selection activeCell="B6" sqref="B6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634" t="s">
        <v>331</v>
      </c>
      <c r="B2" s="634"/>
      <c r="C2" s="634"/>
      <c r="D2" s="634"/>
      <c r="E2" s="634"/>
    </row>
    <row r="3" spans="1:5" ht="11.25" customHeight="1" x14ac:dyDescent="0.2">
      <c r="A3" s="260"/>
      <c r="B3" s="260"/>
      <c r="C3" s="260"/>
      <c r="D3" s="260"/>
      <c r="E3" s="260"/>
    </row>
    <row r="4" spans="1:5" ht="21.75" customHeight="1" x14ac:dyDescent="0.2">
      <c r="A4" s="260"/>
      <c r="B4" s="310" t="str">
        <f>CONCATENATE("Site Name      : ",INPUT!C6)</f>
        <v>Site Name      : CINIRU_KEB_BARU</v>
      </c>
      <c r="C4" s="261"/>
      <c r="D4" s="261"/>
      <c r="E4" s="261"/>
    </row>
    <row r="5" spans="1:5" ht="21.75" customHeight="1" x14ac:dyDescent="0.2">
      <c r="A5" s="260"/>
      <c r="B5" s="310" t="str">
        <f>CONCATENATE("Site ID            : ",INPUT!C5)</f>
        <v>Site ID            : 1139271003</v>
      </c>
      <c r="C5" s="261"/>
      <c r="D5" s="261"/>
      <c r="E5" s="261"/>
    </row>
    <row r="6" spans="1:5" ht="21.75" customHeight="1" x14ac:dyDescent="0.25">
      <c r="A6" s="241"/>
      <c r="B6" s="310" t="str">
        <f>CONCATENATE("Candidate      : ",INPUT!C7)</f>
        <v>Candidate      : 1</v>
      </c>
      <c r="C6" s="263"/>
      <c r="D6" s="263"/>
      <c r="E6" s="263"/>
    </row>
    <row r="7" spans="1:5" ht="21.75" customHeight="1" x14ac:dyDescent="0.25">
      <c r="A7" s="241"/>
      <c r="B7" s="326" t="str">
        <f>CONCATENATE("Proposed By  : ",INPUT!C21)</f>
        <v xml:space="preserve">Proposed By  : </v>
      </c>
      <c r="C7" s="263"/>
      <c r="D7" s="263"/>
      <c r="E7" s="263"/>
    </row>
    <row r="8" spans="1:5" ht="15" customHeight="1" thickBot="1" x14ac:dyDescent="0.3">
      <c r="A8" s="241"/>
      <c r="B8" s="262"/>
      <c r="C8" s="263"/>
      <c r="D8" s="263"/>
      <c r="E8" s="263"/>
    </row>
    <row r="9" spans="1:5" ht="30" customHeight="1" thickBot="1" x14ac:dyDescent="0.25">
      <c r="A9" s="257" t="s">
        <v>101</v>
      </c>
      <c r="B9" s="258" t="s">
        <v>322</v>
      </c>
      <c r="C9" s="258" t="s">
        <v>3</v>
      </c>
      <c r="D9" s="258" t="s">
        <v>55</v>
      </c>
      <c r="E9" s="259" t="s">
        <v>323</v>
      </c>
    </row>
    <row r="10" spans="1:5" ht="36.75" customHeight="1" x14ac:dyDescent="0.2">
      <c r="A10" s="252">
        <v>1</v>
      </c>
      <c r="B10" s="253" t="s">
        <v>324</v>
      </c>
      <c r="C10" s="254" t="s">
        <v>329</v>
      </c>
      <c r="D10" s="255"/>
      <c r="E10" s="256"/>
    </row>
    <row r="11" spans="1:5" ht="36.75" customHeight="1" x14ac:dyDescent="0.2">
      <c r="A11" s="246">
        <v>2</v>
      </c>
      <c r="B11" s="244" t="s">
        <v>326</v>
      </c>
      <c r="C11" s="245" t="s">
        <v>329</v>
      </c>
      <c r="D11" s="243"/>
      <c r="E11" s="247"/>
    </row>
    <row r="12" spans="1:5" ht="36.75" customHeight="1" x14ac:dyDescent="0.2">
      <c r="A12" s="246">
        <v>3</v>
      </c>
      <c r="B12" s="244" t="s">
        <v>325</v>
      </c>
      <c r="C12" s="245" t="s">
        <v>329</v>
      </c>
      <c r="D12" s="243"/>
      <c r="E12" s="247"/>
    </row>
    <row r="13" spans="1:5" ht="36.75" customHeight="1" x14ac:dyDescent="0.2">
      <c r="A13" s="246">
        <v>4</v>
      </c>
      <c r="B13" s="244" t="s">
        <v>327</v>
      </c>
      <c r="C13" s="245" t="s">
        <v>329</v>
      </c>
      <c r="D13" s="243"/>
      <c r="E13" s="247"/>
    </row>
    <row r="14" spans="1:5" ht="36.75" customHeight="1" x14ac:dyDescent="0.2">
      <c r="A14" s="246">
        <v>5</v>
      </c>
      <c r="B14" s="244" t="s">
        <v>328</v>
      </c>
      <c r="C14" s="245" t="s">
        <v>329</v>
      </c>
      <c r="D14" s="243"/>
      <c r="E14" s="247"/>
    </row>
    <row r="15" spans="1:5" ht="36.75" customHeight="1" x14ac:dyDescent="0.2">
      <c r="A15" s="246">
        <v>6</v>
      </c>
      <c r="B15" s="244" t="s">
        <v>312</v>
      </c>
      <c r="C15" s="242" t="s">
        <v>185</v>
      </c>
      <c r="D15" s="243"/>
      <c r="E15" s="247"/>
    </row>
    <row r="16" spans="1:5" ht="36.75" customHeight="1" x14ac:dyDescent="0.2">
      <c r="A16" s="329">
        <v>7</v>
      </c>
      <c r="B16" s="330" t="s">
        <v>362</v>
      </c>
      <c r="C16" s="331" t="s">
        <v>186</v>
      </c>
      <c r="D16" s="332"/>
      <c r="E16" s="333"/>
    </row>
    <row r="17" spans="1:5" ht="36.75" customHeight="1" x14ac:dyDescent="0.2">
      <c r="A17" s="329">
        <v>8</v>
      </c>
      <c r="B17" s="330" t="s">
        <v>363</v>
      </c>
      <c r="C17" s="331" t="s">
        <v>356</v>
      </c>
      <c r="D17" s="332"/>
      <c r="E17" s="333"/>
    </row>
    <row r="18" spans="1:5" ht="36.75" customHeight="1" x14ac:dyDescent="0.2">
      <c r="A18" s="329">
        <v>9</v>
      </c>
      <c r="B18" s="330" t="s">
        <v>35</v>
      </c>
      <c r="C18" s="331" t="s">
        <v>186</v>
      </c>
      <c r="D18" s="332"/>
      <c r="E18" s="333"/>
    </row>
    <row r="19" spans="1:5" ht="36.75" customHeight="1" x14ac:dyDescent="0.2">
      <c r="A19" s="329">
        <v>10</v>
      </c>
      <c r="B19" s="244" t="s">
        <v>313</v>
      </c>
      <c r="C19" s="242" t="s">
        <v>186</v>
      </c>
      <c r="D19" s="243"/>
      <c r="E19" s="247"/>
    </row>
    <row r="20" spans="1:5" ht="36.75" customHeight="1" x14ac:dyDescent="0.2">
      <c r="A20" s="246">
        <v>11</v>
      </c>
      <c r="B20" s="244" t="s">
        <v>314</v>
      </c>
      <c r="C20" s="242" t="s">
        <v>185</v>
      </c>
      <c r="D20" s="243"/>
      <c r="E20" s="247"/>
    </row>
    <row r="21" spans="1:5" ht="36.75" customHeight="1" x14ac:dyDescent="0.2">
      <c r="A21" s="246">
        <v>12</v>
      </c>
      <c r="B21" s="244" t="s">
        <v>315</v>
      </c>
      <c r="C21" s="242" t="s">
        <v>185</v>
      </c>
      <c r="D21" s="243"/>
      <c r="E21" s="247"/>
    </row>
    <row r="22" spans="1:5" ht="36.75" customHeight="1" x14ac:dyDescent="0.2">
      <c r="A22" s="329">
        <v>13</v>
      </c>
      <c r="B22" s="244" t="s">
        <v>316</v>
      </c>
      <c r="C22" s="242" t="s">
        <v>187</v>
      </c>
      <c r="D22" s="243"/>
      <c r="E22" s="247"/>
    </row>
    <row r="23" spans="1:5" ht="36.75" customHeight="1" x14ac:dyDescent="0.2">
      <c r="A23" s="246">
        <v>14</v>
      </c>
      <c r="B23" s="244" t="s">
        <v>317</v>
      </c>
      <c r="C23" s="242" t="s">
        <v>185</v>
      </c>
      <c r="D23" s="243"/>
      <c r="E23" s="247"/>
    </row>
    <row r="24" spans="1:5" ht="36.75" customHeight="1" x14ac:dyDescent="0.2">
      <c r="A24" s="246">
        <v>15</v>
      </c>
      <c r="B24" s="244" t="s">
        <v>318</v>
      </c>
      <c r="C24" s="242" t="s">
        <v>185</v>
      </c>
      <c r="D24" s="243"/>
      <c r="E24" s="247"/>
    </row>
    <row r="25" spans="1:5" ht="36.75" customHeight="1" x14ac:dyDescent="0.2">
      <c r="A25" s="329">
        <v>16</v>
      </c>
      <c r="B25" s="244" t="s">
        <v>319</v>
      </c>
      <c r="C25" s="242" t="s">
        <v>185</v>
      </c>
      <c r="D25" s="243"/>
      <c r="E25" s="247"/>
    </row>
    <row r="26" spans="1:5" ht="36.75" customHeight="1" x14ac:dyDescent="0.2">
      <c r="A26" s="246">
        <v>17</v>
      </c>
      <c r="B26" s="244" t="s">
        <v>320</v>
      </c>
      <c r="C26" s="242" t="s">
        <v>187</v>
      </c>
      <c r="D26" s="243"/>
      <c r="E26" s="247"/>
    </row>
    <row r="27" spans="1:5" ht="36.75" customHeight="1" thickBot="1" x14ac:dyDescent="0.25">
      <c r="A27" s="246">
        <v>18</v>
      </c>
      <c r="B27" s="248" t="s">
        <v>321</v>
      </c>
      <c r="C27" s="249" t="s">
        <v>270</v>
      </c>
      <c r="D27" s="250"/>
      <c r="E27" s="251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635" t="s">
        <v>330</v>
      </c>
      <c r="B30" s="636"/>
      <c r="C30" s="636"/>
      <c r="D30" s="636"/>
      <c r="E30" s="637"/>
    </row>
    <row r="31" spans="1:5" x14ac:dyDescent="0.2">
      <c r="A31" s="638"/>
      <c r="B31" s="639"/>
      <c r="C31" s="639"/>
      <c r="D31" s="639"/>
      <c r="E31" s="640"/>
    </row>
    <row r="32" spans="1:5" x14ac:dyDescent="0.2">
      <c r="A32" s="638"/>
      <c r="B32" s="639"/>
      <c r="C32" s="639"/>
      <c r="D32" s="639"/>
      <c r="E32" s="640"/>
    </row>
    <row r="33" spans="1:5" x14ac:dyDescent="0.2">
      <c r="A33" s="638"/>
      <c r="B33" s="639"/>
      <c r="C33" s="639"/>
      <c r="D33" s="639"/>
      <c r="E33" s="640"/>
    </row>
    <row r="34" spans="1:5" ht="13.5" thickBot="1" x14ac:dyDescent="0.25">
      <c r="A34" s="638"/>
      <c r="B34" s="639"/>
      <c r="C34" s="639"/>
      <c r="D34" s="639"/>
      <c r="E34" s="640"/>
    </row>
    <row r="35" spans="1:5" x14ac:dyDescent="0.2">
      <c r="A35" s="641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September 19 2022</v>
      </c>
      <c r="B35" s="642"/>
      <c r="C35" s="642"/>
      <c r="D35" s="642"/>
      <c r="E35" s="643"/>
    </row>
    <row r="36" spans="1:5" x14ac:dyDescent="0.2">
      <c r="A36" s="644"/>
      <c r="B36" s="645"/>
      <c r="C36" s="645"/>
      <c r="D36" s="645"/>
      <c r="E36" s="646"/>
    </row>
    <row r="37" spans="1:5" ht="13.5" thickBot="1" x14ac:dyDescent="0.25">
      <c r="A37" s="647"/>
      <c r="B37" s="648"/>
      <c r="C37" s="648"/>
      <c r="D37" s="648"/>
      <c r="E37" s="649"/>
    </row>
  </sheetData>
  <mergeCells count="3">
    <mergeCell ref="A2:E2"/>
    <mergeCell ref="A30:E34"/>
    <mergeCell ref="A35:E37"/>
  </mergeCells>
  <phoneticPr fontId="56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3:L42"/>
  <sheetViews>
    <sheetView zoomScale="70" zoomScaleNormal="70" zoomScaleSheetLayoutView="70" workbookViewId="0">
      <selection activeCell="F18" sqref="F18"/>
    </sheetView>
  </sheetViews>
  <sheetFormatPr defaultColWidth="9.140625" defaultRowHeight="15" x14ac:dyDescent="0.2"/>
  <cols>
    <col min="1" max="1" width="20.42578125" style="196" customWidth="1"/>
    <col min="2" max="2" width="3.85546875" style="196" customWidth="1"/>
    <col min="3" max="8" width="10.5703125" style="196" customWidth="1"/>
    <col min="9" max="9" width="11.85546875" style="196" customWidth="1"/>
    <col min="10" max="10" width="10.5703125" style="196" customWidth="1"/>
    <col min="11" max="11" width="12.42578125" style="196" customWidth="1"/>
    <col min="12" max="12" width="16" style="196" customWidth="1"/>
    <col min="13" max="16384" width="9.140625" style="196"/>
  </cols>
  <sheetData>
    <row r="3" spans="1:11" ht="33.75" x14ac:dyDescent="0.2">
      <c r="A3" s="195"/>
      <c r="B3" s="195"/>
      <c r="D3" s="725" t="s">
        <v>287</v>
      </c>
      <c r="E3" s="725"/>
      <c r="F3" s="725"/>
      <c r="G3" s="725"/>
      <c r="H3" s="725"/>
      <c r="I3" s="725"/>
      <c r="J3" s="725"/>
    </row>
    <row r="4" spans="1:11" ht="28.5" x14ac:dyDescent="0.2">
      <c r="A4" s="197"/>
      <c r="B4" s="197"/>
      <c r="D4" s="726" t="s">
        <v>57</v>
      </c>
      <c r="E4" s="726"/>
      <c r="F4" s="726"/>
      <c r="G4" s="726"/>
      <c r="H4" s="726"/>
      <c r="I4" s="726"/>
      <c r="J4" s="726"/>
    </row>
    <row r="5" spans="1:11" x14ac:dyDescent="0.2">
      <c r="A5" s="198"/>
      <c r="B5" s="198"/>
    </row>
    <row r="6" spans="1:11" x14ac:dyDescent="0.2">
      <c r="A6" s="199"/>
      <c r="B6" s="199"/>
    </row>
    <row r="7" spans="1:11" ht="15.75" thickBot="1" x14ac:dyDescent="0.25">
      <c r="A7" s="200"/>
      <c r="B7" s="200"/>
    </row>
    <row r="8" spans="1:11" ht="27" customHeight="1" x14ac:dyDescent="0.2">
      <c r="B8" s="727" t="s">
        <v>288</v>
      </c>
      <c r="C8" s="728"/>
      <c r="D8" s="729"/>
      <c r="E8" s="730">
        <f>INPUT!C5</f>
        <v>1139271003</v>
      </c>
      <c r="F8" s="654"/>
      <c r="G8" s="654"/>
      <c r="H8" s="654"/>
      <c r="I8" s="654"/>
      <c r="J8" s="654"/>
      <c r="K8" s="731"/>
    </row>
    <row r="9" spans="1:11" ht="27" customHeight="1" x14ac:dyDescent="0.2">
      <c r="B9" s="706" t="s">
        <v>289</v>
      </c>
      <c r="C9" s="707"/>
      <c r="D9" s="708"/>
      <c r="E9" s="676" t="str">
        <f>INPUT!C6</f>
        <v>CINIRU_KEB_BARU</v>
      </c>
      <c r="F9" s="677"/>
      <c r="G9" s="677"/>
      <c r="H9" s="677"/>
      <c r="I9" s="677"/>
      <c r="J9" s="677"/>
      <c r="K9" s="709"/>
    </row>
    <row r="10" spans="1:11" ht="27" customHeight="1" x14ac:dyDescent="0.2">
      <c r="B10" s="706" t="s">
        <v>290</v>
      </c>
      <c r="C10" s="707"/>
      <c r="D10" s="708"/>
      <c r="E10" s="676">
        <f>INPUT!C7</f>
        <v>1</v>
      </c>
      <c r="F10" s="677"/>
      <c r="G10" s="677"/>
      <c r="H10" s="677"/>
      <c r="I10" s="677"/>
      <c r="J10" s="677"/>
      <c r="K10" s="709"/>
    </row>
    <row r="11" spans="1:11" ht="42" customHeight="1" x14ac:dyDescent="0.2">
      <c r="B11" s="706" t="s">
        <v>291</v>
      </c>
      <c r="C11" s="707"/>
      <c r="D11" s="708"/>
      <c r="E11" s="710" t="str">
        <f>CONCATENATE(INPUT!C17,", ",INPUT!C18,", ",INPUT!C19)</f>
        <v>Jalan Suryo, Kelurahan. Rawa Barat Kecamatan. Kebayoran Baru, Jakarta Selatan, DKI Jakarta</v>
      </c>
      <c r="F11" s="711"/>
      <c r="G11" s="711"/>
      <c r="H11" s="711"/>
      <c r="I11" s="711"/>
      <c r="J11" s="711"/>
      <c r="K11" s="712"/>
    </row>
    <row r="12" spans="1:11" ht="27" customHeight="1" x14ac:dyDescent="0.2">
      <c r="B12" s="706" t="s">
        <v>292</v>
      </c>
      <c r="C12" s="707"/>
      <c r="D12" s="708"/>
      <c r="E12" s="676" t="str">
        <f>INPUT!C9</f>
        <v>Greenfield</v>
      </c>
      <c r="F12" s="677"/>
      <c r="G12" s="677"/>
      <c r="H12" s="677"/>
      <c r="I12" s="677"/>
      <c r="J12" s="677"/>
      <c r="K12" s="709"/>
    </row>
    <row r="13" spans="1:11" ht="27" customHeight="1" thickBot="1" x14ac:dyDescent="0.25">
      <c r="B13" s="721" t="s">
        <v>293</v>
      </c>
      <c r="C13" s="722"/>
      <c r="D13" s="723"/>
      <c r="E13" s="673">
        <f>INPUT!C21</f>
        <v>0</v>
      </c>
      <c r="F13" s="674"/>
      <c r="G13" s="674"/>
      <c r="H13" s="674"/>
      <c r="I13" s="674"/>
      <c r="J13" s="674"/>
      <c r="K13" s="724"/>
    </row>
    <row r="14" spans="1:11" ht="12" customHeight="1" x14ac:dyDescent="0.2">
      <c r="C14" s="201"/>
      <c r="D14" s="201"/>
      <c r="E14" s="201"/>
      <c r="F14" s="201"/>
      <c r="G14" s="201"/>
      <c r="H14" s="201"/>
    </row>
    <row r="15" spans="1:11" ht="15.75" x14ac:dyDescent="0.2">
      <c r="A15" s="202" t="s">
        <v>294</v>
      </c>
      <c r="B15" s="203"/>
    </row>
    <row r="16" spans="1:11" ht="15.75" x14ac:dyDescent="0.2">
      <c r="A16" s="202" t="s">
        <v>295</v>
      </c>
      <c r="B16" s="203"/>
    </row>
    <row r="17" spans="1:12" ht="12" customHeight="1" x14ac:dyDescent="0.2">
      <c r="A17" s="204"/>
      <c r="B17" s="204"/>
    </row>
    <row r="18" spans="1:12" ht="21" x14ac:dyDescent="0.2">
      <c r="A18" s="205" t="s">
        <v>296</v>
      </c>
      <c r="B18" s="205"/>
    </row>
    <row r="19" spans="1:12" ht="15.75" thickBot="1" x14ac:dyDescent="0.25">
      <c r="A19" s="206"/>
      <c r="B19" s="206"/>
    </row>
    <row r="20" spans="1:12" ht="21" customHeight="1" x14ac:dyDescent="0.2">
      <c r="A20" s="670" t="s">
        <v>297</v>
      </c>
      <c r="B20" s="713"/>
      <c r="C20" s="695" t="s">
        <v>298</v>
      </c>
      <c r="D20" s="695"/>
      <c r="E20" s="695" t="s">
        <v>299</v>
      </c>
      <c r="F20" s="695"/>
      <c r="G20" s="715" t="s">
        <v>3</v>
      </c>
      <c r="H20" s="716"/>
      <c r="I20" s="716"/>
      <c r="J20" s="717"/>
      <c r="K20" s="695" t="s">
        <v>300</v>
      </c>
      <c r="L20" s="693" t="s">
        <v>301</v>
      </c>
    </row>
    <row r="21" spans="1:12" ht="20.25" customHeight="1" thickBot="1" x14ac:dyDescent="0.25">
      <c r="A21" s="671"/>
      <c r="B21" s="714"/>
      <c r="C21" s="207" t="s">
        <v>302</v>
      </c>
      <c r="D21" s="208" t="s">
        <v>303</v>
      </c>
      <c r="E21" s="207" t="s">
        <v>302</v>
      </c>
      <c r="F21" s="208" t="s">
        <v>303</v>
      </c>
      <c r="G21" s="718"/>
      <c r="H21" s="719"/>
      <c r="I21" s="719"/>
      <c r="J21" s="720"/>
      <c r="K21" s="696"/>
      <c r="L21" s="694"/>
    </row>
    <row r="22" spans="1:12" ht="48" customHeight="1" x14ac:dyDescent="0.2">
      <c r="A22" s="670" t="s">
        <v>304</v>
      </c>
      <c r="B22" s="209"/>
      <c r="C22" s="210"/>
      <c r="D22" s="211"/>
      <c r="E22" s="210"/>
      <c r="F22" s="211"/>
      <c r="G22" s="697"/>
      <c r="H22" s="698"/>
      <c r="I22" s="698"/>
      <c r="J22" s="699"/>
      <c r="K22" s="210"/>
      <c r="L22" s="690"/>
    </row>
    <row r="23" spans="1:12" ht="48" customHeight="1" x14ac:dyDescent="0.2">
      <c r="A23" s="656"/>
      <c r="B23" s="212"/>
      <c r="C23" s="213"/>
      <c r="D23" s="214"/>
      <c r="E23" s="213"/>
      <c r="F23" s="214"/>
      <c r="G23" s="700"/>
      <c r="H23" s="701"/>
      <c r="I23" s="701"/>
      <c r="J23" s="702"/>
      <c r="K23" s="213"/>
      <c r="L23" s="691"/>
    </row>
    <row r="24" spans="1:12" ht="48" customHeight="1" thickBot="1" x14ac:dyDescent="0.25">
      <c r="A24" s="671"/>
      <c r="B24" s="215"/>
      <c r="C24" s="216"/>
      <c r="D24" s="217"/>
      <c r="E24" s="216"/>
      <c r="F24" s="217"/>
      <c r="G24" s="703"/>
      <c r="H24" s="704"/>
      <c r="I24" s="704"/>
      <c r="J24" s="705"/>
      <c r="K24" s="216"/>
      <c r="L24" s="692"/>
    </row>
    <row r="25" spans="1:12" ht="48" customHeight="1" x14ac:dyDescent="0.2">
      <c r="A25" s="655" t="s">
        <v>305</v>
      </c>
      <c r="B25" s="218"/>
      <c r="C25" s="219"/>
      <c r="D25" s="220"/>
      <c r="E25" s="219"/>
      <c r="F25" s="221"/>
      <c r="G25" s="658"/>
      <c r="H25" s="659"/>
      <c r="I25" s="659"/>
      <c r="J25" s="660"/>
      <c r="K25" s="222"/>
      <c r="L25" s="661"/>
    </row>
    <row r="26" spans="1:12" ht="48" customHeight="1" x14ac:dyDescent="0.2">
      <c r="A26" s="656"/>
      <c r="B26" s="212"/>
      <c r="C26" s="223"/>
      <c r="D26" s="224"/>
      <c r="E26" s="223"/>
      <c r="F26" s="225"/>
      <c r="G26" s="664"/>
      <c r="H26" s="665"/>
      <c r="I26" s="665"/>
      <c r="J26" s="666"/>
      <c r="K26" s="226"/>
      <c r="L26" s="662"/>
    </row>
    <row r="27" spans="1:12" ht="48" customHeight="1" thickBot="1" x14ac:dyDescent="0.25">
      <c r="A27" s="657"/>
      <c r="B27" s="227"/>
      <c r="C27" s="228"/>
      <c r="D27" s="229"/>
      <c r="E27" s="228"/>
      <c r="F27" s="230"/>
      <c r="G27" s="667"/>
      <c r="H27" s="668"/>
      <c r="I27" s="668"/>
      <c r="J27" s="669"/>
      <c r="K27" s="231"/>
      <c r="L27" s="663"/>
    </row>
    <row r="28" spans="1:12" ht="48" customHeight="1" x14ac:dyDescent="0.2">
      <c r="A28" s="670" t="s">
        <v>306</v>
      </c>
      <c r="B28" s="209"/>
      <c r="C28" s="232"/>
      <c r="D28" s="233"/>
      <c r="E28" s="232"/>
      <c r="F28" s="234"/>
      <c r="G28" s="687"/>
      <c r="H28" s="688"/>
      <c r="I28" s="688"/>
      <c r="J28" s="689"/>
      <c r="K28" s="235"/>
      <c r="L28" s="685"/>
    </row>
    <row r="29" spans="1:12" ht="48" customHeight="1" x14ac:dyDescent="0.2">
      <c r="A29" s="656"/>
      <c r="B29" s="212"/>
      <c r="C29" s="223"/>
      <c r="D29" s="224"/>
      <c r="E29" s="223"/>
      <c r="F29" s="225"/>
      <c r="G29" s="664"/>
      <c r="H29" s="665"/>
      <c r="I29" s="665"/>
      <c r="J29" s="666"/>
      <c r="K29" s="226"/>
      <c r="L29" s="662"/>
    </row>
    <row r="30" spans="1:12" ht="48" customHeight="1" thickBot="1" x14ac:dyDescent="0.25">
      <c r="A30" s="671"/>
      <c r="B30" s="215"/>
      <c r="C30" s="236"/>
      <c r="D30" s="237"/>
      <c r="E30" s="236"/>
      <c r="F30" s="238"/>
      <c r="G30" s="679"/>
      <c r="H30" s="680"/>
      <c r="I30" s="680"/>
      <c r="J30" s="681"/>
      <c r="K30" s="239"/>
      <c r="L30" s="686"/>
    </row>
    <row r="31" spans="1:12" ht="48" customHeight="1" x14ac:dyDescent="0.2">
      <c r="A31" s="655" t="s">
        <v>307</v>
      </c>
      <c r="B31" s="218"/>
      <c r="C31" s="219"/>
      <c r="D31" s="220"/>
      <c r="E31" s="219"/>
      <c r="F31" s="221"/>
      <c r="G31" s="658"/>
      <c r="H31" s="659"/>
      <c r="I31" s="659"/>
      <c r="J31" s="660"/>
      <c r="K31" s="222"/>
      <c r="L31" s="661"/>
    </row>
    <row r="32" spans="1:12" ht="48" customHeight="1" x14ac:dyDescent="0.2">
      <c r="A32" s="656"/>
      <c r="B32" s="212"/>
      <c r="C32" s="223"/>
      <c r="D32" s="224"/>
      <c r="E32" s="223"/>
      <c r="F32" s="225"/>
      <c r="G32" s="664"/>
      <c r="H32" s="665"/>
      <c r="I32" s="665"/>
      <c r="J32" s="666"/>
      <c r="K32" s="226"/>
      <c r="L32" s="662"/>
    </row>
    <row r="33" spans="1:12" ht="48" customHeight="1" thickBot="1" x14ac:dyDescent="0.25">
      <c r="A33" s="657"/>
      <c r="B33" s="227"/>
      <c r="C33" s="228"/>
      <c r="D33" s="229"/>
      <c r="E33" s="228"/>
      <c r="F33" s="230"/>
      <c r="G33" s="667"/>
      <c r="H33" s="668"/>
      <c r="I33" s="668"/>
      <c r="J33" s="669"/>
      <c r="K33" s="231"/>
      <c r="L33" s="663"/>
    </row>
    <row r="34" spans="1:12" ht="48" customHeight="1" x14ac:dyDescent="0.2">
      <c r="A34" s="670" t="s">
        <v>308</v>
      </c>
      <c r="B34" s="209"/>
      <c r="C34" s="232"/>
      <c r="D34" s="233"/>
      <c r="E34" s="232"/>
      <c r="F34" s="234"/>
      <c r="G34" s="687"/>
      <c r="H34" s="688"/>
      <c r="I34" s="688"/>
      <c r="J34" s="689"/>
      <c r="K34" s="235"/>
      <c r="L34" s="685"/>
    </row>
    <row r="35" spans="1:12" ht="48" customHeight="1" x14ac:dyDescent="0.2">
      <c r="A35" s="656"/>
      <c r="B35" s="212"/>
      <c r="C35" s="223"/>
      <c r="D35" s="224"/>
      <c r="E35" s="223"/>
      <c r="F35" s="225"/>
      <c r="G35" s="664"/>
      <c r="H35" s="665"/>
      <c r="I35" s="665"/>
      <c r="J35" s="666"/>
      <c r="K35" s="226"/>
      <c r="L35" s="662"/>
    </row>
    <row r="36" spans="1:12" ht="48" customHeight="1" thickBot="1" x14ac:dyDescent="0.25">
      <c r="A36" s="671"/>
      <c r="B36" s="215"/>
      <c r="C36" s="236"/>
      <c r="D36" s="237"/>
      <c r="E36" s="236"/>
      <c r="F36" s="238"/>
      <c r="G36" s="679"/>
      <c r="H36" s="680"/>
      <c r="I36" s="680"/>
      <c r="J36" s="681"/>
      <c r="K36" s="239"/>
      <c r="L36" s="686"/>
    </row>
    <row r="37" spans="1:12" x14ac:dyDescent="0.2">
      <c r="A37" s="240"/>
      <c r="B37" s="240"/>
    </row>
    <row r="38" spans="1:12" ht="15.75" thickBot="1" x14ac:dyDescent="0.25">
      <c r="A38" s="240"/>
      <c r="B38" s="240"/>
    </row>
    <row r="39" spans="1:12" ht="30" customHeight="1" x14ac:dyDescent="0.2">
      <c r="A39" s="652" t="s">
        <v>309</v>
      </c>
      <c r="B39" s="653"/>
      <c r="C39" s="654"/>
      <c r="D39" s="654"/>
      <c r="E39" s="682"/>
      <c r="F39" s="682"/>
      <c r="G39" s="682"/>
      <c r="H39" s="682"/>
      <c r="I39" s="682"/>
      <c r="J39" s="682"/>
      <c r="K39" s="682"/>
      <c r="L39" s="684"/>
    </row>
    <row r="40" spans="1:12" ht="30" customHeight="1" x14ac:dyDescent="0.2">
      <c r="A40" s="675" t="s">
        <v>310</v>
      </c>
      <c r="B40" s="676"/>
      <c r="C40" s="677"/>
      <c r="D40" s="677"/>
      <c r="E40" s="678"/>
      <c r="F40" s="678"/>
      <c r="G40" s="678"/>
      <c r="H40" s="678"/>
      <c r="I40" s="678"/>
      <c r="J40" s="678"/>
      <c r="K40" s="678"/>
      <c r="L40" s="683"/>
    </row>
    <row r="41" spans="1:12" ht="36" customHeight="1" thickBot="1" x14ac:dyDescent="0.25">
      <c r="A41" s="672" t="s">
        <v>311</v>
      </c>
      <c r="B41" s="673"/>
      <c r="C41" s="674"/>
      <c r="D41" s="674"/>
      <c r="E41" s="650"/>
      <c r="F41" s="650"/>
      <c r="G41" s="650"/>
      <c r="H41" s="650"/>
      <c r="I41" s="650"/>
      <c r="J41" s="650"/>
      <c r="K41" s="650"/>
      <c r="L41" s="651"/>
    </row>
    <row r="42" spans="1:12" x14ac:dyDescent="0.2">
      <c r="A42" s="204"/>
      <c r="B42" s="204"/>
    </row>
  </sheetData>
  <mergeCells count="61">
    <mergeCell ref="D3:J3"/>
    <mergeCell ref="D4:J4"/>
    <mergeCell ref="B8:D8"/>
    <mergeCell ref="E8:K8"/>
    <mergeCell ref="B9:D9"/>
    <mergeCell ref="E9:K9"/>
    <mergeCell ref="G27:J27"/>
    <mergeCell ref="G24:J24"/>
    <mergeCell ref="B10:D10"/>
    <mergeCell ref="E10:K10"/>
    <mergeCell ref="E11:K11"/>
    <mergeCell ref="E12:K12"/>
    <mergeCell ref="B12:D12"/>
    <mergeCell ref="B20:B21"/>
    <mergeCell ref="C20:D20"/>
    <mergeCell ref="E20:F20"/>
    <mergeCell ref="G20:J21"/>
    <mergeCell ref="B11:D11"/>
    <mergeCell ref="B13:D13"/>
    <mergeCell ref="E13:K13"/>
    <mergeCell ref="L22:L24"/>
    <mergeCell ref="L20:L21"/>
    <mergeCell ref="K20:K21"/>
    <mergeCell ref="A28:A30"/>
    <mergeCell ref="G28:J28"/>
    <mergeCell ref="G29:J29"/>
    <mergeCell ref="G30:J30"/>
    <mergeCell ref="A22:A24"/>
    <mergeCell ref="G22:J22"/>
    <mergeCell ref="G26:J26"/>
    <mergeCell ref="L28:L30"/>
    <mergeCell ref="L25:L27"/>
    <mergeCell ref="A20:A21"/>
    <mergeCell ref="A25:A27"/>
    <mergeCell ref="G25:J25"/>
    <mergeCell ref="G23:J23"/>
    <mergeCell ref="E39:F39"/>
    <mergeCell ref="G39:H39"/>
    <mergeCell ref="K40:L40"/>
    <mergeCell ref="K39:L39"/>
    <mergeCell ref="L34:L36"/>
    <mergeCell ref="G35:J35"/>
    <mergeCell ref="G34:J34"/>
    <mergeCell ref="I39:J39"/>
    <mergeCell ref="G40:H40"/>
    <mergeCell ref="K41:L41"/>
    <mergeCell ref="A39:D39"/>
    <mergeCell ref="A31:A33"/>
    <mergeCell ref="G31:J31"/>
    <mergeCell ref="L31:L33"/>
    <mergeCell ref="G32:J32"/>
    <mergeCell ref="G33:J33"/>
    <mergeCell ref="A34:A36"/>
    <mergeCell ref="A41:D41"/>
    <mergeCell ref="E41:F41"/>
    <mergeCell ref="G41:H41"/>
    <mergeCell ref="A40:D40"/>
    <mergeCell ref="E40:F40"/>
    <mergeCell ref="G36:J36"/>
    <mergeCell ref="I41:J41"/>
    <mergeCell ref="I40:J40"/>
  </mergeCells>
  <phoneticPr fontId="56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I69"/>
  <sheetViews>
    <sheetView topLeftCell="B29" zoomScale="72" zoomScaleSheetLayoutView="72" workbookViewId="0">
      <selection activeCell="B38" sqref="B38"/>
    </sheetView>
  </sheetViews>
  <sheetFormatPr defaultColWidth="9.140625" defaultRowHeight="12.75" x14ac:dyDescent="0.2"/>
  <cols>
    <col min="1" max="1" width="43.7109375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7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8" t="s">
        <v>194</v>
      </c>
    </row>
    <row r="4" spans="1:6" ht="30.75" hidden="1" customHeight="1" x14ac:dyDescent="0.2">
      <c r="A4" s="64" t="s">
        <v>1</v>
      </c>
      <c r="B4" s="23" t="s">
        <v>2</v>
      </c>
      <c r="C4" s="23"/>
      <c r="D4" s="23"/>
      <c r="E4" s="23"/>
      <c r="F4" s="22" t="s">
        <v>3</v>
      </c>
    </row>
    <row r="5" spans="1:6" ht="15" hidden="1" x14ac:dyDescent="0.2">
      <c r="A5" s="62" t="s">
        <v>197</v>
      </c>
      <c r="B5" s="25"/>
      <c r="C5" s="25"/>
      <c r="D5" s="25"/>
      <c r="E5" s="26"/>
      <c r="F5" s="27"/>
    </row>
    <row r="6" spans="1:6" ht="15" hidden="1" x14ac:dyDescent="0.2">
      <c r="A6" s="65"/>
      <c r="B6" s="29"/>
      <c r="C6" s="29"/>
      <c r="D6" s="29"/>
      <c r="E6" s="30"/>
      <c r="F6" s="31"/>
    </row>
    <row r="7" spans="1:6" ht="15" hidden="1" x14ac:dyDescent="0.2">
      <c r="A7" s="31" t="s">
        <v>193</v>
      </c>
      <c r="B7" s="29" t="s">
        <v>5</v>
      </c>
      <c r="C7" s="29"/>
      <c r="D7" s="32" t="s">
        <v>140</v>
      </c>
      <c r="E7" s="30"/>
      <c r="F7" s="72" t="s">
        <v>201</v>
      </c>
    </row>
    <row r="8" spans="1:6" ht="15" hidden="1" x14ac:dyDescent="0.2">
      <c r="A8" s="65"/>
      <c r="B8" s="29"/>
      <c r="C8" s="29"/>
      <c r="D8" s="29"/>
      <c r="E8" s="30"/>
      <c r="F8" s="73" t="s">
        <v>202</v>
      </c>
    </row>
    <row r="9" spans="1:6" ht="15" hidden="1" x14ac:dyDescent="0.2">
      <c r="A9" s="63"/>
      <c r="B9" s="29"/>
      <c r="C9" s="29"/>
      <c r="D9" s="29"/>
      <c r="E9" s="30"/>
      <c r="F9" s="74" t="s">
        <v>61</v>
      </c>
    </row>
    <row r="10" spans="1:6" ht="15" hidden="1" x14ac:dyDescent="0.2">
      <c r="A10" s="63"/>
      <c r="B10" s="29"/>
      <c r="C10" s="29"/>
      <c r="D10" s="29"/>
      <c r="E10" s="30"/>
      <c r="F10" s="74" t="s">
        <v>62</v>
      </c>
    </row>
    <row r="11" spans="1:6" ht="15" hidden="1" x14ac:dyDescent="0.2">
      <c r="A11" s="31" t="s">
        <v>192</v>
      </c>
      <c r="B11" s="29" t="s">
        <v>6</v>
      </c>
      <c r="C11" s="29"/>
      <c r="D11" s="32" t="s">
        <v>140</v>
      </c>
      <c r="E11" s="30"/>
      <c r="F11" s="74" t="s">
        <v>70</v>
      </c>
    </row>
    <row r="12" spans="1:6" ht="15" hidden="1" x14ac:dyDescent="0.2">
      <c r="A12" s="66"/>
      <c r="B12" s="29"/>
      <c r="C12" s="29"/>
      <c r="D12" s="29"/>
      <c r="E12" s="30"/>
      <c r="F12" s="74" t="s">
        <v>203</v>
      </c>
    </row>
    <row r="13" spans="1:6" ht="15" hidden="1" x14ac:dyDescent="0.2">
      <c r="A13" s="66"/>
      <c r="B13" s="29"/>
      <c r="C13" s="29"/>
      <c r="D13" s="29"/>
      <c r="E13" s="30"/>
      <c r="F13" s="74" t="s">
        <v>204</v>
      </c>
    </row>
    <row r="14" spans="1:6" ht="15" hidden="1" x14ac:dyDescent="0.2">
      <c r="A14" s="31"/>
      <c r="B14" s="29" t="s">
        <v>7</v>
      </c>
      <c r="C14" s="29"/>
      <c r="D14" s="32" t="s">
        <v>140</v>
      </c>
      <c r="E14" s="30"/>
      <c r="F14" s="74" t="s">
        <v>205</v>
      </c>
    </row>
    <row r="15" spans="1:6" ht="15" hidden="1" x14ac:dyDescent="0.2">
      <c r="A15" s="63" t="s">
        <v>195</v>
      </c>
      <c r="B15" s="29"/>
      <c r="C15" s="29"/>
      <c r="D15" s="29"/>
      <c r="E15" s="30"/>
      <c r="F15" s="74" t="s">
        <v>206</v>
      </c>
    </row>
    <row r="16" spans="1:6" ht="15" hidden="1" x14ac:dyDescent="0.2">
      <c r="A16" s="67" t="s">
        <v>200</v>
      </c>
      <c r="B16" s="29"/>
      <c r="C16" s="29"/>
      <c r="D16" s="29"/>
      <c r="E16" s="30"/>
      <c r="F16" s="74" t="s">
        <v>207</v>
      </c>
    </row>
    <row r="17" spans="1:6" ht="15" hidden="1" x14ac:dyDescent="0.2">
      <c r="A17" s="63" t="s">
        <v>196</v>
      </c>
      <c r="B17" s="29" t="s">
        <v>8</v>
      </c>
      <c r="C17" s="29"/>
      <c r="D17" s="32" t="s">
        <v>140</v>
      </c>
      <c r="E17" s="30"/>
      <c r="F17" s="74" t="s">
        <v>208</v>
      </c>
    </row>
    <row r="18" spans="1:6" ht="15" hidden="1" x14ac:dyDescent="0.2">
      <c r="A18" s="67" t="s">
        <v>199</v>
      </c>
      <c r="B18" s="29"/>
      <c r="C18" s="29"/>
      <c r="D18" s="29"/>
      <c r="E18" s="30"/>
      <c r="F18" s="74" t="s">
        <v>209</v>
      </c>
    </row>
    <row r="19" spans="1:6" ht="15" hidden="1" x14ac:dyDescent="0.2">
      <c r="A19" s="36"/>
      <c r="B19" s="34"/>
      <c r="C19" s="34"/>
      <c r="D19" s="34"/>
      <c r="E19" s="35"/>
      <c r="F19" s="36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ht="26.25" x14ac:dyDescent="0.2">
      <c r="A29" s="733" t="s">
        <v>0</v>
      </c>
      <c r="B29" s="733"/>
      <c r="C29" s="733"/>
      <c r="D29" s="733"/>
      <c r="E29" s="733"/>
      <c r="F29" s="733"/>
    </row>
    <row r="30" spans="1:6" ht="18" x14ac:dyDescent="0.2">
      <c r="A30" s="732" t="s">
        <v>242</v>
      </c>
      <c r="B30" s="732"/>
      <c r="C30" s="732"/>
      <c r="D30" s="732"/>
      <c r="E30" s="732"/>
      <c r="F30" s="732"/>
    </row>
    <row r="32" spans="1:6" ht="27" customHeight="1" x14ac:dyDescent="0.2">
      <c r="A32" s="9"/>
      <c r="B32" s="10"/>
      <c r="C32" s="10"/>
      <c r="D32" s="10"/>
      <c r="E32" s="10"/>
      <c r="F32" s="82" t="str">
        <f>CONCATENATE("Date : ",TEXT(INPUT!C12,"mmmm, dd yyyy"))</f>
        <v>Date : September, 19 2022</v>
      </c>
    </row>
    <row r="33" spans="1:9" ht="24.75" customHeight="1" x14ac:dyDescent="0.2">
      <c r="A33" s="22" t="s">
        <v>1</v>
      </c>
      <c r="B33" s="23" t="s">
        <v>265</v>
      </c>
      <c r="C33" s="23"/>
      <c r="D33" s="23"/>
      <c r="E33" s="23"/>
      <c r="F33" s="141" t="s">
        <v>268</v>
      </c>
    </row>
    <row r="34" spans="1:9" ht="15" x14ac:dyDescent="0.2">
      <c r="A34" s="346" t="str">
        <f>CONCATENATE("SITE ID : ",INPUT!C5)</f>
        <v>SITE ID : 1139271003</v>
      </c>
      <c r="B34" s="24"/>
      <c r="C34" s="25"/>
      <c r="D34" s="25"/>
      <c r="E34" s="26"/>
      <c r="F34" s="27"/>
    </row>
    <row r="35" spans="1:9" ht="15.75" x14ac:dyDescent="0.2">
      <c r="A35" s="347" t="str">
        <f>CONCATENATE("Site Name : ",INPUT!C6)</f>
        <v>Site Name : CINIRU_KEB_BARU</v>
      </c>
      <c r="B35" s="28"/>
      <c r="C35" s="29"/>
      <c r="D35" s="29"/>
      <c r="E35" s="30"/>
      <c r="F35" s="313"/>
    </row>
    <row r="36" spans="1:9" ht="21" customHeight="1" x14ac:dyDescent="0.2">
      <c r="A36" s="348"/>
      <c r="B36" s="28"/>
      <c r="C36" s="29"/>
      <c r="D36" s="29"/>
      <c r="E36" s="30"/>
      <c r="F36" s="314"/>
    </row>
    <row r="37" spans="1:9" ht="15" x14ac:dyDescent="0.2">
      <c r="A37" s="392" t="str">
        <f>CONCATENATE("Tower Height : ",INPUT!C43," ",INPUT!D43)</f>
        <v>Tower Height :  M</v>
      </c>
      <c r="B37" s="28" t="s">
        <v>5</v>
      </c>
      <c r="C37" s="29"/>
      <c r="D37" s="299"/>
      <c r="E37" s="30"/>
      <c r="F37" s="31"/>
    </row>
    <row r="38" spans="1:9" ht="15" x14ac:dyDescent="0.2">
      <c r="A38" s="392" t="str">
        <f>IF(INPUT!C41="GF",Sheet1!A14,IF(INPUT!C41="RT",Sheet1!A15," "))</f>
        <v>Tower Type : RT-Greenfield- M-HB :  M</v>
      </c>
      <c r="B38" s="28"/>
      <c r="C38" s="29"/>
      <c r="D38" s="29"/>
      <c r="E38" s="30"/>
      <c r="F38" s="31"/>
    </row>
    <row r="39" spans="1:9" ht="15" x14ac:dyDescent="0.2">
      <c r="A39" s="349" t="str">
        <f>CONCATENATE("Project Deff : ",INPUT!C8)</f>
        <v xml:space="preserve">Project Deff : </v>
      </c>
      <c r="B39" s="28"/>
      <c r="C39" s="29"/>
      <c r="D39" s="29"/>
      <c r="E39" s="30"/>
      <c r="F39" s="31"/>
    </row>
    <row r="40" spans="1:9" ht="15" x14ac:dyDescent="0.2">
      <c r="A40" s="348"/>
      <c r="B40" s="28" t="s">
        <v>6</v>
      </c>
      <c r="C40" s="29"/>
      <c r="D40" s="299"/>
      <c r="E40" s="30"/>
      <c r="F40" s="31"/>
    </row>
    <row r="41" spans="1:9" ht="15" x14ac:dyDescent="0.2">
      <c r="A41" s="348"/>
      <c r="B41" s="28"/>
      <c r="C41" s="29"/>
      <c r="D41" s="29"/>
      <c r="E41" s="30"/>
      <c r="F41" s="31"/>
    </row>
    <row r="42" spans="1:9" ht="15" x14ac:dyDescent="0.2">
      <c r="A42" s="350" t="s">
        <v>346</v>
      </c>
      <c r="B42" s="28"/>
      <c r="C42" s="29"/>
      <c r="D42" s="29"/>
      <c r="E42" s="30"/>
      <c r="F42" s="327"/>
      <c r="G42"/>
      <c r="H42"/>
      <c r="I42"/>
    </row>
    <row r="43" spans="1:9" ht="15" x14ac:dyDescent="0.2">
      <c r="A43" s="734" t="str">
        <f>CONCATENATE(INPUT!C17,", ",INPUT!C18,", ",INPUT!C19)</f>
        <v>Jalan Suryo, Kelurahan. Rawa Barat Kecamatan. Kebayoran Baru, Jakarta Selatan, DKI Jakarta</v>
      </c>
      <c r="B43" s="28"/>
      <c r="C43" s="29"/>
      <c r="D43" s="29"/>
      <c r="E43" s="30"/>
      <c r="F43" s="328"/>
      <c r="G43"/>
      <c r="H43"/>
      <c r="I43" s="312"/>
    </row>
    <row r="44" spans="1:9" ht="25.5" customHeight="1" x14ac:dyDescent="0.2">
      <c r="A44" s="734"/>
      <c r="B44" s="28"/>
      <c r="C44" s="29"/>
      <c r="D44" s="29"/>
      <c r="E44" s="30"/>
      <c r="F44" s="31"/>
    </row>
    <row r="45" spans="1:9" ht="15.4" customHeight="1" x14ac:dyDescent="0.2">
      <c r="A45" s="75"/>
      <c r="B45" s="28"/>
      <c r="C45" s="29"/>
      <c r="D45" s="29"/>
      <c r="E45" s="30"/>
      <c r="F45" s="31"/>
    </row>
    <row r="46" spans="1:9" ht="18" customHeight="1" x14ac:dyDescent="0.2">
      <c r="A46" s="351" t="s">
        <v>231</v>
      </c>
      <c r="B46" s="28" t="s">
        <v>7</v>
      </c>
      <c r="C46" s="29"/>
      <c r="D46" s="29"/>
      <c r="E46" s="30"/>
      <c r="F46" s="31"/>
    </row>
    <row r="47" spans="1:9" ht="15" x14ac:dyDescent="0.2">
      <c r="A47" s="334" t="str">
        <f>CONCATENATE("LATITUDE    : ",  INPUT!G29)</f>
        <v>LATITUDE    : -6.23676 // 6°14'12.3"S</v>
      </c>
      <c r="B47" s="28"/>
      <c r="C47" s="29"/>
      <c r="D47" s="29"/>
      <c r="E47" s="30"/>
      <c r="F47" s="31"/>
    </row>
    <row r="48" spans="1:9" ht="5.25" customHeight="1" x14ac:dyDescent="0.2">
      <c r="A48" s="142"/>
      <c r="B48" s="28"/>
      <c r="C48" s="29"/>
      <c r="D48" s="29"/>
      <c r="E48" s="30"/>
      <c r="F48" s="31"/>
    </row>
    <row r="49" spans="1:6" ht="15" x14ac:dyDescent="0.2">
      <c r="A49" s="334" t="str">
        <f>CONCATENATE("LONGITUDE : ",INPUT!G30)</f>
        <v>LONGITUDE : 106.81423 // 106°48'51.2"E</v>
      </c>
      <c r="B49" s="28" t="s">
        <v>8</v>
      </c>
      <c r="C49" s="29"/>
      <c r="D49" s="29"/>
      <c r="E49" s="30"/>
      <c r="F49" s="31"/>
    </row>
    <row r="50" spans="1:6" ht="15" x14ac:dyDescent="0.2">
      <c r="A50" s="143" t="s">
        <v>250</v>
      </c>
      <c r="B50" s="28"/>
      <c r="C50" s="29"/>
      <c r="D50" s="29"/>
      <c r="E50" s="30"/>
      <c r="F50" s="31"/>
    </row>
    <row r="51" spans="1:6" ht="15" x14ac:dyDescent="0.2">
      <c r="A51" s="143"/>
      <c r="B51" s="28"/>
      <c r="C51" s="29"/>
      <c r="D51" s="29"/>
      <c r="E51" s="30"/>
      <c r="F51" s="31"/>
    </row>
    <row r="52" spans="1:6" ht="15" x14ac:dyDescent="0.2">
      <c r="A52" s="352" t="s">
        <v>349</v>
      </c>
      <c r="B52" s="335"/>
      <c r="C52" s="336"/>
      <c r="D52" s="336"/>
      <c r="E52" s="337"/>
      <c r="F52" s="338"/>
    </row>
    <row r="53" spans="1:6" ht="15" x14ac:dyDescent="0.2">
      <c r="A53" s="334" t="str">
        <f>CONCATENATE("LATITUDE    : ",INPUT!G13)</f>
        <v xml:space="preserve">LATITUDE    : 6°14'10.12"S </v>
      </c>
      <c r="B53" s="335"/>
      <c r="C53" s="336"/>
      <c r="D53" s="336"/>
      <c r="E53" s="337"/>
      <c r="F53" s="338"/>
    </row>
    <row r="54" spans="1:6" ht="4.5" customHeight="1" x14ac:dyDescent="0.2">
      <c r="A54" s="142"/>
      <c r="B54" s="335"/>
      <c r="C54" s="336"/>
      <c r="D54" s="336"/>
      <c r="E54" s="337"/>
      <c r="F54" s="338"/>
    </row>
    <row r="55" spans="1:6" ht="15" x14ac:dyDescent="0.2">
      <c r="A55" s="334" t="str">
        <f>CONCATENATE("LONGITUDE : ",INPUT!G14)</f>
        <v>LONGITUDE : 106°48'45.04"E</v>
      </c>
      <c r="B55" s="335"/>
      <c r="C55" s="336"/>
      <c r="D55" s="336"/>
      <c r="E55" s="337"/>
      <c r="F55" s="338"/>
    </row>
    <row r="56" spans="1:6" ht="15" x14ac:dyDescent="0.2">
      <c r="A56" s="334"/>
      <c r="B56" s="335"/>
      <c r="C56" s="336"/>
      <c r="D56" s="336"/>
      <c r="E56" s="337"/>
      <c r="F56" s="338"/>
    </row>
    <row r="57" spans="1:6" ht="15" x14ac:dyDescent="0.2">
      <c r="A57" s="334" t="str">
        <f>CONCATENATE("Distance NOM to Candidate : ",INPUT!C31," mtr")</f>
        <v>Distance NOM to Candidate : 201 M mtr</v>
      </c>
      <c r="B57" s="335"/>
      <c r="C57" s="336"/>
      <c r="D57" s="336"/>
      <c r="E57" s="337"/>
      <c r="F57" s="338"/>
    </row>
    <row r="58" spans="1:6" ht="15" x14ac:dyDescent="0.2">
      <c r="A58" s="334" t="str">
        <f>CONCATENATE("Bearing NOM to Canditate   : ",INPUT!C32," degree")</f>
        <v>Bearing NOM to Canditate   :  degree</v>
      </c>
      <c r="B58" s="335"/>
      <c r="C58" s="336"/>
      <c r="D58" s="336"/>
      <c r="E58" s="337"/>
      <c r="F58" s="338"/>
    </row>
    <row r="59" spans="1:6" ht="15" x14ac:dyDescent="0.2">
      <c r="A59" s="36"/>
      <c r="B59" s="33"/>
      <c r="C59" s="34"/>
      <c r="D59" s="20"/>
      <c r="E59" s="35"/>
      <c r="F59" s="36"/>
    </row>
    <row r="61" spans="1:6" x14ac:dyDescent="0.2">
      <c r="A61" s="46" t="s">
        <v>271</v>
      </c>
      <c r="B61" s="46" t="s">
        <v>350</v>
      </c>
      <c r="F61" s="46" t="s">
        <v>353</v>
      </c>
    </row>
    <row r="65" spans="1:6" ht="15" customHeight="1" x14ac:dyDescent="0.2">
      <c r="A65" s="46">
        <f>INPUT!C21</f>
        <v>0</v>
      </c>
    </row>
    <row r="66" spans="1:6" ht="43.5" customHeight="1" x14ac:dyDescent="0.2">
      <c r="A66" s="391" t="str">
        <f>CONCATENATE("PIC    : ",INPUT!C48,"                                                            (",INPUT!C50,")", "                                            Phone : ",INPUT!C49,INPUT!D49)</f>
        <v>PIC    : Reboin Sianturi                                                            (fahmiamy0212@gmail.com)                                            Phone : +628119146116</v>
      </c>
      <c r="B66" s="46" t="s">
        <v>351</v>
      </c>
      <c r="F66" s="46" t="s">
        <v>351</v>
      </c>
    </row>
    <row r="67" spans="1:6" ht="16.5" customHeight="1" x14ac:dyDescent="0.2">
      <c r="A67" s="146" t="str">
        <f>CONCATENATE("Date  : ",TEXT(INPUT!C12,"mmmm, dd yyyy"))</f>
        <v>Date  : September, 19 2022</v>
      </c>
      <c r="B67" s="46" t="s">
        <v>352</v>
      </c>
      <c r="F67" s="46" t="s">
        <v>352</v>
      </c>
    </row>
    <row r="69" spans="1:6" ht="14.45" customHeight="1" x14ac:dyDescent="0.2"/>
  </sheetData>
  <mergeCells count="3">
    <mergeCell ref="A30:F30"/>
    <mergeCell ref="A29:F29"/>
    <mergeCell ref="A43:A44"/>
  </mergeCells>
  <phoneticPr fontId="7" type="noConversion"/>
  <printOptions horizontalCentered="1" verticalCentered="1"/>
  <pageMargins left="0.48" right="0.56999999999999995" top="0.69" bottom="1" header="0.5" footer="0.5"/>
  <pageSetup paperSize="9" scale="7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Y248"/>
  <sheetViews>
    <sheetView showZeros="0" showRuler="0" topLeftCell="A10" zoomScale="70" zoomScaleSheetLayoutView="70" zoomScalePageLayoutView="80" workbookViewId="0">
      <selection activeCell="K2" sqref="K2:R2"/>
    </sheetView>
  </sheetViews>
  <sheetFormatPr defaultRowHeight="20.100000000000001" customHeight="1" x14ac:dyDescent="0.2"/>
  <cols>
    <col min="1" max="1" width="2.5703125" customWidth="1"/>
    <col min="2" max="2" width="26.85546875" style="8" customWidth="1"/>
    <col min="3" max="3" width="1.5703125" style="8" customWidth="1"/>
    <col min="4" max="4" width="0.85546875" style="8" customWidth="1"/>
    <col min="5" max="5" width="3.28515625" style="8" customWidth="1"/>
    <col min="6" max="6" width="0.85546875" style="8" customWidth="1"/>
    <col min="7" max="7" width="9.140625" style="8"/>
    <col min="8" max="8" width="1.42578125" style="8" customWidth="1"/>
    <col min="9" max="9" width="3.85546875" style="8" customWidth="1"/>
    <col min="10" max="10" width="1.140625" style="8" customWidth="1"/>
    <col min="11" max="11" width="12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5703125" style="8" customWidth="1"/>
    <col min="16" max="17" width="3" style="8" customWidth="1"/>
    <col min="18" max="18" width="17.5703125" customWidth="1"/>
    <col min="19" max="19" width="15.5703125" hidden="1" customWidth="1"/>
    <col min="20" max="20" width="2.28515625" customWidth="1"/>
  </cols>
  <sheetData>
    <row r="1" spans="2:19" ht="27.75" customHeight="1" x14ac:dyDescent="0.2">
      <c r="K1" s="47" t="s">
        <v>57</v>
      </c>
    </row>
    <row r="2" spans="2:19" s="39" customFormat="1" ht="42" customHeight="1" x14ac:dyDescent="0.2">
      <c r="B2" s="735" t="str">
        <f>CONCATENATE("Prepared by : ",INPUT!C21)</f>
        <v xml:space="preserve">Prepared by : </v>
      </c>
      <c r="C2" s="736"/>
      <c r="D2" s="736"/>
      <c r="E2" s="736"/>
      <c r="F2" s="736"/>
      <c r="G2" s="736"/>
      <c r="H2" s="736"/>
      <c r="I2" s="736"/>
      <c r="J2" s="737"/>
      <c r="K2" s="735" t="s">
        <v>468</v>
      </c>
      <c r="L2" s="736"/>
      <c r="M2" s="736"/>
      <c r="N2" s="736"/>
      <c r="O2" s="736"/>
      <c r="P2" s="736"/>
      <c r="Q2" s="736"/>
      <c r="R2" s="737"/>
      <c r="S2" s="104"/>
    </row>
    <row r="3" spans="2:19" s="39" customFormat="1" ht="37.700000000000003" customHeight="1" x14ac:dyDescent="0.2">
      <c r="B3" s="735" t="s">
        <v>267</v>
      </c>
      <c r="C3" s="736"/>
      <c r="D3" s="737"/>
      <c r="E3" s="738" t="s">
        <v>42</v>
      </c>
      <c r="F3" s="739"/>
      <c r="G3" s="739"/>
      <c r="H3" s="739"/>
      <c r="I3" s="739"/>
      <c r="J3" s="42"/>
      <c r="K3" s="738" t="s">
        <v>41</v>
      </c>
      <c r="L3" s="739"/>
      <c r="M3" s="739"/>
      <c r="N3" s="42"/>
      <c r="O3" s="738" t="s">
        <v>256</v>
      </c>
      <c r="P3" s="739"/>
      <c r="Q3" s="739"/>
      <c r="R3" s="740"/>
    </row>
    <row r="5" spans="2:19" ht="11.25" customHeight="1" x14ac:dyDescent="0.2"/>
    <row r="6" spans="2:19" ht="26.25" customHeight="1" x14ac:dyDescent="0.2">
      <c r="K6" s="308" t="s">
        <v>43</v>
      </c>
      <c r="L6" s="309" t="s">
        <v>16</v>
      </c>
      <c r="M6" s="748">
        <f>INPUT!C5</f>
        <v>1139271003</v>
      </c>
      <c r="N6" s="748"/>
      <c r="O6" s="748"/>
      <c r="P6" s="748"/>
      <c r="Q6" s="748"/>
      <c r="R6" s="749"/>
      <c r="S6" s="46"/>
    </row>
    <row r="7" spans="2:19" ht="25.5" customHeight="1" x14ac:dyDescent="0.2">
      <c r="K7" s="308" t="s">
        <v>44</v>
      </c>
      <c r="L7" s="309" t="s">
        <v>16</v>
      </c>
      <c r="M7" s="750" t="str">
        <f>INPUT!C6</f>
        <v>CINIRU_KEB_BARU</v>
      </c>
      <c r="N7" s="750"/>
      <c r="O7" s="750"/>
      <c r="P7" s="750"/>
      <c r="Q7" s="750"/>
      <c r="R7" s="751"/>
      <c r="S7" s="46"/>
    </row>
    <row r="8" spans="2:19" ht="26.25" customHeight="1" x14ac:dyDescent="0.2">
      <c r="K8" s="426" t="s">
        <v>45</v>
      </c>
      <c r="L8" s="309" t="s">
        <v>16</v>
      </c>
      <c r="M8" s="752">
        <f>INPUT!C12</f>
        <v>44823</v>
      </c>
      <c r="N8" s="752"/>
      <c r="O8" s="752"/>
      <c r="P8" s="752"/>
      <c r="Q8" s="752"/>
      <c r="R8" s="753"/>
      <c r="S8" s="86"/>
    </row>
    <row r="10" spans="2:19" ht="20.100000000000001" customHeight="1" x14ac:dyDescent="0.2">
      <c r="B10" s="101" t="s">
        <v>9</v>
      </c>
    </row>
    <row r="11" spans="2:19" ht="20.100000000000001" customHeight="1" x14ac:dyDescent="0.2">
      <c r="B11" s="12" t="s">
        <v>10</v>
      </c>
      <c r="C11" s="41" t="s">
        <v>16</v>
      </c>
      <c r="D11" s="13"/>
      <c r="E11" s="358" t="str">
        <f>INPUT!C20</f>
        <v>JABODETABEK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4"/>
    </row>
    <row r="12" spans="2:19" ht="17.25" customHeight="1" x14ac:dyDescent="0.2">
      <c r="B12" s="15" t="s">
        <v>4</v>
      </c>
      <c r="C12" s="40" t="s">
        <v>16</v>
      </c>
      <c r="E12" s="747" t="str">
        <f>CONCATENATE(INPUT!C17,", ",INPUT!C18,",")</f>
        <v>Jalan Suryo, Kelurahan. Rawa Barat Kecamatan. Kebayoran Baru,</v>
      </c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  <c r="S12" s="105"/>
    </row>
    <row r="13" spans="2:19" ht="14.45" customHeight="1" x14ac:dyDescent="0.2">
      <c r="B13" s="15"/>
      <c r="C13" s="40"/>
      <c r="E13" s="747" t="str">
        <f>INPUT!C19</f>
        <v>Jakarta Selatan, DKI Jakarta</v>
      </c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54"/>
      <c r="S13" s="106"/>
    </row>
    <row r="14" spans="2:19" ht="20.100000000000001" customHeight="1" x14ac:dyDescent="0.2">
      <c r="B14" s="15" t="s">
        <v>11</v>
      </c>
      <c r="C14" s="40" t="s">
        <v>16</v>
      </c>
      <c r="E14" s="755">
        <f>INPUT!C24</f>
        <v>0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745"/>
      <c r="R14" s="746"/>
      <c r="S14" s="4"/>
    </row>
    <row r="15" spans="2:19" ht="20.100000000000001" customHeight="1" x14ac:dyDescent="0.2">
      <c r="B15" s="15" t="s">
        <v>12</v>
      </c>
      <c r="C15" s="40" t="s">
        <v>16</v>
      </c>
      <c r="E15" s="744" t="str">
        <f>CONCATENATE(INPUT!C25,INPUT!D25)</f>
        <v>+62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746"/>
      <c r="S15" s="4"/>
    </row>
    <row r="16" spans="2:19" ht="20.100000000000001" customHeight="1" x14ac:dyDescent="0.2">
      <c r="B16" s="427" t="s">
        <v>13</v>
      </c>
      <c r="C16" s="40" t="s">
        <v>16</v>
      </c>
      <c r="E16" s="747" t="str">
        <f>CONCATENATE(INPUT!C26,", ",INPUT!C27)</f>
        <v xml:space="preserve">, </v>
      </c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6"/>
      <c r="S16" s="107"/>
    </row>
    <row r="17" spans="2:21" ht="17.25" customHeight="1" x14ac:dyDescent="0.2">
      <c r="B17" s="15"/>
      <c r="C17" s="40"/>
      <c r="E17" s="755">
        <f>INPUT!C28</f>
        <v>0</v>
      </c>
      <c r="F17" s="744"/>
      <c r="G17" s="744"/>
      <c r="H17" s="744"/>
      <c r="I17" s="744"/>
      <c r="J17" s="744"/>
      <c r="K17" s="744"/>
      <c r="L17" s="744"/>
      <c r="M17" s="744"/>
      <c r="N17" s="744"/>
      <c r="O17" s="744"/>
      <c r="P17" s="744"/>
      <c r="Q17" s="744"/>
      <c r="R17" s="754"/>
      <c r="S17" s="107"/>
    </row>
    <row r="18" spans="2:21" ht="19.7" customHeight="1" x14ac:dyDescent="0.2">
      <c r="B18" s="15" t="s">
        <v>14</v>
      </c>
      <c r="C18" s="40" t="s">
        <v>16</v>
      </c>
      <c r="G18" s="8" t="s">
        <v>17</v>
      </c>
      <c r="K18" s="8" t="s">
        <v>19</v>
      </c>
      <c r="O18" s="8" t="s">
        <v>21</v>
      </c>
      <c r="R18" s="5"/>
      <c r="S18" s="4"/>
    </row>
    <row r="19" spans="2:21" ht="19.7" customHeight="1" x14ac:dyDescent="0.2">
      <c r="B19" s="15"/>
      <c r="C19" s="40"/>
      <c r="E19" s="146" t="s">
        <v>364</v>
      </c>
      <c r="R19" s="5"/>
      <c r="S19" s="4"/>
    </row>
    <row r="20" spans="2:21" ht="20.100000000000001" customHeight="1" x14ac:dyDescent="0.2">
      <c r="B20" s="15" t="s">
        <v>15</v>
      </c>
      <c r="C20" s="40" t="s">
        <v>16</v>
      </c>
      <c r="G20" s="8" t="s">
        <v>18</v>
      </c>
      <c r="K20" s="8" t="s">
        <v>20</v>
      </c>
      <c r="R20" s="5"/>
      <c r="S20" s="4"/>
    </row>
    <row r="21" spans="2:21" ht="7.5" customHeight="1" x14ac:dyDescent="0.2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4"/>
    </row>
    <row r="22" spans="2:21" ht="15.75" customHeight="1" x14ac:dyDescent="0.2">
      <c r="R22" s="4"/>
      <c r="S22" s="4"/>
    </row>
    <row r="23" spans="2:21" ht="20.100000000000001" customHeight="1" x14ac:dyDescent="0.2">
      <c r="R23" s="315"/>
    </row>
    <row r="24" spans="2:21" ht="20.100000000000001" customHeight="1" x14ac:dyDescent="0.2">
      <c r="B24" s="101" t="s">
        <v>22</v>
      </c>
    </row>
    <row r="25" spans="2:21" ht="20.100000000000001" customHeight="1" x14ac:dyDescent="0.2">
      <c r="B25" s="12" t="s">
        <v>233</v>
      </c>
      <c r="C25" s="12"/>
      <c r="D25" s="13"/>
      <c r="E25" s="56" t="str">
        <f>RFA!A53</f>
        <v xml:space="preserve">LATITUDE    : 6°14'10.12"S </v>
      </c>
      <c r="F25" s="13"/>
      <c r="G25" s="61"/>
      <c r="H25" s="61"/>
      <c r="I25" s="61"/>
      <c r="J25" s="61"/>
      <c r="K25" s="61"/>
      <c r="L25" s="61" t="str">
        <f>RFA!A55</f>
        <v>LONGITUDE : 106°48'45.04"E</v>
      </c>
      <c r="M25" s="61"/>
      <c r="N25" s="61"/>
      <c r="O25" s="61"/>
      <c r="P25" s="61"/>
      <c r="Q25" s="61"/>
      <c r="R25" s="108"/>
      <c r="S25" s="46"/>
      <c r="U25" s="83"/>
    </row>
    <row r="26" spans="2:21" ht="20.100000000000001" customHeight="1" x14ac:dyDescent="0.2">
      <c r="B26" s="9" t="s">
        <v>23</v>
      </c>
      <c r="C26" s="9"/>
      <c r="D26" s="10"/>
      <c r="E26" s="61" t="str">
        <f>RFA!A47</f>
        <v>LATITUDE    : -6.23676 // 6°14'12.3"S</v>
      </c>
      <c r="F26" s="10"/>
      <c r="G26" s="61"/>
      <c r="H26" s="61"/>
      <c r="I26" s="61"/>
      <c r="J26" s="61"/>
      <c r="K26" s="61"/>
      <c r="L26" s="61" t="str">
        <f>RFA!A49</f>
        <v>LONGITUDE : 106.81423 // 106°48'51.2"E</v>
      </c>
      <c r="M26" s="61"/>
      <c r="N26" s="61"/>
      <c r="O26" s="61"/>
      <c r="P26" s="61"/>
      <c r="Q26" s="61"/>
      <c r="R26" s="108" t="s">
        <v>459</v>
      </c>
      <c r="S26" s="46"/>
      <c r="U26" s="83"/>
    </row>
    <row r="27" spans="2:21" ht="20.100000000000001" customHeight="1" x14ac:dyDescent="0.2">
      <c r="B27" s="98" t="s">
        <v>251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2:21" ht="20.100000000000001" customHeight="1" x14ac:dyDescent="0.2">
      <c r="B28" s="435" t="s">
        <v>24</v>
      </c>
      <c r="C28" s="182"/>
      <c r="D28" s="61"/>
      <c r="E28" s="345" t="s">
        <v>376</v>
      </c>
      <c r="F28" s="345"/>
      <c r="G28" s="345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4"/>
      <c r="S28" s="4"/>
    </row>
    <row r="29" spans="2:21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2" spans="2:21" ht="20.100000000000001" customHeight="1" x14ac:dyDescent="0.2">
      <c r="B32" s="101" t="s">
        <v>27</v>
      </c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41" t="s">
        <v>361</v>
      </c>
      <c r="H33" s="342"/>
      <c r="I33" s="342"/>
      <c r="J33" s="342"/>
      <c r="K33" s="342"/>
      <c r="L33" s="342"/>
      <c r="M33" s="342"/>
      <c r="N33" s="342"/>
      <c r="O33" s="343">
        <v>2</v>
      </c>
      <c r="P33" s="342"/>
      <c r="Q33" s="342" t="s">
        <v>39</v>
      </c>
      <c r="R33" s="344"/>
      <c r="S33" s="4"/>
    </row>
    <row r="34" spans="2:21" ht="20.100000000000001" customHeight="1" x14ac:dyDescent="0.2">
      <c r="B34" s="17"/>
      <c r="C34" s="9"/>
      <c r="D34" s="10"/>
      <c r="E34" s="10"/>
      <c r="F34" s="10"/>
      <c r="G34" s="341" t="s">
        <v>355</v>
      </c>
      <c r="H34" s="342"/>
      <c r="I34" s="342"/>
      <c r="J34" s="342"/>
      <c r="K34" s="342"/>
      <c r="L34" s="342"/>
      <c r="M34" s="342"/>
      <c r="N34" s="342"/>
      <c r="O34" s="343">
        <v>1</v>
      </c>
      <c r="P34" s="342"/>
      <c r="Q34" s="341" t="s">
        <v>354</v>
      </c>
      <c r="R34" s="344"/>
      <c r="S34" s="4"/>
    </row>
    <row r="35" spans="2:21" ht="20.100000000000001" customHeight="1" x14ac:dyDescent="0.2">
      <c r="B35" s="17"/>
      <c r="C35" s="9"/>
      <c r="D35" s="10"/>
      <c r="E35" s="10"/>
      <c r="F35" s="10"/>
      <c r="G35" s="342" t="s">
        <v>35</v>
      </c>
      <c r="H35" s="342"/>
      <c r="I35" s="342"/>
      <c r="J35" s="342"/>
      <c r="K35" s="342"/>
      <c r="L35" s="342"/>
      <c r="M35" s="342"/>
      <c r="N35" s="342"/>
      <c r="O35" s="343">
        <v>12</v>
      </c>
      <c r="P35" s="342"/>
      <c r="Q35" s="342" t="s">
        <v>39</v>
      </c>
      <c r="R35" s="344"/>
      <c r="S35" s="4"/>
    </row>
    <row r="36" spans="2:21" ht="20.100000000000001" customHeight="1" x14ac:dyDescent="0.2">
      <c r="B36" s="17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1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7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383" t="s">
        <v>367</v>
      </c>
      <c r="P37" s="10"/>
      <c r="Q37" s="10" t="s">
        <v>39</v>
      </c>
      <c r="R37" s="2"/>
      <c r="S37" s="4"/>
    </row>
    <row r="38" spans="2:21" ht="20.100000000000001" customHeight="1" x14ac:dyDescent="0.2">
      <c r="B38" s="17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270">
        <v>1</v>
      </c>
      <c r="P38" s="10"/>
      <c r="Q38" s="10" t="s">
        <v>39</v>
      </c>
      <c r="R38" s="2"/>
      <c r="S38" s="4"/>
    </row>
    <row r="39" spans="2:21" ht="20.100000000000001" customHeight="1" x14ac:dyDescent="0.2">
      <c r="B39" s="18" t="s">
        <v>340</v>
      </c>
      <c r="C39" s="9"/>
      <c r="D39" s="10"/>
      <c r="E39" s="360" t="str">
        <f>INPUT!C51</f>
        <v>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8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148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8"/>
    </row>
    <row r="41" spans="2:21" ht="20.100000000000001" customHeight="1" x14ac:dyDescent="0.2">
      <c r="B41" s="18" t="s">
        <v>30</v>
      </c>
      <c r="C41" s="9"/>
      <c r="D41" s="10"/>
      <c r="E41" s="360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t="s">
        <v>234</v>
      </c>
      <c r="S44" s="68"/>
    </row>
    <row r="45" spans="2:21" ht="20.100000000000001" customHeight="1" x14ac:dyDescent="0.2">
      <c r="S45" s="68"/>
    </row>
    <row r="46" spans="2:21" ht="20.100000000000001" customHeight="1" x14ac:dyDescent="0.2">
      <c r="B46" s="101" t="s">
        <v>47</v>
      </c>
    </row>
    <row r="47" spans="2:21" s="4" customFormat="1" ht="20.100000000000001" customHeight="1" x14ac:dyDescent="0.2">
      <c r="B47" s="12" t="s">
        <v>48</v>
      </c>
      <c r="C47" s="49" t="s">
        <v>16</v>
      </c>
      <c r="D47" s="58"/>
      <c r="E47" s="359" t="str">
        <f>CONCATENATE(INPUT!C10,"/ ",INPUT!D10,"/ ",INPUT!E10," ",INPUT!F10)</f>
        <v xml:space="preserve">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50" t="s">
        <v>16</v>
      </c>
      <c r="D48" s="54"/>
      <c r="E48" s="8"/>
      <c r="F48" s="8"/>
      <c r="G48" s="428">
        <f>INPUT!C11</f>
        <v>0</v>
      </c>
      <c r="H48" s="8"/>
      <c r="I48" s="8"/>
      <c r="J48" s="8"/>
      <c r="K48" s="429">
        <f>INPUT!D11</f>
        <v>0</v>
      </c>
      <c r="L48" s="8"/>
      <c r="M48" s="8"/>
      <c r="N48" s="8"/>
      <c r="O48" s="429">
        <f>INPUT!E11</f>
        <v>0</v>
      </c>
      <c r="P48" s="8"/>
      <c r="Q48" s="8"/>
      <c r="R48" s="16"/>
      <c r="S48" s="8"/>
      <c r="U48" s="8"/>
    </row>
    <row r="49" spans="2:19" ht="20.100000000000001" customHeight="1" x14ac:dyDescent="0.2">
      <c r="B49" s="15" t="s">
        <v>50</v>
      </c>
      <c r="C49" s="50" t="s">
        <v>16</v>
      </c>
      <c r="D49" s="741"/>
      <c r="E49" s="742"/>
      <c r="F49" s="742"/>
      <c r="G49" s="742"/>
      <c r="H49" s="742"/>
      <c r="I49" s="742"/>
      <c r="J49" s="742"/>
      <c r="K49" s="742"/>
      <c r="L49" s="742"/>
      <c r="M49" s="742"/>
      <c r="N49" s="742"/>
      <c r="O49" s="742"/>
      <c r="P49" s="742"/>
      <c r="Q49" s="742"/>
      <c r="R49" s="743"/>
      <c r="S49" s="4"/>
    </row>
    <row r="50" spans="2:19" ht="20.100000000000001" customHeight="1" x14ac:dyDescent="0.2">
      <c r="B50" s="15"/>
      <c r="C50" s="16"/>
      <c r="D50" s="741"/>
      <c r="E50" s="756"/>
      <c r="F50" s="756"/>
      <c r="G50" s="756"/>
      <c r="H50" s="756"/>
      <c r="I50" s="756"/>
      <c r="J50" s="756"/>
      <c r="K50" s="756"/>
      <c r="L50" s="756"/>
      <c r="M50" s="756"/>
      <c r="N50" s="756"/>
      <c r="O50" s="756"/>
      <c r="P50" s="756"/>
      <c r="Q50" s="756"/>
      <c r="R50" s="757"/>
      <c r="S50" s="4"/>
    </row>
    <row r="51" spans="2:19" ht="20.100000000000001" customHeight="1" x14ac:dyDescent="0.2">
      <c r="B51" s="19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6"/>
      <c r="S51" s="4"/>
    </row>
    <row r="52" spans="2:19" ht="30.2" customHeight="1" x14ac:dyDescent="0.2"/>
    <row r="53" spans="2:19" ht="20.100000000000001" customHeight="1" x14ac:dyDescent="0.2">
      <c r="B53" s="396" t="s">
        <v>51</v>
      </c>
      <c r="C53" s="43" t="s">
        <v>52</v>
      </c>
      <c r="D53" s="44"/>
      <c r="E53" s="44"/>
      <c r="F53" s="44"/>
      <c r="G53" s="44"/>
      <c r="H53" s="44"/>
      <c r="I53" s="44"/>
      <c r="J53" s="45"/>
      <c r="K53" s="43" t="s">
        <v>232</v>
      </c>
      <c r="L53" s="44"/>
      <c r="M53" s="44"/>
      <c r="N53" s="44"/>
      <c r="O53" s="393" t="s">
        <v>53</v>
      </c>
      <c r="P53" s="394"/>
      <c r="Q53" s="394"/>
      <c r="R53" s="395"/>
      <c r="S53" s="7"/>
    </row>
    <row r="54" spans="2:19" ht="20.100000000000001" customHeight="1" x14ac:dyDescent="0.2">
      <c r="B54" s="18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8"/>
    </row>
    <row r="55" spans="2:19" ht="20.100000000000001" customHeight="1" x14ac:dyDescent="0.2">
      <c r="B55" s="18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8"/>
    </row>
    <row r="56" spans="2:19" ht="20.100000000000001" customHeight="1" x14ac:dyDescent="0.2">
      <c r="B56" s="18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8"/>
    </row>
    <row r="57" spans="2:19" ht="20.100000000000001" customHeight="1" x14ac:dyDescent="0.2">
      <c r="B57" s="18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8"/>
    </row>
    <row r="58" spans="2:19" ht="20.100000000000001" customHeight="1" x14ac:dyDescent="0.2">
      <c r="B58" s="18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8"/>
    </row>
    <row r="59" spans="2:19" ht="20.100000000000001" customHeight="1" x14ac:dyDescent="0.2">
      <c r="R59" s="8"/>
      <c r="S59" s="8"/>
    </row>
    <row r="61" spans="2:19" ht="26.25" customHeight="1" x14ac:dyDescent="0.2">
      <c r="B61" s="87" t="s">
        <v>236</v>
      </c>
      <c r="C61" s="88"/>
      <c r="D61" s="88"/>
      <c r="E61" s="88"/>
      <c r="F61" s="88"/>
      <c r="G61" s="88"/>
      <c r="H61" s="88"/>
      <c r="I61" s="88"/>
      <c r="J61" s="88"/>
      <c r="K61" s="88" t="s">
        <v>243</v>
      </c>
      <c r="L61" s="88"/>
      <c r="M61" s="88"/>
      <c r="N61" s="88" t="s">
        <v>244</v>
      </c>
      <c r="O61" s="88"/>
      <c r="P61" s="88"/>
      <c r="Q61" s="88"/>
      <c r="R61" s="89"/>
      <c r="S61" s="102"/>
    </row>
    <row r="62" spans="2:19" ht="27.75" customHeight="1" x14ac:dyDescent="0.2">
      <c r="B62" s="90" t="s">
        <v>235</v>
      </c>
      <c r="C62" s="91"/>
      <c r="D62" s="91"/>
      <c r="E62" s="91"/>
      <c r="F62" s="91"/>
      <c r="G62" s="91"/>
      <c r="H62" s="91"/>
      <c r="I62" s="91"/>
      <c r="J62" s="91"/>
      <c r="K62" s="91" t="s">
        <v>237</v>
      </c>
      <c r="L62" s="91"/>
      <c r="M62" s="91"/>
      <c r="N62" s="91" t="s">
        <v>238</v>
      </c>
      <c r="O62" s="91"/>
      <c r="P62" s="91" t="s">
        <v>266</v>
      </c>
      <c r="Q62" s="91"/>
      <c r="R62" s="183"/>
      <c r="S62" s="103"/>
    </row>
    <row r="63" spans="2:19" s="4" customFormat="1" ht="20.100000000000001" customHeight="1" x14ac:dyDescent="0.2">
      <c r="B63" s="98" t="s">
        <v>284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19" s="4" customFormat="1" ht="20.100000000000001" customHeight="1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9" ht="20.100000000000001" customHeight="1" x14ac:dyDescent="0.2">
      <c r="B65" s="76" t="s">
        <v>241</v>
      </c>
      <c r="C65" s="100" t="s">
        <v>16</v>
      </c>
      <c r="D65" s="76"/>
      <c r="E65" s="76"/>
      <c r="F65" s="76"/>
      <c r="G65" s="538" t="str">
        <f>INPUT!C31</f>
        <v>201 M</v>
      </c>
      <c r="H65" s="76" t="s">
        <v>384</v>
      </c>
      <c r="I65" s="76"/>
      <c r="J65" s="76"/>
      <c r="K65" s="76"/>
      <c r="L65" s="76" t="s">
        <v>341</v>
      </c>
      <c r="M65" s="76"/>
      <c r="N65" s="540">
        <f>INPUT!C32</f>
        <v>0</v>
      </c>
      <c r="O65" s="541" t="s">
        <v>453</v>
      </c>
      <c r="P65" s="539"/>
    </row>
    <row r="66" spans="2:19" ht="20.100000000000001" customHeight="1" x14ac:dyDescent="0.2">
      <c r="B66" s="76"/>
      <c r="C66" s="100"/>
      <c r="D66" s="76"/>
      <c r="E66" s="76"/>
      <c r="F66" s="76"/>
      <c r="G66" s="76"/>
      <c r="H66" s="76"/>
      <c r="I66" s="76"/>
      <c r="J66" s="76"/>
      <c r="K66" s="76"/>
    </row>
    <row r="67" spans="2:19" ht="20.100000000000001" customHeight="1" x14ac:dyDescent="0.2">
      <c r="B67" s="92" t="s">
        <v>245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9"/>
      <c r="S67" s="102"/>
    </row>
    <row r="68" spans="2:19" ht="20.100000000000001" customHeight="1" x14ac:dyDescent="0.2"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5"/>
      <c r="S68" s="102"/>
    </row>
    <row r="69" spans="2:19" ht="20.100000000000001" customHeight="1" x14ac:dyDescent="0.2">
      <c r="B69" s="93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5"/>
      <c r="S69" s="102"/>
    </row>
    <row r="70" spans="2:19" ht="20.100000000000001" customHeight="1" x14ac:dyDescent="0.2">
      <c r="B70" s="93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5"/>
      <c r="S70" s="102"/>
    </row>
    <row r="71" spans="2:19" ht="20.100000000000001" customHeight="1" x14ac:dyDescent="0.2"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102"/>
    </row>
    <row r="72" spans="2:19" ht="20.100000000000001" customHeight="1" x14ac:dyDescent="0.2"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102"/>
    </row>
    <row r="73" spans="2:19" ht="20.100000000000001" customHeight="1" x14ac:dyDescent="0.2">
      <c r="B73" s="96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7"/>
      <c r="S73" s="102"/>
    </row>
    <row r="74" spans="2:19" ht="20.100000000000001" customHeight="1" x14ac:dyDescent="0.2">
      <c r="B74" s="98" t="s">
        <v>285</v>
      </c>
    </row>
    <row r="75" spans="2:19" ht="30" customHeight="1" x14ac:dyDescent="0.2">
      <c r="B75" s="76" t="s">
        <v>54</v>
      </c>
      <c r="C75" s="79" t="s">
        <v>16</v>
      </c>
      <c r="D75" s="29"/>
      <c r="E75" s="29"/>
      <c r="F75" s="29"/>
      <c r="G75" s="29"/>
      <c r="H75" s="29"/>
      <c r="I75" s="29"/>
      <c r="J75" s="29"/>
      <c r="K75" s="76" t="s">
        <v>55</v>
      </c>
      <c r="L75" s="29"/>
      <c r="M75" s="29"/>
      <c r="N75" s="29"/>
      <c r="O75" s="76" t="s">
        <v>56</v>
      </c>
    </row>
    <row r="76" spans="2:19" ht="24" customHeight="1" x14ac:dyDescent="0.2">
      <c r="B76" s="76" t="s">
        <v>246</v>
      </c>
      <c r="C76" s="69" t="s">
        <v>16</v>
      </c>
      <c r="E76" s="20"/>
      <c r="F76" s="20"/>
      <c r="G76" s="20"/>
      <c r="H76" s="20"/>
      <c r="I76" s="20"/>
      <c r="J76" s="20"/>
      <c r="K76" s="20"/>
      <c r="L76" s="20"/>
      <c r="M76" s="20"/>
    </row>
    <row r="78" spans="2:19" ht="20.100000000000001" customHeight="1" x14ac:dyDescent="0.2">
      <c r="R78" t="s">
        <v>198</v>
      </c>
      <c r="S78" s="68"/>
    </row>
    <row r="79" spans="2:19" ht="20.100000000000001" customHeight="1" x14ac:dyDescent="0.2">
      <c r="B79" s="101" t="s">
        <v>58</v>
      </c>
    </row>
    <row r="81" spans="2:25" ht="20.100000000000001" customHeight="1" x14ac:dyDescent="0.2">
      <c r="B81" s="46" t="s">
        <v>59</v>
      </c>
    </row>
    <row r="82" spans="2:25" ht="30" customHeight="1" x14ac:dyDescent="0.2">
      <c r="B82" s="18" t="s">
        <v>60</v>
      </c>
      <c r="C82" s="9"/>
      <c r="D82" s="10" t="s">
        <v>63</v>
      </c>
      <c r="E82" s="10"/>
      <c r="F82" s="10"/>
      <c r="G82" s="10"/>
      <c r="H82" s="10"/>
      <c r="I82" s="11"/>
      <c r="J82" s="10"/>
      <c r="K82" s="10" t="s">
        <v>65</v>
      </c>
      <c r="L82" s="10"/>
      <c r="M82" s="11"/>
      <c r="N82" s="9"/>
      <c r="O82" s="10" t="s">
        <v>66</v>
      </c>
      <c r="P82" s="10"/>
      <c r="Q82" s="10"/>
      <c r="R82" s="109" t="s">
        <v>64</v>
      </c>
      <c r="S82" s="8"/>
      <c r="T82" s="8"/>
      <c r="U82" s="8"/>
      <c r="V82" s="8"/>
      <c r="W82" s="8"/>
      <c r="Y82" s="83"/>
    </row>
    <row r="83" spans="2:25" ht="20.100000000000001" customHeight="1" x14ac:dyDescent="0.2">
      <c r="B83" s="18"/>
      <c r="C83" s="9"/>
      <c r="D83" s="10"/>
      <c r="E83" s="10"/>
      <c r="F83" s="10"/>
      <c r="G83" s="10"/>
      <c r="H83" s="10"/>
      <c r="I83" s="11"/>
      <c r="J83" s="10"/>
      <c r="K83" s="10"/>
      <c r="L83" s="10"/>
      <c r="M83" s="11"/>
      <c r="N83" s="9"/>
      <c r="O83" s="10"/>
      <c r="P83" s="10"/>
      <c r="Q83" s="10"/>
      <c r="R83" s="18"/>
      <c r="S83" s="8"/>
      <c r="T83" s="8"/>
      <c r="U83" s="8"/>
      <c r="V83" s="8"/>
      <c r="W83" s="8"/>
    </row>
    <row r="84" spans="2:25" ht="20.100000000000001" customHeight="1" x14ac:dyDescent="0.2">
      <c r="B84" s="18"/>
      <c r="C84" s="9"/>
      <c r="D84" s="10"/>
      <c r="E84" s="10"/>
      <c r="F84" s="10"/>
      <c r="G84" s="10"/>
      <c r="H84" s="10"/>
      <c r="I84" s="11"/>
      <c r="J84" s="10"/>
      <c r="K84" s="10"/>
      <c r="L84" s="10"/>
      <c r="M84" s="11"/>
      <c r="N84" s="9"/>
      <c r="O84" s="10"/>
      <c r="P84" s="10"/>
      <c r="Q84" s="10"/>
      <c r="R84" s="18"/>
      <c r="S84" s="8"/>
      <c r="T84" s="8"/>
      <c r="U84" s="8"/>
      <c r="V84" s="8"/>
      <c r="W84" s="8"/>
    </row>
    <row r="85" spans="2:25" ht="20.100000000000001" customHeight="1" x14ac:dyDescent="0.2">
      <c r="B85" s="18"/>
      <c r="C85" s="9"/>
      <c r="D85" s="10"/>
      <c r="E85" s="10"/>
      <c r="F85" s="10"/>
      <c r="G85" s="10"/>
      <c r="H85" s="10"/>
      <c r="I85" s="11"/>
      <c r="J85" s="10"/>
      <c r="K85" s="10"/>
      <c r="L85" s="10"/>
      <c r="M85" s="11"/>
      <c r="N85" s="9"/>
      <c r="O85" s="10"/>
      <c r="P85" s="10"/>
      <c r="Q85" s="10"/>
      <c r="R85" s="18"/>
      <c r="S85" s="8"/>
      <c r="T85" s="8"/>
      <c r="U85" s="8"/>
      <c r="V85" s="8"/>
      <c r="W85" s="8"/>
    </row>
    <row r="86" spans="2:25" ht="20.100000000000001" customHeight="1" x14ac:dyDescent="0.2">
      <c r="B86" s="18"/>
      <c r="C86" s="9"/>
      <c r="D86" s="10"/>
      <c r="E86" s="10"/>
      <c r="F86" s="10"/>
      <c r="G86" s="10"/>
      <c r="H86" s="10"/>
      <c r="I86" s="11"/>
      <c r="J86" s="10"/>
      <c r="K86" s="10"/>
      <c r="L86" s="10"/>
      <c r="M86" s="11"/>
      <c r="N86" s="9"/>
      <c r="O86" s="10"/>
      <c r="P86" s="10"/>
      <c r="Q86" s="10"/>
      <c r="R86" s="18"/>
      <c r="S86" s="8"/>
      <c r="T86" s="8"/>
      <c r="U86" s="8"/>
      <c r="V86" s="8"/>
      <c r="W86" s="8"/>
    </row>
    <row r="87" spans="2:25" ht="20.100000000000001" customHeight="1" x14ac:dyDescent="0.2">
      <c r="B87" s="98"/>
    </row>
    <row r="89" spans="2:25" ht="20.100000000000001" customHeight="1" x14ac:dyDescent="0.2">
      <c r="B89" s="155" t="s">
        <v>335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7"/>
    </row>
    <row r="90" spans="2:25" ht="30.75" customHeight="1" x14ac:dyDescent="0.2">
      <c r="B90" s="149" t="s">
        <v>60</v>
      </c>
      <c r="C90" s="149" t="s">
        <v>67</v>
      </c>
      <c r="D90" s="151"/>
      <c r="E90" s="151"/>
      <c r="F90" s="152"/>
      <c r="G90" s="184"/>
      <c r="H90" s="149" t="s">
        <v>68</v>
      </c>
      <c r="I90" s="151"/>
      <c r="J90" s="152"/>
      <c r="K90" s="151"/>
      <c r="L90" s="762" t="s">
        <v>69</v>
      </c>
      <c r="M90" s="763"/>
      <c r="N90" s="764"/>
      <c r="O90" s="762" t="s">
        <v>239</v>
      </c>
      <c r="P90" s="763"/>
      <c r="Q90" s="185"/>
      <c r="R90" s="157"/>
    </row>
    <row r="91" spans="2:25" ht="20.100000000000001" customHeight="1" x14ac:dyDescent="0.2">
      <c r="B91" s="186"/>
      <c r="C91" s="187"/>
      <c r="D91" s="188"/>
      <c r="E91" s="156"/>
      <c r="F91" s="156"/>
      <c r="G91" s="189"/>
      <c r="H91" s="149"/>
      <c r="I91" s="151"/>
      <c r="J91" s="151"/>
      <c r="K91" s="151"/>
      <c r="L91" s="149"/>
      <c r="M91" s="151"/>
      <c r="N91" s="152"/>
      <c r="O91" s="149"/>
      <c r="P91" s="151"/>
      <c r="Q91" s="151"/>
      <c r="R91" s="157"/>
    </row>
    <row r="92" spans="2:25" ht="20.100000000000001" customHeight="1" x14ac:dyDescent="0.2">
      <c r="B92" s="186"/>
      <c r="C92" s="186"/>
      <c r="D92" s="190"/>
      <c r="E92" s="151"/>
      <c r="F92" s="151"/>
      <c r="G92" s="191"/>
      <c r="H92" s="163"/>
      <c r="I92" s="156"/>
      <c r="J92" s="156"/>
      <c r="K92" s="156"/>
      <c r="L92" s="149"/>
      <c r="M92" s="151"/>
      <c r="N92" s="152"/>
      <c r="O92" s="149"/>
      <c r="P92" s="151"/>
      <c r="Q92" s="151"/>
      <c r="R92" s="157"/>
    </row>
    <row r="93" spans="2:25" ht="20.100000000000001" customHeight="1" x14ac:dyDescent="0.2">
      <c r="B93" s="186"/>
      <c r="C93" s="186"/>
      <c r="D93" s="190"/>
      <c r="E93" s="151"/>
      <c r="F93" s="151"/>
      <c r="G93" s="152"/>
      <c r="H93" s="149"/>
      <c r="I93" s="151"/>
      <c r="J93" s="151"/>
      <c r="K93" s="151"/>
      <c r="L93" s="149"/>
      <c r="M93" s="151"/>
      <c r="N93" s="152"/>
      <c r="O93" s="163"/>
      <c r="P93" s="156"/>
      <c r="Q93" s="156"/>
      <c r="R93" s="157"/>
    </row>
    <row r="94" spans="2:25" ht="20.100000000000001" customHeight="1" x14ac:dyDescent="0.2">
      <c r="B94" s="186"/>
      <c r="C94" s="192"/>
      <c r="D94" s="193"/>
      <c r="E94" s="168"/>
      <c r="F94" s="168"/>
      <c r="G94" s="194"/>
      <c r="H94" s="166"/>
      <c r="I94" s="168"/>
      <c r="J94" s="168"/>
      <c r="K94" s="168"/>
      <c r="L94" s="149"/>
      <c r="M94" s="151"/>
      <c r="N94" s="152"/>
      <c r="O94" s="149"/>
      <c r="P94" s="151"/>
      <c r="Q94" s="151"/>
      <c r="R94" s="157"/>
    </row>
    <row r="95" spans="2:25" ht="20.100000000000001" customHeight="1" x14ac:dyDescent="0.2">
      <c r="B95" s="266" t="s">
        <v>336</v>
      </c>
      <c r="C95" s="188"/>
      <c r="D95" s="188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8"/>
      <c r="T95" s="8"/>
    </row>
    <row r="97" spans="2:19" ht="20.100000000000001" customHeight="1" x14ac:dyDescent="0.2">
      <c r="B97" s="46" t="s">
        <v>272</v>
      </c>
    </row>
    <row r="98" spans="2:19" ht="20.100000000000001" customHeight="1" x14ac:dyDescent="0.2">
      <c r="B98" s="758" t="s">
        <v>51</v>
      </c>
      <c r="C98" s="758"/>
      <c r="D98" s="758"/>
      <c r="E98" s="758" t="s">
        <v>72</v>
      </c>
      <c r="F98" s="758"/>
      <c r="G98" s="758"/>
      <c r="H98" s="758"/>
      <c r="I98" s="758"/>
      <c r="J98" s="758"/>
      <c r="K98" s="758" t="s">
        <v>67</v>
      </c>
      <c r="L98" s="758"/>
      <c r="M98" s="758"/>
      <c r="N98" s="758"/>
      <c r="O98" s="759" t="s">
        <v>71</v>
      </c>
      <c r="P98" s="760"/>
      <c r="Q98" s="760"/>
      <c r="R98" s="761"/>
      <c r="S98" s="8"/>
    </row>
    <row r="99" spans="2:19" ht="20.100000000000001" customHeight="1" x14ac:dyDescent="0.2">
      <c r="B99" s="765" t="s">
        <v>458</v>
      </c>
      <c r="C99" s="766"/>
      <c r="D99" s="767"/>
      <c r="E99" s="768"/>
      <c r="F99" s="760"/>
      <c r="G99" s="760"/>
      <c r="H99" s="760"/>
      <c r="I99" s="760"/>
      <c r="J99" s="761"/>
      <c r="K99" s="759"/>
      <c r="L99" s="760"/>
      <c r="M99" s="760"/>
      <c r="N99" s="761"/>
      <c r="O99" s="9"/>
      <c r="P99" s="10"/>
      <c r="Q99" s="10"/>
      <c r="R99" s="546"/>
      <c r="S99" s="8"/>
    </row>
    <row r="100" spans="2:19" ht="20.100000000000001" customHeight="1" x14ac:dyDescent="0.2">
      <c r="B100" s="773"/>
      <c r="C100" s="766"/>
      <c r="D100" s="767"/>
      <c r="E100" s="759"/>
      <c r="F100" s="760"/>
      <c r="G100" s="760"/>
      <c r="H100" s="760"/>
      <c r="I100" s="760"/>
      <c r="J100" s="761"/>
      <c r="K100" s="759"/>
      <c r="L100" s="760"/>
      <c r="M100" s="760"/>
      <c r="N100" s="761"/>
      <c r="O100" s="9"/>
      <c r="P100" s="10"/>
      <c r="Q100" s="10"/>
      <c r="R100" s="11"/>
      <c r="S100" s="8"/>
    </row>
    <row r="101" spans="2:19" ht="20.100000000000001" customHeight="1" x14ac:dyDescent="0.2">
      <c r="B101" s="773"/>
      <c r="C101" s="766"/>
      <c r="D101" s="767"/>
      <c r="E101" s="759"/>
      <c r="F101" s="760"/>
      <c r="G101" s="760"/>
      <c r="H101" s="760"/>
      <c r="I101" s="760"/>
      <c r="J101" s="761"/>
      <c r="K101" s="759"/>
      <c r="L101" s="760"/>
      <c r="M101" s="760"/>
      <c r="N101" s="761"/>
      <c r="O101" s="9"/>
      <c r="P101" s="10"/>
      <c r="Q101" s="10"/>
      <c r="R101" s="11"/>
      <c r="S101" s="8"/>
    </row>
    <row r="102" spans="2:19" ht="20.100000000000001" customHeight="1" x14ac:dyDescent="0.2">
      <c r="B102" s="773"/>
      <c r="C102" s="766"/>
      <c r="D102" s="767"/>
      <c r="E102" s="759"/>
      <c r="F102" s="760"/>
      <c r="G102" s="760"/>
      <c r="H102" s="760"/>
      <c r="I102" s="760"/>
      <c r="J102" s="761"/>
      <c r="K102" s="759"/>
      <c r="L102" s="760"/>
      <c r="M102" s="760"/>
      <c r="N102" s="761"/>
      <c r="O102" s="9"/>
      <c r="P102" s="10"/>
      <c r="Q102" s="10"/>
      <c r="R102" s="11"/>
      <c r="S102" s="8"/>
    </row>
    <row r="104" spans="2:19" ht="20.100000000000001" customHeight="1" x14ac:dyDescent="0.2">
      <c r="B104" s="92" t="s">
        <v>245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8"/>
    </row>
    <row r="105" spans="2:19" ht="20.100000000000001" customHeight="1" x14ac:dyDescent="0.2">
      <c r="B105" s="129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30"/>
      <c r="S105" s="4"/>
    </row>
    <row r="106" spans="2:19" ht="20.100000000000001" customHeight="1" x14ac:dyDescent="0.2">
      <c r="B106" s="121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3"/>
      <c r="S106" s="4"/>
    </row>
    <row r="107" spans="2:19" ht="20.100000000000001" customHeight="1" x14ac:dyDescent="0.2">
      <c r="B107" s="13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9"/>
      <c r="S107" s="4"/>
    </row>
    <row r="109" spans="2:19" ht="20.100000000000001" customHeight="1" x14ac:dyDescent="0.2">
      <c r="B109" s="76" t="s">
        <v>286</v>
      </c>
      <c r="C109" s="29"/>
      <c r="D109" s="76" t="s">
        <v>16</v>
      </c>
      <c r="E109" s="29"/>
      <c r="F109" s="29"/>
      <c r="G109" s="29"/>
      <c r="H109" s="29"/>
      <c r="I109" s="29"/>
      <c r="J109" s="29"/>
      <c r="K109" s="76" t="s">
        <v>55</v>
      </c>
      <c r="L109" s="29"/>
      <c r="M109" s="29"/>
      <c r="N109" s="29"/>
      <c r="O109" s="76" t="s">
        <v>56</v>
      </c>
    </row>
    <row r="110" spans="2:19" ht="20.100000000000001" customHeight="1" x14ac:dyDescent="0.2">
      <c r="B110" s="76" t="s">
        <v>247</v>
      </c>
      <c r="C110" s="29"/>
      <c r="D110" s="76" t="s">
        <v>16</v>
      </c>
      <c r="E110" s="34"/>
      <c r="F110" s="20"/>
      <c r="G110" s="20"/>
      <c r="H110" s="20"/>
      <c r="I110" s="20"/>
      <c r="J110" s="20"/>
      <c r="K110" s="57"/>
      <c r="L110" s="20"/>
      <c r="M110" s="20"/>
      <c r="O110" s="46"/>
    </row>
    <row r="111" spans="2:19" ht="20.100000000000001" customHeight="1" x14ac:dyDescent="0.2">
      <c r="B111" s="76"/>
      <c r="C111" s="29"/>
      <c r="D111" s="29"/>
      <c r="E111" s="29"/>
      <c r="K111" s="46"/>
      <c r="O111" s="46"/>
      <c r="R111" t="s">
        <v>73</v>
      </c>
    </row>
    <row r="112" spans="2:19" ht="27.75" customHeight="1" x14ac:dyDescent="0.2">
      <c r="R112" s="138"/>
      <c r="S112" s="114"/>
    </row>
    <row r="113" spans="2:18" ht="20.100000000000001" customHeight="1" x14ac:dyDescent="0.2">
      <c r="B113" s="101" t="s">
        <v>75</v>
      </c>
    </row>
    <row r="114" spans="2:18" ht="14.25" customHeight="1" x14ac:dyDescent="0.2">
      <c r="B114" s="101"/>
    </row>
    <row r="115" spans="2:18" s="4" customFormat="1" ht="20.100000000000001" customHeight="1" x14ac:dyDescent="0.2">
      <c r="B115" s="144" t="s">
        <v>91</v>
      </c>
      <c r="C115" s="40" t="s">
        <v>16</v>
      </c>
      <c r="D115" s="8"/>
      <c r="E115" s="8"/>
      <c r="F115" s="8"/>
      <c r="G115" s="46" t="s">
        <v>92</v>
      </c>
      <c r="H115" s="46"/>
      <c r="I115" s="46"/>
      <c r="J115" s="46"/>
      <c r="K115" s="115" t="s">
        <v>93</v>
      </c>
      <c r="L115" s="46"/>
      <c r="M115" s="46"/>
      <c r="N115" s="46"/>
      <c r="O115" s="46" t="s">
        <v>248</v>
      </c>
      <c r="P115" s="46"/>
      <c r="Q115" s="8"/>
      <c r="R115" s="8"/>
    </row>
    <row r="116" spans="2:18" ht="20.100000000000001" customHeight="1" x14ac:dyDescent="0.2">
      <c r="B116" s="144" t="s">
        <v>94</v>
      </c>
    </row>
    <row r="117" spans="2:18" ht="20.100000000000001" customHeight="1" x14ac:dyDescent="0.2">
      <c r="B117" s="12" t="s">
        <v>95</v>
      </c>
      <c r="C117" s="49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359" t="s">
        <v>140</v>
      </c>
      <c r="R117" s="60" t="s">
        <v>112</v>
      </c>
    </row>
    <row r="118" spans="2:18" ht="20.100000000000001" customHeight="1" x14ac:dyDescent="0.2">
      <c r="B118" s="15" t="s">
        <v>96</v>
      </c>
      <c r="C118" s="50" t="s">
        <v>16</v>
      </c>
      <c r="G118" s="8" t="s">
        <v>100</v>
      </c>
      <c r="K118" s="8" t="s">
        <v>105</v>
      </c>
      <c r="O118" s="8" t="s">
        <v>108</v>
      </c>
      <c r="R118" s="48" t="s">
        <v>111</v>
      </c>
    </row>
    <row r="119" spans="2:18" ht="20.100000000000001" customHeight="1" x14ac:dyDescent="0.2">
      <c r="B119" s="15" t="s">
        <v>97</v>
      </c>
      <c r="C119" s="50"/>
      <c r="G119" s="8" t="s">
        <v>101</v>
      </c>
      <c r="K119" s="8" t="s">
        <v>104</v>
      </c>
      <c r="O119" s="8" t="s">
        <v>33</v>
      </c>
      <c r="R119" s="48" t="s">
        <v>40</v>
      </c>
    </row>
    <row r="120" spans="2:18" ht="31.5" customHeight="1" x14ac:dyDescent="0.2">
      <c r="B120" s="19" t="s">
        <v>98</v>
      </c>
      <c r="C120" s="51" t="s">
        <v>16</v>
      </c>
      <c r="D120" s="20"/>
      <c r="E120" s="20"/>
      <c r="F120" s="20"/>
      <c r="G120" s="20" t="s">
        <v>102</v>
      </c>
      <c r="H120" s="20"/>
      <c r="I120" s="20"/>
      <c r="J120" s="20"/>
      <c r="K120" s="20" t="s">
        <v>103</v>
      </c>
      <c r="L120" s="20"/>
      <c r="M120" s="20"/>
      <c r="N120" s="20"/>
      <c r="O120" s="20" t="s">
        <v>109</v>
      </c>
      <c r="P120" s="20"/>
      <c r="Q120" s="20"/>
      <c r="R120" s="112" t="s">
        <v>110</v>
      </c>
    </row>
    <row r="121" spans="2:18" ht="15.75" customHeight="1" x14ac:dyDescent="0.25">
      <c r="C121" s="40"/>
      <c r="K121" s="384"/>
      <c r="R121" s="113"/>
    </row>
    <row r="122" spans="2:18" ht="20.100000000000001" customHeight="1" x14ac:dyDescent="0.2">
      <c r="B122" s="99" t="s">
        <v>76</v>
      </c>
    </row>
    <row r="123" spans="2:18" ht="20.100000000000001" customHeight="1" x14ac:dyDescent="0.2">
      <c r="B123" s="387" t="s">
        <v>77</v>
      </c>
      <c r="C123" s="49" t="s">
        <v>16</v>
      </c>
      <c r="D123" s="13"/>
      <c r="E123" s="70"/>
      <c r="F123" s="70"/>
      <c r="G123" s="316">
        <f>INPUT!D34</f>
        <v>5</v>
      </c>
      <c r="H123" s="70"/>
      <c r="I123" s="70"/>
      <c r="J123" s="70"/>
      <c r="K123" s="359" t="s">
        <v>259</v>
      </c>
      <c r="L123" s="85" t="s">
        <v>260</v>
      </c>
      <c r="M123" s="13"/>
      <c r="N123" s="70"/>
      <c r="O123" s="311">
        <f>INPUT!F34</f>
        <v>2</v>
      </c>
      <c r="P123" s="70"/>
      <c r="Q123" s="85" t="s">
        <v>259</v>
      </c>
      <c r="R123" s="3"/>
    </row>
    <row r="124" spans="2:18" s="4" customFormat="1" ht="20.100000000000001" customHeight="1" x14ac:dyDescent="0.2">
      <c r="B124" s="15" t="s">
        <v>78</v>
      </c>
      <c r="C124" s="50" t="s">
        <v>16</v>
      </c>
      <c r="D124" s="8"/>
      <c r="E124" s="8"/>
      <c r="F124" s="8"/>
      <c r="G124" s="8" t="s">
        <v>81</v>
      </c>
      <c r="H124" s="8"/>
      <c r="I124" s="8"/>
      <c r="J124" s="8"/>
      <c r="K124" s="8" t="s">
        <v>82</v>
      </c>
      <c r="L124" s="8"/>
      <c r="M124" s="8"/>
      <c r="N124" s="8" t="s">
        <v>83</v>
      </c>
      <c r="P124" s="8"/>
      <c r="Q124" s="8"/>
      <c r="R124" s="48" t="s">
        <v>84</v>
      </c>
    </row>
    <row r="125" spans="2:18" s="4" customFormat="1" ht="20.100000000000001" customHeight="1" x14ac:dyDescent="0.2">
      <c r="B125" s="15"/>
      <c r="C125" s="50"/>
      <c r="D125" s="8"/>
      <c r="E125" s="8"/>
      <c r="F125" s="8"/>
      <c r="G125" s="8" t="s">
        <v>85</v>
      </c>
      <c r="H125" s="8"/>
      <c r="I125" s="8"/>
      <c r="J125" s="8"/>
      <c r="K125" s="8" t="s">
        <v>86</v>
      </c>
      <c r="L125" s="8"/>
      <c r="M125" s="8"/>
      <c r="N125" s="8" t="s">
        <v>87</v>
      </c>
      <c r="P125" s="8"/>
      <c r="Q125" s="8"/>
      <c r="R125" s="48" t="s">
        <v>40</v>
      </c>
    </row>
    <row r="126" spans="2:18" s="4" customFormat="1" ht="20.100000000000001" customHeight="1" x14ac:dyDescent="0.2">
      <c r="B126" s="427" t="s">
        <v>79</v>
      </c>
      <c r="C126" s="50" t="s">
        <v>16</v>
      </c>
      <c r="D126" s="8"/>
      <c r="E126" s="139"/>
      <c r="F126" s="139"/>
      <c r="G126" s="316">
        <f>INPUT!D35</f>
        <v>5</v>
      </c>
      <c r="H126" s="139"/>
      <c r="I126" s="139"/>
      <c r="J126" s="139"/>
      <c r="K126" s="8" t="s">
        <v>259</v>
      </c>
      <c r="L126" s="69" t="s">
        <v>260</v>
      </c>
      <c r="M126" s="8"/>
      <c r="N126" s="70"/>
      <c r="O126" s="311">
        <f>INPUT!F35</f>
        <v>2</v>
      </c>
      <c r="P126" s="70"/>
      <c r="Q126" s="85" t="s">
        <v>259</v>
      </c>
      <c r="R126" s="3"/>
    </row>
    <row r="127" spans="2:18" s="4" customFormat="1" ht="20.100000000000001" customHeight="1" x14ac:dyDescent="0.2">
      <c r="B127" s="15" t="s">
        <v>78</v>
      </c>
      <c r="C127" s="50" t="s">
        <v>16</v>
      </c>
      <c r="D127" s="8"/>
      <c r="E127" s="8"/>
      <c r="F127" s="8"/>
      <c r="G127" s="8" t="s">
        <v>81</v>
      </c>
      <c r="H127" s="8"/>
      <c r="I127" s="8"/>
      <c r="J127" s="8"/>
      <c r="K127" s="8" t="s">
        <v>82</v>
      </c>
      <c r="L127" s="8"/>
      <c r="M127" s="8"/>
      <c r="N127" s="8"/>
      <c r="O127" s="8" t="s">
        <v>83</v>
      </c>
      <c r="P127" s="8"/>
      <c r="Q127" s="8"/>
      <c r="R127" s="48" t="s">
        <v>84</v>
      </c>
    </row>
    <row r="128" spans="2:18" s="4" customFormat="1" ht="20.100000000000001" customHeight="1" x14ac:dyDescent="0.2">
      <c r="B128" s="15"/>
      <c r="C128" s="50"/>
      <c r="D128" s="8"/>
      <c r="E128" s="8"/>
      <c r="F128" s="8"/>
      <c r="G128" s="8" t="s">
        <v>85</v>
      </c>
      <c r="H128" s="8"/>
      <c r="I128" s="8"/>
      <c r="J128" s="8"/>
      <c r="K128" s="8" t="s">
        <v>86</v>
      </c>
      <c r="L128" s="8"/>
      <c r="M128" s="8"/>
      <c r="N128" s="8"/>
      <c r="O128" s="8" t="s">
        <v>87</v>
      </c>
      <c r="P128" s="8"/>
      <c r="Q128" s="8"/>
      <c r="R128" s="16" t="s">
        <v>40</v>
      </c>
    </row>
    <row r="129" spans="1:19" s="4" customFormat="1" ht="20.100000000000001" customHeight="1" x14ac:dyDescent="0.2">
      <c r="B129" s="19" t="s">
        <v>80</v>
      </c>
      <c r="C129" s="51" t="s">
        <v>16</v>
      </c>
      <c r="D129" s="20"/>
      <c r="E129" s="20"/>
      <c r="F129" s="20"/>
      <c r="G129" s="20" t="s">
        <v>88</v>
      </c>
      <c r="H129" s="20"/>
      <c r="I129" s="20"/>
      <c r="J129" s="20"/>
      <c r="K129" s="20" t="s">
        <v>89</v>
      </c>
      <c r="L129" s="20"/>
      <c r="M129" s="20"/>
      <c r="N129" s="20"/>
      <c r="O129" s="20" t="s">
        <v>90</v>
      </c>
      <c r="P129" s="20"/>
      <c r="Q129" s="20"/>
      <c r="R129" s="21"/>
    </row>
    <row r="130" spans="1:19" ht="16.5" customHeight="1" x14ac:dyDescent="0.2">
      <c r="R130" s="8"/>
    </row>
    <row r="131" spans="1:19" ht="20.100000000000001" customHeight="1" x14ac:dyDescent="0.2">
      <c r="A131" s="77"/>
      <c r="B131" s="171" t="s">
        <v>334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3"/>
      <c r="S131" s="114">
        <f>7.7*6.75</f>
        <v>51.975000000000001</v>
      </c>
    </row>
    <row r="132" spans="1:19" ht="22.5" customHeight="1" x14ac:dyDescent="0.2">
      <c r="B132" s="174" t="s">
        <v>168</v>
      </c>
      <c r="C132" s="175" t="s">
        <v>16</v>
      </c>
      <c r="D132" s="174"/>
      <c r="E132" s="176" t="s">
        <v>347</v>
      </c>
      <c r="F132" s="176"/>
      <c r="G132" s="176"/>
      <c r="H132" s="176"/>
      <c r="I132" s="176"/>
      <c r="J132" s="176"/>
      <c r="K132" s="177" t="str">
        <f>CONCATENATE(INPUT!C45," X ",INPUT!D45,"= ",INPUT!E45," ",INPUT!F45)</f>
        <v>2 X 2= 4 M2</v>
      </c>
      <c r="L132" s="177"/>
      <c r="M132" s="177"/>
      <c r="N132" s="177"/>
      <c r="O132" s="177"/>
      <c r="P132" s="177"/>
      <c r="Q132" s="178"/>
      <c r="R132" s="179"/>
    </row>
    <row r="133" spans="1:19" ht="22.5" customHeight="1" x14ac:dyDescent="0.2">
      <c r="B133" s="174"/>
      <c r="C133" s="175"/>
      <c r="D133" s="174"/>
      <c r="E133" s="176" t="s">
        <v>348</v>
      </c>
      <c r="F133" s="176"/>
      <c r="G133" s="176"/>
      <c r="H133" s="176"/>
      <c r="I133" s="176"/>
      <c r="J133" s="176"/>
      <c r="K133" s="177" t="str">
        <f>CONCATENATE(G123," X ",O123," = ",S133," Meter  (Distance from public road)")</f>
        <v>5 X 2 = 10 Meter  (Distance from public road)</v>
      </c>
      <c r="L133" s="177"/>
      <c r="M133" s="177"/>
      <c r="N133" s="177"/>
      <c r="O133" s="177"/>
      <c r="P133" s="177"/>
      <c r="Q133" s="178"/>
      <c r="R133" s="179"/>
      <c r="S133">
        <f>SUM(G123*O123)</f>
        <v>10</v>
      </c>
    </row>
    <row r="134" spans="1:19" ht="19.5" customHeight="1" x14ac:dyDescent="0.2">
      <c r="B134" s="266" t="s">
        <v>336</v>
      </c>
      <c r="C134" s="188"/>
      <c r="D134" s="156"/>
      <c r="E134" s="156"/>
      <c r="F134" s="156"/>
      <c r="G134" s="269"/>
      <c r="H134" s="269"/>
      <c r="I134" s="269"/>
      <c r="J134" s="269"/>
      <c r="K134" s="265"/>
      <c r="L134" s="265"/>
      <c r="M134" s="265"/>
      <c r="N134" s="265"/>
      <c r="O134" s="265"/>
      <c r="P134" s="265"/>
      <c r="Q134" s="188"/>
      <c r="R134" s="265"/>
    </row>
    <row r="135" spans="1:19" ht="13.5" customHeight="1" x14ac:dyDescent="0.2">
      <c r="B135" s="98"/>
      <c r="C135" s="40"/>
      <c r="G135" s="115"/>
      <c r="H135" s="115"/>
      <c r="I135" s="115"/>
      <c r="J135" s="115"/>
      <c r="K135" s="116"/>
      <c r="L135" s="116"/>
      <c r="M135" s="116"/>
      <c r="N135" s="116"/>
      <c r="O135" s="116"/>
      <c r="P135" s="116"/>
      <c r="Q135" s="40"/>
      <c r="R135" s="116"/>
      <c r="S135" t="s">
        <v>340</v>
      </c>
    </row>
    <row r="136" spans="1:19" ht="24" customHeight="1" x14ac:dyDescent="0.2">
      <c r="B136" s="144" t="s">
        <v>113</v>
      </c>
    </row>
    <row r="137" spans="1:19" ht="20.25" customHeight="1" x14ac:dyDescent="0.2">
      <c r="B137" s="387" t="s">
        <v>114</v>
      </c>
      <c r="C137" s="49" t="s">
        <v>16</v>
      </c>
      <c r="D137" s="9"/>
      <c r="E137" s="360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6"/>
      <c r="D138" s="9"/>
      <c r="E138" s="360" t="s">
        <v>93</v>
      </c>
      <c r="F138" s="10"/>
      <c r="G138" s="10"/>
      <c r="H138" s="10"/>
      <c r="I138" s="11"/>
      <c r="J138" s="10"/>
      <c r="K138" s="10">
        <f>INPUT!G37</f>
        <v>0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6"/>
      <c r="D139" s="9"/>
      <c r="E139" s="360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6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427" t="s">
        <v>120</v>
      </c>
      <c r="C141" s="50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340</v>
      </c>
    </row>
    <row r="142" spans="1:19" ht="26.25" customHeight="1" x14ac:dyDescent="0.2">
      <c r="B142" s="15" t="s">
        <v>121</v>
      </c>
      <c r="C142" s="50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2" t="s">
        <v>90</v>
      </c>
    </row>
    <row r="143" spans="1:19" ht="33.75" customHeight="1" x14ac:dyDescent="0.2">
      <c r="B143" s="15" t="s">
        <v>122</v>
      </c>
      <c r="C143" s="50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11" t="s">
        <v>128</v>
      </c>
    </row>
    <row r="144" spans="1:19" ht="20.100000000000001" customHeight="1" x14ac:dyDescent="0.2">
      <c r="B144" s="769" t="s">
        <v>257</v>
      </c>
      <c r="C144" s="771" t="s">
        <v>16</v>
      </c>
      <c r="D144" s="12"/>
      <c r="E144" s="359" t="s">
        <v>366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60"/>
    </row>
    <row r="145" spans="2:18" ht="20.100000000000001" customHeight="1" x14ac:dyDescent="0.2">
      <c r="B145" s="770"/>
      <c r="C145" s="772"/>
      <c r="D145" s="19"/>
      <c r="E145" s="317" t="s">
        <v>17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</row>
    <row r="146" spans="2:18" ht="20.100000000000001" customHeight="1" x14ac:dyDescent="0.2">
      <c r="R146" s="8" t="s">
        <v>74</v>
      </c>
    </row>
    <row r="147" spans="2:18" ht="20.100000000000001" customHeight="1" x14ac:dyDescent="0.2">
      <c r="B147" s="99" t="s">
        <v>131</v>
      </c>
    </row>
    <row r="148" spans="2:18" ht="20.100000000000001" customHeight="1" x14ac:dyDescent="0.2">
      <c r="B148" s="9" t="s">
        <v>132</v>
      </c>
      <c r="C148" s="53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49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5" t="s">
        <v>134</v>
      </c>
      <c r="C150" s="51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49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5" t="s">
        <v>136</v>
      </c>
      <c r="C152" s="51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49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4" t="s">
        <v>136</v>
      </c>
      <c r="C154" s="50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5" t="s">
        <v>134</v>
      </c>
      <c r="C155" s="51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47" t="s">
        <v>273</v>
      </c>
      <c r="C156" s="50"/>
      <c r="D156" s="12"/>
      <c r="E156" s="13"/>
      <c r="F156" s="13"/>
      <c r="G156" s="85" t="s">
        <v>18</v>
      </c>
      <c r="H156" s="13"/>
      <c r="I156" s="13"/>
      <c r="J156" s="13"/>
      <c r="K156" s="85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5" t="s">
        <v>134</v>
      </c>
      <c r="C157" s="50"/>
      <c r="D157" s="12"/>
      <c r="E157" s="13"/>
      <c r="F157" s="13"/>
      <c r="G157" s="85" t="s">
        <v>276</v>
      </c>
      <c r="H157" s="13"/>
      <c r="I157" s="13"/>
      <c r="J157" s="13"/>
      <c r="K157" s="85" t="s">
        <v>275</v>
      </c>
      <c r="L157" s="13"/>
      <c r="M157" s="13"/>
      <c r="N157" s="13"/>
      <c r="O157" s="85" t="s">
        <v>274</v>
      </c>
      <c r="P157" s="13"/>
      <c r="Q157" s="13"/>
      <c r="R157" s="3"/>
    </row>
    <row r="158" spans="2:18" ht="20.100000000000001" customHeight="1" x14ac:dyDescent="0.2">
      <c r="B158" s="769" t="s">
        <v>258</v>
      </c>
      <c r="C158" s="771" t="s">
        <v>16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60"/>
    </row>
    <row r="159" spans="2:18" ht="20.100000000000001" customHeight="1" x14ac:dyDescent="0.2">
      <c r="B159" s="770"/>
      <c r="C159" s="772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/>
    </row>
    <row r="160" spans="2:18" ht="15" customHeight="1" x14ac:dyDescent="0.2">
      <c r="R160" s="8"/>
    </row>
    <row r="161" spans="2:18" s="77" customFormat="1" ht="20.100000000000001" customHeight="1" x14ac:dyDescent="0.2">
      <c r="B161" s="180" t="s">
        <v>332</v>
      </c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3"/>
    </row>
    <row r="162" spans="2:18" ht="20.100000000000001" customHeight="1" x14ac:dyDescent="0.2">
      <c r="B162" s="158" t="s">
        <v>147</v>
      </c>
      <c r="C162" s="159" t="s">
        <v>16</v>
      </c>
      <c r="D162" s="158"/>
      <c r="E162" s="160" t="s">
        <v>149</v>
      </c>
      <c r="F162" s="160"/>
      <c r="G162" s="160"/>
      <c r="H162" s="160"/>
      <c r="I162" s="160"/>
      <c r="J162" s="160"/>
      <c r="K162" s="160" t="s">
        <v>150</v>
      </c>
      <c r="L162" s="160"/>
      <c r="M162" s="160"/>
      <c r="N162" s="160"/>
      <c r="O162" s="160"/>
      <c r="P162" s="160"/>
      <c r="Q162" s="160"/>
      <c r="R162" s="162"/>
    </row>
    <row r="163" spans="2:18" ht="20.100000000000001" customHeight="1" x14ac:dyDescent="0.2">
      <c r="B163" s="166" t="s">
        <v>148</v>
      </c>
      <c r="C163" s="167" t="s">
        <v>16</v>
      </c>
      <c r="D163" s="166"/>
      <c r="E163" s="168" t="s">
        <v>149</v>
      </c>
      <c r="F163" s="168"/>
      <c r="G163" s="168"/>
      <c r="H163" s="168"/>
      <c r="I163" s="168"/>
      <c r="J163" s="168"/>
      <c r="K163" s="168" t="s">
        <v>150</v>
      </c>
      <c r="L163" s="181" t="s">
        <v>263</v>
      </c>
      <c r="M163" s="168"/>
      <c r="N163" s="168"/>
      <c r="O163" s="168" t="s">
        <v>151</v>
      </c>
      <c r="P163" s="181" t="s">
        <v>264</v>
      </c>
      <c r="Q163" s="168"/>
      <c r="R163" s="170"/>
    </row>
    <row r="164" spans="2:18" ht="15" customHeight="1" x14ac:dyDescent="0.2">
      <c r="B164" s="266" t="s">
        <v>336</v>
      </c>
      <c r="C164" s="188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267"/>
    </row>
    <row r="165" spans="2:18" ht="15" customHeight="1" x14ac:dyDescent="0.2">
      <c r="C165" s="40"/>
      <c r="R165" s="4"/>
    </row>
    <row r="166" spans="2:18" s="77" customFormat="1" ht="20.100000000000001" customHeight="1" x14ac:dyDescent="0.2">
      <c r="B166" s="99" t="s">
        <v>152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2:18" ht="20.100000000000001" customHeight="1" x14ac:dyDescent="0.2">
      <c r="B167" s="12" t="s">
        <v>153</v>
      </c>
      <c r="C167" s="49" t="s">
        <v>16</v>
      </c>
      <c r="D167" s="12"/>
      <c r="E167" s="13"/>
      <c r="F167" s="13"/>
      <c r="G167" s="56" t="s">
        <v>101</v>
      </c>
      <c r="H167" s="13"/>
      <c r="I167" s="13"/>
      <c r="J167" s="13"/>
      <c r="K167" s="56" t="s">
        <v>18</v>
      </c>
      <c r="L167" s="13"/>
      <c r="M167" s="359" t="s">
        <v>373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50" t="s">
        <v>16</v>
      </c>
      <c r="D168" s="15"/>
      <c r="G168" s="46" t="s">
        <v>101</v>
      </c>
      <c r="K168" s="46" t="s">
        <v>18</v>
      </c>
      <c r="R168" s="5"/>
    </row>
    <row r="169" spans="2:18" ht="20.100000000000001" customHeight="1" x14ac:dyDescent="0.2">
      <c r="B169" s="15" t="s">
        <v>155</v>
      </c>
      <c r="C169" s="50" t="s">
        <v>16</v>
      </c>
      <c r="D169" s="15"/>
      <c r="G169" s="46" t="s">
        <v>101</v>
      </c>
      <c r="K169" s="46" t="s">
        <v>18</v>
      </c>
      <c r="M169" s="359" t="s">
        <v>373</v>
      </c>
      <c r="R169" s="5"/>
    </row>
    <row r="170" spans="2:18" ht="20.100000000000001" customHeight="1" x14ac:dyDescent="0.2">
      <c r="B170" s="19" t="s">
        <v>154</v>
      </c>
      <c r="C170" s="51" t="s">
        <v>16</v>
      </c>
      <c r="D170" s="19"/>
      <c r="E170" s="20"/>
      <c r="F170" s="20"/>
      <c r="G170" s="57" t="s">
        <v>101</v>
      </c>
      <c r="H170" s="20"/>
      <c r="I170" s="20"/>
      <c r="J170" s="20"/>
      <c r="K170" s="57" t="s">
        <v>18</v>
      </c>
      <c r="L170" s="20"/>
      <c r="M170" s="20"/>
      <c r="N170" s="20"/>
      <c r="O170" s="20"/>
      <c r="P170" s="20"/>
      <c r="Q170" s="20"/>
      <c r="R170" s="6"/>
    </row>
    <row r="171" spans="2:18" ht="16.5" customHeight="1" x14ac:dyDescent="0.2">
      <c r="C171" s="40"/>
      <c r="G171" s="46"/>
      <c r="K171" s="46"/>
      <c r="R171" s="4"/>
    </row>
    <row r="172" spans="2:18" s="77" customFormat="1" ht="20.100000000000001" customHeight="1" x14ac:dyDescent="0.2">
      <c r="B172" s="76" t="s">
        <v>156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2:18" ht="20.100000000000001" customHeight="1" x14ac:dyDescent="0.2">
      <c r="B173" s="110" t="s">
        <v>277</v>
      </c>
      <c r="C173" s="49" t="s">
        <v>16</v>
      </c>
      <c r="D173" s="13"/>
      <c r="E173" s="13"/>
      <c r="F173" s="13"/>
      <c r="G173" s="56" t="s">
        <v>18</v>
      </c>
      <c r="H173" s="13"/>
      <c r="I173" s="13"/>
      <c r="J173" s="13"/>
      <c r="K173" s="56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47" t="s">
        <v>279</v>
      </c>
      <c r="C174" s="50" t="s">
        <v>16</v>
      </c>
      <c r="G174" s="8" t="s">
        <v>157</v>
      </c>
      <c r="K174" s="8" t="s">
        <v>158</v>
      </c>
      <c r="O174" s="69" t="s">
        <v>278</v>
      </c>
      <c r="R174" s="5"/>
    </row>
    <row r="175" spans="2:18" ht="20.100000000000001" customHeight="1" x14ac:dyDescent="0.2">
      <c r="B175" s="385"/>
      <c r="C175" s="145" t="s">
        <v>16</v>
      </c>
      <c r="D175" s="20"/>
      <c r="E175" s="20" t="s">
        <v>368</v>
      </c>
      <c r="F175" s="20"/>
      <c r="G175" s="84"/>
      <c r="H175" s="20"/>
      <c r="I175" s="84"/>
      <c r="J175" s="20"/>
      <c r="K175" s="20"/>
      <c r="L175" s="20"/>
      <c r="M175" s="20"/>
      <c r="N175" s="20"/>
      <c r="O175" s="317" t="s">
        <v>369</v>
      </c>
      <c r="P175" s="20"/>
      <c r="Q175" s="20"/>
      <c r="R175" s="6"/>
    </row>
    <row r="176" spans="2:18" ht="14.25" customHeight="1" x14ac:dyDescent="0.2">
      <c r="B176" s="69"/>
      <c r="C176" s="69"/>
      <c r="G176" s="69"/>
      <c r="I176" s="69"/>
      <c r="O176" s="69"/>
      <c r="R176" s="4"/>
    </row>
    <row r="177" spans="1:24" ht="15" customHeight="1" x14ac:dyDescent="0.2">
      <c r="C177" s="40"/>
      <c r="R177" s="4"/>
    </row>
    <row r="178" spans="1:24" ht="20.100000000000001" customHeight="1" x14ac:dyDescent="0.2">
      <c r="A178" s="77"/>
      <c r="B178" s="171" t="s">
        <v>333</v>
      </c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3"/>
      <c r="S178" s="114"/>
    </row>
    <row r="179" spans="1:24" ht="22.5" customHeight="1" x14ac:dyDescent="0.2">
      <c r="B179" s="174" t="s">
        <v>168</v>
      </c>
      <c r="C179" s="175" t="s">
        <v>16</v>
      </c>
      <c r="D179" s="174"/>
      <c r="E179" s="176" t="s">
        <v>262</v>
      </c>
      <c r="F179" s="176"/>
      <c r="G179" s="176"/>
      <c r="H179" s="176"/>
      <c r="I179" s="176"/>
      <c r="J179" s="176"/>
      <c r="K179" s="177"/>
      <c r="L179" s="177"/>
      <c r="M179" s="177"/>
      <c r="N179" s="177"/>
      <c r="O179" s="177"/>
      <c r="P179" s="177"/>
      <c r="Q179" s="178"/>
      <c r="R179" s="179"/>
    </row>
    <row r="180" spans="1:24" ht="22.5" customHeight="1" x14ac:dyDescent="0.2">
      <c r="B180" s="174"/>
      <c r="C180" s="175"/>
      <c r="D180" s="174"/>
      <c r="E180" s="176" t="s">
        <v>261</v>
      </c>
      <c r="F180" s="176"/>
      <c r="G180" s="176"/>
      <c r="H180" s="176"/>
      <c r="I180" s="176"/>
      <c r="J180" s="176"/>
      <c r="K180" s="177"/>
      <c r="L180" s="177"/>
      <c r="M180" s="177"/>
      <c r="N180" s="177"/>
      <c r="O180" s="177"/>
      <c r="P180" s="177"/>
      <c r="Q180" s="178"/>
      <c r="R180" s="179"/>
    </row>
    <row r="181" spans="1:24" ht="20.25" customHeight="1" x14ac:dyDescent="0.2">
      <c r="B181" s="266" t="s">
        <v>336</v>
      </c>
      <c r="C181" s="264"/>
      <c r="D181" s="155"/>
      <c r="E181" s="155"/>
      <c r="F181" s="155"/>
      <c r="G181" s="155"/>
      <c r="H181" s="155"/>
      <c r="I181" s="155"/>
      <c r="J181" s="155"/>
      <c r="K181" s="171"/>
      <c r="L181" s="171"/>
      <c r="M181" s="171"/>
      <c r="N181" s="171"/>
      <c r="O181" s="171"/>
      <c r="P181" s="171"/>
      <c r="Q181" s="264"/>
      <c r="R181" s="265"/>
    </row>
    <row r="182" spans="1:24" ht="17.25" customHeight="1" x14ac:dyDescent="0.2">
      <c r="B182" s="46"/>
      <c r="C182" s="140"/>
      <c r="D182" s="46"/>
      <c r="E182" s="46"/>
      <c r="F182" s="46"/>
      <c r="G182" s="46"/>
      <c r="H182" s="46"/>
      <c r="I182" s="46"/>
      <c r="J182" s="46"/>
      <c r="K182" s="76"/>
      <c r="L182" s="76"/>
      <c r="M182" s="76"/>
      <c r="N182" s="76"/>
      <c r="O182" s="76"/>
      <c r="P182" s="76"/>
      <c r="Q182" s="140"/>
      <c r="R182" s="8" t="s">
        <v>146</v>
      </c>
    </row>
    <row r="183" spans="1:24" ht="14.25" customHeight="1" x14ac:dyDescent="0.2">
      <c r="B183" s="46"/>
      <c r="C183" s="140"/>
      <c r="D183" s="46"/>
      <c r="E183" s="46"/>
      <c r="F183" s="46"/>
      <c r="G183" s="46"/>
      <c r="H183" s="46"/>
      <c r="I183" s="46"/>
      <c r="J183" s="46"/>
      <c r="K183" s="76"/>
      <c r="L183" s="76"/>
      <c r="M183" s="76"/>
      <c r="N183" s="76"/>
      <c r="O183" s="76"/>
      <c r="P183" s="76"/>
      <c r="Q183" s="140"/>
      <c r="R183" s="8"/>
    </row>
    <row r="184" spans="1:24" s="77" customFormat="1" ht="20.100000000000001" customHeight="1" x14ac:dyDescent="0.2">
      <c r="B184" s="76" t="s">
        <v>162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24" ht="20.100000000000001" customHeight="1" x14ac:dyDescent="0.2">
      <c r="B185" s="12" t="s">
        <v>164</v>
      </c>
      <c r="C185" s="49" t="s">
        <v>16</v>
      </c>
      <c r="D185" s="12"/>
      <c r="E185" s="56" t="str">
        <f>CONCATENATE(INPUT!C43," ",INPUT!D43)</f>
        <v xml:space="preserve"> M</v>
      </c>
      <c r="F185" s="13"/>
      <c r="G185" s="13"/>
      <c r="H185" s="13"/>
      <c r="I185" s="13"/>
      <c r="J185" s="13"/>
      <c r="K185" s="85" t="s">
        <v>280</v>
      </c>
      <c r="L185" s="13"/>
      <c r="M185" s="13"/>
      <c r="N185" s="13"/>
      <c r="O185" s="85" t="s">
        <v>281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50" t="s">
        <v>16</v>
      </c>
      <c r="D186" s="15"/>
      <c r="G186" s="8" t="s">
        <v>165</v>
      </c>
      <c r="M186" s="8" t="s">
        <v>167</v>
      </c>
      <c r="R186" s="5"/>
    </row>
    <row r="187" spans="1:24" ht="20.100000000000001" customHeight="1" x14ac:dyDescent="0.2">
      <c r="B187" s="19"/>
      <c r="C187" s="51" t="s">
        <v>16</v>
      </c>
      <c r="D187" s="19"/>
      <c r="E187" s="20"/>
      <c r="F187" s="20"/>
      <c r="G187" s="20" t="s">
        <v>166</v>
      </c>
      <c r="H187" s="20"/>
      <c r="I187" s="20"/>
      <c r="J187" s="20"/>
      <c r="K187" s="20"/>
      <c r="L187" s="20"/>
      <c r="M187" s="20" t="s">
        <v>342</v>
      </c>
      <c r="N187" s="20"/>
      <c r="O187" s="84"/>
      <c r="P187" s="20"/>
      <c r="Q187" s="20"/>
      <c r="R187" s="6"/>
    </row>
    <row r="188" spans="1:24" ht="15" customHeight="1" x14ac:dyDescent="0.2">
      <c r="C188" s="40"/>
      <c r="O188" s="69"/>
      <c r="R188" s="4"/>
    </row>
    <row r="189" spans="1:24" ht="20.100000000000001" customHeight="1" x14ac:dyDescent="0.2">
      <c r="B189" s="155" t="s">
        <v>337</v>
      </c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7"/>
      <c r="S189" s="114"/>
    </row>
    <row r="190" spans="1:24" ht="20.100000000000001" customHeight="1" x14ac:dyDescent="0.2">
      <c r="B190" s="158" t="s">
        <v>170</v>
      </c>
      <c r="C190" s="159" t="s">
        <v>16</v>
      </c>
      <c r="D190" s="158"/>
      <c r="E190" s="300" t="s">
        <v>343</v>
      </c>
      <c r="F190" s="160"/>
      <c r="G190" s="160"/>
      <c r="H190" s="160"/>
      <c r="I190" s="160" t="s">
        <v>140</v>
      </c>
      <c r="J190" s="160"/>
      <c r="K190" s="300" t="s">
        <v>344</v>
      </c>
      <c r="L190" s="160"/>
      <c r="M190" s="160" t="s">
        <v>140</v>
      </c>
      <c r="N190" s="160"/>
      <c r="O190" s="160" t="s">
        <v>173</v>
      </c>
      <c r="P190" s="160"/>
      <c r="Q190" s="161" t="s">
        <v>252</v>
      </c>
      <c r="R190" s="162"/>
      <c r="S190" s="114"/>
      <c r="X190" s="83"/>
    </row>
    <row r="191" spans="1:24" ht="20.100000000000001" customHeight="1" x14ac:dyDescent="0.2">
      <c r="B191" s="163" t="s">
        <v>172</v>
      </c>
      <c r="C191" s="164" t="s">
        <v>16</v>
      </c>
      <c r="D191" s="163"/>
      <c r="E191" s="156"/>
      <c r="F191" s="156"/>
      <c r="G191" s="155" t="s">
        <v>18</v>
      </c>
      <c r="H191" s="156"/>
      <c r="I191" s="156"/>
      <c r="J191" s="156"/>
      <c r="K191" s="155" t="s">
        <v>101</v>
      </c>
      <c r="L191" s="156"/>
      <c r="M191" s="156"/>
      <c r="N191" s="156"/>
      <c r="O191" s="156"/>
      <c r="P191" s="156"/>
      <c r="Q191" s="156"/>
      <c r="R191" s="165"/>
    </row>
    <row r="192" spans="1:24" s="77" customFormat="1" ht="20.100000000000001" customHeight="1" x14ac:dyDescent="0.2">
      <c r="A192"/>
      <c r="B192" s="166" t="s">
        <v>171</v>
      </c>
      <c r="C192" s="167" t="s">
        <v>16</v>
      </c>
      <c r="D192" s="166"/>
      <c r="E192" s="168"/>
      <c r="F192" s="168"/>
      <c r="G192" s="169" t="s">
        <v>18</v>
      </c>
      <c r="H192" s="168"/>
      <c r="I192" s="168"/>
      <c r="J192" s="168"/>
      <c r="K192" s="169" t="s">
        <v>101</v>
      </c>
      <c r="L192" s="168"/>
      <c r="M192" s="168"/>
      <c r="N192" s="168"/>
      <c r="O192" s="168"/>
      <c r="P192" s="168"/>
      <c r="Q192" s="168"/>
      <c r="R192" s="170"/>
    </row>
    <row r="193" spans="1:18" s="77" customFormat="1" ht="20.100000000000001" customHeight="1" x14ac:dyDescent="0.2">
      <c r="A193"/>
      <c r="B193" s="266" t="s">
        <v>336</v>
      </c>
      <c r="C193" s="188"/>
      <c r="D193" s="156"/>
      <c r="E193" s="156"/>
      <c r="F193" s="156"/>
      <c r="G193" s="155"/>
      <c r="H193" s="156"/>
      <c r="I193" s="156"/>
      <c r="J193" s="156"/>
      <c r="K193" s="155"/>
      <c r="L193" s="156"/>
      <c r="M193" s="156"/>
      <c r="N193" s="156"/>
      <c r="O193" s="156"/>
      <c r="P193" s="156"/>
      <c r="Q193" s="156"/>
      <c r="R193" s="267"/>
    </row>
    <row r="194" spans="1:18" ht="22.5" customHeight="1" x14ac:dyDescent="0.25">
      <c r="M194" s="46"/>
      <c r="Q194" s="40"/>
      <c r="R194" s="80"/>
    </row>
    <row r="195" spans="1:18" ht="21" customHeight="1" x14ac:dyDescent="0.25">
      <c r="A195" s="78"/>
      <c r="B195" s="92" t="s">
        <v>245</v>
      </c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3"/>
    </row>
    <row r="196" spans="1:18" ht="20.100000000000001" customHeight="1" x14ac:dyDescent="0.2">
      <c r="B196" s="125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30"/>
    </row>
    <row r="197" spans="1:18" ht="20.100000000000001" customHeight="1" x14ac:dyDescent="0.2">
      <c r="B197" s="121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3"/>
    </row>
    <row r="198" spans="1:18" ht="20.100000000000001" customHeight="1" x14ac:dyDescent="0.2">
      <c r="B198" s="131"/>
      <c r="C198" s="118"/>
      <c r="D198" s="118"/>
      <c r="E198" s="118"/>
      <c r="F198" s="118"/>
      <c r="G198" s="118"/>
      <c r="H198" s="118"/>
      <c r="I198" s="118"/>
      <c r="J198" s="134"/>
      <c r="K198" s="118"/>
      <c r="L198" s="118"/>
      <c r="M198" s="118"/>
      <c r="N198" s="118"/>
      <c r="O198" s="118"/>
      <c r="P198" s="118"/>
      <c r="Q198" s="118"/>
      <c r="R198" s="119"/>
    </row>
    <row r="199" spans="1:18" ht="20.100000000000001" customHeight="1" x14ac:dyDescent="0.2">
      <c r="J199" s="40"/>
      <c r="R199" s="4"/>
    </row>
    <row r="200" spans="1:18" ht="20.100000000000001" customHeight="1" x14ac:dyDescent="0.2">
      <c r="A200" s="77"/>
      <c r="B200" s="76" t="s">
        <v>169</v>
      </c>
      <c r="C200" s="29"/>
      <c r="D200" s="29"/>
      <c r="E200" s="29"/>
      <c r="F200" s="29"/>
      <c r="G200" s="29"/>
      <c r="H200" s="29"/>
      <c r="I200" s="29"/>
      <c r="J200" s="29"/>
      <c r="K200" s="76" t="s">
        <v>55</v>
      </c>
      <c r="L200" s="29"/>
      <c r="M200" s="29"/>
      <c r="N200" s="29"/>
      <c r="O200" s="76" t="s">
        <v>56</v>
      </c>
      <c r="P200" s="29"/>
      <c r="Q200" s="29"/>
      <c r="R200" s="77"/>
    </row>
    <row r="201" spans="1:18" ht="20.100000000000001" customHeight="1" x14ac:dyDescent="0.2">
      <c r="A201" s="77"/>
      <c r="B201" s="76" t="s">
        <v>249</v>
      </c>
      <c r="C201" s="29"/>
      <c r="D201" s="76" t="s">
        <v>16</v>
      </c>
      <c r="E201" s="29"/>
      <c r="F201" s="34"/>
      <c r="G201" s="34"/>
      <c r="H201" s="34"/>
      <c r="I201" s="34"/>
      <c r="J201" s="34"/>
      <c r="K201" s="117"/>
      <c r="L201" s="34"/>
      <c r="M201" s="34"/>
      <c r="N201" s="34"/>
      <c r="O201" s="76"/>
      <c r="P201" s="29"/>
      <c r="Q201" s="29"/>
      <c r="R201" s="77"/>
    </row>
    <row r="202" spans="1:18" s="77" customFormat="1" ht="20.100000000000001" customHeight="1" x14ac:dyDescent="0.2">
      <c r="B202" s="76"/>
      <c r="C202" s="29"/>
      <c r="D202" s="76"/>
      <c r="E202" s="29"/>
      <c r="F202" s="29"/>
      <c r="G202" s="29"/>
      <c r="H202" s="29"/>
      <c r="I202" s="29"/>
      <c r="J202" s="29"/>
      <c r="K202" s="76"/>
      <c r="L202" s="29"/>
      <c r="M202" s="29"/>
      <c r="N202" s="29"/>
      <c r="O202" s="76"/>
      <c r="P202" s="29"/>
      <c r="Q202" s="29"/>
      <c r="R202" s="8" t="s">
        <v>210</v>
      </c>
    </row>
    <row r="203" spans="1:18" s="77" customFormat="1" ht="20.100000000000001" customHeight="1" x14ac:dyDescent="0.2">
      <c r="B203" s="101" t="s">
        <v>253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8" s="77" customFormat="1" ht="15" customHeight="1" x14ac:dyDescent="0.2">
      <c r="B204" s="10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8" s="77" customFormat="1" ht="20.100000000000001" customHeight="1" x14ac:dyDescent="0.2">
      <c r="B205" s="76" t="s">
        <v>254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8" s="77" customFormat="1" ht="20.100000000000001" customHeight="1" x14ac:dyDescent="0.2">
      <c r="A206"/>
      <c r="B206" s="110" t="s">
        <v>282</v>
      </c>
      <c r="C206" s="41"/>
      <c r="D206" s="9"/>
      <c r="E206" s="10"/>
      <c r="F206" s="148" t="s">
        <v>17</v>
      </c>
      <c r="G206" s="148"/>
      <c r="H206" s="10"/>
      <c r="I206" s="10"/>
      <c r="J206" s="148" t="s">
        <v>19</v>
      </c>
      <c r="K206" s="10"/>
      <c r="L206" s="9"/>
      <c r="M206" s="148" t="s">
        <v>339</v>
      </c>
      <c r="N206" s="10"/>
      <c r="O206" s="10"/>
      <c r="P206" s="10"/>
      <c r="Q206" s="10"/>
      <c r="R206" s="2"/>
    </row>
    <row r="207" spans="1:18" s="77" customFormat="1" ht="22.5" customHeight="1" x14ac:dyDescent="0.2">
      <c r="A207"/>
      <c r="B207" s="15"/>
      <c r="C207" s="50"/>
      <c r="D207" s="15"/>
      <c r="E207" s="8"/>
      <c r="F207" s="8"/>
      <c r="G207" s="318" t="s">
        <v>456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"/>
    </row>
    <row r="208" spans="1:18" s="77" customFormat="1" ht="20.100000000000001" customHeight="1" x14ac:dyDescent="0.2">
      <c r="A208"/>
      <c r="B208" s="15"/>
      <c r="C208" s="154"/>
      <c r="D208" s="19"/>
      <c r="E208" s="20"/>
      <c r="F208" s="20"/>
      <c r="G208" s="386" t="s">
        <v>370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6"/>
    </row>
    <row r="209" spans="1:19" s="77" customFormat="1" ht="20.100000000000001" customHeight="1" x14ac:dyDescent="0.2">
      <c r="A209"/>
      <c r="B209" s="268" t="s">
        <v>338</v>
      </c>
      <c r="C209" s="150" t="s">
        <v>16</v>
      </c>
      <c r="D209" s="149"/>
      <c r="E209" s="151"/>
      <c r="F209" s="151"/>
      <c r="G209" s="151" t="s">
        <v>159</v>
      </c>
      <c r="H209" s="151"/>
      <c r="I209" s="151"/>
      <c r="J209" s="151"/>
      <c r="K209" s="151" t="s">
        <v>160</v>
      </c>
      <c r="L209" s="151"/>
      <c r="M209" s="151"/>
      <c r="N209" s="151" t="s">
        <v>161</v>
      </c>
      <c r="O209" s="151"/>
      <c r="P209" s="151"/>
      <c r="Q209" s="152" t="s">
        <v>90</v>
      </c>
      <c r="R209" s="153"/>
    </row>
    <row r="210" spans="1:19" s="77" customFormat="1" ht="20.100000000000001" customHeight="1" x14ac:dyDescent="0.2">
      <c r="A210"/>
      <c r="B210" s="266" t="s">
        <v>336</v>
      </c>
      <c r="C210" s="188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267"/>
    </row>
    <row r="211" spans="1:19" s="77" customFormat="1" ht="16.5" customHeight="1" x14ac:dyDescent="0.2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77" customFormat="1" ht="20.100000000000001" customHeight="1" x14ac:dyDescent="0.25">
      <c r="A212" s="78"/>
      <c r="B212" s="127" t="s">
        <v>245</v>
      </c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6"/>
    </row>
    <row r="213" spans="1:19" s="77" customFormat="1" ht="20.100000000000001" customHeight="1" x14ac:dyDescent="0.2">
      <c r="A213"/>
      <c r="B213" s="125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30"/>
    </row>
    <row r="214" spans="1:19" s="77" customFormat="1" ht="20.100000000000001" customHeight="1" x14ac:dyDescent="0.2">
      <c r="A214"/>
      <c r="B214" s="121"/>
      <c r="C214" s="122"/>
      <c r="D214" s="122"/>
      <c r="E214" s="122"/>
      <c r="F214" s="122"/>
      <c r="G214" s="122"/>
      <c r="H214" s="122"/>
      <c r="I214" s="122"/>
      <c r="J214" s="137"/>
      <c r="K214" s="122"/>
      <c r="L214" s="122"/>
      <c r="M214" s="122"/>
      <c r="N214" s="122"/>
      <c r="O214" s="122"/>
      <c r="P214" s="122"/>
      <c r="Q214" s="122"/>
      <c r="R214" s="123"/>
    </row>
    <row r="215" spans="1:19" s="77" customFormat="1" ht="20.100000000000001" customHeight="1" x14ac:dyDescent="0.2">
      <c r="A215"/>
      <c r="B215" s="131"/>
      <c r="C215" s="118"/>
      <c r="D215" s="118"/>
      <c r="E215" s="118"/>
      <c r="F215" s="118"/>
      <c r="G215" s="118"/>
      <c r="H215" s="118"/>
      <c r="I215" s="118"/>
      <c r="J215" s="134"/>
      <c r="K215" s="118"/>
      <c r="L215" s="118"/>
      <c r="M215" s="118"/>
      <c r="N215" s="118"/>
      <c r="O215" s="118"/>
      <c r="P215" s="118"/>
      <c r="Q215" s="118"/>
      <c r="R215" s="119"/>
    </row>
    <row r="216" spans="1:19" s="77" customFormat="1" ht="20.100000000000001" customHeight="1" x14ac:dyDescent="0.2">
      <c r="A216"/>
      <c r="B216" s="8"/>
      <c r="C216" s="8"/>
      <c r="D216" s="8"/>
      <c r="E216" s="8"/>
      <c r="F216" s="8"/>
      <c r="G216" s="8"/>
      <c r="H216" s="8"/>
      <c r="I216" s="8"/>
      <c r="J216" s="40"/>
      <c r="K216" s="8"/>
      <c r="L216" s="8"/>
      <c r="M216" s="8"/>
      <c r="N216" s="8"/>
      <c r="O216" s="8"/>
      <c r="P216" s="8"/>
      <c r="Q216" s="8"/>
      <c r="R216" s="4"/>
    </row>
    <row r="217" spans="1:19" s="77" customFormat="1" ht="20.100000000000001" customHeight="1" x14ac:dyDescent="0.2">
      <c r="B217" s="76" t="s">
        <v>240</v>
      </c>
      <c r="C217" s="29"/>
      <c r="D217" s="29"/>
      <c r="E217" s="29"/>
      <c r="F217" s="29"/>
      <c r="G217" s="29"/>
      <c r="H217" s="29"/>
      <c r="I217" s="29"/>
      <c r="J217" s="29"/>
      <c r="K217" s="76" t="s">
        <v>55</v>
      </c>
      <c r="L217" s="29"/>
      <c r="M217" s="29"/>
      <c r="N217" s="29"/>
      <c r="O217" s="76" t="s">
        <v>56</v>
      </c>
      <c r="P217" s="29"/>
      <c r="Q217" s="29"/>
    </row>
    <row r="218" spans="1:19" s="77" customFormat="1" ht="20.100000000000001" customHeight="1" x14ac:dyDescent="0.2">
      <c r="A218"/>
      <c r="B218" s="76" t="s">
        <v>255</v>
      </c>
      <c r="C218" s="8"/>
      <c r="D218" s="8"/>
      <c r="E218" s="124" t="s">
        <v>16</v>
      </c>
      <c r="F218" s="69"/>
      <c r="G218" s="20"/>
      <c r="H218" s="20"/>
      <c r="I218" s="20"/>
      <c r="J218" s="20"/>
      <c r="K218" s="20"/>
      <c r="L218" s="20"/>
      <c r="M218" s="20"/>
      <c r="N218" s="20"/>
      <c r="O218" s="20"/>
      <c r="P218" s="8"/>
      <c r="Q218" s="8"/>
      <c r="R218"/>
    </row>
    <row r="219" spans="1:19" s="77" customFormat="1" ht="20.100000000000001" customHeight="1" x14ac:dyDescent="0.2">
      <c r="A219"/>
      <c r="B219" s="76"/>
      <c r="C219" s="8"/>
      <c r="D219" s="8"/>
      <c r="E219" s="124"/>
      <c r="F219" s="6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365</v>
      </c>
    </row>
    <row r="220" spans="1:19" ht="20.100000000000001" customHeight="1" x14ac:dyDescent="0.2">
      <c r="R220" s="138"/>
      <c r="S220" s="114"/>
    </row>
    <row r="221" spans="1:19" s="77" customFormat="1" ht="20.100000000000001" customHeight="1" x14ac:dyDescent="0.2">
      <c r="A221"/>
      <c r="B221" s="59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00000000000001" customHeight="1" x14ac:dyDescent="0.2">
      <c r="B223" s="46" t="s">
        <v>359</v>
      </c>
    </row>
    <row r="224" spans="1:19" ht="20.100000000000001" customHeight="1" x14ac:dyDescent="0.2">
      <c r="B224" s="436" t="s">
        <v>360</v>
      </c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40" t="s">
        <v>186</v>
      </c>
    </row>
    <row r="225" spans="1:19" ht="20.100000000000001" customHeight="1" x14ac:dyDescent="0.2">
      <c r="B225" s="339" t="s">
        <v>357</v>
      </c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40" t="s">
        <v>358</v>
      </c>
    </row>
    <row r="226" spans="1:19" ht="20.100000000000001" customHeight="1" x14ac:dyDescent="0.2">
      <c r="B226" s="339" t="s">
        <v>176</v>
      </c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40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78" customFormat="1" ht="20.100000000000001" customHeight="1" x14ac:dyDescent="0.25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269</v>
      </c>
      <c r="R236" s="1" t="s">
        <v>270</v>
      </c>
      <c r="S236" s="4"/>
    </row>
    <row r="237" spans="1:19" s="77" customFormat="1" ht="25.5" customHeight="1" x14ac:dyDescent="0.2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00000000000001" customHeight="1" x14ac:dyDescent="0.2">
      <c r="S248" s="114"/>
    </row>
  </sheetData>
  <mergeCells count="39"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  <mergeCell ref="D50:R50"/>
    <mergeCell ref="B98:D98"/>
    <mergeCell ref="E98:J98"/>
    <mergeCell ref="K98:N98"/>
    <mergeCell ref="O98:R98"/>
    <mergeCell ref="L90:N90"/>
    <mergeCell ref="O90:P90"/>
    <mergeCell ref="D49:R49"/>
    <mergeCell ref="E15:R15"/>
    <mergeCell ref="E16:R16"/>
    <mergeCell ref="M6:R6"/>
    <mergeCell ref="M7:R7"/>
    <mergeCell ref="M8:R8"/>
    <mergeCell ref="E12:R12"/>
    <mergeCell ref="E13:R13"/>
    <mergeCell ref="E14:R14"/>
    <mergeCell ref="E17:R17"/>
    <mergeCell ref="B2:J2"/>
    <mergeCell ref="K2:R2"/>
    <mergeCell ref="B3:D3"/>
    <mergeCell ref="E3:I3"/>
    <mergeCell ref="K3:M3"/>
    <mergeCell ref="O3:R3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38100</xdr:rowOff>
                  </from>
                  <to>
                    <xdr:col>5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17</xdr:row>
                    <xdr:rowOff>28575</xdr:rowOff>
                  </from>
                  <to>
                    <xdr:col>9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13</xdr:col>
                    <xdr:colOff>66675</xdr:colOff>
                    <xdr:row>17</xdr:row>
                    <xdr:rowOff>38100</xdr:rowOff>
                  </from>
                  <to>
                    <xdr:col>13</xdr:col>
                    <xdr:colOff>304800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5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38100</xdr:rowOff>
                  </from>
                  <to>
                    <xdr:col>9</xdr:col>
                    <xdr:colOff>9525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28</xdr:row>
                    <xdr:rowOff>38100</xdr:rowOff>
                  </from>
                  <to>
                    <xdr:col>5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38100</xdr:rowOff>
                  </from>
                  <to>
                    <xdr:col>1</xdr:col>
                    <xdr:colOff>247650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38100</xdr:rowOff>
                  </from>
                  <to>
                    <xdr:col>1</xdr:col>
                    <xdr:colOff>247650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>
                <anchor moveWithCells="1">
                  <from>
                    <xdr:col>3</xdr:col>
                    <xdr:colOff>47625</xdr:colOff>
                    <xdr:row>32</xdr:row>
                    <xdr:rowOff>47625</xdr:rowOff>
                  </from>
                  <to>
                    <xdr:col>5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>
                <anchor moveWithCells="1">
                  <from>
                    <xdr:col>3</xdr:col>
                    <xdr:colOff>47625</xdr:colOff>
                    <xdr:row>33</xdr:row>
                    <xdr:rowOff>47625</xdr:rowOff>
                  </from>
                  <to>
                    <xdr:col>5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>
                <anchor moveWithCells="1">
                  <from>
                    <xdr:col>3</xdr:col>
                    <xdr:colOff>47625</xdr:colOff>
                    <xdr:row>34</xdr:row>
                    <xdr:rowOff>47625</xdr:rowOff>
                  </from>
                  <to>
                    <xdr:col>5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>
                <anchor moveWithCells="1">
                  <from>
                    <xdr:col>3</xdr:col>
                    <xdr:colOff>47625</xdr:colOff>
                    <xdr:row>35</xdr:row>
                    <xdr:rowOff>47625</xdr:rowOff>
                  </from>
                  <to>
                    <xdr:col>5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>
                <anchor moveWithCells="1">
                  <from>
                    <xdr:col>3</xdr:col>
                    <xdr:colOff>47625</xdr:colOff>
                    <xdr:row>36</xdr:row>
                    <xdr:rowOff>47625</xdr:rowOff>
                  </from>
                  <to>
                    <xdr:col>5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>
                <anchor moveWithCells="1">
                  <from>
                    <xdr:col>3</xdr:col>
                    <xdr:colOff>47625</xdr:colOff>
                    <xdr:row>37</xdr:row>
                    <xdr:rowOff>38100</xdr:rowOff>
                  </from>
                  <to>
                    <xdr:col>5</xdr:col>
                    <xdr:colOff>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209550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>
                <anchor moveWithCells="1">
                  <from>
                    <xdr:col>8</xdr:col>
                    <xdr:colOff>28575</xdr:colOff>
                    <xdr:row>39</xdr:row>
                    <xdr:rowOff>28575</xdr:rowOff>
                  </from>
                  <to>
                    <xdr:col>9</xdr:col>
                    <xdr:colOff>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>
                <anchor moveWithCells="1">
                  <from>
                    <xdr:col>13</xdr:col>
                    <xdr:colOff>57150</xdr:colOff>
                    <xdr:row>39</xdr:row>
                    <xdr:rowOff>28575</xdr:rowOff>
                  </from>
                  <to>
                    <xdr:col>13</xdr:col>
                    <xdr:colOff>285750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19050</xdr:rowOff>
                  </from>
                  <to>
                    <xdr:col>17</xdr:col>
                    <xdr:colOff>19050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38100</xdr:rowOff>
                  </from>
                  <to>
                    <xdr:col>1</xdr:col>
                    <xdr:colOff>228600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>
                <anchor moveWithCells="1">
                  <from>
                    <xdr:col>3</xdr:col>
                    <xdr:colOff>47625</xdr:colOff>
                    <xdr:row>41</xdr:row>
                    <xdr:rowOff>28575</xdr:rowOff>
                  </from>
                  <to>
                    <xdr:col>4</xdr:col>
                    <xdr:colOff>209550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28575</xdr:rowOff>
                  </from>
                  <to>
                    <xdr:col>5</xdr:col>
                    <xdr:colOff>9525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28575</xdr:rowOff>
                  </from>
                  <to>
                    <xdr:col>8</xdr:col>
                    <xdr:colOff>238125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>
                <anchor moveWithCells="1">
                  <from>
                    <xdr:col>13</xdr:col>
                    <xdr:colOff>47625</xdr:colOff>
                    <xdr:row>47</xdr:row>
                    <xdr:rowOff>28575</xdr:rowOff>
                  </from>
                  <to>
                    <xdr:col>13</xdr:col>
                    <xdr:colOff>276225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>
                <anchor moveWithCells="1">
                  <from>
                    <xdr:col>8</xdr:col>
                    <xdr:colOff>19050</xdr:colOff>
                    <xdr:row>60</xdr:row>
                    <xdr:rowOff>85725</xdr:rowOff>
                  </from>
                  <to>
                    <xdr:col>8</xdr:col>
                    <xdr:colOff>247650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85725</xdr:rowOff>
                  </from>
                  <to>
                    <xdr:col>12</xdr:col>
                    <xdr:colOff>314325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>
                <anchor moveWithCells="1">
                  <from>
                    <xdr:col>8</xdr:col>
                    <xdr:colOff>19050</xdr:colOff>
                    <xdr:row>61</xdr:row>
                    <xdr:rowOff>76200</xdr:rowOff>
                  </from>
                  <to>
                    <xdr:col>8</xdr:col>
                    <xdr:colOff>247650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304800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>
                <anchor moveWithCells="1">
                  <from>
                    <xdr:col>8</xdr:col>
                    <xdr:colOff>19050</xdr:colOff>
                    <xdr:row>74</xdr:row>
                    <xdr:rowOff>104775</xdr:rowOff>
                  </from>
                  <to>
                    <xdr:col>8</xdr:col>
                    <xdr:colOff>247650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>
                <anchor moveWithCells="1">
                  <from>
                    <xdr:col>13</xdr:col>
                    <xdr:colOff>57150</xdr:colOff>
                    <xdr:row>74</xdr:row>
                    <xdr:rowOff>104775</xdr:rowOff>
                  </from>
                  <to>
                    <xdr:col>13</xdr:col>
                    <xdr:colOff>285750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>
                <anchor moveWithCells="1">
                  <from>
                    <xdr:col>8</xdr:col>
                    <xdr:colOff>19050</xdr:colOff>
                    <xdr:row>108</xdr:row>
                    <xdr:rowOff>38100</xdr:rowOff>
                  </from>
                  <to>
                    <xdr:col>8</xdr:col>
                    <xdr:colOff>247650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>
                <anchor moveWithCells="1">
                  <from>
                    <xdr:col>13</xdr:col>
                    <xdr:colOff>66675</xdr:colOff>
                    <xdr:row>108</xdr:row>
                    <xdr:rowOff>38100</xdr:rowOff>
                  </from>
                  <to>
                    <xdr:col>13</xdr:col>
                    <xdr:colOff>285750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114</xdr:row>
                    <xdr:rowOff>47625</xdr:rowOff>
                  </from>
                  <to>
                    <xdr:col>5</xdr:col>
                    <xdr:colOff>38100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>
                <anchor moveWithCells="1">
                  <from>
                    <xdr:col>8</xdr:col>
                    <xdr:colOff>200025</xdr:colOff>
                    <xdr:row>114</xdr:row>
                    <xdr:rowOff>47625</xdr:rowOff>
                  </from>
                  <to>
                    <xdr:col>10</xdr:col>
                    <xdr:colOff>85725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114</xdr:row>
                    <xdr:rowOff>38100</xdr:rowOff>
                  </from>
                  <to>
                    <xdr:col>13</xdr:col>
                    <xdr:colOff>257175</xdr:colOff>
                    <xdr:row>114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>
                <anchor moveWithCells="1">
                  <from>
                    <xdr:col>4</xdr:col>
                    <xdr:colOff>28575</xdr:colOff>
                    <xdr:row>116</xdr:row>
                    <xdr:rowOff>28575</xdr:rowOff>
                  </from>
                  <to>
                    <xdr:col>5</xdr:col>
                    <xdr:colOff>47625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>
                <anchor moveWithCells="1">
                  <from>
                    <xdr:col>4</xdr:col>
                    <xdr:colOff>28575</xdr:colOff>
                    <xdr:row>117</xdr:row>
                    <xdr:rowOff>38100</xdr:rowOff>
                  </from>
                  <to>
                    <xdr:col>5</xdr:col>
                    <xdr:colOff>47625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>
                <anchor moveWithCells="1">
                  <from>
                    <xdr:col>4</xdr:col>
                    <xdr:colOff>28575</xdr:colOff>
                    <xdr:row>118</xdr:row>
                    <xdr:rowOff>38100</xdr:rowOff>
                  </from>
                  <to>
                    <xdr:col>5</xdr:col>
                    <xdr:colOff>47625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>
                <anchor moveWithCells="1">
                  <from>
                    <xdr:col>4</xdr:col>
                    <xdr:colOff>28575</xdr:colOff>
                    <xdr:row>119</xdr:row>
                    <xdr:rowOff>114300</xdr:rowOff>
                  </from>
                  <to>
                    <xdr:col>5</xdr:col>
                    <xdr:colOff>47625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>
                <anchor moveWithCells="1">
                  <from>
                    <xdr:col>8</xdr:col>
                    <xdr:colOff>28575</xdr:colOff>
                    <xdr:row>116</xdr:row>
                    <xdr:rowOff>28575</xdr:rowOff>
                  </from>
                  <to>
                    <xdr:col>9</xdr:col>
                    <xdr:colOff>9525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>
                <anchor moveWithCells="1">
                  <from>
                    <xdr:col>8</xdr:col>
                    <xdr:colOff>28575</xdr:colOff>
                    <xdr:row>117</xdr:row>
                    <xdr:rowOff>38100</xdr:rowOff>
                  </from>
                  <to>
                    <xdr:col>9</xdr:col>
                    <xdr:colOff>9525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>
                <anchor moveWithCells="1">
                  <from>
                    <xdr:col>8</xdr:col>
                    <xdr:colOff>28575</xdr:colOff>
                    <xdr:row>118</xdr:row>
                    <xdr:rowOff>38100</xdr:rowOff>
                  </from>
                  <to>
                    <xdr:col>9</xdr:col>
                    <xdr:colOff>9525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>
                <anchor moveWithCells="1">
                  <from>
                    <xdr:col>8</xdr:col>
                    <xdr:colOff>28575</xdr:colOff>
                    <xdr:row>119</xdr:row>
                    <xdr:rowOff>114300</xdr:rowOff>
                  </from>
                  <to>
                    <xdr:col>9</xdr:col>
                    <xdr:colOff>9525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>
                <anchor moveWithCells="1">
                  <from>
                    <xdr:col>13</xdr:col>
                    <xdr:colOff>28575</xdr:colOff>
                    <xdr:row>116</xdr:row>
                    <xdr:rowOff>28575</xdr:rowOff>
                  </from>
                  <to>
                    <xdr:col>13</xdr:col>
                    <xdr:colOff>266700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>
                <anchor moveWithCells="1">
                  <from>
                    <xdr:col>13</xdr:col>
                    <xdr:colOff>28575</xdr:colOff>
                    <xdr:row>117</xdr:row>
                    <xdr:rowOff>38100</xdr:rowOff>
                  </from>
                  <to>
                    <xdr:col>13</xdr:col>
                    <xdr:colOff>266700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>
                <anchor moveWithCells="1">
                  <from>
                    <xdr:col>13</xdr:col>
                    <xdr:colOff>28575</xdr:colOff>
                    <xdr:row>118</xdr:row>
                    <xdr:rowOff>38100</xdr:rowOff>
                  </from>
                  <to>
                    <xdr:col>13</xdr:col>
                    <xdr:colOff>266700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>
                <anchor moveWithCells="1">
                  <from>
                    <xdr:col>13</xdr:col>
                    <xdr:colOff>28575</xdr:colOff>
                    <xdr:row>119</xdr:row>
                    <xdr:rowOff>114300</xdr:rowOff>
                  </from>
                  <to>
                    <xdr:col>13</xdr:col>
                    <xdr:colOff>266700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>
                <anchor moveWithCells="1">
                  <from>
                    <xdr:col>4</xdr:col>
                    <xdr:colOff>9525</xdr:colOff>
                    <xdr:row>123</xdr:row>
                    <xdr:rowOff>38100</xdr:rowOff>
                  </from>
                  <to>
                    <xdr:col>5</xdr:col>
                    <xdr:colOff>28575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>
                <anchor moveWithCells="1">
                  <from>
                    <xdr:col>4</xdr:col>
                    <xdr:colOff>9525</xdr:colOff>
                    <xdr:row>124</xdr:row>
                    <xdr:rowOff>38100</xdr:rowOff>
                  </from>
                  <to>
                    <xdr:col>5</xdr:col>
                    <xdr:colOff>28575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123</xdr:row>
                    <xdr:rowOff>38100</xdr:rowOff>
                  </from>
                  <to>
                    <xdr:col>9</xdr:col>
                    <xdr:colOff>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124</xdr:row>
                    <xdr:rowOff>38100</xdr:rowOff>
                  </from>
                  <to>
                    <xdr:col>9</xdr:col>
                    <xdr:colOff>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>
                <anchor moveWithCells="1">
                  <from>
                    <xdr:col>12</xdr:col>
                    <xdr:colOff>28575</xdr:colOff>
                    <xdr:row>123</xdr:row>
                    <xdr:rowOff>38100</xdr:rowOff>
                  </from>
                  <to>
                    <xdr:col>12</xdr:col>
                    <xdr:colOff>266700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>
                <anchor moveWithCells="1">
                  <from>
                    <xdr:col>12</xdr:col>
                    <xdr:colOff>28575</xdr:colOff>
                    <xdr:row>124</xdr:row>
                    <xdr:rowOff>38100</xdr:rowOff>
                  </from>
                  <to>
                    <xdr:col>12</xdr:col>
                    <xdr:colOff>266700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>
                <anchor moveWithCells="1">
                  <from>
                    <xdr:col>15</xdr:col>
                    <xdr:colOff>180975</xdr:colOff>
                    <xdr:row>123</xdr:row>
                    <xdr:rowOff>38100</xdr:rowOff>
                  </from>
                  <to>
                    <xdr:col>17</xdr:col>
                    <xdr:colOff>19050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>
                <anchor moveWithCells="1">
                  <from>
                    <xdr:col>4</xdr:col>
                    <xdr:colOff>9525</xdr:colOff>
                    <xdr:row>126</xdr:row>
                    <xdr:rowOff>38100</xdr:rowOff>
                  </from>
                  <to>
                    <xdr:col>5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>
                <anchor moveWithCells="1">
                  <from>
                    <xdr:col>4</xdr:col>
                    <xdr:colOff>9525</xdr:colOff>
                    <xdr:row>127</xdr:row>
                    <xdr:rowOff>38100</xdr:rowOff>
                  </from>
                  <to>
                    <xdr:col>5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>
                <anchor moveWithCells="1">
                  <from>
                    <xdr:col>4</xdr:col>
                    <xdr:colOff>9525</xdr:colOff>
                    <xdr:row>128</xdr:row>
                    <xdr:rowOff>38100</xdr:rowOff>
                  </from>
                  <to>
                    <xdr:col>5</xdr:col>
                    <xdr:colOff>28575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>
                <anchor moveWithCells="1">
                  <from>
                    <xdr:col>8</xdr:col>
                    <xdr:colOff>9525</xdr:colOff>
                    <xdr:row>126</xdr:row>
                    <xdr:rowOff>38100</xdr:rowOff>
                  </from>
                  <to>
                    <xdr:col>8</xdr:col>
                    <xdr:colOff>247650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>
                <anchor moveWithCells="1">
                  <from>
                    <xdr:col>8</xdr:col>
                    <xdr:colOff>9525</xdr:colOff>
                    <xdr:row>127</xdr:row>
                    <xdr:rowOff>38100</xdr:rowOff>
                  </from>
                  <to>
                    <xdr:col>8</xdr:col>
                    <xdr:colOff>247650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>
                <anchor moveWithCells="1">
                  <from>
                    <xdr:col>8</xdr:col>
                    <xdr:colOff>9525</xdr:colOff>
                    <xdr:row>128</xdr:row>
                    <xdr:rowOff>38100</xdr:rowOff>
                  </from>
                  <to>
                    <xdr:col>8</xdr:col>
                    <xdr:colOff>247650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>
                <anchor moveWithCells="1">
                  <from>
                    <xdr:col>13</xdr:col>
                    <xdr:colOff>47625</xdr:colOff>
                    <xdr:row>126</xdr:row>
                    <xdr:rowOff>38100</xdr:rowOff>
                  </from>
                  <to>
                    <xdr:col>13</xdr:col>
                    <xdr:colOff>285750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>
                <anchor moveWithCells="1">
                  <from>
                    <xdr:col>13</xdr:col>
                    <xdr:colOff>47625</xdr:colOff>
                    <xdr:row>127</xdr:row>
                    <xdr:rowOff>38100</xdr:rowOff>
                  </from>
                  <to>
                    <xdr:col>13</xdr:col>
                    <xdr:colOff>285750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>
                <anchor moveWithCells="1">
                  <from>
                    <xdr:col>13</xdr:col>
                    <xdr:colOff>47625</xdr:colOff>
                    <xdr:row>128</xdr:row>
                    <xdr:rowOff>38100</xdr:rowOff>
                  </from>
                  <to>
                    <xdr:col>13</xdr:col>
                    <xdr:colOff>285750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>
                <anchor moveWithCells="1">
                  <from>
                    <xdr:col>15</xdr:col>
                    <xdr:colOff>180975</xdr:colOff>
                    <xdr:row>126</xdr:row>
                    <xdr:rowOff>38100</xdr:rowOff>
                  </from>
                  <to>
                    <xdr:col>17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>
                <anchor moveWithCells="1">
                  <from>
                    <xdr:col>15</xdr:col>
                    <xdr:colOff>180975</xdr:colOff>
                    <xdr:row>127</xdr:row>
                    <xdr:rowOff>38100</xdr:rowOff>
                  </from>
                  <to>
                    <xdr:col>17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>
                <anchor moveWithCells="1">
                  <from>
                    <xdr:col>4</xdr:col>
                    <xdr:colOff>9525</xdr:colOff>
                    <xdr:row>141</xdr:row>
                    <xdr:rowOff>85725</xdr:rowOff>
                  </from>
                  <to>
                    <xdr:col>5</xdr:col>
                    <xdr:colOff>28575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>
                <anchor moveWithCells="1">
                  <from>
                    <xdr:col>4</xdr:col>
                    <xdr:colOff>9525</xdr:colOff>
                    <xdr:row>142</xdr:row>
                    <xdr:rowOff>123825</xdr:rowOff>
                  </from>
                  <to>
                    <xdr:col>5</xdr:col>
                    <xdr:colOff>28575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>
                <anchor moveWithCells="1">
                  <from>
                    <xdr:col>8</xdr:col>
                    <xdr:colOff>9525</xdr:colOff>
                    <xdr:row>142</xdr:row>
                    <xdr:rowOff>123825</xdr:rowOff>
                  </from>
                  <to>
                    <xdr:col>8</xdr:col>
                    <xdr:colOff>247650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>
                <anchor moveWithCells="1">
                  <from>
                    <xdr:col>13</xdr:col>
                    <xdr:colOff>85725</xdr:colOff>
                    <xdr:row>141</xdr:row>
                    <xdr:rowOff>85725</xdr:rowOff>
                  </from>
                  <to>
                    <xdr:col>13</xdr:col>
                    <xdr:colOff>314325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>
                <anchor moveWithCells="1">
                  <from>
                    <xdr:col>13</xdr:col>
                    <xdr:colOff>85725</xdr:colOff>
                    <xdr:row>142</xdr:row>
                    <xdr:rowOff>123825</xdr:rowOff>
                  </from>
                  <to>
                    <xdr:col>13</xdr:col>
                    <xdr:colOff>314325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>
                <anchor moveWithCells="1">
                  <from>
                    <xdr:col>15</xdr:col>
                    <xdr:colOff>171450</xdr:colOff>
                    <xdr:row>141</xdr:row>
                    <xdr:rowOff>85725</xdr:rowOff>
                  </from>
                  <to>
                    <xdr:col>17</xdr:col>
                    <xdr:colOff>9525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>
                <anchor moveWithCells="1">
                  <from>
                    <xdr:col>15</xdr:col>
                    <xdr:colOff>171450</xdr:colOff>
                    <xdr:row>142</xdr:row>
                    <xdr:rowOff>123825</xdr:rowOff>
                  </from>
                  <to>
                    <xdr:col>17</xdr:col>
                    <xdr:colOff>9525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>
                <anchor moveWithCells="1">
                  <from>
                    <xdr:col>4</xdr:col>
                    <xdr:colOff>9525</xdr:colOff>
                    <xdr:row>147</xdr:row>
                    <xdr:rowOff>38100</xdr:rowOff>
                  </from>
                  <to>
                    <xdr:col>5</xdr:col>
                    <xdr:colOff>28575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>
                <anchor moveWithCells="1">
                  <from>
                    <xdr:col>4</xdr:col>
                    <xdr:colOff>9525</xdr:colOff>
                    <xdr:row>148</xdr:row>
                    <xdr:rowOff>28575</xdr:rowOff>
                  </from>
                  <to>
                    <xdr:col>5</xdr:col>
                    <xdr:colOff>28575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>
                <anchor moveWithCells="1">
                  <from>
                    <xdr:col>8</xdr:col>
                    <xdr:colOff>28575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>
                <anchor moveWithCells="1">
                  <from>
                    <xdr:col>8</xdr:col>
                    <xdr:colOff>28575</xdr:colOff>
                    <xdr:row>148</xdr:row>
                    <xdr:rowOff>28575</xdr:rowOff>
                  </from>
                  <to>
                    <xdr:col>9</xdr:col>
                    <xdr:colOff>9525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>
                <anchor moveWithCells="1">
                  <from>
                    <xdr:col>4</xdr:col>
                    <xdr:colOff>9525</xdr:colOff>
                    <xdr:row>150</xdr:row>
                    <xdr:rowOff>28575</xdr:rowOff>
                  </from>
                  <to>
                    <xdr:col>5</xdr:col>
                    <xdr:colOff>28575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>
                <anchor moveWithCells="1">
                  <from>
                    <xdr:col>8</xdr:col>
                    <xdr:colOff>28575</xdr:colOff>
                    <xdr:row>150</xdr:row>
                    <xdr:rowOff>28575</xdr:rowOff>
                  </from>
                  <to>
                    <xdr:col>9</xdr:col>
                    <xdr:colOff>9525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>
                <anchor moveWithCells="1">
                  <from>
                    <xdr:col>4</xdr:col>
                    <xdr:colOff>9525</xdr:colOff>
                    <xdr:row>152</xdr:row>
                    <xdr:rowOff>28575</xdr:rowOff>
                  </from>
                  <to>
                    <xdr:col>5</xdr:col>
                    <xdr:colOff>28575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>
                <anchor moveWithCells="1">
                  <from>
                    <xdr:col>8</xdr:col>
                    <xdr:colOff>28575</xdr:colOff>
                    <xdr:row>152</xdr:row>
                    <xdr:rowOff>28575</xdr:rowOff>
                  </from>
                  <to>
                    <xdr:col>9</xdr:col>
                    <xdr:colOff>9525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>
                <anchor moveWithCells="1">
                  <from>
                    <xdr:col>4</xdr:col>
                    <xdr:colOff>9525</xdr:colOff>
                    <xdr:row>155</xdr:row>
                    <xdr:rowOff>28575</xdr:rowOff>
                  </from>
                  <to>
                    <xdr:col>5</xdr:col>
                    <xdr:colOff>28575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>
                <anchor moveWithCells="1">
                  <from>
                    <xdr:col>8</xdr:col>
                    <xdr:colOff>28575</xdr:colOff>
                    <xdr:row>155</xdr:row>
                    <xdr:rowOff>28575</xdr:rowOff>
                  </from>
                  <to>
                    <xdr:col>9</xdr:col>
                    <xdr:colOff>9525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>
                <anchor moveWithCells="1">
                  <from>
                    <xdr:col>4</xdr:col>
                    <xdr:colOff>9525</xdr:colOff>
                    <xdr:row>166</xdr:row>
                    <xdr:rowOff>38100</xdr:rowOff>
                  </from>
                  <to>
                    <xdr:col>5</xdr:col>
                    <xdr:colOff>28575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>
                <anchor moveWithCells="1">
                  <from>
                    <xdr:col>4</xdr:col>
                    <xdr:colOff>9525</xdr:colOff>
                    <xdr:row>167</xdr:row>
                    <xdr:rowOff>28575</xdr:rowOff>
                  </from>
                  <to>
                    <xdr:col>5</xdr:col>
                    <xdr:colOff>28575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>
                <anchor moveWithCells="1">
                  <from>
                    <xdr:col>4</xdr:col>
                    <xdr:colOff>9525</xdr:colOff>
                    <xdr:row>168</xdr:row>
                    <xdr:rowOff>38100</xdr:rowOff>
                  </from>
                  <to>
                    <xdr:col>5</xdr:col>
                    <xdr:colOff>28575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>
                <anchor moveWithCells="1">
                  <from>
                    <xdr:col>4</xdr:col>
                    <xdr:colOff>9525</xdr:colOff>
                    <xdr:row>169</xdr:row>
                    <xdr:rowOff>28575</xdr:rowOff>
                  </from>
                  <to>
                    <xdr:col>5</xdr:col>
                    <xdr:colOff>28575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>
                <anchor moveWithCells="1">
                  <from>
                    <xdr:col>8</xdr:col>
                    <xdr:colOff>9525</xdr:colOff>
                    <xdr:row>166</xdr:row>
                    <xdr:rowOff>38100</xdr:rowOff>
                  </from>
                  <to>
                    <xdr:col>8</xdr:col>
                    <xdr:colOff>247650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>
                <anchor moveWithCells="1">
                  <from>
                    <xdr:col>8</xdr:col>
                    <xdr:colOff>9525</xdr:colOff>
                    <xdr:row>167</xdr:row>
                    <xdr:rowOff>28575</xdr:rowOff>
                  </from>
                  <to>
                    <xdr:col>8</xdr:col>
                    <xdr:colOff>247650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>
                <anchor moveWithCells="1">
                  <from>
                    <xdr:col>8</xdr:col>
                    <xdr:colOff>9525</xdr:colOff>
                    <xdr:row>168</xdr:row>
                    <xdr:rowOff>38100</xdr:rowOff>
                  </from>
                  <to>
                    <xdr:col>8</xdr:col>
                    <xdr:colOff>247650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>
                <anchor moveWithCells="1">
                  <from>
                    <xdr:col>8</xdr:col>
                    <xdr:colOff>9525</xdr:colOff>
                    <xdr:row>169</xdr:row>
                    <xdr:rowOff>28575</xdr:rowOff>
                  </from>
                  <to>
                    <xdr:col>8</xdr:col>
                    <xdr:colOff>247650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>
                <anchor moveWithCells="1">
                  <from>
                    <xdr:col>4</xdr:col>
                    <xdr:colOff>9525</xdr:colOff>
                    <xdr:row>172</xdr:row>
                    <xdr:rowOff>38100</xdr:rowOff>
                  </from>
                  <to>
                    <xdr:col>5</xdr:col>
                    <xdr:colOff>28575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>
                <anchor moveWithCells="1">
                  <from>
                    <xdr:col>4</xdr:col>
                    <xdr:colOff>9525</xdr:colOff>
                    <xdr:row>173</xdr:row>
                    <xdr:rowOff>28575</xdr:rowOff>
                  </from>
                  <to>
                    <xdr:col>5</xdr:col>
                    <xdr:colOff>28575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>
                <anchor moveWithCells="1">
                  <from>
                    <xdr:col>8</xdr:col>
                    <xdr:colOff>9525</xdr:colOff>
                    <xdr:row>172</xdr:row>
                    <xdr:rowOff>38100</xdr:rowOff>
                  </from>
                  <to>
                    <xdr:col>8</xdr:col>
                    <xdr:colOff>247650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>
                <anchor moveWithCells="1">
                  <from>
                    <xdr:col>8</xdr:col>
                    <xdr:colOff>9525</xdr:colOff>
                    <xdr:row>173</xdr:row>
                    <xdr:rowOff>28575</xdr:rowOff>
                  </from>
                  <to>
                    <xdr:col>8</xdr:col>
                    <xdr:colOff>247650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>
                <anchor moveWithCells="1">
                  <from>
                    <xdr:col>13</xdr:col>
                    <xdr:colOff>47625</xdr:colOff>
                    <xdr:row>173</xdr:row>
                    <xdr:rowOff>28575</xdr:rowOff>
                  </from>
                  <to>
                    <xdr:col>13</xdr:col>
                    <xdr:colOff>285750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>
                <anchor moveWithCells="1">
                  <from>
                    <xdr:col>4</xdr:col>
                    <xdr:colOff>9525</xdr:colOff>
                    <xdr:row>185</xdr:row>
                    <xdr:rowOff>38100</xdr:rowOff>
                  </from>
                  <to>
                    <xdr:col>5</xdr:col>
                    <xdr:colOff>28575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>
                <anchor moveWithCells="1">
                  <from>
                    <xdr:col>4</xdr:col>
                    <xdr:colOff>9525</xdr:colOff>
                    <xdr:row>186</xdr:row>
                    <xdr:rowOff>28575</xdr:rowOff>
                  </from>
                  <to>
                    <xdr:col>5</xdr:col>
                    <xdr:colOff>28575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>
                <anchor moveWithCells="1">
                  <from>
                    <xdr:col>10</xdr:col>
                    <xdr:colOff>790575</xdr:colOff>
                    <xdr:row>185</xdr:row>
                    <xdr:rowOff>38100</xdr:rowOff>
                  </from>
                  <to>
                    <xdr:col>12</xdr:col>
                    <xdr:colOff>47625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>
                <anchor moveWithCells="1">
                  <from>
                    <xdr:col>10</xdr:col>
                    <xdr:colOff>790575</xdr:colOff>
                    <xdr:row>186</xdr:row>
                    <xdr:rowOff>28575</xdr:rowOff>
                  </from>
                  <to>
                    <xdr:col>12</xdr:col>
                    <xdr:colOff>47625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>
                <anchor moveWithCells="1">
                  <from>
                    <xdr:col>8</xdr:col>
                    <xdr:colOff>19050</xdr:colOff>
                    <xdr:row>184</xdr:row>
                    <xdr:rowOff>28575</xdr:rowOff>
                  </from>
                  <to>
                    <xdr:col>8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>
                <anchor moveWithCells="1">
                  <from>
                    <xdr:col>13</xdr:col>
                    <xdr:colOff>19050</xdr:colOff>
                    <xdr:row>184</xdr:row>
                    <xdr:rowOff>28575</xdr:rowOff>
                  </from>
                  <to>
                    <xdr:col>13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>
                <anchor moveWithCells="1">
                  <from>
                    <xdr:col>4</xdr:col>
                    <xdr:colOff>9525</xdr:colOff>
                    <xdr:row>190</xdr:row>
                    <xdr:rowOff>38100</xdr:rowOff>
                  </from>
                  <to>
                    <xdr:col>5</xdr:col>
                    <xdr:colOff>28575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>
                <anchor moveWithCells="1">
                  <from>
                    <xdr:col>4</xdr:col>
                    <xdr:colOff>9525</xdr:colOff>
                    <xdr:row>191</xdr:row>
                    <xdr:rowOff>28575</xdr:rowOff>
                  </from>
                  <to>
                    <xdr:col>5</xdr:col>
                    <xdr:colOff>28575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>
                <anchor moveWithCells="1">
                  <from>
                    <xdr:col>8</xdr:col>
                    <xdr:colOff>9525</xdr:colOff>
                    <xdr:row>190</xdr:row>
                    <xdr:rowOff>38100</xdr:rowOff>
                  </from>
                  <to>
                    <xdr:col>8</xdr:col>
                    <xdr:colOff>247650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>
                <anchor moveWithCells="1">
                  <from>
                    <xdr:col>8</xdr:col>
                    <xdr:colOff>9525</xdr:colOff>
                    <xdr:row>191</xdr:row>
                    <xdr:rowOff>28575</xdr:rowOff>
                  </from>
                  <to>
                    <xdr:col>8</xdr:col>
                    <xdr:colOff>247650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>
                <anchor moveWithCells="1">
                  <from>
                    <xdr:col>8</xdr:col>
                    <xdr:colOff>28575</xdr:colOff>
                    <xdr:row>199</xdr:row>
                    <xdr:rowOff>28575</xdr:rowOff>
                  </from>
                  <to>
                    <xdr:col>9</xdr:col>
                    <xdr:colOff>9525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>
                <anchor moveWithCells="1">
                  <from>
                    <xdr:col>13</xdr:col>
                    <xdr:colOff>57150</xdr:colOff>
                    <xdr:row>199</xdr:row>
                    <xdr:rowOff>28575</xdr:rowOff>
                  </from>
                  <to>
                    <xdr:col>13</xdr:col>
                    <xdr:colOff>295275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>
                <anchor moveWithCells="1">
                  <from>
                    <xdr:col>4</xdr:col>
                    <xdr:colOff>9525</xdr:colOff>
                    <xdr:row>205</xdr:row>
                    <xdr:rowOff>28575</xdr:rowOff>
                  </from>
                  <to>
                    <xdr:col>5</xdr:col>
                    <xdr:colOff>28575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>
                <anchor moveWithCells="1">
                  <from>
                    <xdr:col>8</xdr:col>
                    <xdr:colOff>9525</xdr:colOff>
                    <xdr:row>205</xdr:row>
                    <xdr:rowOff>28575</xdr:rowOff>
                  </from>
                  <to>
                    <xdr:col>8</xdr:col>
                    <xdr:colOff>247650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>
                <anchor moveWithCells="1">
                  <from>
                    <xdr:col>4</xdr:col>
                    <xdr:colOff>9525</xdr:colOff>
                    <xdr:row>208</xdr:row>
                    <xdr:rowOff>28575</xdr:rowOff>
                  </from>
                  <to>
                    <xdr:col>5</xdr:col>
                    <xdr:colOff>28575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>
                <anchor moveWithCells="1">
                  <from>
                    <xdr:col>8</xdr:col>
                    <xdr:colOff>85725</xdr:colOff>
                    <xdr:row>208</xdr:row>
                    <xdr:rowOff>28575</xdr:rowOff>
                  </from>
                  <to>
                    <xdr:col>9</xdr:col>
                    <xdr:colOff>66675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>
                <anchor moveWithCells="1">
                  <from>
                    <xdr:col>12</xdr:col>
                    <xdr:colOff>85725</xdr:colOff>
                    <xdr:row>208</xdr:row>
                    <xdr:rowOff>28575</xdr:rowOff>
                  </from>
                  <to>
                    <xdr:col>12</xdr:col>
                    <xdr:colOff>323850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>
                <anchor moveWithCells="1">
                  <from>
                    <xdr:col>8</xdr:col>
                    <xdr:colOff>9525</xdr:colOff>
                    <xdr:row>216</xdr:row>
                    <xdr:rowOff>28575</xdr:rowOff>
                  </from>
                  <to>
                    <xdr:col>8</xdr:col>
                    <xdr:colOff>247650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>
                <anchor moveWithCells="1">
                  <from>
                    <xdr:col>13</xdr:col>
                    <xdr:colOff>57150</xdr:colOff>
                    <xdr:row>216</xdr:row>
                    <xdr:rowOff>28575</xdr:rowOff>
                  </from>
                  <to>
                    <xdr:col>13</xdr:col>
                    <xdr:colOff>295275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>
                <anchor moveWithCells="1">
                  <from>
                    <xdr:col>1</xdr:col>
                    <xdr:colOff>0</xdr:colOff>
                    <xdr:row>223</xdr:row>
                    <xdr:rowOff>28575</xdr:rowOff>
                  </from>
                  <to>
                    <xdr:col>1</xdr:col>
                    <xdr:colOff>238125</xdr:colOff>
                    <xdr:row>223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>
                <anchor moveWithCells="1">
                  <from>
                    <xdr:col>1</xdr:col>
                    <xdr:colOff>0</xdr:colOff>
                    <xdr:row>224</xdr:row>
                    <xdr:rowOff>28575</xdr:rowOff>
                  </from>
                  <to>
                    <xdr:col>1</xdr:col>
                    <xdr:colOff>238125</xdr:colOff>
                    <xdr:row>224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>
                <anchor moveWithCells="1">
                  <from>
                    <xdr:col>1</xdr:col>
                    <xdr:colOff>0</xdr:colOff>
                    <xdr:row>225</xdr:row>
                    <xdr:rowOff>28575</xdr:rowOff>
                  </from>
                  <to>
                    <xdr:col>1</xdr:col>
                    <xdr:colOff>238125</xdr:colOff>
                    <xdr:row>225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226</xdr:row>
                    <xdr:rowOff>28575</xdr:rowOff>
                  </from>
                  <to>
                    <xdr:col>1</xdr:col>
                    <xdr:colOff>238125</xdr:colOff>
                    <xdr:row>226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>
                <anchor moveWithCells="1">
                  <from>
                    <xdr:col>1</xdr:col>
                    <xdr:colOff>0</xdr:colOff>
                    <xdr:row>227</xdr:row>
                    <xdr:rowOff>28575</xdr:rowOff>
                  </from>
                  <to>
                    <xdr:col>1</xdr:col>
                    <xdr:colOff>238125</xdr:colOff>
                    <xdr:row>227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>
                <anchor moveWithCells="1">
                  <from>
                    <xdr:col>1</xdr:col>
                    <xdr:colOff>0</xdr:colOff>
                    <xdr:row>228</xdr:row>
                    <xdr:rowOff>28575</xdr:rowOff>
                  </from>
                  <to>
                    <xdr:col>1</xdr:col>
                    <xdr:colOff>238125</xdr:colOff>
                    <xdr:row>228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>
                <anchor moveWithCells="1">
                  <from>
                    <xdr:col>1</xdr:col>
                    <xdr:colOff>0</xdr:colOff>
                    <xdr:row>229</xdr:row>
                    <xdr:rowOff>28575</xdr:rowOff>
                  </from>
                  <to>
                    <xdr:col>1</xdr:col>
                    <xdr:colOff>238125</xdr:colOff>
                    <xdr:row>229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>
                <anchor moveWithCells="1">
                  <from>
                    <xdr:col>1</xdr:col>
                    <xdr:colOff>0</xdr:colOff>
                    <xdr:row>230</xdr:row>
                    <xdr:rowOff>28575</xdr:rowOff>
                  </from>
                  <to>
                    <xdr:col>1</xdr:col>
                    <xdr:colOff>238125</xdr:colOff>
                    <xdr:row>230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231</xdr:row>
                    <xdr:rowOff>28575</xdr:rowOff>
                  </from>
                  <to>
                    <xdr:col>1</xdr:col>
                    <xdr:colOff>238125</xdr:colOff>
                    <xdr:row>231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>
                <anchor moveWithCells="1">
                  <from>
                    <xdr:col>1</xdr:col>
                    <xdr:colOff>0</xdr:colOff>
                    <xdr:row>232</xdr:row>
                    <xdr:rowOff>28575</xdr:rowOff>
                  </from>
                  <to>
                    <xdr:col>1</xdr:col>
                    <xdr:colOff>238125</xdr:colOff>
                    <xdr:row>232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>
                <anchor moveWithCells="1">
                  <from>
                    <xdr:col>1</xdr:col>
                    <xdr:colOff>0</xdr:colOff>
                    <xdr:row>233</xdr:row>
                    <xdr:rowOff>28575</xdr:rowOff>
                  </from>
                  <to>
                    <xdr:col>1</xdr:col>
                    <xdr:colOff>238125</xdr:colOff>
                    <xdr:row>233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>
                <anchor moveWithCells="1">
                  <from>
                    <xdr:col>1</xdr:col>
                    <xdr:colOff>0</xdr:colOff>
                    <xdr:row>234</xdr:row>
                    <xdr:rowOff>28575</xdr:rowOff>
                  </from>
                  <to>
                    <xdr:col>1</xdr:col>
                    <xdr:colOff>238125</xdr:colOff>
                    <xdr:row>234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>
                <anchor moveWithCells="1">
                  <from>
                    <xdr:col>1</xdr:col>
                    <xdr:colOff>0</xdr:colOff>
                    <xdr:row>235</xdr:row>
                    <xdr:rowOff>28575</xdr:rowOff>
                  </from>
                  <to>
                    <xdr:col>1</xdr:col>
                    <xdr:colOff>238125</xdr:colOff>
                    <xdr:row>235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V53"/>
  <sheetViews>
    <sheetView topLeftCell="A10" zoomScale="70" zoomScaleNormal="70" zoomScaleSheetLayoutView="115" workbookViewId="0">
      <selection activeCell="G41" sqref="G41"/>
    </sheetView>
  </sheetViews>
  <sheetFormatPr defaultColWidth="9.140625" defaultRowHeight="12.75" x14ac:dyDescent="0.2"/>
  <cols>
    <col min="1" max="1" width="13.85546875" style="302" customWidth="1"/>
    <col min="2" max="2" width="1.5703125" style="302" customWidth="1"/>
    <col min="3" max="3" width="25.5703125" style="302" customWidth="1"/>
    <col min="4" max="4" width="15.85546875" style="302" customWidth="1"/>
    <col min="5" max="5" width="2.140625" style="302" customWidth="1"/>
    <col min="6" max="6" width="29.85546875" style="302" customWidth="1"/>
    <col min="7" max="16384" width="9.140625" style="302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388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28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422"/>
      <c r="C7" s="422"/>
      <c r="D7" s="422"/>
      <c r="E7" s="422"/>
      <c r="F7" s="423"/>
    </row>
    <row r="8" spans="1:22" x14ac:dyDescent="0.2">
      <c r="A8" s="292"/>
      <c r="F8" s="303"/>
    </row>
    <row r="9" spans="1:22" x14ac:dyDescent="0.2">
      <c r="A9" s="292"/>
      <c r="F9" s="303"/>
    </row>
    <row r="10" spans="1:22" x14ac:dyDescent="0.2">
      <c r="A10" s="292"/>
      <c r="F10" s="303"/>
    </row>
    <row r="11" spans="1:22" x14ac:dyDescent="0.2">
      <c r="A11" s="292"/>
      <c r="F11" s="303"/>
    </row>
    <row r="12" spans="1:22" x14ac:dyDescent="0.2">
      <c r="A12" s="292"/>
      <c r="F12" s="303"/>
    </row>
    <row r="13" spans="1:22" x14ac:dyDescent="0.2">
      <c r="A13" s="292"/>
      <c r="F13" s="303"/>
      <c r="I13" s="304"/>
      <c r="M13" s="304"/>
      <c r="R13" s="304"/>
      <c r="V13" s="304"/>
    </row>
    <row r="14" spans="1:22" x14ac:dyDescent="0.2">
      <c r="A14" s="292"/>
      <c r="F14" s="303"/>
    </row>
    <row r="15" spans="1:22" x14ac:dyDescent="0.2">
      <c r="A15" s="292"/>
      <c r="F15" s="303"/>
    </row>
    <row r="16" spans="1:22" x14ac:dyDescent="0.2">
      <c r="A16" s="292"/>
      <c r="F16" s="303"/>
    </row>
    <row r="17" spans="1:22" x14ac:dyDescent="0.2">
      <c r="A17" s="292"/>
      <c r="F17" s="303"/>
    </row>
    <row r="18" spans="1:22" x14ac:dyDescent="0.2">
      <c r="A18" s="292"/>
      <c r="F18" s="303"/>
    </row>
    <row r="19" spans="1:22" x14ac:dyDescent="0.2">
      <c r="A19" s="292"/>
      <c r="F19" s="303"/>
    </row>
    <row r="20" spans="1:22" x14ac:dyDescent="0.2">
      <c r="A20" s="292"/>
      <c r="F20" s="303"/>
    </row>
    <row r="21" spans="1:22" x14ac:dyDescent="0.2">
      <c r="A21" s="292"/>
      <c r="F21" s="303"/>
      <c r="J21" s="278"/>
    </row>
    <row r="22" spans="1:22" x14ac:dyDescent="0.2">
      <c r="A22" s="292"/>
      <c r="F22" s="303"/>
    </row>
    <row r="23" spans="1:22" x14ac:dyDescent="0.2">
      <c r="A23" s="292"/>
      <c r="F23" s="303"/>
    </row>
    <row r="24" spans="1:22" x14ac:dyDescent="0.2">
      <c r="A24" s="785"/>
      <c r="B24" s="788"/>
      <c r="C24" s="788"/>
      <c r="D24" s="788"/>
      <c r="E24" s="788"/>
      <c r="F24" s="789"/>
    </row>
    <row r="25" spans="1:22" x14ac:dyDescent="0.2">
      <c r="A25" s="292"/>
      <c r="F25" s="303"/>
      <c r="I25" s="304"/>
      <c r="M25" s="304"/>
      <c r="R25" s="304"/>
      <c r="V25" s="304"/>
    </row>
    <row r="26" spans="1:22" x14ac:dyDescent="0.2">
      <c r="A26" s="305"/>
      <c r="F26" s="303"/>
    </row>
    <row r="27" spans="1:22" x14ac:dyDescent="0.2">
      <c r="A27" s="774"/>
      <c r="B27" s="775"/>
      <c r="C27" s="775"/>
      <c r="D27" s="775"/>
      <c r="E27" s="775"/>
      <c r="F27" s="776"/>
    </row>
    <row r="28" spans="1:22" x14ac:dyDescent="0.2">
      <c r="A28" s="785"/>
      <c r="B28" s="786"/>
      <c r="C28" s="786"/>
      <c r="D28" s="786"/>
      <c r="E28" s="786"/>
      <c r="F28" s="787"/>
    </row>
    <row r="29" spans="1:22" x14ac:dyDescent="0.2">
      <c r="A29" s="774"/>
      <c r="B29" s="775"/>
      <c r="C29" s="775"/>
      <c r="D29" s="775"/>
      <c r="E29" s="775"/>
      <c r="F29" s="776"/>
    </row>
    <row r="30" spans="1:22" x14ac:dyDescent="0.2">
      <c r="A30" s="774"/>
      <c r="B30" s="775"/>
      <c r="C30" s="775"/>
      <c r="D30" s="775"/>
      <c r="E30" s="775"/>
      <c r="F30" s="776"/>
    </row>
    <row r="31" spans="1:22" x14ac:dyDescent="0.2">
      <c r="A31" s="283"/>
      <c r="F31" s="303"/>
    </row>
    <row r="32" spans="1:22" x14ac:dyDescent="0.2">
      <c r="A32" s="305"/>
      <c r="F32" s="303"/>
    </row>
    <row r="33" spans="1:13" x14ac:dyDescent="0.2">
      <c r="A33" s="777"/>
      <c r="B33" s="778"/>
      <c r="C33" s="778"/>
      <c r="D33" s="778"/>
      <c r="E33" s="778"/>
      <c r="F33" s="779"/>
      <c r="I33" s="304"/>
      <c r="M33" s="304"/>
    </row>
    <row r="34" spans="1:13" x14ac:dyDescent="0.2">
      <c r="A34" s="292"/>
      <c r="F34" s="303"/>
    </row>
    <row r="35" spans="1:13" x14ac:dyDescent="0.2">
      <c r="A35" s="292"/>
      <c r="F35" s="303"/>
    </row>
    <row r="36" spans="1:13" x14ac:dyDescent="0.2">
      <c r="A36" s="292"/>
      <c r="F36" s="303"/>
    </row>
    <row r="37" spans="1:13" x14ac:dyDescent="0.2">
      <c r="A37" s="292"/>
      <c r="F37" s="303"/>
    </row>
    <row r="38" spans="1:13" x14ac:dyDescent="0.2">
      <c r="A38" s="292"/>
      <c r="F38" s="303"/>
    </row>
    <row r="39" spans="1:13" x14ac:dyDescent="0.2">
      <c r="A39" s="292"/>
      <c r="F39" s="303"/>
    </row>
    <row r="40" spans="1:13" x14ac:dyDescent="0.2">
      <c r="A40" s="292"/>
      <c r="F40" s="303"/>
    </row>
    <row r="41" spans="1:13" x14ac:dyDescent="0.2">
      <c r="A41" s="774"/>
      <c r="B41" s="775"/>
      <c r="C41" s="775"/>
      <c r="D41" s="775"/>
      <c r="E41" s="775"/>
      <c r="F41" s="776"/>
    </row>
    <row r="42" spans="1:13" x14ac:dyDescent="0.2">
      <c r="A42" s="292"/>
      <c r="F42" s="303"/>
    </row>
    <row r="43" spans="1:13" x14ac:dyDescent="0.2">
      <c r="A43" s="283"/>
      <c r="F43" s="303"/>
    </row>
    <row r="44" spans="1:13" x14ac:dyDescent="0.2">
      <c r="A44" s="283"/>
      <c r="F44" s="303"/>
    </row>
    <row r="45" spans="1:13" x14ac:dyDescent="0.2">
      <c r="A45" s="283"/>
      <c r="C45" s="542"/>
      <c r="F45" s="303"/>
    </row>
    <row r="46" spans="1:13" x14ac:dyDescent="0.2">
      <c r="A46" s="283"/>
      <c r="F46" s="303"/>
    </row>
    <row r="47" spans="1:13" x14ac:dyDescent="0.2">
      <c r="A47" s="305"/>
      <c r="F47" s="303"/>
    </row>
    <row r="48" spans="1:13" x14ac:dyDescent="0.2">
      <c r="A48" s="283"/>
      <c r="F48" s="303"/>
    </row>
    <row r="49" spans="1:6" x14ac:dyDescent="0.2">
      <c r="A49" s="305"/>
      <c r="F49" s="303"/>
    </row>
    <row r="50" spans="1:6" x14ac:dyDescent="0.2">
      <c r="A50" s="283"/>
      <c r="F50" s="303"/>
    </row>
    <row r="51" spans="1:6" x14ac:dyDescent="0.2">
      <c r="A51" s="790" t="s">
        <v>464</v>
      </c>
      <c r="B51" s="791"/>
      <c r="C51" s="791"/>
      <c r="D51" s="791"/>
      <c r="E51" s="791"/>
      <c r="F51" s="792"/>
    </row>
    <row r="52" spans="1:6" x14ac:dyDescent="0.2">
      <c r="A52" s="774"/>
      <c r="B52" s="775"/>
      <c r="C52" s="775"/>
      <c r="D52" s="775"/>
      <c r="E52" s="775"/>
      <c r="F52" s="776"/>
    </row>
    <row r="53" spans="1:6" x14ac:dyDescent="0.2">
      <c r="A53" s="364"/>
      <c r="B53" s="306"/>
      <c r="C53" s="306"/>
      <c r="D53" s="306"/>
      <c r="E53" s="306"/>
      <c r="F53" s="307"/>
    </row>
  </sheetData>
  <mergeCells count="12">
    <mergeCell ref="A41:F41"/>
    <mergeCell ref="A33:F33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</mergeCells>
  <phoneticPr fontId="5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W38"/>
  <sheetViews>
    <sheetView topLeftCell="A4" zoomScale="70" zoomScaleNormal="70" zoomScaleSheetLayoutView="100" workbookViewId="0">
      <selection activeCell="J30" sqref="J30"/>
    </sheetView>
  </sheetViews>
  <sheetFormatPr defaultColWidth="9.140625" defaultRowHeight="12.75" x14ac:dyDescent="0.2"/>
  <cols>
    <col min="1" max="1" width="2.42578125" style="271" customWidth="1"/>
    <col min="2" max="2" width="13.85546875" style="271" customWidth="1"/>
    <col min="3" max="3" width="1.5703125" style="271" customWidth="1"/>
    <col min="4" max="4" width="24.28515625" style="271" customWidth="1"/>
    <col min="5" max="5" width="15.85546875" style="271" customWidth="1"/>
    <col min="6" max="6" width="2.140625" style="271" customWidth="1"/>
    <col min="7" max="7" width="29.85546875" style="271" customWidth="1"/>
    <col min="8" max="16384" width="9.140625" style="271"/>
  </cols>
  <sheetData>
    <row r="1" spans="1:23" ht="20.25" x14ac:dyDescent="0.2">
      <c r="E1" s="272" t="s">
        <v>191</v>
      </c>
    </row>
    <row r="2" spans="1:23" s="278" customFormat="1" ht="20.100000000000001" customHeight="1" x14ac:dyDescent="0.2">
      <c r="A2" s="273"/>
      <c r="B2" s="274" t="s">
        <v>43</v>
      </c>
      <c r="C2" s="274" t="s">
        <v>16</v>
      </c>
      <c r="D2" s="361">
        <f>INPUT!C5</f>
        <v>1139271003</v>
      </c>
      <c r="E2" s="273" t="s">
        <v>188</v>
      </c>
      <c r="F2" s="274" t="s">
        <v>16</v>
      </c>
      <c r="G2" s="276" t="str">
        <f>INPUT!C9</f>
        <v>Greenfield</v>
      </c>
      <c r="H2" s="277"/>
    </row>
    <row r="3" spans="1:23" s="278" customFormat="1" ht="20.100000000000001" customHeight="1" x14ac:dyDescent="0.2">
      <c r="A3" s="279"/>
      <c r="B3" s="280" t="s">
        <v>44</v>
      </c>
      <c r="C3" s="280" t="s">
        <v>16</v>
      </c>
      <c r="D3" s="362" t="str">
        <f>INPUT!C6</f>
        <v>CINIRU_KEB_BARU</v>
      </c>
      <c r="E3" s="279" t="s">
        <v>189</v>
      </c>
      <c r="F3" s="280" t="s">
        <v>16</v>
      </c>
      <c r="G3" s="282" t="str">
        <f>INPUT!C20</f>
        <v>JABODETABEK</v>
      </c>
      <c r="H3" s="277"/>
    </row>
    <row r="4" spans="1:23" s="278" customFormat="1" ht="20.100000000000001" customHeight="1" x14ac:dyDescent="0.2">
      <c r="A4" s="283"/>
      <c r="B4" s="278" t="s">
        <v>45</v>
      </c>
      <c r="C4" s="284" t="s">
        <v>16</v>
      </c>
      <c r="D4" s="285">
        <f>'Photo GPS'!C4</f>
        <v>44823</v>
      </c>
      <c r="E4" s="777" t="s">
        <v>190</v>
      </c>
      <c r="F4" s="781" t="s">
        <v>16</v>
      </c>
      <c r="G4" s="783">
        <f>INPUT!C21</f>
        <v>0</v>
      </c>
    </row>
    <row r="5" spans="1:23" s="278" customFormat="1" ht="20.100000000000001" customHeight="1" x14ac:dyDescent="0.2">
      <c r="A5" s="286"/>
      <c r="B5" s="323" t="s">
        <v>46</v>
      </c>
      <c r="C5" s="287" t="s">
        <v>16</v>
      </c>
      <c r="D5" s="288" t="str">
        <f>INPUT!C47</f>
        <v>Reboin Sianturi</v>
      </c>
      <c r="E5" s="780"/>
      <c r="F5" s="782"/>
      <c r="G5" s="784"/>
    </row>
    <row r="7" spans="1:23" x14ac:dyDescent="0.2">
      <c r="A7" s="289"/>
      <c r="B7" s="324"/>
      <c r="C7" s="290"/>
      <c r="D7" s="290"/>
      <c r="E7" s="290"/>
      <c r="F7" s="290"/>
      <c r="G7" s="291"/>
    </row>
    <row r="8" spans="1:23" x14ac:dyDescent="0.2">
      <c r="A8" s="292"/>
      <c r="B8" s="325"/>
      <c r="G8" s="293"/>
    </row>
    <row r="9" spans="1:23" x14ac:dyDescent="0.2">
      <c r="A9" s="292"/>
      <c r="B9" s="325"/>
      <c r="G9" s="293"/>
    </row>
    <row r="10" spans="1:23" x14ac:dyDescent="0.2">
      <c r="A10" s="292"/>
      <c r="B10" s="325"/>
      <c r="G10" s="293"/>
    </row>
    <row r="11" spans="1:23" x14ac:dyDescent="0.2">
      <c r="A11" s="292"/>
      <c r="B11" s="325"/>
      <c r="G11" s="293"/>
    </row>
    <row r="12" spans="1:23" x14ac:dyDescent="0.2">
      <c r="A12" s="292"/>
      <c r="B12" s="325"/>
      <c r="G12" s="293"/>
    </row>
    <row r="13" spans="1:23" x14ac:dyDescent="0.2">
      <c r="A13" s="292"/>
      <c r="B13" s="325"/>
      <c r="G13" s="293"/>
      <c r="J13" s="294"/>
      <c r="N13" s="294"/>
      <c r="S13" s="294"/>
      <c r="W13" s="294"/>
    </row>
    <row r="14" spans="1:23" x14ac:dyDescent="0.2">
      <c r="A14" s="292"/>
      <c r="B14" s="325"/>
      <c r="G14" s="293"/>
    </row>
    <row r="15" spans="1:23" x14ac:dyDescent="0.2">
      <c r="A15" s="292"/>
      <c r="B15" s="325"/>
      <c r="G15" s="293"/>
    </row>
    <row r="16" spans="1:23" x14ac:dyDescent="0.2">
      <c r="A16" s="292"/>
      <c r="B16" s="325"/>
      <c r="G16" s="293"/>
    </row>
    <row r="17" spans="1:23" x14ac:dyDescent="0.2">
      <c r="A17" s="292"/>
      <c r="B17" s="325"/>
      <c r="G17" s="293"/>
    </row>
    <row r="18" spans="1:23" x14ac:dyDescent="0.2">
      <c r="A18" s="292"/>
      <c r="B18" s="325"/>
      <c r="G18" s="293"/>
    </row>
    <row r="19" spans="1:23" x14ac:dyDescent="0.2">
      <c r="A19" s="292"/>
      <c r="B19" s="325"/>
      <c r="G19" s="293"/>
    </row>
    <row r="20" spans="1:23" x14ac:dyDescent="0.2">
      <c r="A20" s="292"/>
      <c r="B20" s="325"/>
      <c r="G20" s="293"/>
    </row>
    <row r="21" spans="1:23" x14ac:dyDescent="0.2">
      <c r="A21" s="292"/>
      <c r="B21" s="325"/>
      <c r="G21" s="293"/>
    </row>
    <row r="22" spans="1:23" x14ac:dyDescent="0.2">
      <c r="A22" s="292"/>
      <c r="B22" s="325"/>
      <c r="G22" s="293"/>
    </row>
    <row r="23" spans="1:23" x14ac:dyDescent="0.2">
      <c r="A23" s="292"/>
      <c r="B23" s="325"/>
      <c r="G23" s="293"/>
    </row>
    <row r="24" spans="1:23" x14ac:dyDescent="0.2">
      <c r="A24" s="292"/>
      <c r="B24" s="325"/>
      <c r="G24" s="293"/>
    </row>
    <row r="25" spans="1:23" x14ac:dyDescent="0.2">
      <c r="A25" s="292"/>
      <c r="B25" s="325"/>
      <c r="G25" s="293"/>
      <c r="J25" s="294"/>
      <c r="N25" s="294"/>
      <c r="S25" s="294"/>
      <c r="W25" s="294"/>
    </row>
    <row r="26" spans="1:23" x14ac:dyDescent="0.2">
      <c r="A26" s="292"/>
      <c r="B26" s="325"/>
      <c r="G26" s="293"/>
    </row>
    <row r="27" spans="1:23" x14ac:dyDescent="0.2">
      <c r="A27" s="785"/>
      <c r="B27" s="788"/>
      <c r="C27" s="793"/>
      <c r="D27" s="793"/>
      <c r="E27" s="793"/>
      <c r="F27" s="793"/>
      <c r="G27" s="794"/>
    </row>
    <row r="28" spans="1:23" x14ac:dyDescent="0.2">
      <c r="A28" s="292"/>
      <c r="B28" s="325"/>
      <c r="G28" s="293"/>
    </row>
    <row r="29" spans="1:23" x14ac:dyDescent="0.2">
      <c r="A29" s="283"/>
      <c r="B29" s="278"/>
      <c r="G29" s="293"/>
    </row>
    <row r="30" spans="1:23" x14ac:dyDescent="0.2">
      <c r="A30" s="283"/>
      <c r="B30" s="278"/>
      <c r="G30" s="293"/>
    </row>
    <row r="31" spans="1:23" x14ac:dyDescent="0.2">
      <c r="A31" s="283"/>
      <c r="B31" s="278"/>
      <c r="G31" s="293"/>
    </row>
    <row r="32" spans="1:23" x14ac:dyDescent="0.2">
      <c r="A32" s="283"/>
      <c r="B32" s="278"/>
      <c r="G32" s="293"/>
    </row>
    <row r="33" spans="1:8" x14ac:dyDescent="0.2">
      <c r="A33" s="295"/>
      <c r="G33" s="293"/>
    </row>
    <row r="34" spans="1:8" x14ac:dyDescent="0.2">
      <c r="A34" s="283"/>
      <c r="B34" s="278"/>
      <c r="G34" s="293"/>
    </row>
    <row r="35" spans="1:8" x14ac:dyDescent="0.2">
      <c r="A35" s="295"/>
      <c r="G35" s="293"/>
    </row>
    <row r="36" spans="1:8" x14ac:dyDescent="0.2">
      <c r="A36" s="283"/>
      <c r="B36" s="278"/>
      <c r="G36" s="293"/>
    </row>
    <row r="37" spans="1:8" x14ac:dyDescent="0.2">
      <c r="A37" s="296"/>
      <c r="B37" s="297"/>
      <c r="C37" s="297"/>
      <c r="D37" s="297"/>
      <c r="E37" s="297"/>
      <c r="F37" s="297"/>
      <c r="G37" s="298"/>
      <c r="H37" s="295"/>
    </row>
    <row r="38" spans="1:8" x14ac:dyDescent="0.2">
      <c r="A38" s="295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Nuansa Aditya</cp:lastModifiedBy>
  <cp:lastPrinted>2018-03-25T05:47:15Z</cp:lastPrinted>
  <dcterms:created xsi:type="dcterms:W3CDTF">2005-03-24T00:06:55Z</dcterms:created>
  <dcterms:modified xsi:type="dcterms:W3CDTF">2022-09-19T09:30:59Z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1330996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S9.1.4</vt:lpwstr>
  </property>
  <property fmtid="{D5CDD505-2E9C-101B-9397-08002B2CF9AE}" name="NXTAG2" pid="5">
    <vt:lpwstr>00080062160000000000010282310207f7000400038000</vt:lpwstr>
  </property>
</Properties>
</file>