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1076DD71-5056-4D9B-A49D-0F52E9683BB4}" xr6:coauthVersionLast="36" xr6:coauthVersionMax="36" xr10:uidLastSave="{00000000-0000-0000-0000-000000000000}"/>
  <bookViews>
    <workbookView xWindow="0" yWindow="0" windowWidth="20490" windowHeight="8820" tabRatio="920" firstSheet="12" xr2:uid="{00000000-000D-0000-FFFF-FFFF00000000}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  <sheet name="Sheet2" sheetId="38" r:id="rId24"/>
    <sheet name="Sheet3" sheetId="39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RFA!$A$29:$F$69</definedName>
    <definedName name="_xlnm.Print_Area" localSheetId="19">'site access'!$A$1:$F$108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91029"/>
</workbook>
</file>

<file path=xl/calcChain.xml><?xml version="1.0" encoding="utf-8"?>
<calcChain xmlns="http://schemas.openxmlformats.org/spreadsheetml/2006/main">
  <c r="F2" i="25" l="1"/>
  <c r="F2" i="24"/>
  <c r="F2" i="18"/>
  <c r="F2" i="17"/>
  <c r="F56" i="17" s="1"/>
  <c r="F110" i="17" s="1"/>
  <c r="F165" i="17" s="1"/>
  <c r="F2" i="21"/>
  <c r="F2" i="15"/>
  <c r="F2" i="14"/>
  <c r="F2" i="20"/>
  <c r="F2" i="33"/>
  <c r="F2" i="32"/>
  <c r="F2" i="31"/>
  <c r="F2" i="30"/>
  <c r="F2" i="28"/>
  <c r="G2" i="26"/>
  <c r="F2" i="29" s="1"/>
  <c r="F2" i="19"/>
  <c r="M8" i="36"/>
  <c r="C4" i="25"/>
  <c r="F3" i="19"/>
  <c r="F4" i="19"/>
  <c r="E41" i="36"/>
  <c r="E39" i="36"/>
  <c r="N65" i="36"/>
  <c r="G65" i="36"/>
  <c r="A57" i="1"/>
  <c r="E45" i="34"/>
  <c r="K132" i="36" s="1"/>
  <c r="C2" i="19"/>
  <c r="B20" i="37"/>
  <c r="G20" i="37" s="1"/>
  <c r="B19" i="37"/>
  <c r="F20" i="37" s="1"/>
  <c r="E20" i="37"/>
  <c r="A21" i="37"/>
  <c r="H19" i="37" s="1"/>
  <c r="D19" i="37" s="1"/>
  <c r="E19" i="37"/>
  <c r="A19" i="37"/>
  <c r="F19" i="37" s="1"/>
  <c r="A20" i="37"/>
  <c r="G19" i="37" s="1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F32" i="1"/>
  <c r="A67" i="1"/>
  <c r="I141" i="36"/>
  <c r="K140" i="36"/>
  <c r="K139" i="36"/>
  <c r="K138" i="36"/>
  <c r="K137" i="36"/>
  <c r="O126" i="36"/>
  <c r="G126" i="36"/>
  <c r="O123" i="36"/>
  <c r="G123" i="36"/>
  <c r="E11" i="6"/>
  <c r="E12" i="6"/>
  <c r="A35" i="7"/>
  <c r="E185" i="36"/>
  <c r="S131" i="36"/>
  <c r="O48" i="36"/>
  <c r="K48" i="36"/>
  <c r="G48" i="36"/>
  <c r="E47" i="36"/>
  <c r="E17" i="36"/>
  <c r="E16" i="36"/>
  <c r="E15" i="36"/>
  <c r="E14" i="36"/>
  <c r="E13" i="36"/>
  <c r="E12" i="36"/>
  <c r="E11" i="36"/>
  <c r="M7" i="36"/>
  <c r="M6" i="36"/>
  <c r="B2" i="36"/>
  <c r="A39" i="1"/>
  <c r="A15" i="35"/>
  <c r="A38" i="1"/>
  <c r="A14" i="35"/>
  <c r="C5" i="25"/>
  <c r="C5" i="24"/>
  <c r="C5" i="18"/>
  <c r="C5" i="17"/>
  <c r="C59" i="17" s="1"/>
  <c r="C113" i="17" s="1"/>
  <c r="C168" i="17" s="1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3" i="25"/>
  <c r="C2" i="25"/>
  <c r="F4" i="24"/>
  <c r="F3" i="24"/>
  <c r="C4" i="24"/>
  <c r="C3" i="24"/>
  <c r="C2" i="24"/>
  <c r="F4" i="18"/>
  <c r="F3" i="18"/>
  <c r="C4" i="18"/>
  <c r="C3" i="18"/>
  <c r="C2" i="18"/>
  <c r="F4" i="17"/>
  <c r="F58" i="17" s="1"/>
  <c r="F112" i="17" s="1"/>
  <c r="F167" i="17" s="1"/>
  <c r="F3" i="17"/>
  <c r="F57" i="17" s="1"/>
  <c r="F111" i="17" s="1"/>
  <c r="F166" i="17" s="1"/>
  <c r="C4" i="17"/>
  <c r="C58" i="17" s="1"/>
  <c r="C112" i="17" s="1"/>
  <c r="C167" i="17" s="1"/>
  <c r="C3" i="17"/>
  <c r="C57" i="17" s="1"/>
  <c r="C111" i="17" s="1"/>
  <c r="C166" i="17" s="1"/>
  <c r="C2" i="17"/>
  <c r="C56" i="17" s="1"/>
  <c r="C110" i="17" s="1"/>
  <c r="C165" i="17" s="1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3" i="33"/>
  <c r="C2" i="33"/>
  <c r="F4" i="32"/>
  <c r="F3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3" i="28"/>
  <c r="C2" i="28"/>
  <c r="C4" i="19"/>
  <c r="D4" i="26" s="1"/>
  <c r="C3" i="19"/>
  <c r="A66" i="1"/>
  <c r="A65" i="1"/>
  <c r="A58" i="1"/>
  <c r="A55" i="1"/>
  <c r="L25" i="36" s="1"/>
  <c r="A53" i="1"/>
  <c r="E25" i="36" s="1"/>
  <c r="A49" i="1"/>
  <c r="L26" i="36" s="1"/>
  <c r="A47" i="1"/>
  <c r="E26" i="36" s="1"/>
  <c r="A43" i="1"/>
  <c r="A37" i="1"/>
  <c r="A35" i="1"/>
  <c r="A34" i="1"/>
  <c r="E13" i="6"/>
  <c r="E9" i="6"/>
  <c r="E8" i="6"/>
  <c r="B7" i="7"/>
  <c r="B6" i="7"/>
  <c r="B5" i="7"/>
  <c r="B4" i="7"/>
  <c r="C4" i="28"/>
  <c r="C4" i="33"/>
  <c r="C4" i="32"/>
  <c r="S133" i="36" l="1"/>
  <c r="K133" i="36" s="1"/>
  <c r="G10" i="37"/>
  <c r="E13" i="37" s="1"/>
  <c r="R15" i="37" s="1"/>
  <c r="G21" i="37"/>
  <c r="E24" i="37" s="1"/>
  <c r="T15" i="37" s="1"/>
  <c r="E21" i="37"/>
  <c r="E23" i="37" s="1"/>
  <c r="E10" i="37"/>
  <c r="E12" i="37" s="1"/>
  <c r="C4" i="15"/>
  <c r="C4" i="21"/>
  <c r="L16" i="37" l="1"/>
  <c r="T25" i="37" s="1"/>
  <c r="N16" i="37"/>
  <c r="R25" i="37" s="1"/>
  <c r="M16" i="37"/>
  <c r="Q25" i="37" s="1"/>
  <c r="S15" i="37"/>
  <c r="Q15" i="37"/>
  <c r="K16" i="37"/>
  <c r="P15" i="37" l="1"/>
  <c r="S25" i="37"/>
  <c r="P25" i="37" s="1"/>
  <c r="O16" i="37"/>
</calcChain>
</file>

<file path=xl/sharedStrings.xml><?xml version="1.0" encoding="utf-8"?>
<sst xmlns="http://schemas.openxmlformats.org/spreadsheetml/2006/main" count="1055" uniqueCount="479">
  <si>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</si>
  <si>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</si>
  <si>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</si>
  <si>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</si>
  <si>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</si>
  <si>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</si>
  <si>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</si>
  <si>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</si>
  <si>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</si>
  <si>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</si>
  <si>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</si>
  <si>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</si>
  <si>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</si>
  <si>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</si>
  <si>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</si>
  <si>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</si>
  <si>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</si>
  <si>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</si>
  <si>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</si>
  <si>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</si>
  <si>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</si>
  <si>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</si>
  <si>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</si>
  <si>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</si>
  <si>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</si>
  <si>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</si>
  <si>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</si>
  <si>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</si>
  <si>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</si>
  <si>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</si>
  <si>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</si>
  <si>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</si>
  <si>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</si>
  <si>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</si>
  <si>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</si>
  <si>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</si>
  <si>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</si>
  <si>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</si>
  <si>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</si>
  <si>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</si>
  <si>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</si>
  <si>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</si>
  <si>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</si>
  <si>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</si>
  <si>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</si>
  <si>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</si>
  <si>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</si>
  <si>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</si>
  <si>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</si>
  <si>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</si>
  <si>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</si>
  <si>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</si>
  <si>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</si>
  <si>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</si>
  <si>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</si>
  <si>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</si>
  <si>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</si>
  <si>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</si>
  <si>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</si>
  <si>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</si>
  <si>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</si>
  <si>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</si>
  <si>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</si>
  <si>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</si>
  <si>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</si>
  <si>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</si>
  <si>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</si>
  <si>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</si>
  <si>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</si>
  <si>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</si>
  <si>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</si>
  <si>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</si>
  <si>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</si>
  <si>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</si>
  <si>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</si>
  <si>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</si>
  <si>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</si>
  <si>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</si>
  <si>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</si>
  <si>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</si>
  <si>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</si>
  <si>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</si>
  <si>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</si>
  <si>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</si>
  <si>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</si>
  <si>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</si>
  <si>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</si>
  <si>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</si>
  <si>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</si>
  <si>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</si>
  <si>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</si>
  <si>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</si>
  <si>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</si>
  <si>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</si>
  <si>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</si>
  <si>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</si>
  <si>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</si>
  <si>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</si>
  <si>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</si>
  <si>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</si>
  <si>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</si>
  <si>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</si>
  <si>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</si>
  <si>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</si>
  <si>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</si>
  <si>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</si>
  <si>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</si>
  <si>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</si>
  <si>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</si>
  <si>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</si>
  <si>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</si>
  <si>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</si>
  <si>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</si>
  <si>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</si>
  <si>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</si>
  <si>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</si>
  <si>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</si>
  <si>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</si>
  <si>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</si>
  <si>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</si>
  <si>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</si>
  <si>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</si>
  <si>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</si>
  <si>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</si>
  <si>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</si>
  <si>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</si>
  <si>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</si>
  <si>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</si>
  <si>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</si>
  <si>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</si>
  <si>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</si>
  <si>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</si>
  <si>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</si>
  <si>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</si>
  <si>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</si>
  <si>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</si>
  <si>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</si>
  <si>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</si>
  <si>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</si>
  <si>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</si>
  <si>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</si>
  <si>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</si>
  <si>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</si>
  <si>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</si>
  <si>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</si>
  <si>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</si>
  <si>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</si>
  <si>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</si>
  <si>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</si>
  <si>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</si>
  <si>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</si>
  <si>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</si>
  <si>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</si>
  <si>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</si>
  <si>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</si>
  <si>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</si>
  <si>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</si>
  <si>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</si>
  <si>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</si>
  <si>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</si>
  <si>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</si>
  <si>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</si>
  <si>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</si>
  <si>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</si>
  <si>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</si>
  <si>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</si>
  <si>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</si>
  <si>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</si>
  <si>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</si>
  <si>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</si>
  <si>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</si>
  <si>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</si>
  <si>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</si>
  <si>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</si>
  <si>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</si>
  <si>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</si>
  <si>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</si>
  <si>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</si>
  <si>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</si>
  <si>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</si>
  <si>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</si>
  <si>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</si>
  <si>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</si>
  <si>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</si>
  <si>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</si>
  <si>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</si>
  <si>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</si>
  <si>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</si>
  <si>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</si>
  <si>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</si>
  <si>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</si>
  <si>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</si>
  <si>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</si>
  <si>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</si>
  <si>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</si>
  <si>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</si>
  <si>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</si>
  <si>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</si>
  <si>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</si>
  <si>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</si>
  <si>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</si>
  <si>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</si>
  <si>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</si>
  <si>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</si>
  <si>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</si>
  <si>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</si>
  <si>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</si>
  <si>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</si>
  <si>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</si>
  <si>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</si>
  <si>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</si>
  <si>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</si>
  <si>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</si>
  <si>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</si>
  <si>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</si>
  <si>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</si>
  <si>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</si>
  <si>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</si>
  <si>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</si>
  <si>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</si>
  <si>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</si>
  <si>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</si>
  <si>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</si>
  <si>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</si>
  <si>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</si>
  <si>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</si>
  <si>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</si>
  <si>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</si>
  <si>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</si>
  <si>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</si>
  <si>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</si>
  <si>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</si>
  <si>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</si>
  <si>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</si>
  <si>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</si>
  <si>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</si>
  <si>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</si>
  <si>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</si>
  <si>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</si>
  <si>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</si>
  <si>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</si>
  <si>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</si>
  <si>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</si>
  <si>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</si>
  <si>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</si>
  <si>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</si>
  <si>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</si>
  <si>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</si>
  <si>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</si>
  <si>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</si>
  <si>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</si>
  <si>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</si>
  <si>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</si>
  <si>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</si>
  <si>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</si>
  <si>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</si>
  <si>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</si>
  <si>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</si>
  <si>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</si>
  <si>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</si>
  <si>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</si>
  <si>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</si>
  <si>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</si>
  <si>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</si>
  <si>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</si>
  <si>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</si>
  <si>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</si>
  <si>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</si>
  <si>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</si>
  <si>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</si>
  <si>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</si>
  <si>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</si>
  <si>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</si>
  <si>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</si>
  <si>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</si>
  <si>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</si>
  <si>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</si>
  <si>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</si>
  <si>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</si>
  <si>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</si>
  <si>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</si>
  <si>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</si>
  <si>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</si>
  <si>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</si>
  <si>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</si>
  <si>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</si>
  <si>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</si>
  <si>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</si>
  <si>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</si>
  <si>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</si>
  <si>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</si>
  <si>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</si>
  <si>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</si>
  <si>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</si>
  <si>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</si>
  <si>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</si>
  <si>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</si>
  <si>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</si>
  <si>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</si>
  <si>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</si>
  <si>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</si>
  <si>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</si>
  <si>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</si>
  <si>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</si>
  <si>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</si>
  <si>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</si>
  <si>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</si>
  <si>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</si>
  <si>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</si>
  <si>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</si>
  <si>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</si>
  <si>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</si>
  <si>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</si>
  <si>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</si>
  <si>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</si>
  <si>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</si>
  <si>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</si>
  <si>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</si>
  <si>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</si>
  <si>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</si>
  <si>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</si>
  <si>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</si>
  <si>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</si>
  <si>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</si>
  <si>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</si>
  <si>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</si>
  <si>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</si>
  <si>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</si>
  <si>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</si>
  <si>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</si>
  <si>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</si>
  <si>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</si>
  <si>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</si>
  <si>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</si>
  <si>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</si>
  <si>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</si>
  <si>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</si>
  <si>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</si>
  <si>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</si>
  <si>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Capacity : 13,2 KVA</t>
  </si>
  <si>
    <t xml:space="preserve"> </t>
  </si>
  <si>
    <t>at</t>
  </si>
  <si>
    <t>Three Camouflage</t>
  </si>
  <si>
    <t>L 10 Meter</t>
  </si>
  <si>
    <t>W 10 Meter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</si>
  <si>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</si>
  <si>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</si>
  <si>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</si>
  <si>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</si>
  <si>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</si>
  <si>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</si>
  <si>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</si>
  <si>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</si>
  <si>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</si>
  <si>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</si>
  <si>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</si>
  <si>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</si>
  <si>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</si>
  <si>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</si>
  <si>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</si>
  <si>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</si>
  <si>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</si>
  <si>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</si>
  <si>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</si>
  <si>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</si>
  <si>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</si>
  <si>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</si>
  <si>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</si>
  <si>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</si>
  <si>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</si>
  <si>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</si>
  <si>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</si>
  <si>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</si>
  <si>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</si>
  <si>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</si>
  <si>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</si>
  <si>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</si>
  <si>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</si>
  <si>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</si>
  <si>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</si>
  <si>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</si>
  <si>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</si>
  <si>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</si>
  <si>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</si>
  <si>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</si>
  <si>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</si>
  <si>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</si>
  <si>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</si>
  <si>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</si>
  <si>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</si>
  <si>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</si>
  <si>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</si>
  <si>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</si>
  <si>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</si>
  <si>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</si>
  <si>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</si>
  <si>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</si>
  <si>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</si>
  <si>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</si>
  <si>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</si>
  <si>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</si>
  <si>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</si>
  <si>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</si>
  <si>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</si>
  <si>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</si>
  <si>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</si>
  <si>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</si>
  <si>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</si>
  <si>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</si>
  <si>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</si>
  <si>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</si>
  <si>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</si>
  <si>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</si>
  <si>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</si>
  <si>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</si>
  <si>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</si>
  <si>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</si>
  <si>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</si>
  <si>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</si>
  <si>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</si>
  <si>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</si>
  <si>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</si>
  <si>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</si>
  <si>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</si>
  <si>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</si>
  <si>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</si>
  <si>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</si>
  <si>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</si>
  <si>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</si>
  <si>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</si>
  <si>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</si>
  <si>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</si>
  <si>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</si>
  <si>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</si>
  <si>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</si>
  <si>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</si>
  <si>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</si>
  <si>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</si>
  <si>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</si>
  <si>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</si>
  <si>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</si>
  <si>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</si>
  <si>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</si>
  <si>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</si>
  <si>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</si>
  <si>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</si>
  <si>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</si>
  <si>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</si>
  <si>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</si>
  <si>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</si>
  <si>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</si>
  <si>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</si>
  <si>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</si>
  <si>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</si>
  <si>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</si>
  <si>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</si>
  <si>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>Distance From Existing PLN Pole : 20 meter nearest Traffo -- m</t>
  </si>
  <si>
    <t xml:space="preserve"> M.a.s.l (meter above sea level)</t>
  </si>
  <si>
    <t>Eksisting Tower</t>
  </si>
  <si>
    <t>candidate Pendamping</t>
  </si>
  <si>
    <t>B2S</t>
  </si>
  <si>
    <t>M.a.g.l (meter above ground level)</t>
  </si>
  <si>
    <t>JABODETABEK</t>
  </si>
  <si>
    <t>Project : 
ROOFTOP</t>
  </si>
  <si>
    <t>Greenfield</t>
  </si>
  <si>
    <t>GPS DMS</t>
  </si>
  <si>
    <t>fahmiamy0212@gmail.com</t>
  </si>
  <si>
    <t>Fachmi Badawi</t>
  </si>
  <si>
    <t>Kel. Kapuk Kec. Cengkareng Kota Jakarta Barat, DKI Jakarta</t>
  </si>
  <si>
    <t>JAW-JK-GGP-0435</t>
  </si>
  <si>
    <t>PETERNAKAN KAPUK RAYA RELOCATION</t>
  </si>
  <si>
    <t>6°8'20.04"S</t>
  </si>
  <si>
    <t>106°45'33.84"T</t>
  </si>
  <si>
    <t xml:space="preserve">                                                                                                                                 </t>
  </si>
  <si>
    <t>Nurhayadi</t>
  </si>
  <si>
    <t xml:space="preserve">Jl. Peternakan III  </t>
  </si>
  <si>
    <t>06.14059      //  '6° 08'26.1"S</t>
  </si>
  <si>
    <t>106.76046  //  106°45'37.7"T</t>
  </si>
  <si>
    <t>212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</si>
</sst>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[$-409]d\-mmm\-yy;@"/>
    <numFmt numFmtId="165" formatCode="[$-409]mmmm\ d\,\ yyyy;@"/>
    <numFmt numFmtId="166" formatCode="#.##\ &quot;m&quot;"/>
    <numFmt numFmtId="167" formatCode="0.00_)"/>
    <numFmt numFmtId="168" formatCode="0;[Red]0"/>
    <numFmt numFmtId="169" formatCode="0.000"/>
    <numFmt numFmtId="170" formatCode="0.0000"/>
    <numFmt numFmtId="171" formatCode="0.00000"/>
  </numFmts>
  <fonts count="8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trike/>
      <sz val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0" fontId="63" fillId="0" borderId="0" applyFont="0"/>
    <xf numFmtId="0" fontId="21" fillId="0" borderId="0"/>
    <xf numFmtId="0" fontId="14" fillId="0" borderId="0"/>
    <xf numFmtId="0" fontId="14" fillId="0" borderId="0"/>
    <xf numFmtId="43" fontId="68" fillId="0" borderId="0" applyFont="0" applyFill="0" applyBorder="0" applyAlignment="0" applyProtection="0"/>
    <xf numFmtId="166" fontId="1" fillId="0" borderId="0" applyFill="0" applyBorder="0" applyAlignment="0" applyProtection="0"/>
    <xf numFmtId="38" fontId="7" fillId="2" borderId="0" applyNumberFormat="0" applyBorder="0" applyAlignment="0" applyProtection="0"/>
    <xf numFmtId="0" fontId="64" fillId="3" borderId="1"/>
    <xf numFmtId="0" fontId="2" fillId="4" borderId="2">
      <alignment vertical="center" wrapText="1"/>
    </xf>
    <xf numFmtId="0" fontId="72" fillId="0" borderId="0" applyNumberFormat="0" applyFill="0" applyBorder="0" applyAlignment="0" applyProtection="0"/>
    <xf numFmtId="10" fontId="7" fillId="5" borderId="3" applyNumberFormat="0" applyBorder="0" applyAlignment="0" applyProtection="0"/>
    <xf numFmtId="167" fontId="65" fillId="0" borderId="0"/>
    <xf numFmtId="0" fontId="73" fillId="0" borderId="0"/>
    <xf numFmtId="0" fontId="14" fillId="0" borderId="0"/>
    <xf numFmtId="0" fontId="1" fillId="0" borderId="0"/>
    <xf numFmtId="0" fontId="71" fillId="0" borderId="0"/>
    <xf numFmtId="10" fontId="1" fillId="0" borderId="0" applyFont="0" applyFill="0" applyBorder="0" applyAlignment="0" applyProtection="0"/>
    <xf numFmtId="3" fontId="1" fillId="0" borderId="3" applyNumberFormat="0" applyFont="0" applyFill="0" applyAlignment="0" applyProtection="0">
      <alignment vertical="center"/>
    </xf>
    <xf numFmtId="4" fontId="66" fillId="0" borderId="0" applyFont="0" applyFill="0" applyBorder="0" applyAlignment="0" applyProtection="0"/>
    <xf numFmtId="8" fontId="66" fillId="0" borderId="0" applyFont="0" applyFill="0" applyBorder="0" applyAlignment="0" applyProtection="0"/>
    <xf numFmtId="0" fontId="7" fillId="0" borderId="0" applyFill="0" applyBorder="0"/>
    <xf numFmtId="0" fontId="7" fillId="6" borderId="0" applyFill="0" applyBorder="0"/>
    <xf numFmtId="0" fontId="67" fillId="0" borderId="4"/>
  </cellStyleXfs>
  <cellXfs count="903">
    <xf numFmtId="0" fontId="0" fillId="0" borderId="0" xfId="0"/>
    <xf numFmtId="0" fontId="0" fillId="0" borderId="0" xfId="4" applyFont="1" applyAlignment="1">
      <alignment horizontal="center"/>
    </xf>
    <xf numFmtId="0" fontId="0" fillId="0" borderId="5" xfId="4" applyFont="1" applyBorder="1"/>
    <xf numFmtId="0" fontId="0" fillId="0" borderId="6" xfId="4" applyFont="1" applyBorder="1"/>
    <xf numFmtId="0" fontId="0" fillId="0" borderId="0" xfId="4" applyFont="1" applyBorder="1"/>
    <xf numFmtId="0" fontId="0" fillId="0" borderId="7" xfId="4" applyFont="1" applyBorder="1"/>
    <xf numFmtId="0" fontId="0" fillId="0" borderId="8" xfId="4" applyFont="1" applyBorder="1"/>
    <xf numFmtId="0" fontId="0" fillId="0" borderId="0" xfId="4" applyFont="1" applyAlignment="1">
      <alignment horizontal="centerContinuous" vertical="center"/>
    </xf>
    <xf numFmtId="0" fontId="0" fillId="0" borderId="0" xfId="4" applyFont="1" applyAlignment="1">
      <alignment vertical="center"/>
    </xf>
    <xf numFmtId="0" fontId="0" fillId="0" borderId="9" xfId="4" applyFont="1" applyBorder="1" applyAlignment="1">
      <alignment vertical="center"/>
    </xf>
    <xf numFmtId="0" fontId="0" fillId="0" borderId="10" xfId="4" applyFont="1" applyBorder="1" applyAlignment="1">
      <alignment vertical="center"/>
    </xf>
    <xf numFmtId="0" fontId="0" fillId="0" borderId="5" xfId="4" applyFont="1" applyBorder="1" applyAlignment="1">
      <alignment vertical="center"/>
    </xf>
    <xf numFmtId="0" fontId="0" fillId="0" borderId="11" xfId="4" applyFont="1" applyBorder="1" applyAlignment="1">
      <alignment vertical="center"/>
    </xf>
    <xf numFmtId="0" fontId="0" fillId="0" borderId="12" xfId="4" applyFont="1" applyBorder="1" applyAlignment="1">
      <alignment vertical="center"/>
    </xf>
    <xf numFmtId="0" fontId="0" fillId="0" borderId="13" xfId="4" applyFont="1" applyBorder="1" applyAlignment="1">
      <alignment vertic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0" fillId="0" borderId="7" xfId="4" applyFont="1" applyBorder="1" applyAlignment="1">
      <alignment vertical="center"/>
    </xf>
    <xf numFmtId="0" fontId="0" fillId="0" borderId="15" xfId="4" applyFont="1" applyBorder="1" applyAlignment="1">
      <alignment vertical="center"/>
    </xf>
    <xf numFmtId="0" fontId="0" fillId="0" borderId="3" xfId="4" applyFont="1" applyBorder="1" applyAlignment="1">
      <alignment vertical="center"/>
    </xf>
    <xf numFmtId="0" fontId="0" fillId="0" borderId="16" xfId="4" applyFont="1" applyBorder="1" applyAlignment="1">
      <alignment vertical="center"/>
    </xf>
    <xf numFmtId="0" fontId="0" fillId="0" borderId="17" xfId="4" applyFont="1" applyBorder="1" applyAlignment="1">
      <alignment vertical="center"/>
    </xf>
    <xf numFmtId="0" fontId="0" fillId="0" borderId="8" xfId="4" applyFont="1" applyBorder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Continuous" vertical="center"/>
    </xf>
    <xf numFmtId="0" fontId="4" fillId="0" borderId="11" xfId="4" applyFont="1" applyBorder="1" applyAlignment="1">
      <alignment vertical="center"/>
    </xf>
    <xf numFmtId="0" fontId="4" fillId="0" borderId="12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4" fillId="0" borderId="14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" fillId="0" borderId="7" xfId="4" applyFont="1" applyBorder="1" applyAlignment="1">
      <alignment vertical="center"/>
    </xf>
    <xf numFmtId="0" fontId="4" fillId="0" borderId="15" xfId="4" applyFont="1" applyBorder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4" fillId="0" borderId="8" xfId="4" applyFont="1" applyBorder="1" applyAlignment="1">
      <alignment vertical="center"/>
    </xf>
    <xf numFmtId="0" fontId="4" fillId="0" borderId="18" xfId="4" applyFont="1" applyBorder="1" applyAlignment="1">
      <alignment vertical="center"/>
    </xf>
    <xf numFmtId="0" fontId="5" fillId="0" borderId="0" xfId="4" applyFont="1" applyAlignment="1">
      <alignment horizontal="centerContinuous" vertical="center"/>
    </xf>
    <xf numFmtId="0" fontId="6" fillId="0" borderId="5" xfId="4" applyFont="1" applyBorder="1" applyAlignment="1">
      <alignment vertical="center"/>
    </xf>
    <xf numFmtId="0" fontId="2" fillId="0" borderId="0" xfId="4" applyFont="1" applyAlignment="1">
      <alignment vertical="top"/>
    </xf>
    <xf numFmtId="0" fontId="0" fillId="0" borderId="0" xfId="4" quotePrefix="1" applyFont="1" applyBorder="1" applyAlignment="1">
      <alignment vertical="center"/>
    </xf>
    <xf numFmtId="0" fontId="0" fillId="0" borderId="12" xfId="4" quotePrefix="1" applyFont="1" applyBorder="1" applyAlignment="1">
      <alignment vertical="center"/>
    </xf>
    <xf numFmtId="0" fontId="2" fillId="0" borderId="5" xfId="4" applyFont="1" applyBorder="1" applyAlignment="1">
      <alignment vertical="top"/>
    </xf>
    <xf numFmtId="0" fontId="0" fillId="0" borderId="9" xfId="4" applyFont="1" applyBorder="1" applyAlignment="1">
      <alignment horizontal="centerContinuous" vertical="center"/>
    </xf>
    <xf numFmtId="0" fontId="0" fillId="0" borderId="10" xfId="4" applyFont="1" applyBorder="1" applyAlignment="1">
      <alignment horizontal="centerContinuous" vertical="center"/>
    </xf>
    <xf numFmtId="0" fontId="0" fillId="0" borderId="5" xfId="4" applyFont="1" applyBorder="1" applyAlignment="1">
      <alignment horizontal="centerContinuous" vertical="center"/>
    </xf>
    <xf numFmtId="0" fontId="2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9" fillId="0" borderId="7" xfId="4" applyFont="1" applyBorder="1" applyAlignment="1">
      <alignment vertical="center"/>
    </xf>
    <xf numFmtId="0" fontId="0" fillId="0" borderId="6" xfId="4" quotePrefix="1" applyFont="1" applyBorder="1" applyAlignment="1">
      <alignment vertical="center"/>
    </xf>
    <xf numFmtId="0" fontId="0" fillId="0" borderId="7" xfId="4" quotePrefix="1" applyFont="1" applyBorder="1" applyAlignment="1">
      <alignment vertical="center"/>
    </xf>
    <xf numFmtId="0" fontId="0" fillId="0" borderId="8" xfId="4" quotePrefix="1" applyFont="1" applyBorder="1" applyAlignment="1">
      <alignment vertical="center"/>
    </xf>
    <xf numFmtId="0" fontId="2" fillId="0" borderId="0" xfId="4" applyFont="1" applyBorder="1" applyAlignment="1">
      <alignment vertical="center"/>
    </xf>
    <xf numFmtId="0" fontId="9" fillId="0" borderId="5" xfId="4" applyFont="1" applyBorder="1" applyAlignment="1">
      <alignment vertical="center"/>
    </xf>
    <xf numFmtId="0" fontId="0" fillId="0" borderId="5" xfId="4" quotePrefix="1" applyFont="1" applyBorder="1" applyAlignment="1">
      <alignment vertical="center"/>
    </xf>
    <xf numFmtId="0" fontId="0" fillId="0" borderId="14" xfId="4" quotePrefix="1" applyFont="1" applyBorder="1" applyAlignment="1">
      <alignment vertical="center"/>
    </xf>
    <xf numFmtId="0" fontId="0" fillId="0" borderId="16" xfId="4" quotePrefix="1" applyFont="1" applyBorder="1" applyAlignment="1">
      <alignment vertical="center"/>
    </xf>
    <xf numFmtId="0" fontId="2" fillId="0" borderId="12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0" fillId="0" borderId="11" xfId="4" quotePrefix="1" applyFont="1" applyBorder="1" applyAlignment="1">
      <alignment vertical="center"/>
    </xf>
    <xf numFmtId="0" fontId="10" fillId="0" borderId="0" xfId="4" applyFont="1" applyAlignment="1">
      <alignment vertical="center"/>
    </xf>
    <xf numFmtId="0" fontId="0" fillId="0" borderId="6" xfId="4" applyFont="1" applyBorder="1" applyAlignment="1">
      <alignment vertical="center"/>
    </xf>
    <xf numFmtId="0" fontId="0" fillId="0" borderId="0" xfId="4" applyFont="1" applyBorder="1" applyAlignment="1">
      <alignment horizontal="centerContinuous" vertical="center"/>
    </xf>
    <xf numFmtId="0" fontId="2" fillId="0" borderId="10" xfId="4" applyFont="1" applyBorder="1" applyAlignment="1">
      <alignment vertical="center"/>
    </xf>
    <xf numFmtId="0" fontId="13" fillId="0" borderId="13" xfId="4" applyFont="1" applyBorder="1" applyAlignment="1">
      <alignment horizontal="left" vertical="top" wrapText="1"/>
    </xf>
    <xf numFmtId="0" fontId="12" fillId="0" borderId="15" xfId="4" applyFont="1" applyBorder="1" applyAlignment="1">
      <alignment vertical="top" wrapText="1"/>
    </xf>
    <xf numFmtId="0" fontId="3" fillId="0" borderId="13" xfId="4" applyFont="1" applyBorder="1" applyAlignment="1">
      <alignment horizontal="center" vertical="center"/>
    </xf>
    <xf numFmtId="0" fontId="13" fillId="0" borderId="15" xfId="4" applyFont="1" applyBorder="1" applyAlignment="1">
      <alignment horizontal="left" vertical="top" wrapText="1"/>
    </xf>
    <xf numFmtId="0" fontId="6" fillId="0" borderId="15" xfId="4" applyFont="1" applyBorder="1" applyAlignment="1">
      <alignment vertical="center" wrapText="1"/>
    </xf>
    <xf numFmtId="0" fontId="6" fillId="0" borderId="15" xfId="4" applyFont="1" applyBorder="1" applyAlignment="1">
      <alignment vertical="center"/>
    </xf>
    <xf numFmtId="0" fontId="2" fillId="0" borderId="0" xfId="4" applyFont="1"/>
    <xf numFmtId="0" fontId="14" fillId="0" borderId="0" xfId="4" applyFont="1" applyAlignment="1">
      <alignment vertical="center"/>
    </xf>
    <xf numFmtId="0" fontId="0" fillId="0" borderId="19" xfId="4" applyFont="1" applyBorder="1" applyAlignment="1">
      <alignment vertical="center"/>
    </xf>
    <xf numFmtId="0" fontId="0" fillId="0" borderId="20" xfId="4" applyFont="1" applyBorder="1"/>
    <xf numFmtId="0" fontId="4" fillId="0" borderId="21" xfId="4" applyFont="1" applyBorder="1" applyAlignment="1">
      <alignment horizontal="left" vertical="center" indent="1"/>
    </xf>
    <xf numFmtId="0" fontId="4" fillId="0" borderId="22" xfId="4" applyFont="1" applyBorder="1" applyAlignment="1">
      <alignment horizontal="left" vertical="center" indent="1"/>
    </xf>
    <xf numFmtId="0" fontId="4" fillId="0" borderId="22" xfId="4" quotePrefix="1" applyFont="1" applyBorder="1" applyAlignment="1">
      <alignment horizontal="left" vertical="center" indent="1"/>
    </xf>
    <xf numFmtId="0" fontId="16" fillId="0" borderId="15" xfId="4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0" xfId="4" applyFont="1"/>
    <xf numFmtId="0" fontId="3" fillId="0" borderId="0" xfId="4" applyFont="1"/>
    <xf numFmtId="0" fontId="4" fillId="0" borderId="0" xfId="4" quotePrefix="1" applyFont="1" applyAlignment="1">
      <alignment vertical="center"/>
    </xf>
    <xf numFmtId="0" fontId="3" fillId="0" borderId="0" xfId="4" applyFont="1" applyBorder="1" applyAlignment="1">
      <alignment horizontal="center"/>
    </xf>
    <xf numFmtId="0" fontId="0" fillId="0" borderId="10" xfId="4" applyFont="1" applyBorder="1" applyAlignment="1">
      <alignment horizontal="right" vertical="center"/>
    </xf>
    <xf numFmtId="0" fontId="3" fillId="0" borderId="3" xfId="4" applyFont="1" applyBorder="1" applyAlignment="1">
      <alignment horizontal="left" vertical="center"/>
    </xf>
    <xf numFmtId="0" fontId="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0" fillId="0" borderId="0" xfId="0" applyFill="1"/>
    <xf numFmtId="0" fontId="14" fillId="0" borderId="0" xfId="0" applyFont="1"/>
    <xf numFmtId="0" fontId="2" fillId="0" borderId="0" xfId="4" applyFont="1" applyFill="1" applyAlignment="1">
      <alignment vertical="center"/>
    </xf>
    <xf numFmtId="0" fontId="14" fillId="0" borderId="17" xfId="4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164" fontId="2" fillId="0" borderId="0" xfId="4" applyNumberFormat="1" applyFont="1" applyBorder="1" applyAlignment="1">
      <alignment vertical="center"/>
    </xf>
    <xf numFmtId="0" fontId="22" fillId="4" borderId="3" xfId="4" applyFont="1" applyFill="1" applyBorder="1" applyAlignment="1">
      <alignment vertical="center"/>
    </xf>
    <xf numFmtId="0" fontId="22" fillId="4" borderId="10" xfId="4" applyFont="1" applyFill="1" applyBorder="1" applyAlignment="1">
      <alignment vertical="center"/>
    </xf>
    <xf numFmtId="0" fontId="22" fillId="4" borderId="5" xfId="4" applyFont="1" applyFill="1" applyBorder="1"/>
    <xf numFmtId="0" fontId="22" fillId="4" borderId="18" xfId="4" applyFont="1" applyFill="1" applyBorder="1" applyAlignment="1">
      <alignment vertical="center"/>
    </xf>
    <xf numFmtId="0" fontId="22" fillId="4" borderId="17" xfId="4" applyFont="1" applyFill="1" applyBorder="1" applyAlignment="1">
      <alignment vertical="center"/>
    </xf>
    <xf numFmtId="0" fontId="2" fillId="4" borderId="9" xfId="4" applyFont="1" applyFill="1" applyBorder="1" applyAlignment="1">
      <alignment vertical="center"/>
    </xf>
    <xf numFmtId="0" fontId="22" fillId="4" borderId="14" xfId="4" applyFont="1" applyFill="1" applyBorder="1" applyAlignment="1">
      <alignment vertical="center"/>
    </xf>
    <xf numFmtId="0" fontId="22" fillId="4" borderId="0" xfId="4" applyFont="1" applyFill="1" applyBorder="1" applyAlignment="1">
      <alignment vertical="center"/>
    </xf>
    <xf numFmtId="0" fontId="22" fillId="4" borderId="7" xfId="4" applyFont="1" applyFill="1" applyBorder="1"/>
    <xf numFmtId="0" fontId="22" fillId="4" borderId="16" xfId="4" applyFont="1" applyFill="1" applyBorder="1" applyAlignment="1">
      <alignment vertical="center"/>
    </xf>
    <xf numFmtId="0" fontId="22" fillId="4" borderId="8" xfId="4" applyFont="1" applyFill="1" applyBorder="1"/>
    <xf numFmtId="0" fontId="23" fillId="0" borderId="0" xfId="4" applyFont="1" applyBorder="1" applyAlignment="1">
      <alignment vertical="center"/>
    </xf>
    <xf numFmtId="0" fontId="24" fillId="0" borderId="0" xfId="4" applyFont="1" applyAlignment="1">
      <alignment vertical="center"/>
    </xf>
    <xf numFmtId="0" fontId="3" fillId="0" borderId="0" xfId="4" applyFont="1" applyFill="1" applyAlignment="1">
      <alignment vertical="center"/>
    </xf>
    <xf numFmtId="0" fontId="3" fillId="0" borderId="0" xfId="4" quotePrefix="1" applyFont="1" applyFill="1" applyAlignment="1">
      <alignment vertical="center"/>
    </xf>
    <xf numFmtId="0" fontId="3" fillId="0" borderId="0" xfId="4" applyFont="1" applyFill="1" applyBorder="1" applyAlignment="1">
      <alignment vertical="center"/>
    </xf>
    <xf numFmtId="0" fontId="0" fillId="0" borderId="9" xfId="4" applyFont="1" applyFill="1" applyBorder="1" applyAlignment="1">
      <alignment vertical="center"/>
    </xf>
    <xf numFmtId="0" fontId="0" fillId="0" borderId="10" xfId="4" applyFont="1" applyFill="1" applyBorder="1" applyAlignment="1">
      <alignment vertical="center"/>
    </xf>
    <xf numFmtId="0" fontId="0" fillId="0" borderId="5" xfId="4" applyFont="1" applyFill="1" applyBorder="1" applyAlignment="1">
      <alignment vertical="center"/>
    </xf>
    <xf numFmtId="0" fontId="0" fillId="0" borderId="3" xfId="4" applyFont="1" applyFill="1" applyBorder="1" applyAlignment="1">
      <alignment vertical="center"/>
    </xf>
    <xf numFmtId="0" fontId="25" fillId="0" borderId="0" xfId="4" applyFont="1" applyAlignment="1">
      <alignment vertical="center"/>
    </xf>
    <xf numFmtId="0" fontId="0" fillId="0" borderId="0" xfId="0" applyBorder="1"/>
    <xf numFmtId="0" fontId="22" fillId="0" borderId="0" xfId="4" applyFont="1" applyFill="1" applyBorder="1"/>
    <xf numFmtId="0" fontId="22" fillId="0" borderId="0" xfId="4" applyFont="1" applyFill="1" applyBorder="1" applyAlignment="1">
      <alignment vertical="center"/>
    </xf>
    <xf numFmtId="0" fontId="2" fillId="0" borderId="0" xfId="4" applyFont="1" applyBorder="1" applyAlignment="1">
      <alignment vertical="top" wrapText="1"/>
    </xf>
    <xf numFmtId="0" fontId="2" fillId="0" borderId="0" xfId="4" applyFont="1" applyBorder="1" applyAlignment="1">
      <alignment vertical="top"/>
    </xf>
    <xf numFmtId="0" fontId="15" fillId="0" borderId="0" xfId="4" applyFont="1" applyBorder="1" applyAlignment="1">
      <alignment vertical="top" wrapText="1"/>
    </xf>
    <xf numFmtId="0" fontId="16" fillId="0" borderId="0" xfId="4" applyFont="1" applyBorder="1" applyAlignment="1">
      <alignment vertical="center" wrapText="1"/>
    </xf>
    <xf numFmtId="0" fontId="6" fillId="0" borderId="0" xfId="4" applyFont="1" applyBorder="1" applyAlignment="1">
      <alignment vertical="center" wrapText="1"/>
    </xf>
    <xf numFmtId="0" fontId="2" fillId="0" borderId="5" xfId="4" applyFont="1" applyBorder="1" applyAlignment="1">
      <alignment vertical="center"/>
    </xf>
    <xf numFmtId="0" fontId="2" fillId="0" borderId="0" xfId="4" applyFont="1" applyBorder="1"/>
    <xf numFmtId="0" fontId="0" fillId="0" borderId="0" xfId="0" applyFill="1" applyBorder="1"/>
    <xf numFmtId="0" fontId="0" fillId="0" borderId="3" xfId="4" applyFont="1" applyFill="1" applyBorder="1" applyAlignment="1">
      <alignment vertical="center" wrapText="1"/>
    </xf>
    <xf numFmtId="0" fontId="14" fillId="0" borderId="11" xfId="4" applyFont="1" applyBorder="1" applyAlignment="1">
      <alignment vertical="center"/>
    </xf>
    <xf numFmtId="0" fontId="9" fillId="0" borderId="5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Border="1" applyAlignment="1">
      <alignment vertical="center" wrapText="1"/>
    </xf>
    <xf numFmtId="0" fontId="2" fillId="0" borderId="0" xfId="0" applyFont="1"/>
    <xf numFmtId="0" fontId="2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horizontal="center" vertical="center"/>
    </xf>
    <xf numFmtId="0" fontId="3" fillId="0" borderId="17" xfId="4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0" fillId="4" borderId="17" xfId="4" applyFont="1" applyFill="1" applyBorder="1" applyAlignment="1">
      <alignment vertical="center"/>
    </xf>
    <xf numFmtId="0" fontId="0" fillId="4" borderId="8" xfId="4" applyFont="1" applyFill="1" applyBorder="1"/>
    <xf numFmtId="0" fontId="0" fillId="4" borderId="10" xfId="4" applyFont="1" applyFill="1" applyBorder="1" applyAlignment="1">
      <alignment vertical="center"/>
    </xf>
    <xf numFmtId="0" fontId="0" fillId="4" borderId="14" xfId="4" applyFont="1" applyFill="1" applyBorder="1" applyAlignment="1">
      <alignment vertical="center"/>
    </xf>
    <xf numFmtId="0" fontId="0" fillId="4" borderId="0" xfId="4" applyFont="1" applyFill="1" applyBorder="1" applyAlignment="1">
      <alignment vertical="center"/>
    </xf>
    <xf numFmtId="0" fontId="0" fillId="4" borderId="7" xfId="4" applyFont="1" applyFill="1" applyBorder="1"/>
    <xf numFmtId="0" fontId="2" fillId="0" borderId="0" xfId="4" applyFont="1" applyAlignment="1">
      <alignment horizontal="right" vertical="center"/>
    </xf>
    <xf numFmtId="0" fontId="0" fillId="4" borderId="11" xfId="4" applyFont="1" applyFill="1" applyBorder="1" applyAlignment="1">
      <alignment vertical="center"/>
    </xf>
    <xf numFmtId="0" fontId="0" fillId="4" borderId="12" xfId="4" applyFont="1" applyFill="1" applyBorder="1" applyAlignment="1">
      <alignment vertical="center"/>
    </xf>
    <xf numFmtId="0" fontId="2" fillId="4" borderId="11" xfId="4" applyFont="1" applyFill="1" applyBorder="1" applyAlignment="1">
      <alignment vertical="center"/>
    </xf>
    <xf numFmtId="0" fontId="14" fillId="0" borderId="0" xfId="0" applyFont="1" applyFill="1"/>
    <xf numFmtId="0" fontId="0" fillId="4" borderId="5" xfId="0" applyFill="1" applyBorder="1"/>
    <xf numFmtId="0" fontId="14" fillId="4" borderId="11" xfId="4" applyFont="1" applyFill="1" applyBorder="1" applyAlignment="1">
      <alignment vertical="center"/>
    </xf>
    <xf numFmtId="0" fontId="0" fillId="4" borderId="6" xfId="4" applyFont="1" applyFill="1" applyBorder="1"/>
    <xf numFmtId="0" fontId="0" fillId="4" borderId="16" xfId="4" applyFont="1" applyFill="1" applyBorder="1" applyAlignment="1">
      <alignment vertical="center"/>
    </xf>
    <xf numFmtId="0" fontId="3" fillId="4" borderId="10" xfId="4" applyFont="1" applyFill="1" applyBorder="1" applyAlignment="1">
      <alignment vertical="center"/>
    </xf>
    <xf numFmtId="0" fontId="3" fillId="4" borderId="5" xfId="4" applyFont="1" applyFill="1" applyBorder="1"/>
    <xf numFmtId="0" fontId="0" fillId="4" borderId="17" xfId="4" quotePrefix="1" applyFont="1" applyFill="1" applyBorder="1" applyAlignment="1">
      <alignment vertical="center"/>
    </xf>
    <xf numFmtId="0" fontId="3" fillId="4" borderId="12" xfId="4" applyFont="1" applyFill="1" applyBorder="1" applyAlignment="1">
      <alignment vertical="center"/>
    </xf>
    <xf numFmtId="0" fontId="3" fillId="4" borderId="6" xfId="4" applyFont="1" applyFill="1" applyBorder="1"/>
    <xf numFmtId="0" fontId="0" fillId="4" borderId="0" xfId="4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4" applyFont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quotePrefix="1" applyFont="1" applyFill="1" applyBorder="1" applyAlignment="1">
      <alignment vertical="center"/>
    </xf>
    <xf numFmtId="0" fontId="3" fillId="0" borderId="18" xfId="4" applyFont="1" applyFill="1" applyBorder="1" applyAlignment="1">
      <alignment horizontal="center" vertical="center"/>
    </xf>
    <xf numFmtId="0" fontId="4" fillId="0" borderId="13" xfId="4" applyFont="1" applyFill="1" applyBorder="1" applyAlignment="1">
      <alignment vertical="center"/>
    </xf>
    <xf numFmtId="0" fontId="4" fillId="0" borderId="15" xfId="4" applyFont="1" applyFill="1" applyBorder="1" applyAlignment="1">
      <alignment vertical="center"/>
    </xf>
    <xf numFmtId="0" fontId="4" fillId="0" borderId="18" xfId="4" applyFont="1" applyFill="1" applyBorder="1" applyAlignment="1">
      <alignment vertical="center"/>
    </xf>
    <xf numFmtId="0" fontId="15" fillId="0" borderId="15" xfId="4" applyFont="1" applyFill="1" applyBorder="1" applyAlignment="1">
      <alignment vertical="top" wrapText="1"/>
    </xf>
    <xf numFmtId="0" fontId="26" fillId="0" borderId="15" xfId="4" applyFont="1" applyFill="1" applyBorder="1" applyAlignment="1">
      <alignment vertical="center" wrapText="1"/>
    </xf>
    <xf numFmtId="0" fontId="2" fillId="0" borderId="10" xfId="4" applyFont="1" applyFill="1" applyBorder="1" applyAlignment="1">
      <alignment vertical="center"/>
    </xf>
    <xf numFmtId="0" fontId="2" fillId="0" borderId="5" xfId="4" applyFont="1" applyFill="1" applyBorder="1" applyAlignment="1">
      <alignment vertical="center"/>
    </xf>
    <xf numFmtId="0" fontId="0" fillId="0" borderId="11" xfId="4" applyFont="1" applyFill="1" applyBorder="1" applyAlignment="1">
      <alignment vertical="center"/>
    </xf>
    <xf numFmtId="0" fontId="0" fillId="0" borderId="12" xfId="4" applyFont="1" applyFill="1" applyBorder="1" applyAlignment="1">
      <alignment vertical="center"/>
    </xf>
    <xf numFmtId="0" fontId="0" fillId="0" borderId="6" xfId="4" applyFont="1" applyFill="1" applyBorder="1" applyAlignment="1">
      <alignment vertical="center"/>
    </xf>
    <xf numFmtId="0" fontId="0" fillId="0" borderId="16" xfId="4" applyFont="1" applyFill="1" applyBorder="1" applyAlignment="1">
      <alignment vertical="center"/>
    </xf>
    <xf numFmtId="0" fontId="0" fillId="0" borderId="17" xfId="4" applyFont="1" applyFill="1" applyBorder="1" applyAlignment="1">
      <alignment vertical="center"/>
    </xf>
    <xf numFmtId="0" fontId="0" fillId="0" borderId="8" xfId="4" applyFont="1" applyFill="1" applyBorder="1" applyAlignment="1">
      <alignment vertical="center"/>
    </xf>
    <xf numFmtId="0" fontId="20" fillId="0" borderId="0" xfId="4" applyFont="1" applyFill="1" applyAlignment="1">
      <alignment vertical="center"/>
    </xf>
    <xf numFmtId="0" fontId="14" fillId="0" borderId="8" xfId="4" applyFont="1" applyFill="1" applyBorder="1" applyAlignment="1">
      <alignment vertical="center"/>
    </xf>
    <xf numFmtId="0" fontId="14" fillId="0" borderId="17" xfId="4" applyFont="1" applyFill="1" applyBorder="1" applyAlignment="1">
      <alignment vertical="center"/>
    </xf>
    <xf numFmtId="0" fontId="0" fillId="0" borderId="8" xfId="4" applyFont="1" applyFill="1" applyBorder="1"/>
    <xf numFmtId="0" fontId="28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0" xfId="4" applyFont="1" applyFill="1" applyBorder="1" applyAlignment="1">
      <alignment vertical="center"/>
    </xf>
    <xf numFmtId="0" fontId="0" fillId="0" borderId="5" xfId="4" applyFont="1" applyFill="1" applyBorder="1"/>
    <xf numFmtId="0" fontId="14" fillId="0" borderId="0" xfId="4" applyFont="1" applyFill="1" applyBorder="1" applyAlignment="1">
      <alignment vertical="center"/>
    </xf>
    <xf numFmtId="0" fontId="0" fillId="0" borderId="7" xfId="4" applyFont="1" applyFill="1" applyBorder="1"/>
    <xf numFmtId="0" fontId="0" fillId="0" borderId="14" xfId="4" applyFont="1" applyFill="1" applyBorder="1" applyAlignment="1">
      <alignment vertical="center"/>
    </xf>
    <xf numFmtId="0" fontId="22" fillId="7" borderId="9" xfId="4" applyFont="1" applyFill="1" applyBorder="1" applyAlignment="1">
      <alignment vertical="center"/>
    </xf>
    <xf numFmtId="0" fontId="22" fillId="7" borderId="5" xfId="4" quotePrefix="1" applyFont="1" applyFill="1" applyBorder="1" applyAlignment="1">
      <alignment vertical="center"/>
    </xf>
    <xf numFmtId="0" fontId="22" fillId="7" borderId="10" xfId="4" applyFont="1" applyFill="1" applyBorder="1" applyAlignment="1">
      <alignment vertical="center"/>
    </xf>
    <xf numFmtId="0" fontId="22" fillId="7" borderId="5" xfId="4" applyFont="1" applyFill="1" applyBorder="1" applyAlignment="1">
      <alignment vertical="center"/>
    </xf>
    <xf numFmtId="0" fontId="0" fillId="7" borderId="5" xfId="0" applyFill="1" applyBorder="1"/>
    <xf numFmtId="0" fontId="14" fillId="0" borderId="7" xfId="4" applyFont="1" applyBorder="1" applyAlignment="1">
      <alignment vertical="center"/>
    </xf>
    <xf numFmtId="0" fontId="2" fillId="7" borderId="0" xfId="4" applyFont="1" applyFill="1" applyAlignment="1">
      <alignment vertical="center"/>
    </xf>
    <xf numFmtId="0" fontId="22" fillId="7" borderId="0" xfId="4" applyFont="1" applyFill="1" applyAlignment="1">
      <alignment vertical="center"/>
    </xf>
    <xf numFmtId="0" fontId="0" fillId="7" borderId="0" xfId="0" applyFill="1"/>
    <xf numFmtId="0" fontId="22" fillId="7" borderId="11" xfId="4" applyFont="1" applyFill="1" applyBorder="1" applyAlignment="1">
      <alignment vertical="center"/>
    </xf>
    <xf numFmtId="0" fontId="22" fillId="7" borderId="6" xfId="4" quotePrefix="1" applyFont="1" applyFill="1" applyBorder="1" applyAlignment="1">
      <alignment vertical="center"/>
    </xf>
    <xf numFmtId="0" fontId="22" fillId="7" borderId="12" xfId="4" applyFont="1" applyFill="1" applyBorder="1" applyAlignment="1">
      <alignment vertical="center"/>
    </xf>
    <xf numFmtId="0" fontId="14" fillId="7" borderId="12" xfId="4" applyFont="1" applyFill="1" applyBorder="1" applyAlignment="1">
      <alignment vertical="center"/>
    </xf>
    <xf numFmtId="0" fontId="22" fillId="7" borderId="6" xfId="4" applyFont="1" applyFill="1" applyBorder="1"/>
    <xf numFmtId="0" fontId="22" fillId="7" borderId="14" xfId="4" applyFont="1" applyFill="1" applyBorder="1" applyAlignment="1">
      <alignment vertical="center"/>
    </xf>
    <xf numFmtId="0" fontId="22" fillId="7" borderId="7" xfId="4" quotePrefix="1" applyFont="1" applyFill="1" applyBorder="1" applyAlignment="1">
      <alignment vertical="center"/>
    </xf>
    <xf numFmtId="0" fontId="22" fillId="7" borderId="0" xfId="4" applyFont="1" applyFill="1" applyBorder="1" applyAlignment="1">
      <alignment vertical="center"/>
    </xf>
    <xf numFmtId="0" fontId="2" fillId="7" borderId="0" xfId="4" applyFont="1" applyFill="1" applyBorder="1" applyAlignment="1">
      <alignment vertical="center"/>
    </xf>
    <xf numFmtId="0" fontId="22" fillId="7" borderId="7" xfId="4" applyFont="1" applyFill="1" applyBorder="1"/>
    <xf numFmtId="0" fontId="22" fillId="7" borderId="16" xfId="4" applyFont="1" applyFill="1" applyBorder="1" applyAlignment="1">
      <alignment vertical="center"/>
    </xf>
    <xf numFmtId="0" fontId="22" fillId="7" borderId="8" xfId="4" quotePrefix="1" applyFont="1" applyFill="1" applyBorder="1" applyAlignment="1">
      <alignment vertical="center"/>
    </xf>
    <xf numFmtId="0" fontId="22" fillId="7" borderId="17" xfId="4" applyFont="1" applyFill="1" applyBorder="1" applyAlignment="1">
      <alignment vertical="center"/>
    </xf>
    <xf numFmtId="0" fontId="2" fillId="7" borderId="17" xfId="4" applyFont="1" applyFill="1" applyBorder="1" applyAlignment="1">
      <alignment vertical="center"/>
    </xf>
    <xf numFmtId="0" fontId="22" fillId="7" borderId="8" xfId="4" applyFont="1" applyFill="1" applyBorder="1"/>
    <xf numFmtId="0" fontId="3" fillId="7" borderId="0" xfId="4" applyFont="1" applyFill="1" applyAlignment="1">
      <alignment vertical="center"/>
    </xf>
    <xf numFmtId="0" fontId="4" fillId="7" borderId="0" xfId="4" applyFont="1" applyFill="1" applyAlignment="1">
      <alignment vertical="center"/>
    </xf>
    <xf numFmtId="0" fontId="4" fillId="7" borderId="0" xfId="4" applyFont="1" applyFill="1" applyBorder="1" applyAlignment="1">
      <alignment vertical="center"/>
    </xf>
    <xf numFmtId="0" fontId="4" fillId="7" borderId="0" xfId="4" applyFont="1" applyFill="1"/>
    <xf numFmtId="0" fontId="2" fillId="7" borderId="9" xfId="4" applyFont="1" applyFill="1" applyBorder="1" applyAlignment="1">
      <alignment vertical="center"/>
    </xf>
    <xf numFmtId="0" fontId="2" fillId="7" borderId="5" xfId="4" quotePrefix="1" applyFont="1" applyFill="1" applyBorder="1" applyAlignment="1">
      <alignment vertical="center"/>
    </xf>
    <xf numFmtId="0" fontId="2" fillId="7" borderId="10" xfId="4" applyFont="1" applyFill="1" applyBorder="1" applyAlignment="1">
      <alignment vertical="center"/>
    </xf>
    <xf numFmtId="0" fontId="3" fillId="7" borderId="10" xfId="4" applyFont="1" applyFill="1" applyBorder="1" applyAlignment="1">
      <alignment vertical="center"/>
    </xf>
    <xf numFmtId="0" fontId="2" fillId="7" borderId="10" xfId="4" quotePrefix="1" applyFont="1" applyFill="1" applyBorder="1" applyAlignment="1">
      <alignment vertical="center"/>
    </xf>
    <xf numFmtId="0" fontId="3" fillId="7" borderId="5" xfId="4" applyFont="1" applyFill="1" applyBorder="1" applyAlignment="1">
      <alignment horizontal="center" vertical="center"/>
    </xf>
    <xf numFmtId="0" fontId="24" fillId="7" borderId="0" xfId="4" applyFont="1" applyFill="1" applyAlignment="1">
      <alignment vertical="center"/>
    </xf>
    <xf numFmtId="0" fontId="14" fillId="7" borderId="17" xfId="4" applyFont="1" applyFill="1" applyBorder="1" applyAlignment="1">
      <alignment vertical="center"/>
    </xf>
    <xf numFmtId="0" fontId="2" fillId="0" borderId="9" xfId="4" applyFont="1" applyBorder="1" applyAlignment="1">
      <alignment vertical="center"/>
    </xf>
    <xf numFmtId="0" fontId="14" fillId="0" borderId="10" xfId="4" applyFont="1" applyBorder="1" applyAlignment="1">
      <alignment vertical="center"/>
    </xf>
    <xf numFmtId="0" fontId="30" fillId="4" borderId="8" xfId="4" applyFont="1" applyFill="1" applyBorder="1" applyAlignment="1">
      <alignment horizontal="right" vertical="center"/>
    </xf>
    <xf numFmtId="0" fontId="22" fillId="7" borderId="3" xfId="4" applyFont="1" applyFill="1" applyBorder="1" applyAlignment="1">
      <alignment vertical="center"/>
    </xf>
    <xf numFmtId="0" fontId="14" fillId="7" borderId="10" xfId="4" applyFont="1" applyFill="1" applyBorder="1" applyAlignment="1">
      <alignment horizontal="center" vertical="center"/>
    </xf>
    <xf numFmtId="0" fontId="22" fillId="7" borderId="9" xfId="4" quotePrefix="1" applyFont="1" applyFill="1" applyBorder="1" applyAlignment="1">
      <alignment vertical="center"/>
    </xf>
    <xf numFmtId="0" fontId="22" fillId="7" borderId="14" xfId="4" quotePrefix="1" applyFont="1" applyFill="1" applyBorder="1" applyAlignment="1">
      <alignment vertical="center"/>
    </xf>
    <xf numFmtId="0" fontId="22" fillId="7" borderId="0" xfId="4" quotePrefix="1" applyFont="1" applyFill="1" applyBorder="1" applyAlignment="1">
      <alignment vertical="center"/>
    </xf>
    <xf numFmtId="0" fontId="22" fillId="7" borderId="7" xfId="4" applyFont="1" applyFill="1" applyBorder="1" applyAlignment="1">
      <alignment vertical="center"/>
    </xf>
    <xf numFmtId="0" fontId="22" fillId="7" borderId="10" xfId="4" quotePrefix="1" applyFont="1" applyFill="1" applyBorder="1" applyAlignment="1">
      <alignment vertical="center"/>
    </xf>
    <xf numFmtId="0" fontId="22" fillId="7" borderId="6" xfId="4" applyFont="1" applyFill="1" applyBorder="1" applyAlignment="1">
      <alignment vertical="center"/>
    </xf>
    <xf numFmtId="0" fontId="22" fillId="7" borderId="16" xfId="4" quotePrefix="1" applyFont="1" applyFill="1" applyBorder="1" applyAlignment="1">
      <alignment vertical="center"/>
    </xf>
    <xf numFmtId="0" fontId="22" fillId="7" borderId="17" xfId="4" quotePrefix="1" applyFont="1" applyFill="1" applyBorder="1" applyAlignment="1">
      <alignment vertical="center"/>
    </xf>
    <xf numFmtId="0" fontId="22" fillId="7" borderId="8" xfId="4" applyFont="1" applyFill="1" applyBorder="1" applyAlignment="1">
      <alignment vertical="center"/>
    </xf>
    <xf numFmtId="0" fontId="32" fillId="0" borderId="0" xfId="15" applyFont="1" applyAlignment="1">
      <alignment vertical="center"/>
    </xf>
    <xf numFmtId="0" fontId="73" fillId="0" borderId="0" xfId="15" applyAlignment="1">
      <alignment vertical="center"/>
    </xf>
    <xf numFmtId="0" fontId="32" fillId="0" borderId="0" xfId="15" applyFont="1" applyAlignment="1">
      <alignment horizontal="center" vertical="center"/>
    </xf>
    <xf numFmtId="0" fontId="33" fillId="0" borderId="0" xfId="15" applyFont="1" applyAlignment="1">
      <alignment horizontal="center" vertical="center"/>
    </xf>
    <xf numFmtId="0" fontId="34" fillId="0" borderId="0" xfId="15" applyFont="1" applyAlignment="1">
      <alignment horizontal="center" vertical="center"/>
    </xf>
    <xf numFmtId="0" fontId="73" fillId="0" borderId="0" xfId="15" applyAlignment="1">
      <alignment horizontal="center" vertical="center"/>
    </xf>
    <xf numFmtId="0" fontId="35" fillId="0" borderId="0" xfId="15" applyFont="1" applyBorder="1" applyAlignment="1">
      <alignment horizontal="left" vertical="center" wrapText="1"/>
    </xf>
    <xf numFmtId="0" fontId="36" fillId="0" borderId="0" xfId="15" applyFont="1" applyAlignment="1">
      <alignment vertical="center"/>
    </xf>
    <xf numFmtId="0" fontId="37" fillId="0" borderId="0" xfId="15" applyFont="1" applyAlignment="1">
      <alignment vertical="center"/>
    </xf>
    <xf numFmtId="0" fontId="38" fillId="0" borderId="0" xfId="15" applyFont="1" applyAlignment="1">
      <alignment vertical="center"/>
    </xf>
    <xf numFmtId="0" fontId="39" fillId="0" borderId="0" xfId="15" applyFont="1" applyAlignment="1">
      <alignment vertical="center"/>
    </xf>
    <xf numFmtId="0" fontId="40" fillId="0" borderId="0" xfId="15" applyFont="1" applyAlignment="1">
      <alignment vertical="center"/>
    </xf>
    <xf numFmtId="0" fontId="41" fillId="0" borderId="24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 wrapText="1"/>
    </xf>
    <xf numFmtId="0" fontId="35" fillId="0" borderId="25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 wrapText="1"/>
    </xf>
    <xf numFmtId="0" fontId="35" fillId="0" borderId="27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 wrapText="1"/>
    </xf>
    <xf numFmtId="0" fontId="35" fillId="0" borderId="17" xfId="15" applyFont="1" applyBorder="1" applyAlignment="1">
      <alignment horizontal="center" vertical="center"/>
    </xf>
    <xf numFmtId="0" fontId="42" fillId="0" borderId="18" xfId="15" applyFont="1" applyBorder="1" applyAlignment="1">
      <alignment vertical="center"/>
    </xf>
    <xf numFmtId="0" fontId="43" fillId="0" borderId="18" xfId="15" applyFont="1" applyBorder="1" applyAlignment="1">
      <alignment vertical="center" wrapText="1"/>
    </xf>
    <xf numFmtId="0" fontId="44" fillId="0" borderId="18" xfId="15" applyFont="1" applyBorder="1" applyAlignment="1">
      <alignment horizontal="center" vertical="center" wrapText="1"/>
    </xf>
    <xf numFmtId="0" fontId="44" fillId="0" borderId="18" xfId="15" applyFont="1" applyBorder="1" applyAlignment="1">
      <alignment horizontal="center" vertical="center"/>
    </xf>
    <xf numFmtId="0" fontId="42" fillId="0" borderId="3" xfId="15" applyFont="1" applyBorder="1" applyAlignment="1">
      <alignment vertical="center"/>
    </xf>
    <xf numFmtId="0" fontId="43" fillId="0" borderId="3" xfId="15" applyFont="1" applyBorder="1" applyAlignment="1">
      <alignment vertical="center" wrapText="1"/>
    </xf>
    <xf numFmtId="0" fontId="44" fillId="0" borderId="3" xfId="15" applyFont="1" applyBorder="1" applyAlignment="1">
      <alignment horizontal="center" vertical="center" wrapText="1"/>
    </xf>
    <xf numFmtId="0" fontId="44" fillId="0" borderId="3" xfId="15" applyFont="1" applyBorder="1" applyAlignment="1">
      <alignment horizontal="center" vertical="center"/>
    </xf>
    <xf numFmtId="0" fontId="35" fillId="0" borderId="12" xfId="15" applyFont="1" applyBorder="1" applyAlignment="1">
      <alignment horizontal="center" vertical="center"/>
    </xf>
    <xf numFmtId="0" fontId="42" fillId="0" borderId="13" xfId="15" applyFont="1" applyBorder="1" applyAlignment="1">
      <alignment vertical="center"/>
    </xf>
    <xf numFmtId="0" fontId="43" fillId="0" borderId="13" xfId="15" applyFont="1" applyBorder="1" applyAlignment="1">
      <alignment vertical="center" wrapText="1"/>
    </xf>
    <xf numFmtId="0" fontId="44" fillId="0" borderId="13" xfId="15" applyFont="1" applyBorder="1" applyAlignment="1">
      <alignment horizontal="center" vertical="center" wrapText="1"/>
    </xf>
    <xf numFmtId="0" fontId="44" fillId="0" borderId="13" xfId="15" applyFont="1" applyBorder="1" applyAlignment="1">
      <alignment horizontal="center" vertical="center"/>
    </xf>
    <xf numFmtId="0" fontId="42" fillId="0" borderId="26" xfId="15" applyFont="1" applyBorder="1" applyAlignment="1">
      <alignment vertical="center"/>
    </xf>
    <xf numFmtId="0" fontId="43" fillId="0" borderId="26" xfId="15" applyFont="1" applyBorder="1" applyAlignment="1">
      <alignment vertical="center" wrapText="1"/>
    </xf>
    <xf numFmtId="0" fontId="44" fillId="0" borderId="26" xfId="15" applyFont="1" applyBorder="1" applyAlignment="1">
      <alignment horizontal="center" vertical="center" wrapText="1"/>
    </xf>
    <xf numFmtId="0" fontId="44" fillId="0" borderId="26" xfId="15" applyFont="1" applyBorder="1" applyAlignment="1">
      <alignment horizontal="center" vertical="center"/>
    </xf>
    <xf numFmtId="0" fontId="42" fillId="0" borderId="24" xfId="15" applyFont="1" applyBorder="1" applyAlignment="1">
      <alignment vertical="center"/>
    </xf>
    <xf numFmtId="0" fontId="43" fillId="0" borderId="24" xfId="15" applyFont="1" applyBorder="1" applyAlignment="1">
      <alignment vertical="center" wrapText="1"/>
    </xf>
    <xf numFmtId="0" fontId="44" fillId="0" borderId="24" xfId="15" applyFont="1" applyBorder="1" applyAlignment="1">
      <alignment horizontal="center" vertical="center" wrapText="1"/>
    </xf>
    <xf numFmtId="0" fontId="44" fillId="0" borderId="24" xfId="15" applyFont="1" applyBorder="1" applyAlignment="1">
      <alignment horizontal="center" vertical="center"/>
    </xf>
    <xf numFmtId="0" fontId="45" fillId="0" borderId="0" xfId="15" applyFont="1" applyAlignment="1">
      <alignment vertical="center"/>
    </xf>
    <xf numFmtId="0" fontId="46" fillId="0" borderId="0" xfId="0" applyFont="1"/>
    <xf numFmtId="0" fontId="47" fillId="0" borderId="3" xfId="4" applyFont="1" applyBorder="1" applyAlignment="1">
      <alignment horizontal="center" vertical="center"/>
    </xf>
    <xf numFmtId="0" fontId="47" fillId="0" borderId="3" xfId="0" applyFont="1" applyBorder="1" applyAlignment="1">
      <alignment vertical="center"/>
    </xf>
    <xf numFmtId="0" fontId="47" fillId="0" borderId="3" xfId="4" applyFont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8" xfId="4" applyFont="1" applyBorder="1" applyAlignment="1">
      <alignment horizontal="center" vertical="center"/>
    </xf>
    <xf numFmtId="0" fontId="47" fillId="0" borderId="29" xfId="0" applyFont="1" applyBorder="1" applyAlignment="1">
      <alignment vertical="center"/>
    </xf>
    <xf numFmtId="0" fontId="47" fillId="0" borderId="24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7" fillId="0" borderId="31" xfId="4" applyFont="1" applyBorder="1" applyAlignment="1">
      <alignment horizontal="center" vertical="center"/>
    </xf>
    <xf numFmtId="0" fontId="47" fillId="0" borderId="18" xfId="4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48" fillId="8" borderId="33" xfId="4" applyFont="1" applyFill="1" applyBorder="1" applyAlignment="1">
      <alignment horizontal="center" vertical="center"/>
    </xf>
    <xf numFmtId="0" fontId="48" fillId="8" borderId="2" xfId="4" applyFont="1" applyFill="1" applyBorder="1" applyAlignment="1">
      <alignment horizontal="center" vertical="center"/>
    </xf>
    <xf numFmtId="0" fontId="48" fillId="8" borderId="34" xfId="4" applyFont="1" applyFill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50" fillId="0" borderId="0" xfId="4" applyFont="1" applyAlignment="1">
      <alignment horizontal="center" vertical="center"/>
    </xf>
    <xf numFmtId="0" fontId="51" fillId="0" borderId="0" xfId="4" applyFont="1" applyAlignment="1">
      <alignment vertical="center"/>
    </xf>
    <xf numFmtId="0" fontId="51" fillId="0" borderId="0" xfId="0" applyFont="1"/>
    <xf numFmtId="0" fontId="0" fillId="0" borderId="0" xfId="4" applyFont="1" applyFill="1" applyBorder="1"/>
    <xf numFmtId="0" fontId="2" fillId="7" borderId="0" xfId="4" quotePrefix="1" applyFont="1" applyFill="1" applyBorder="1" applyAlignment="1">
      <alignment vertical="center"/>
    </xf>
    <xf numFmtId="0" fontId="3" fillId="7" borderId="0" xfId="4" applyFont="1" applyFill="1" applyBorder="1" applyAlignment="1">
      <alignment vertical="center"/>
    </xf>
    <xf numFmtId="0" fontId="3" fillId="7" borderId="0" xfId="4" applyFont="1" applyFill="1" applyBorder="1" applyAlignment="1">
      <alignment horizontal="center" vertical="center"/>
    </xf>
    <xf numFmtId="0" fontId="20" fillId="0" borderId="0" xfId="4" applyFont="1" applyBorder="1" applyAlignment="1">
      <alignment vertical="center"/>
    </xf>
    <xf numFmtId="0" fontId="23" fillId="7" borderId="0" xfId="4" applyFont="1" applyFill="1" applyBorder="1" applyAlignment="1">
      <alignment vertical="center"/>
    </xf>
    <xf numFmtId="0" fontId="22" fillId="7" borderId="0" xfId="4" applyFont="1" applyFill="1" applyBorder="1"/>
    <xf numFmtId="0" fontId="14" fillId="7" borderId="9" xfId="4" applyFont="1" applyFill="1" applyBorder="1" applyAlignment="1">
      <alignment vertical="center"/>
    </xf>
    <xf numFmtId="0" fontId="2" fillId="7" borderId="0" xfId="4" applyFont="1" applyFill="1" applyBorder="1" applyAlignment="1">
      <alignment horizontal="center" vertical="center"/>
    </xf>
    <xf numFmtId="0" fontId="14" fillId="0" borderId="10" xfId="4" applyFont="1" applyBorder="1" applyAlignment="1">
      <alignment horizontal="right" vertical="center"/>
    </xf>
    <xf numFmtId="0" fontId="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5" applyFont="1" applyBorder="1" applyAlignment="1">
      <alignment vertical="center"/>
    </xf>
    <xf numFmtId="0" fontId="2" fillId="0" borderId="0" xfId="5" quotePrefix="1" applyFont="1" applyBorder="1" applyAlignment="1">
      <alignment vertical="center"/>
    </xf>
    <xf numFmtId="15" fontId="2" fillId="0" borderId="7" xfId="5" applyNumberFormat="1" applyFont="1" applyBorder="1" applyAlignment="1">
      <alignment horizontal="left" vertical="center"/>
    </xf>
    <xf numFmtId="0" fontId="2" fillId="0" borderId="16" xfId="5" applyFont="1" applyBorder="1" applyAlignment="1">
      <alignment vertical="center"/>
    </xf>
    <xf numFmtId="0" fontId="2" fillId="0" borderId="17" xfId="5" quotePrefix="1" applyFont="1" applyBorder="1" applyAlignment="1">
      <alignment vertical="center"/>
    </xf>
    <xf numFmtId="0" fontId="2" fillId="0" borderId="8" xfId="5" applyFont="1" applyBorder="1" applyAlignment="1">
      <alignment vertical="center"/>
    </xf>
    <xf numFmtId="0" fontId="18" fillId="0" borderId="11" xfId="5" applyFont="1" applyBorder="1" applyAlignment="1">
      <alignment vertical="center"/>
    </xf>
    <xf numFmtId="0" fontId="0" fillId="0" borderId="12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8" fillId="0" borderId="14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0" fillId="0" borderId="0" xfId="5" applyFont="1" applyAlignment="1">
      <alignment horizontal="center" vertical="center"/>
    </xf>
    <xf numFmtId="0" fontId="0" fillId="0" borderId="14" xfId="5" applyFont="1" applyBorder="1" applyAlignment="1">
      <alignment vertical="center"/>
    </xf>
    <xf numFmtId="0" fontId="0" fillId="0" borderId="16" xfId="5" applyFont="1" applyBorder="1" applyAlignment="1">
      <alignment vertical="center"/>
    </xf>
    <xf numFmtId="0" fontId="0" fillId="0" borderId="17" xfId="5" applyFont="1" applyBorder="1" applyAlignment="1">
      <alignment vertical="center"/>
    </xf>
    <xf numFmtId="0" fontId="0" fillId="0" borderId="8" xfId="5" applyFont="1" applyBorder="1" applyAlignment="1">
      <alignment vertical="center"/>
    </xf>
    <xf numFmtId="0" fontId="4" fillId="9" borderId="3" xfId="4" applyFont="1" applyFill="1" applyBorder="1" applyAlignment="1">
      <alignment vertical="center"/>
    </xf>
    <xf numFmtId="0" fontId="2" fillId="7" borderId="12" xfId="4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" fillId="0" borderId="0" xfId="5" applyFont="1" applyAlignment="1">
      <alignment vertical="center"/>
    </xf>
    <xf numFmtId="0" fontId="1" fillId="0" borderId="0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14" xfId="5" applyFont="1" applyBorder="1" applyAlignment="1">
      <alignment vertical="center"/>
    </xf>
    <xf numFmtId="0" fontId="1" fillId="0" borderId="17" xfId="5" applyFont="1" applyBorder="1" applyAlignment="1">
      <alignment vertical="center"/>
    </xf>
    <xf numFmtId="0" fontId="1" fillId="0" borderId="8" xfId="5" applyFont="1" applyBorder="1" applyAlignment="1">
      <alignment vertical="center"/>
    </xf>
    <xf numFmtId="0" fontId="3" fillId="10" borderId="9" xfId="4" applyFont="1" applyFill="1" applyBorder="1" applyAlignment="1">
      <alignment vertical="center"/>
    </xf>
    <xf numFmtId="0" fontId="3" fillId="10" borderId="10" xfId="4" quotePrefix="1" applyFont="1" applyFill="1" applyBorder="1" applyAlignment="1">
      <alignment vertical="center"/>
    </xf>
    <xf numFmtId="0" fontId="31" fillId="0" borderId="0" xfId="4" applyFont="1" applyAlignment="1">
      <alignment horizontal="left" vertical="center"/>
    </xf>
    <xf numFmtId="0" fontId="14" fillId="0" borderId="19" xfId="4" applyFont="1" applyBorder="1" applyAlignment="1">
      <alignment horizontal="center" vertical="center"/>
    </xf>
    <xf numFmtId="0" fontId="57" fillId="0" borderId="0" xfId="0" applyFont="1"/>
    <xf numFmtId="0" fontId="3" fillId="0" borderId="15" xfId="4" applyFont="1" applyFill="1" applyBorder="1" applyAlignment="1">
      <alignment horizontal="left" vertical="top" wrapText="1"/>
    </xf>
    <xf numFmtId="0" fontId="17" fillId="0" borderId="15" xfId="4" applyFont="1" applyFill="1" applyBorder="1" applyAlignment="1">
      <alignment vertical="top" wrapText="1"/>
    </xf>
    <xf numFmtId="0" fontId="58" fillId="0" borderId="0" xfId="0" applyFont="1"/>
    <xf numFmtId="0" fontId="1" fillId="0" borderId="19" xfId="4" applyFont="1" applyBorder="1" applyAlignment="1">
      <alignment horizontal="center" vertical="center"/>
    </xf>
    <xf numFmtId="0" fontId="1" fillId="0" borderId="17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59" fillId="11" borderId="0" xfId="5" applyFont="1" applyFill="1" applyAlignment="1">
      <alignment vertical="center"/>
    </xf>
    <xf numFmtId="0" fontId="59" fillId="11" borderId="0" xfId="5" applyFont="1" applyFill="1" applyBorder="1" applyAlignment="1">
      <alignment vertical="center"/>
    </xf>
    <xf numFmtId="0" fontId="59" fillId="11" borderId="7" xfId="5" applyFont="1" applyFill="1" applyBorder="1" applyAlignment="1">
      <alignment vertical="center"/>
    </xf>
    <xf numFmtId="0" fontId="59" fillId="11" borderId="17" xfId="5" applyFont="1" applyFill="1" applyBorder="1" applyAlignment="1">
      <alignment vertical="center"/>
    </xf>
    <xf numFmtId="0" fontId="59" fillId="11" borderId="8" xfId="5" applyFont="1" applyFill="1" applyBorder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17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0" fontId="31" fillId="0" borderId="0" xfId="4" applyFont="1" applyAlignment="1">
      <alignment vertical="center"/>
    </xf>
    <xf numFmtId="0" fontId="57" fillId="0" borderId="15" xfId="0" applyFont="1" applyBorder="1"/>
    <xf numFmtId="0" fontId="0" fillId="0" borderId="15" xfId="0" applyBorder="1"/>
    <xf numFmtId="0" fontId="47" fillId="11" borderId="28" xfId="4" applyFont="1" applyFill="1" applyBorder="1" applyAlignment="1">
      <alignment horizontal="center" vertical="center"/>
    </xf>
    <xf numFmtId="0" fontId="47" fillId="11" borderId="3" xfId="4" applyFont="1" applyFill="1" applyBorder="1" applyAlignment="1">
      <alignment vertical="center" wrapText="1"/>
    </xf>
    <xf numFmtId="0" fontId="47" fillId="11" borderId="3" xfId="4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vertical="center"/>
    </xf>
    <xf numFmtId="0" fontId="47" fillId="11" borderId="29" xfId="0" applyFont="1" applyFill="1" applyBorder="1" applyAlignment="1">
      <alignment vertical="center"/>
    </xf>
    <xf numFmtId="0" fontId="12" fillId="11" borderId="15" xfId="4" applyFont="1" applyFill="1" applyBorder="1" applyAlignment="1">
      <alignment vertical="top" wrapText="1"/>
    </xf>
    <xf numFmtId="0" fontId="4" fillId="11" borderId="14" xfId="4" applyFont="1" applyFill="1" applyBorder="1" applyAlignment="1">
      <alignment vertical="center"/>
    </xf>
    <xf numFmtId="0" fontId="4" fillId="11" borderId="0" xfId="4" applyFont="1" applyFill="1" applyBorder="1" applyAlignment="1">
      <alignment vertical="center"/>
    </xf>
    <xf numFmtId="0" fontId="4" fillId="11" borderId="7" xfId="4" applyFont="1" applyFill="1" applyBorder="1" applyAlignment="1">
      <alignment vertical="center"/>
    </xf>
    <xf numFmtId="0" fontId="4" fillId="11" borderId="15" xfId="4" applyFont="1" applyFill="1" applyBorder="1" applyAlignment="1">
      <alignment vertical="center"/>
    </xf>
    <xf numFmtId="0" fontId="70" fillId="11" borderId="0" xfId="4" applyFont="1" applyFill="1" applyAlignment="1">
      <alignment vertical="center"/>
    </xf>
    <xf numFmtId="0" fontId="70" fillId="11" borderId="0" xfId="4" applyFont="1" applyFill="1" applyAlignment="1">
      <alignment horizontal="center"/>
    </xf>
    <xf numFmtId="0" fontId="1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horizontal="right" vertical="center"/>
    </xf>
    <xf numFmtId="0" fontId="70" fillId="11" borderId="5" xfId="4" applyFont="1" applyFill="1" applyBorder="1"/>
    <xf numFmtId="0" fontId="2" fillId="11" borderId="10" xfId="4" applyFont="1" applyFill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75" fillId="0" borderId="13" xfId="4" applyFont="1" applyBorder="1" applyAlignment="1">
      <alignment horizontal="left" vertical="top" wrapText="1"/>
    </xf>
    <xf numFmtId="0" fontId="75" fillId="0" borderId="15" xfId="4" applyFont="1" applyBorder="1" applyAlignment="1">
      <alignment vertical="center" wrapText="1"/>
    </xf>
    <xf numFmtId="0" fontId="76" fillId="0" borderId="0" xfId="4" applyFont="1" applyAlignment="1">
      <alignment vertical="center"/>
    </xf>
    <xf numFmtId="0" fontId="75" fillId="0" borderId="15" xfId="4" applyFont="1" applyBorder="1" applyAlignment="1">
      <alignment horizontal="left" vertical="top" wrapText="1"/>
    </xf>
    <xf numFmtId="0" fontId="77" fillId="0" borderId="15" xfId="4" applyFont="1" applyBorder="1" applyAlignment="1">
      <alignment vertical="center"/>
    </xf>
    <xf numFmtId="0" fontId="75" fillId="0" borderId="15" xfId="4" applyFont="1" applyBorder="1" applyAlignment="1">
      <alignment vertical="center"/>
    </xf>
    <xf numFmtId="0" fontId="75" fillId="11" borderId="15" xfId="4" applyFont="1" applyFill="1" applyBorder="1" applyAlignment="1">
      <alignment vertical="center"/>
    </xf>
    <xf numFmtId="0" fontId="2" fillId="0" borderId="0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1" fillId="0" borderId="19" xfId="4" applyFont="1" applyBorder="1" applyAlignment="1">
      <alignment vertical="center"/>
    </xf>
    <xf numFmtId="0" fontId="1" fillId="0" borderId="12" xfId="4" applyFont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28" fillId="11" borderId="41" xfId="4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78" fillId="0" borderId="0" xfId="0" applyFont="1" applyBorder="1" applyAlignment="1">
      <alignment vertical="center"/>
    </xf>
    <xf numFmtId="0" fontId="1" fillId="0" borderId="16" xfId="5" applyFont="1" applyBorder="1" applyAlignment="1">
      <alignment vertical="center"/>
    </xf>
    <xf numFmtId="0" fontId="79" fillId="0" borderId="0" xfId="0" applyFont="1"/>
    <xf numFmtId="0" fontId="14" fillId="0" borderId="14" xfId="5" applyFont="1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14" fillId="0" borderId="0" xfId="5" applyFont="1" applyBorder="1" applyAlignment="1">
      <alignment vertical="center"/>
    </xf>
    <xf numFmtId="0" fontId="14" fillId="0" borderId="7" xfId="5" applyFont="1" applyBorder="1" applyAlignment="1">
      <alignment vertical="center"/>
    </xf>
    <xf numFmtId="0" fontId="14" fillId="0" borderId="11" xfId="5" applyFont="1" applyBorder="1" applyAlignment="1">
      <alignment horizontal="center" vertical="center"/>
    </xf>
    <xf numFmtId="0" fontId="0" fillId="0" borderId="12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0" fillId="0" borderId="17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11" xfId="5" applyFont="1" applyBorder="1" applyAlignment="1">
      <alignment vertical="center"/>
    </xf>
    <xf numFmtId="0" fontId="11" fillId="0" borderId="12" xfId="5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0" borderId="12" xfId="4" applyFont="1" applyFill="1" applyBorder="1" applyAlignment="1">
      <alignment vertical="center"/>
    </xf>
    <xf numFmtId="0" fontId="1" fillId="0" borderId="10" xfId="4" applyFont="1" applyBorder="1" applyAlignment="1">
      <alignment horizontal="right" vertical="center"/>
    </xf>
    <xf numFmtId="0" fontId="80" fillId="0" borderId="0" xfId="0" applyFont="1"/>
    <xf numFmtId="0" fontId="1" fillId="0" borderId="16" xfId="4" applyFont="1" applyFill="1" applyBorder="1" applyAlignment="1">
      <alignment vertical="center"/>
    </xf>
    <xf numFmtId="0" fontId="61" fillId="0" borderId="17" xfId="4" applyFont="1" applyFill="1" applyBorder="1" applyAlignment="1">
      <alignment vertical="center"/>
    </xf>
    <xf numFmtId="0" fontId="1" fillId="0" borderId="11" xfId="4" applyFont="1" applyBorder="1" applyAlignment="1">
      <alignment vertical="center"/>
    </xf>
    <xf numFmtId="11" fontId="2" fillId="0" borderId="37" xfId="0" quotePrefix="1" applyNumberFormat="1" applyFont="1" applyBorder="1" applyAlignment="1">
      <alignment horizontal="left" vertical="center"/>
    </xf>
    <xf numFmtId="0" fontId="9" fillId="0" borderId="0" xfId="5" applyFont="1" applyBorder="1" applyAlignment="1">
      <alignment vertical="center"/>
    </xf>
    <xf numFmtId="0" fontId="1" fillId="0" borderId="14" xfId="5" applyFont="1" applyBorder="1" applyAlignment="1">
      <alignment horizontal="center" vertical="center"/>
    </xf>
    <xf numFmtId="0" fontId="28" fillId="0" borderId="0" xfId="4" applyFont="1" applyAlignment="1">
      <alignment vertical="top" wrapText="1"/>
    </xf>
    <xf numFmtId="0" fontId="77" fillId="0" borderId="15" xfId="4" applyFont="1" applyBorder="1" applyAlignment="1">
      <alignment vertical="center" wrapText="1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5" xfId="5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10" xfId="5" applyFont="1" applyBorder="1" applyAlignment="1">
      <alignment vertical="center"/>
    </xf>
    <xf numFmtId="0" fontId="2" fillId="0" borderId="44" xfId="5" applyFont="1" applyBorder="1" applyAlignment="1">
      <alignment horizontal="center" vertical="center"/>
    </xf>
    <xf numFmtId="0" fontId="2" fillId="0" borderId="45" xfId="5" applyFont="1" applyBorder="1" applyAlignment="1">
      <alignment horizontal="center" vertical="center"/>
    </xf>
    <xf numFmtId="0" fontId="2" fillId="0" borderId="46" xfId="5" applyFont="1" applyBorder="1" applyAlignment="1">
      <alignment horizontal="center" vertical="center"/>
    </xf>
    <xf numFmtId="0" fontId="2" fillId="0" borderId="47" xfId="5" applyFont="1" applyBorder="1" applyAlignment="1">
      <alignment vertical="center"/>
    </xf>
    <xf numFmtId="0" fontId="2" fillId="0" borderId="48" xfId="5" applyFont="1" applyBorder="1" applyAlignment="1">
      <alignment vertical="center"/>
    </xf>
    <xf numFmtId="0" fontId="0" fillId="0" borderId="47" xfId="5" applyFont="1" applyBorder="1" applyAlignment="1">
      <alignment vertical="center"/>
    </xf>
    <xf numFmtId="0" fontId="18" fillId="11" borderId="47" xfId="5" applyFont="1" applyFill="1" applyBorder="1" applyAlignment="1">
      <alignment vertical="center"/>
    </xf>
    <xf numFmtId="0" fontId="59" fillId="11" borderId="47" xfId="5" applyFont="1" applyFill="1" applyBorder="1" applyAlignment="1">
      <alignment vertical="center"/>
    </xf>
    <xf numFmtId="0" fontId="2" fillId="11" borderId="47" xfId="5" applyFont="1" applyFill="1" applyBorder="1" applyAlignment="1">
      <alignment vertical="center"/>
    </xf>
    <xf numFmtId="0" fontId="59" fillId="11" borderId="49" xfId="5" applyFont="1" applyFill="1" applyBorder="1" applyAlignment="1">
      <alignment vertical="center"/>
    </xf>
    <xf numFmtId="0" fontId="59" fillId="11" borderId="12" xfId="5" applyFont="1" applyFill="1" applyBorder="1" applyAlignment="1">
      <alignment vertical="center"/>
    </xf>
    <xf numFmtId="0" fontId="59" fillId="11" borderId="6" xfId="5" applyFont="1" applyFill="1" applyBorder="1" applyAlignment="1">
      <alignment vertical="center"/>
    </xf>
    <xf numFmtId="0" fontId="59" fillId="11" borderId="48" xfId="5" applyFont="1" applyFill="1" applyBorder="1" applyAlignment="1">
      <alignment vertical="center"/>
    </xf>
    <xf numFmtId="0" fontId="1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" fillId="0" borderId="0" xfId="17" applyAlignment="1">
      <alignment horizontal="center" vertical="center"/>
    </xf>
    <xf numFmtId="0" fontId="1" fillId="0" borderId="0" xfId="17" applyFill="1" applyBorder="1" applyAlignment="1">
      <alignment vertical="center"/>
    </xf>
    <xf numFmtId="0" fontId="1" fillId="0" borderId="0" xfId="17" applyFont="1" applyFill="1" applyBorder="1" applyAlignment="1">
      <alignment horizontal="center" vertical="center"/>
    </xf>
    <xf numFmtId="0" fontId="1" fillId="0" borderId="0" xfId="17" applyFill="1" applyBorder="1" applyAlignment="1">
      <alignment horizontal="center" vertical="center"/>
    </xf>
    <xf numFmtId="0" fontId="1" fillId="0" borderId="0" xfId="17" applyFont="1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0" borderId="0" xfId="17" applyFont="1" applyAlignment="1">
      <alignment horizontal="left" vertical="center"/>
    </xf>
    <xf numFmtId="165" fontId="1" fillId="0" borderId="0" xfId="17" applyNumberFormat="1" applyAlignment="1">
      <alignment vertical="center"/>
    </xf>
    <xf numFmtId="0" fontId="1" fillId="12" borderId="50" xfId="17" applyFont="1" applyFill="1" applyBorder="1" applyAlignment="1">
      <alignment vertical="center"/>
    </xf>
    <xf numFmtId="0" fontId="1" fillId="12" borderId="50" xfId="17" applyFont="1" applyFill="1" applyBorder="1" applyAlignment="1">
      <alignment horizontal="center" vertical="center"/>
    </xf>
    <xf numFmtId="0" fontId="1" fillId="12" borderId="51" xfId="17" applyFill="1" applyBorder="1" applyAlignment="1">
      <alignment vertical="center"/>
    </xf>
    <xf numFmtId="0" fontId="1" fillId="0" borderId="12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3" fillId="10" borderId="9" xfId="4" applyFont="1" applyFill="1" applyBorder="1" applyAlignment="1">
      <alignment horizontal="left" vertical="center"/>
    </xf>
    <xf numFmtId="0" fontId="1" fillId="0" borderId="14" xfId="4" applyFont="1" applyBorder="1" applyAlignment="1">
      <alignment vertical="center"/>
    </xf>
    <xf numFmtId="0" fontId="29" fillId="0" borderId="0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12" borderId="3" xfId="17" applyFill="1" applyBorder="1" applyAlignment="1">
      <alignment horizontal="center" vertical="center"/>
    </xf>
    <xf numFmtId="0" fontId="1" fillId="12" borderId="54" xfId="17" applyFont="1" applyFill="1" applyBorder="1" applyAlignment="1">
      <alignment horizontal="left" vertical="center"/>
    </xf>
    <xf numFmtId="0" fontId="1" fillId="12" borderId="55" xfId="17" applyFont="1" applyFill="1" applyBorder="1" applyAlignment="1">
      <alignment vertical="center"/>
    </xf>
    <xf numFmtId="0" fontId="1" fillId="12" borderId="55" xfId="17" applyFont="1" applyFill="1" applyBorder="1" applyAlignment="1">
      <alignment horizontal="center" vertical="center"/>
    </xf>
    <xf numFmtId="0" fontId="1" fillId="12" borderId="56" xfId="17" applyFill="1" applyBorder="1" applyAlignment="1">
      <alignment vertical="center"/>
    </xf>
    <xf numFmtId="0" fontId="1" fillId="0" borderId="9" xfId="4" applyFont="1" applyBorder="1" applyAlignment="1">
      <alignment vertical="center"/>
    </xf>
    <xf numFmtId="0" fontId="1" fillId="11" borderId="0" xfId="4" applyFont="1" applyFill="1" applyAlignment="1">
      <alignment vertical="center"/>
    </xf>
    <xf numFmtId="0" fontId="1" fillId="12" borderId="5" xfId="17" applyFill="1" applyBorder="1" applyAlignment="1">
      <alignment horizontal="left" vertical="center"/>
    </xf>
    <xf numFmtId="0" fontId="1" fillId="11" borderId="0" xfId="17" applyFont="1" applyFill="1" applyBorder="1" applyAlignment="1">
      <alignment horizontal="center" vertical="center"/>
    </xf>
    <xf numFmtId="0" fontId="1" fillId="11" borderId="0" xfId="17" applyFill="1" applyAlignment="1">
      <alignment horizontal="center" vertical="center"/>
    </xf>
    <xf numFmtId="0" fontId="1" fillId="11" borderId="0" xfId="17" applyFill="1" applyAlignment="1">
      <alignment vertical="center"/>
    </xf>
    <xf numFmtId="0" fontId="1" fillId="11" borderId="0" xfId="17" applyFont="1" applyFill="1" applyBorder="1" applyAlignment="1">
      <alignment horizontal="left" vertical="center"/>
    </xf>
    <xf numFmtId="0" fontId="1" fillId="11" borderId="0" xfId="17" applyFill="1" applyBorder="1" applyAlignment="1">
      <alignment horizontal="left" vertical="center"/>
    </xf>
    <xf numFmtId="0" fontId="1" fillId="12" borderId="57" xfId="17" applyFill="1" applyBorder="1" applyAlignment="1">
      <alignment vertical="center"/>
    </xf>
    <xf numFmtId="0" fontId="1" fillId="12" borderId="58" xfId="17" applyFill="1" applyBorder="1" applyAlignment="1">
      <alignment vertical="center"/>
    </xf>
    <xf numFmtId="0" fontId="1" fillId="12" borderId="58" xfId="17" applyFill="1" applyBorder="1" applyAlignment="1">
      <alignment horizontal="left" vertical="center"/>
    </xf>
    <xf numFmtId="0" fontId="1" fillId="12" borderId="9" xfId="17" applyFill="1" applyBorder="1" applyAlignment="1">
      <alignment horizontal="center" vertical="center"/>
    </xf>
    <xf numFmtId="0" fontId="62" fillId="12" borderId="55" xfId="17" applyFont="1" applyFill="1" applyBorder="1" applyAlignment="1">
      <alignment vertical="center"/>
    </xf>
    <xf numFmtId="0" fontId="1" fillId="12" borderId="55" xfId="17" applyFill="1" applyBorder="1" applyAlignment="1">
      <alignment vertical="center"/>
    </xf>
    <xf numFmtId="0" fontId="1" fillId="12" borderId="16" xfId="17" applyFill="1" applyBorder="1" applyAlignment="1">
      <alignment horizontal="left" vertical="center"/>
    </xf>
    <xf numFmtId="0" fontId="1" fillId="12" borderId="17" xfId="17" applyFill="1" applyBorder="1" applyAlignment="1">
      <alignment horizontal="left" vertical="center"/>
    </xf>
    <xf numFmtId="0" fontId="1" fillId="12" borderId="17" xfId="17" applyFill="1" applyBorder="1" applyAlignment="1">
      <alignment vertical="center"/>
    </xf>
    <xf numFmtId="0" fontId="1" fillId="12" borderId="8" xfId="17" applyFill="1" applyBorder="1" applyAlignment="1">
      <alignment horizontal="left" vertical="center"/>
    </xf>
    <xf numFmtId="0" fontId="1" fillId="12" borderId="59" xfId="17" applyFont="1" applyFill="1" applyBorder="1" applyAlignment="1">
      <alignment horizontal="left" vertical="center"/>
    </xf>
    <xf numFmtId="0" fontId="1" fillId="12" borderId="60" xfId="17" applyFont="1" applyFill="1" applyBorder="1" applyAlignment="1">
      <alignment horizontal="left" vertical="center"/>
    </xf>
    <xf numFmtId="0" fontId="1" fillId="12" borderId="61" xfId="17" applyFont="1" applyFill="1" applyBorder="1" applyAlignment="1">
      <alignment horizontal="left" vertical="center"/>
    </xf>
    <xf numFmtId="0" fontId="1" fillId="13" borderId="62" xfId="17" applyFont="1" applyFill="1" applyBorder="1" applyAlignment="1">
      <alignment vertical="center"/>
    </xf>
    <xf numFmtId="0" fontId="1" fillId="13" borderId="63" xfId="17" applyFont="1" applyFill="1" applyBorder="1" applyAlignment="1">
      <alignment vertical="center"/>
    </xf>
    <xf numFmtId="0" fontId="1" fillId="13" borderId="63" xfId="17" applyFill="1" applyBorder="1" applyAlignment="1">
      <alignment vertical="center"/>
    </xf>
    <xf numFmtId="0" fontId="1" fillId="13" borderId="64" xfId="17" applyFont="1" applyFill="1" applyBorder="1" applyAlignment="1">
      <alignment vertical="center"/>
    </xf>
    <xf numFmtId="0" fontId="1" fillId="13" borderId="52" xfId="17" applyFont="1" applyFill="1" applyBorder="1" applyAlignment="1">
      <alignment horizontal="center" vertical="center"/>
    </xf>
    <xf numFmtId="0" fontId="1" fillId="13" borderId="50" xfId="17" applyFont="1" applyFill="1" applyBorder="1" applyAlignment="1">
      <alignment horizontal="center" vertical="center"/>
    </xf>
    <xf numFmtId="0" fontId="1" fillId="13" borderId="65" xfId="17" applyFont="1" applyFill="1" applyBorder="1" applyAlignment="1">
      <alignment horizontal="center" vertical="center"/>
    </xf>
    <xf numFmtId="0" fontId="1" fillId="13" borderId="66" xfId="17" applyFill="1" applyBorder="1" applyAlignment="1">
      <alignment horizontal="center" vertical="center"/>
    </xf>
    <xf numFmtId="0" fontId="1" fillId="13" borderId="66" xfId="17" applyFill="1" applyBorder="1" applyAlignment="1">
      <alignment vertical="center"/>
    </xf>
    <xf numFmtId="0" fontId="1" fillId="13" borderId="67" xfId="17" applyFont="1" applyFill="1" applyBorder="1" applyAlignment="1">
      <alignment vertical="center"/>
    </xf>
    <xf numFmtId="0" fontId="1" fillId="13" borderId="68" xfId="17" applyFont="1" applyFill="1" applyBorder="1" applyAlignment="1">
      <alignment horizontal="center" vertical="center"/>
    </xf>
    <xf numFmtId="0" fontId="1" fillId="13" borderId="69" xfId="17" applyFill="1" applyBorder="1" applyAlignment="1">
      <alignment horizontal="center" vertical="center"/>
    </xf>
    <xf numFmtId="0" fontId="1" fillId="13" borderId="69" xfId="17" applyFill="1" applyBorder="1" applyAlignment="1">
      <alignment vertical="center"/>
    </xf>
    <xf numFmtId="0" fontId="1" fillId="13" borderId="70" xfId="17" applyFont="1" applyFill="1" applyBorder="1" applyAlignment="1">
      <alignment vertical="center"/>
    </xf>
    <xf numFmtId="0" fontId="1" fillId="13" borderId="71" xfId="17" applyFont="1" applyFill="1" applyBorder="1" applyAlignment="1">
      <alignment horizontal="center" vertical="center"/>
    </xf>
    <xf numFmtId="0" fontId="1" fillId="14" borderId="63" xfId="17" applyFont="1" applyFill="1" applyBorder="1" applyAlignment="1">
      <alignment horizontal="left" vertical="center"/>
    </xf>
    <xf numFmtId="0" fontId="1" fillId="14" borderId="72" xfId="17" applyFont="1" applyFill="1" applyBorder="1" applyAlignment="1">
      <alignment horizontal="left" vertical="center"/>
    </xf>
    <xf numFmtId="0" fontId="1" fillId="14" borderId="73" xfId="17" applyFont="1" applyFill="1" applyBorder="1" applyAlignment="1">
      <alignment horizontal="center" vertical="center"/>
    </xf>
    <xf numFmtId="0" fontId="1" fillId="14" borderId="74" xfId="17" applyFont="1" applyFill="1" applyBorder="1" applyAlignment="1">
      <alignment horizontal="center" vertical="center"/>
    </xf>
    <xf numFmtId="0" fontId="1" fillId="15" borderId="62" xfId="17" applyFill="1" applyBorder="1" applyAlignment="1">
      <alignment vertical="center"/>
    </xf>
    <xf numFmtId="0" fontId="1" fillId="15" borderId="52" xfId="17" applyFont="1" applyFill="1" applyBorder="1" applyAlignment="1">
      <alignment horizontal="center" vertical="center"/>
    </xf>
    <xf numFmtId="0" fontId="1" fillId="15" borderId="64" xfId="17" applyFill="1" applyBorder="1" applyAlignment="1">
      <alignment vertical="center"/>
    </xf>
    <xf numFmtId="0" fontId="1" fillId="15" borderId="65" xfId="17" applyFont="1" applyFill="1" applyBorder="1" applyAlignment="1">
      <alignment horizontal="center" vertical="center"/>
    </xf>
    <xf numFmtId="0" fontId="1" fillId="15" borderId="6" xfId="17" applyFont="1" applyFill="1" applyBorder="1" applyAlignment="1">
      <alignment horizontal="center" vertical="center"/>
    </xf>
    <xf numFmtId="0" fontId="1" fillId="15" borderId="7" xfId="17" applyFont="1" applyFill="1" applyBorder="1" applyAlignment="1">
      <alignment horizontal="center" vertical="center"/>
    </xf>
    <xf numFmtId="0" fontId="1" fillId="15" borderId="66" xfId="17" applyFill="1" applyBorder="1" applyAlignment="1">
      <alignment horizontal="center" vertical="center"/>
    </xf>
    <xf numFmtId="0" fontId="1" fillId="15" borderId="69" xfId="17" applyFill="1" applyBorder="1" applyAlignment="1">
      <alignment horizontal="center" vertical="center"/>
    </xf>
    <xf numFmtId="0" fontId="1" fillId="15" borderId="62" xfId="17" applyFont="1" applyFill="1" applyBorder="1" applyAlignment="1">
      <alignment vertical="center" wrapText="1"/>
    </xf>
    <xf numFmtId="0" fontId="1" fillId="15" borderId="54" xfId="17" applyFont="1" applyFill="1" applyBorder="1" applyAlignment="1">
      <alignment vertical="center" wrapText="1"/>
    </xf>
    <xf numFmtId="0" fontId="1" fillId="15" borderId="55" xfId="17" applyFont="1" applyFill="1" applyBorder="1" applyAlignment="1">
      <alignment horizontal="center" vertical="center"/>
    </xf>
    <xf numFmtId="0" fontId="1" fillId="15" borderId="64" xfId="17" applyFont="1" applyFill="1" applyBorder="1" applyAlignment="1">
      <alignment vertical="center" wrapText="1"/>
    </xf>
    <xf numFmtId="0" fontId="1" fillId="15" borderId="57" xfId="17" applyFont="1" applyFill="1" applyBorder="1" applyAlignment="1">
      <alignment horizontal="left" vertical="center" wrapText="1"/>
    </xf>
    <xf numFmtId="0" fontId="1" fillId="15" borderId="58" xfId="17" applyFont="1" applyFill="1" applyBorder="1" applyAlignment="1">
      <alignment horizontal="center" vertical="center"/>
    </xf>
    <xf numFmtId="0" fontId="1" fillId="15" borderId="64" xfId="17" applyFont="1" applyFill="1" applyBorder="1" applyAlignment="1">
      <alignment horizontal="left" vertical="center" wrapText="1"/>
    </xf>
    <xf numFmtId="0" fontId="1" fillId="15" borderId="17" xfId="17" applyFont="1" applyFill="1" applyBorder="1" applyAlignment="1">
      <alignment horizontal="center" vertical="center"/>
    </xf>
    <xf numFmtId="0" fontId="1" fillId="15" borderId="66" xfId="17" applyFill="1" applyBorder="1" applyAlignment="1">
      <alignment vertical="center"/>
    </xf>
    <xf numFmtId="0" fontId="1" fillId="15" borderId="67" xfId="17" applyFont="1" applyFill="1" applyBorder="1" applyAlignment="1">
      <alignment vertical="center"/>
    </xf>
    <xf numFmtId="0" fontId="1" fillId="15" borderId="68" xfId="17" applyFont="1" applyFill="1" applyBorder="1" applyAlignment="1">
      <alignment horizontal="center" vertical="center"/>
    </xf>
    <xf numFmtId="0" fontId="1" fillId="15" borderId="55" xfId="17" applyFont="1" applyFill="1" applyBorder="1" applyAlignment="1">
      <alignment horizontal="left" vertical="center"/>
    </xf>
    <xf numFmtId="0" fontId="1" fillId="15" borderId="8" xfId="17" applyFont="1" applyFill="1" applyBorder="1" applyAlignment="1">
      <alignment horizontal="center" vertical="center"/>
    </xf>
    <xf numFmtId="0" fontId="1" fillId="15" borderId="16" xfId="17" applyFont="1" applyFill="1" applyBorder="1" applyAlignment="1">
      <alignment horizontal="left" vertical="center" wrapText="1"/>
    </xf>
    <xf numFmtId="0" fontId="1" fillId="15" borderId="75" xfId="17" applyFont="1" applyFill="1" applyBorder="1" applyAlignment="1">
      <alignment vertical="center"/>
    </xf>
    <xf numFmtId="0" fontId="1" fillId="15" borderId="73" xfId="17" applyFont="1" applyFill="1" applyBorder="1" applyAlignment="1">
      <alignment horizontal="center" vertical="center"/>
    </xf>
    <xf numFmtId="0" fontId="1" fillId="15" borderId="63" xfId="17" applyFont="1" applyFill="1" applyBorder="1" applyAlignment="1">
      <alignment vertical="center"/>
    </xf>
    <xf numFmtId="0" fontId="1" fillId="15" borderId="50" xfId="17" applyFont="1" applyFill="1" applyBorder="1" applyAlignment="1">
      <alignment horizontal="center" vertical="center"/>
    </xf>
    <xf numFmtId="0" fontId="1" fillId="15" borderId="54" xfId="17" applyFont="1" applyFill="1" applyBorder="1" applyAlignment="1">
      <alignment vertical="center"/>
    </xf>
    <xf numFmtId="0" fontId="1" fillId="15" borderId="9" xfId="17" applyFont="1" applyFill="1" applyBorder="1" applyAlignment="1">
      <alignment horizontal="left" vertical="center" wrapText="1"/>
    </xf>
    <xf numFmtId="0" fontId="1" fillId="15" borderId="10" xfId="17" applyFont="1" applyFill="1" applyBorder="1" applyAlignment="1">
      <alignment horizontal="center" vertical="center"/>
    </xf>
    <xf numFmtId="0" fontId="1" fillId="15" borderId="14" xfId="17" applyFill="1" applyBorder="1" applyAlignment="1">
      <alignment vertical="center"/>
    </xf>
    <xf numFmtId="0" fontId="1" fillId="15" borderId="0" xfId="17" applyFont="1" applyFill="1" applyBorder="1" applyAlignment="1">
      <alignment horizontal="center" vertical="center"/>
    </xf>
    <xf numFmtId="0" fontId="1" fillId="15" borderId="72" xfId="17" applyFill="1" applyBorder="1" applyAlignment="1">
      <alignment vertical="center"/>
    </xf>
    <xf numFmtId="0" fontId="1" fillId="15" borderId="74" xfId="17" applyFont="1" applyFill="1" applyBorder="1" applyAlignment="1">
      <alignment horizontal="center" vertical="center"/>
    </xf>
    <xf numFmtId="0" fontId="1" fillId="15" borderId="57" xfId="17" applyFill="1" applyBorder="1" applyAlignment="1">
      <alignment vertical="center"/>
    </xf>
    <xf numFmtId="0" fontId="1" fillId="15" borderId="58" xfId="17" applyFont="1" applyFill="1" applyBorder="1" applyAlignment="1">
      <alignment horizontal="center" vertical="center"/>
    </xf>
    <xf numFmtId="0" fontId="1" fillId="15" borderId="63" xfId="17" applyFill="1" applyBorder="1" applyAlignment="1">
      <alignment vertical="center"/>
    </xf>
    <xf numFmtId="1" fontId="1" fillId="0" borderId="0" xfId="17" applyNumberFormat="1" applyAlignment="1">
      <alignment vertical="center"/>
    </xf>
    <xf numFmtId="0" fontId="1" fillId="0" borderId="0" xfId="0" applyFont="1"/>
    <xf numFmtId="168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13" xfId="0" applyFont="1" applyBorder="1"/>
    <xf numFmtId="0" fontId="1" fillId="0" borderId="76" xfId="0" applyFont="1" applyBorder="1"/>
    <xf numFmtId="0" fontId="74" fillId="16" borderId="13" xfId="0" applyFont="1" applyFill="1" applyBorder="1" applyAlignment="1">
      <alignment horizontal="center" vertical="center" wrapText="1"/>
    </xf>
    <xf numFmtId="0" fontId="74" fillId="16" borderId="0" xfId="0" applyFont="1" applyFill="1" applyBorder="1" applyAlignment="1">
      <alignment horizontal="center" vertical="center" wrapText="1"/>
    </xf>
    <xf numFmtId="0" fontId="0" fillId="0" borderId="77" xfId="0" applyBorder="1" applyAlignment="1">
      <alignment vertical="center"/>
    </xf>
    <xf numFmtId="168" fontId="0" fillId="0" borderId="77" xfId="0" applyNumberFormat="1" applyBorder="1" applyAlignment="1">
      <alignment vertical="center"/>
    </xf>
    <xf numFmtId="3" fontId="81" fillId="0" borderId="15" xfId="7" applyNumberFormat="1" applyFont="1" applyBorder="1" applyAlignment="1" applyProtection="1">
      <alignment vertical="center"/>
      <protection locked="0" hidden="1"/>
    </xf>
    <xf numFmtId="3" fontId="81" fillId="0" borderId="18" xfId="7" applyNumberFormat="1" applyFont="1" applyBorder="1" applyAlignment="1" applyProtection="1">
      <alignment vertical="center"/>
      <protection locked="0" hidden="1"/>
    </xf>
    <xf numFmtId="2" fontId="82" fillId="0" borderId="77" xfId="0" applyNumberFormat="1" applyFont="1" applyBorder="1" applyAlignment="1">
      <alignment horizontal="left" vertical="center" wrapText="1"/>
    </xf>
    <xf numFmtId="1" fontId="81" fillId="0" borderId="15" xfId="0" applyNumberFormat="1" applyFont="1" applyBorder="1" applyAlignment="1" applyProtection="1">
      <alignment vertical="center"/>
      <protection locked="0" hidden="1"/>
    </xf>
    <xf numFmtId="1" fontId="81" fillId="0" borderId="18" xfId="0" applyNumberFormat="1" applyFont="1" applyBorder="1" applyAlignment="1" applyProtection="1">
      <alignment vertical="center"/>
      <protection locked="0" hidden="1"/>
    </xf>
    <xf numFmtId="169" fontId="81" fillId="0" borderId="13" xfId="0" applyNumberFormat="1" applyFont="1" applyBorder="1" applyAlignment="1" applyProtection="1">
      <alignment vertical="center"/>
      <protection locked="0" hidden="1"/>
    </xf>
    <xf numFmtId="170" fontId="81" fillId="0" borderId="13" xfId="0" applyNumberFormat="1" applyFont="1" applyBorder="1" applyAlignment="1" applyProtection="1">
      <alignment vertical="center"/>
      <protection locked="0" hidden="1"/>
    </xf>
    <xf numFmtId="171" fontId="83" fillId="0" borderId="3" xfId="0" applyNumberFormat="1" applyFont="1" applyBorder="1" applyAlignment="1" applyProtection="1">
      <alignment horizontal="center" wrapText="1"/>
      <protection locked="0" hidden="1"/>
    </xf>
    <xf numFmtId="0" fontId="83" fillId="0" borderId="3" xfId="0" applyFont="1" applyBorder="1" applyAlignment="1" applyProtection="1">
      <alignment horizontal="center" vertical="center" wrapText="1"/>
      <protection locked="0" hidden="1"/>
    </xf>
    <xf numFmtId="171" fontId="83" fillId="0" borderId="9" xfId="0" applyNumberFormat="1" applyFont="1" applyBorder="1" applyAlignment="1" applyProtection="1">
      <alignment horizontal="center" wrapText="1"/>
      <protection locked="0" hidden="1"/>
    </xf>
    <xf numFmtId="171" fontId="83" fillId="0" borderId="5" xfId="0" applyNumberFormat="1" applyFont="1" applyBorder="1" applyAlignment="1" applyProtection="1">
      <alignment horizontal="center" wrapText="1"/>
      <protection locked="0" hidden="1"/>
    </xf>
    <xf numFmtId="1" fontId="81" fillId="0" borderId="13" xfId="0" applyNumberFormat="1" applyFont="1" applyBorder="1" applyAlignment="1" applyProtection="1">
      <alignment horizontal="center" vertical="center"/>
      <protection locked="0" hidden="1"/>
    </xf>
    <xf numFmtId="1" fontId="81" fillId="0" borderId="15" xfId="0" applyNumberFormat="1" applyFont="1" applyBorder="1" applyAlignment="1" applyProtection="1">
      <alignment horizontal="center" vertical="center"/>
      <protection locked="0" hidden="1"/>
    </xf>
    <xf numFmtId="171" fontId="81" fillId="0" borderId="15" xfId="16" applyNumberFormat="1" applyFont="1" applyBorder="1" applyAlignment="1" applyProtection="1">
      <alignment horizontal="center" vertical="center" wrapText="1"/>
      <protection locked="0" hidden="1"/>
    </xf>
    <xf numFmtId="1" fontId="81" fillId="0" borderId="18" xfId="0" applyNumberFormat="1" applyFont="1" applyBorder="1" applyAlignment="1" applyProtection="1">
      <alignment horizontal="center" vertical="center"/>
      <protection locked="0" hidden="1"/>
    </xf>
    <xf numFmtId="171" fontId="81" fillId="0" borderId="18" xfId="16" applyNumberFormat="1" applyFont="1" applyBorder="1" applyAlignment="1" applyProtection="1">
      <alignment horizontal="center" vertical="center" wrapText="1"/>
      <protection locked="0" hidden="1"/>
    </xf>
    <xf numFmtId="2" fontId="81" fillId="0" borderId="13" xfId="0" applyNumberFormat="1" applyFont="1" applyBorder="1" applyAlignment="1" applyProtection="1">
      <alignment horizontal="center" vertical="center"/>
      <protection locked="0" hidden="1"/>
    </xf>
    <xf numFmtId="0" fontId="0" fillId="0" borderId="77" xfId="0" applyNumberFormat="1" applyBorder="1" applyAlignment="1">
      <alignment vertical="center"/>
    </xf>
    <xf numFmtId="0" fontId="1" fillId="12" borderId="63" xfId="17" quotePrefix="1" applyFont="1" applyFill="1" applyBorder="1" applyAlignment="1">
      <alignment horizontal="right" vertical="center"/>
    </xf>
    <xf numFmtId="0" fontId="1" fillId="12" borderId="64" xfId="17" quotePrefix="1" applyFont="1" applyFill="1" applyBorder="1" applyAlignment="1">
      <alignment horizontal="right" vertical="center"/>
    </xf>
    <xf numFmtId="2" fontId="3" fillId="0" borderId="0" xfId="4" applyNumberFormat="1" applyFont="1" applyFill="1" applyAlignment="1">
      <alignment vertical="center"/>
    </xf>
    <xf numFmtId="0" fontId="1" fillId="0" borderId="0" xfId="4" applyFont="1" applyFill="1" applyAlignment="1">
      <alignment horizontal="left" vertical="top"/>
    </xf>
    <xf numFmtId="2" fontId="3" fillId="0" borderId="0" xfId="4" quotePrefix="1" applyNumberFormat="1" applyFont="1" applyFill="1" applyAlignment="1">
      <alignment vertical="center"/>
    </xf>
    <xf numFmtId="2" fontId="69" fillId="0" borderId="0" xfId="4" quotePrefix="1" applyNumberFormat="1" applyFont="1" applyFill="1" applyAlignment="1">
      <alignment vertical="center"/>
    </xf>
    <xf numFmtId="0" fontId="1" fillId="15" borderId="75" xfId="17" applyFill="1" applyBorder="1" applyAlignment="1">
      <alignment vertical="center"/>
    </xf>
    <xf numFmtId="0" fontId="2" fillId="0" borderId="0" xfId="5" applyFont="1" applyBorder="1" applyAlignment="1">
      <alignment vertical="center" wrapText="1"/>
    </xf>
    <xf numFmtId="0" fontId="1" fillId="12" borderId="78" xfId="17" quotePrefix="1" applyFill="1" applyBorder="1" applyAlignment="1">
      <alignment horizontal="center" vertical="center"/>
    </xf>
    <xf numFmtId="2" fontId="1" fillId="12" borderId="54" xfId="17" quotePrefix="1" applyNumberFormat="1" applyFont="1" applyFill="1" applyBorder="1" applyAlignment="1">
      <alignment horizontal="left" vertical="center"/>
    </xf>
    <xf numFmtId="0" fontId="1" fillId="0" borderId="5" xfId="4" applyFont="1" applyBorder="1" applyAlignment="1">
      <alignment vertical="center"/>
    </xf>
    <xf numFmtId="0" fontId="1" fillId="12" borderId="63" xfId="17" applyFont="1" applyFill="1" applyBorder="1" applyAlignment="1">
      <alignment horizontal="left" vertical="center"/>
    </xf>
    <xf numFmtId="0" fontId="1" fillId="12" borderId="58" xfId="17" applyFill="1" applyBorder="1" applyAlignment="1">
      <alignment horizontal="left" vertical="center"/>
    </xf>
    <xf numFmtId="0" fontId="1" fillId="12" borderId="79" xfId="17" quotePrefix="1" applyFont="1" applyFill="1" applyBorder="1" applyAlignment="1">
      <alignment vertical="center"/>
    </xf>
    <xf numFmtId="3" fontId="1" fillId="12" borderId="59" xfId="17" quotePrefix="1" applyNumberFormat="1" applyFont="1" applyFill="1" applyBorder="1" applyAlignment="1">
      <alignment vertical="center"/>
    </xf>
    <xf numFmtId="0" fontId="1" fillId="15" borderId="0" xfId="17" applyFill="1" applyBorder="1" applyAlignment="1">
      <alignment vertical="center"/>
    </xf>
    <xf numFmtId="0" fontId="1" fillId="15" borderId="14" xfId="17" applyFont="1" applyFill="1" applyBorder="1" applyAlignment="1">
      <alignment vertical="center"/>
    </xf>
    <xf numFmtId="0" fontId="1" fillId="12" borderId="119" xfId="17" quotePrefix="1" applyFont="1" applyFill="1" applyBorder="1" applyAlignment="1">
      <alignment vertical="center"/>
    </xf>
    <xf numFmtId="2" fontId="1" fillId="12" borderId="57" xfId="17" applyNumberFormat="1" applyFill="1" applyBorder="1" applyAlignment="1">
      <alignment horizontal="left" vertical="center"/>
    </xf>
    <xf numFmtId="0" fontId="1" fillId="12" borderId="84" xfId="17" applyFill="1" applyBorder="1" applyAlignment="1">
      <alignment vertical="center"/>
    </xf>
    <xf numFmtId="165" fontId="1" fillId="12" borderId="14" xfId="17" applyNumberFormat="1" applyFill="1" applyBorder="1" applyAlignment="1">
      <alignment horizontal="left" vertical="center"/>
    </xf>
    <xf numFmtId="165" fontId="1" fillId="12" borderId="0" xfId="17" applyNumberFormat="1" applyFill="1" applyBorder="1" applyAlignment="1">
      <alignment horizontal="left" vertical="center"/>
    </xf>
    <xf numFmtId="165" fontId="1" fillId="12" borderId="7" xfId="17" applyNumberFormat="1" applyFill="1" applyBorder="1" applyAlignment="1">
      <alignment horizontal="left" vertical="center"/>
    </xf>
    <xf numFmtId="0" fontId="1" fillId="12" borderId="72" xfId="17" applyFont="1" applyFill="1" applyBorder="1" applyAlignment="1">
      <alignment horizontal="left" vertical="center"/>
    </xf>
    <xf numFmtId="0" fontId="1" fillId="12" borderId="74" xfId="17" applyFill="1" applyBorder="1" applyAlignment="1">
      <alignment horizontal="left" vertical="center"/>
    </xf>
    <xf numFmtId="0" fontId="1" fillId="12" borderId="80" xfId="17" applyFill="1" applyBorder="1" applyAlignment="1">
      <alignment horizontal="left" vertical="center"/>
    </xf>
    <xf numFmtId="0" fontId="1" fillId="14" borderId="62" xfId="17" applyFont="1" applyFill="1" applyBorder="1" applyAlignment="1">
      <alignment horizontal="left" vertical="center"/>
    </xf>
    <xf numFmtId="0" fontId="1" fillId="14" borderId="63" xfId="17" applyFont="1" applyFill="1" applyBorder="1" applyAlignment="1">
      <alignment horizontal="left" vertical="center"/>
    </xf>
    <xf numFmtId="0" fontId="1" fillId="12" borderId="67" xfId="17" applyFont="1" applyFill="1" applyBorder="1" applyAlignment="1">
      <alignment horizontal="left" vertical="center" wrapText="1"/>
    </xf>
    <xf numFmtId="0" fontId="1" fillId="12" borderId="66" xfId="17" applyFill="1" applyBorder="1" applyAlignment="1">
      <alignment horizontal="left" vertical="center"/>
    </xf>
    <xf numFmtId="0" fontId="1" fillId="12" borderId="68" xfId="17" applyFill="1" applyBorder="1" applyAlignment="1">
      <alignment horizontal="left" vertical="center"/>
    </xf>
    <xf numFmtId="0" fontId="1" fillId="12" borderId="14" xfId="17" applyFont="1" applyFill="1" applyBorder="1" applyAlignment="1">
      <alignment horizontal="left" vertical="center" wrapText="1"/>
    </xf>
    <xf numFmtId="0" fontId="1" fillId="12" borderId="0" xfId="17" applyFill="1" applyBorder="1" applyAlignment="1">
      <alignment horizontal="left" vertical="center"/>
    </xf>
    <xf numFmtId="0" fontId="1" fillId="12" borderId="7" xfId="17" applyFill="1" applyBorder="1" applyAlignment="1">
      <alignment horizontal="left" vertical="center"/>
    </xf>
    <xf numFmtId="0" fontId="1" fillId="12" borderId="75" xfId="17" applyFill="1" applyBorder="1" applyAlignment="1">
      <alignment horizontal="left" vertical="center"/>
    </xf>
    <xf numFmtId="0" fontId="1" fillId="12" borderId="73" xfId="17" applyFill="1" applyBorder="1" applyAlignment="1">
      <alignment horizontal="left" vertical="center"/>
    </xf>
    <xf numFmtId="0" fontId="1" fillId="12" borderId="81" xfId="17" applyFill="1" applyBorder="1" applyAlignment="1">
      <alignment horizontal="left" vertical="center"/>
    </xf>
    <xf numFmtId="0" fontId="1" fillId="14" borderId="68" xfId="17" applyFont="1" applyFill="1" applyBorder="1" applyAlignment="1">
      <alignment horizontal="center" vertical="center"/>
    </xf>
    <xf numFmtId="0" fontId="1" fillId="14" borderId="7" xfId="17" applyFont="1" applyFill="1" applyBorder="1" applyAlignment="1">
      <alignment horizontal="center" vertical="center"/>
    </xf>
    <xf numFmtId="0" fontId="1" fillId="14" borderId="81" xfId="17" applyFont="1" applyFill="1" applyBorder="1" applyAlignment="1">
      <alignment horizontal="center" vertical="center"/>
    </xf>
    <xf numFmtId="0" fontId="1" fillId="15" borderId="11" xfId="17" applyFont="1" applyFill="1" applyBorder="1" applyAlignment="1">
      <alignment horizontal="left" vertical="center" wrapText="1"/>
    </xf>
    <xf numFmtId="0" fontId="1" fillId="15" borderId="14" xfId="17" applyFont="1" applyFill="1" applyBorder="1" applyAlignment="1">
      <alignment horizontal="left" vertical="center" wrapText="1"/>
    </xf>
    <xf numFmtId="0" fontId="1" fillId="15" borderId="16" xfId="17" applyFont="1" applyFill="1" applyBorder="1" applyAlignment="1">
      <alignment horizontal="left" vertical="center" wrapText="1"/>
    </xf>
    <xf numFmtId="0" fontId="1" fillId="12" borderId="57" xfId="17" applyFont="1" applyFill="1" applyBorder="1" applyAlignment="1">
      <alignment horizontal="left" vertical="center" wrapText="1"/>
    </xf>
    <xf numFmtId="0" fontId="1" fillId="12" borderId="58" xfId="17" applyFill="1" applyBorder="1" applyAlignment="1">
      <alignment horizontal="left" vertical="center"/>
    </xf>
    <xf numFmtId="0" fontId="1" fillId="12" borderId="84" xfId="17" applyFill="1" applyBorder="1" applyAlignment="1">
      <alignment horizontal="left" vertical="center"/>
    </xf>
    <xf numFmtId="0" fontId="1" fillId="12" borderId="63" xfId="17" applyFont="1" applyFill="1" applyBorder="1" applyAlignment="1">
      <alignment horizontal="left" vertical="center"/>
    </xf>
    <xf numFmtId="0" fontId="1" fillId="12" borderId="50" xfId="17" applyFill="1" applyBorder="1" applyAlignment="1">
      <alignment horizontal="left" vertical="center"/>
    </xf>
    <xf numFmtId="0" fontId="1" fillId="12" borderId="51" xfId="17" applyFill="1" applyBorder="1" applyAlignment="1">
      <alignment horizontal="left" vertical="center"/>
    </xf>
    <xf numFmtId="0" fontId="1" fillId="15" borderId="52" xfId="17" applyFont="1" applyFill="1" applyBorder="1" applyAlignment="1">
      <alignment horizontal="left" vertical="center"/>
    </xf>
    <xf numFmtId="0" fontId="1" fillId="15" borderId="50" xfId="17" applyFont="1" applyFill="1" applyBorder="1" applyAlignment="1">
      <alignment horizontal="left" vertical="center"/>
    </xf>
    <xf numFmtId="0" fontId="1" fillId="15" borderId="64" xfId="17" applyFont="1" applyFill="1" applyBorder="1" applyAlignment="1">
      <alignment horizontal="left" vertical="center"/>
    </xf>
    <xf numFmtId="0" fontId="1" fillId="15" borderId="65" xfId="17" applyFont="1" applyFill="1" applyBorder="1" applyAlignment="1">
      <alignment horizontal="left" vertical="center"/>
    </xf>
    <xf numFmtId="0" fontId="1" fillId="15" borderId="67" xfId="17" applyFont="1" applyFill="1" applyBorder="1" applyAlignment="1">
      <alignment horizontal="center" vertical="center" wrapText="1"/>
    </xf>
    <xf numFmtId="0" fontId="1" fillId="15" borderId="66" xfId="17" applyFont="1" applyFill="1" applyBorder="1" applyAlignment="1">
      <alignment horizontal="center" vertical="center" wrapText="1"/>
    </xf>
    <xf numFmtId="0" fontId="1" fillId="15" borderId="68" xfId="17" applyFont="1" applyFill="1" applyBorder="1" applyAlignment="1">
      <alignment horizontal="center" vertical="center" wrapText="1"/>
    </xf>
    <xf numFmtId="0" fontId="1" fillId="15" borderId="14" xfId="17" applyFont="1" applyFill="1" applyBorder="1" applyAlignment="1">
      <alignment horizontal="center" vertical="center" wrapText="1"/>
    </xf>
    <xf numFmtId="0" fontId="1" fillId="15" borderId="0" xfId="17" applyFont="1" applyFill="1" applyBorder="1" applyAlignment="1">
      <alignment horizontal="center" vertical="center" wrapText="1"/>
    </xf>
    <xf numFmtId="0" fontId="1" fillId="15" borderId="7" xfId="17" applyFont="1" applyFill="1" applyBorder="1" applyAlignment="1">
      <alignment horizontal="center" vertical="center" wrapText="1"/>
    </xf>
    <xf numFmtId="0" fontId="1" fillId="15" borderId="16" xfId="17" applyFont="1" applyFill="1" applyBorder="1" applyAlignment="1">
      <alignment horizontal="center" vertical="center" wrapText="1"/>
    </xf>
    <xf numFmtId="0" fontId="1" fillId="15" borderId="17" xfId="17" applyFont="1" applyFill="1" applyBorder="1" applyAlignment="1">
      <alignment horizontal="center" vertical="center" wrapText="1"/>
    </xf>
    <xf numFmtId="0" fontId="1" fillId="15" borderId="8" xfId="17" applyFont="1" applyFill="1" applyBorder="1" applyAlignment="1">
      <alignment horizontal="center" vertical="center" wrapText="1"/>
    </xf>
    <xf numFmtId="0" fontId="1" fillId="13" borderId="67" xfId="17" applyFont="1" applyFill="1" applyBorder="1" applyAlignment="1">
      <alignment horizontal="left" vertical="center"/>
    </xf>
    <xf numFmtId="0" fontId="1" fillId="13" borderId="70" xfId="17" applyFont="1" applyFill="1" applyBorder="1" applyAlignment="1">
      <alignment horizontal="left" vertical="center"/>
    </xf>
    <xf numFmtId="0" fontId="1" fillId="15" borderId="67" xfId="17" applyFont="1" applyFill="1" applyBorder="1" applyAlignment="1">
      <alignment horizontal="left" vertical="center"/>
    </xf>
    <xf numFmtId="0" fontId="1" fillId="15" borderId="70" xfId="17" applyFont="1" applyFill="1" applyBorder="1" applyAlignment="1">
      <alignment horizontal="left" vertical="center"/>
    </xf>
    <xf numFmtId="0" fontId="1" fillId="12" borderId="63" xfId="17" applyFill="1" applyBorder="1" applyAlignment="1">
      <alignment horizontal="left" vertical="center"/>
    </xf>
    <xf numFmtId="2" fontId="1" fillId="12" borderId="64" xfId="17" applyNumberFormat="1" applyFont="1" applyFill="1" applyBorder="1" applyAlignment="1">
      <alignment horizontal="left" vertical="center"/>
    </xf>
    <xf numFmtId="2" fontId="1" fillId="12" borderId="65" xfId="17" applyNumberFormat="1" applyFont="1" applyFill="1" applyBorder="1" applyAlignment="1">
      <alignment horizontal="left" vertical="center"/>
    </xf>
    <xf numFmtId="2" fontId="1" fillId="12" borderId="83" xfId="17" applyNumberFormat="1" applyFont="1" applyFill="1" applyBorder="1" applyAlignment="1">
      <alignment horizontal="left" vertical="center"/>
    </xf>
    <xf numFmtId="0" fontId="1" fillId="12" borderId="62" xfId="17" applyFont="1" applyFill="1" applyBorder="1" applyAlignment="1">
      <alignment horizontal="left" vertical="center"/>
    </xf>
    <xf numFmtId="0" fontId="1" fillId="12" borderId="52" xfId="17" applyFill="1" applyBorder="1" applyAlignment="1">
      <alignment horizontal="left" vertical="center"/>
    </xf>
    <xf numFmtId="0" fontId="1" fillId="12" borderId="53" xfId="17" applyFill="1" applyBorder="1" applyAlignment="1">
      <alignment horizontal="left" vertical="center"/>
    </xf>
    <xf numFmtId="0" fontId="1" fillId="12" borderId="65" xfId="17" applyFont="1" applyFill="1" applyBorder="1" applyAlignment="1">
      <alignment vertical="center"/>
    </xf>
    <xf numFmtId="0" fontId="1" fillId="12" borderId="65" xfId="17" applyFill="1" applyBorder="1" applyAlignment="1">
      <alignment vertical="center"/>
    </xf>
    <xf numFmtId="0" fontId="1" fillId="12" borderId="83" xfId="17" applyFill="1" applyBorder="1" applyAlignment="1">
      <alignment vertical="center"/>
    </xf>
    <xf numFmtId="0" fontId="1" fillId="12" borderId="72" xfId="17" applyFill="1" applyBorder="1" applyAlignment="1">
      <alignment horizontal="left" vertical="center"/>
    </xf>
    <xf numFmtId="0" fontId="3" fillId="0" borderId="0" xfId="17" applyFont="1" applyAlignment="1">
      <alignment horizontal="center" vertical="center"/>
    </xf>
    <xf numFmtId="0" fontId="1" fillId="11" borderId="0" xfId="17" applyFont="1" applyFill="1" applyBorder="1" applyAlignment="1">
      <alignment horizontal="center"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12" borderId="62" xfId="17" quotePrefix="1" applyFill="1" applyBorder="1" applyAlignment="1">
      <alignment horizontal="left" vertical="center"/>
    </xf>
    <xf numFmtId="165" fontId="1" fillId="12" borderId="64" xfId="17" applyNumberFormat="1" applyFill="1" applyBorder="1" applyAlignment="1">
      <alignment horizontal="left" vertical="center"/>
    </xf>
    <xf numFmtId="165" fontId="1" fillId="12" borderId="65" xfId="17" applyNumberFormat="1" applyFill="1" applyBorder="1" applyAlignment="1">
      <alignment horizontal="left" vertical="center"/>
    </xf>
    <xf numFmtId="165" fontId="1" fillId="12" borderId="83" xfId="17" applyNumberFormat="1" applyFill="1" applyBorder="1" applyAlignment="1">
      <alignment horizontal="left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horizontal="left" vertical="center"/>
    </xf>
    <xf numFmtId="0" fontId="1" fillId="12" borderId="56" xfId="17" applyFill="1" applyBorder="1" applyAlignment="1">
      <alignment horizontal="left" vertical="center"/>
    </xf>
    <xf numFmtId="0" fontId="1" fillId="12" borderId="63" xfId="17" quotePrefix="1" applyFont="1" applyFill="1" applyBorder="1" applyAlignment="1">
      <alignment horizontal="left" vertical="center"/>
    </xf>
    <xf numFmtId="0" fontId="1" fillId="12" borderId="82" xfId="17" applyFont="1" applyFill="1" applyBorder="1" applyAlignment="1">
      <alignment horizontal="left" vertical="center"/>
    </xf>
    <xf numFmtId="0" fontId="1" fillId="12" borderId="51" xfId="17" applyFont="1" applyFill="1" applyBorder="1" applyAlignment="1">
      <alignment horizontal="left" vertical="center"/>
    </xf>
    <xf numFmtId="0" fontId="1" fillId="12" borderId="50" xfId="17" applyFont="1" applyFill="1" applyBorder="1" applyAlignment="1">
      <alignment horizontal="left" vertical="center"/>
    </xf>
    <xf numFmtId="0" fontId="1" fillId="12" borderId="10" xfId="17" applyFill="1" applyBorder="1" applyAlignment="1">
      <alignment horizontal="left" vertical="center"/>
    </xf>
    <xf numFmtId="0" fontId="1" fillId="12" borderId="5" xfId="17" applyFill="1" applyBorder="1" applyAlignment="1">
      <alignment horizontal="left" vertical="center"/>
    </xf>
    <xf numFmtId="0" fontId="72" fillId="12" borderId="72" xfId="12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8" fontId="0" fillId="0" borderId="11" xfId="0" applyNumberFormat="1" applyBorder="1" applyAlignment="1">
      <alignment horizontal="left" vertical="top"/>
    </xf>
    <xf numFmtId="168" fontId="0" fillId="0" borderId="6" xfId="0" applyNumberFormat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4" fillId="16" borderId="3" xfId="0" applyFont="1" applyFill="1" applyBorder="1" applyAlignment="1">
      <alignment horizontal="center" vertical="center" wrapText="1"/>
    </xf>
    <xf numFmtId="0" fontId="74" fillId="16" borderId="13" xfId="0" applyFont="1" applyFill="1" applyBorder="1" applyAlignment="1">
      <alignment horizontal="center" vertical="center" wrapText="1"/>
    </xf>
    <xf numFmtId="0" fontId="74" fillId="16" borderId="15" xfId="0" applyFont="1" applyFill="1" applyBorder="1" applyAlignment="1">
      <alignment horizontal="center" vertical="center" wrapText="1"/>
    </xf>
    <xf numFmtId="0" fontId="49" fillId="0" borderId="0" xfId="4" applyFont="1" applyAlignment="1">
      <alignment horizontal="center" vertical="center"/>
    </xf>
    <xf numFmtId="0" fontId="18" fillId="0" borderId="85" xfId="0" applyFont="1" applyBorder="1" applyAlignment="1">
      <alignment horizontal="left" vertical="top"/>
    </xf>
    <xf numFmtId="0" fontId="18" fillId="0" borderId="86" xfId="0" applyFont="1" applyBorder="1" applyAlignment="1">
      <alignment horizontal="left" vertical="top"/>
    </xf>
    <xf numFmtId="0" fontId="18" fillId="0" borderId="87" xfId="0" applyFont="1" applyBorder="1" applyAlignment="1">
      <alignment horizontal="left" vertical="top"/>
    </xf>
    <xf numFmtId="0" fontId="18" fillId="0" borderId="88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89" xfId="0" applyFont="1" applyBorder="1" applyAlignment="1">
      <alignment horizontal="left" vertical="top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0" fontId="2" fillId="0" borderId="8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0" fontId="2" fillId="0" borderId="92" xfId="0" applyFont="1" applyBorder="1" applyAlignment="1">
      <alignment horizontal="left" vertical="top"/>
    </xf>
    <xf numFmtId="0" fontId="55" fillId="0" borderId="24" xfId="15" applyFont="1" applyBorder="1" applyAlignment="1">
      <alignment horizontal="center" vertical="center" wrapText="1"/>
    </xf>
    <xf numFmtId="0" fontId="55" fillId="0" borderId="30" xfId="15" applyFont="1" applyBorder="1" applyAlignment="1">
      <alignment horizontal="center" vertical="center" wrapText="1"/>
    </xf>
    <xf numFmtId="0" fontId="41" fillId="0" borderId="93" xfId="15" applyFont="1" applyBorder="1" applyAlignment="1">
      <alignment horizontal="left" vertical="center" wrapText="1"/>
    </xf>
    <xf numFmtId="0" fontId="41" fillId="0" borderId="95" xfId="15" applyFont="1" applyBorder="1" applyAlignment="1">
      <alignment horizontal="left" vertical="center" wrapText="1"/>
    </xf>
    <xf numFmtId="0" fontId="41" fillId="0" borderId="26" xfId="15" applyFont="1" applyBorder="1" applyAlignment="1">
      <alignment horizontal="left" vertical="center" wrapText="1"/>
    </xf>
    <xf numFmtId="0" fontId="39" fillId="0" borderId="109" xfId="15" applyFont="1" applyBorder="1" applyAlignment="1">
      <alignment horizontal="center" vertical="center"/>
    </xf>
    <xf numFmtId="0" fontId="39" fillId="0" borderId="110" xfId="15" applyFont="1" applyBorder="1" applyAlignment="1">
      <alignment horizontal="center" vertical="center"/>
    </xf>
    <xf numFmtId="0" fontId="39" fillId="0" borderId="111" xfId="15" applyFont="1" applyBorder="1" applyAlignment="1">
      <alignment horizontal="center" vertical="center"/>
    </xf>
    <xf numFmtId="0" fontId="44" fillId="0" borderId="16" xfId="15" applyFont="1" applyBorder="1" applyAlignment="1">
      <alignment horizontal="center" vertical="center"/>
    </xf>
    <xf numFmtId="0" fontId="44" fillId="0" borderId="17" xfId="15" applyFont="1" applyBorder="1" applyAlignment="1">
      <alignment horizontal="center" vertical="center"/>
    </xf>
    <xf numFmtId="0" fontId="44" fillId="0" borderId="8" xfId="15" applyFont="1" applyBorder="1" applyAlignment="1">
      <alignment horizontal="center" vertical="center"/>
    </xf>
    <xf numFmtId="0" fontId="44" fillId="0" borderId="32" xfId="15" applyFont="1" applyBorder="1" applyAlignment="1">
      <alignment horizontal="center" vertical="center"/>
    </xf>
    <xf numFmtId="0" fontId="44" fillId="0" borderId="29" xfId="15" applyFont="1" applyBorder="1" applyAlignment="1">
      <alignment horizontal="center" vertical="center"/>
    </xf>
    <xf numFmtId="0" fontId="44" fillId="0" borderId="116" xfId="15" applyFont="1" applyBorder="1" applyAlignment="1">
      <alignment horizontal="center" vertical="center"/>
    </xf>
    <xf numFmtId="0" fontId="44" fillId="0" borderId="9" xfId="15" applyFont="1" applyBorder="1" applyAlignment="1">
      <alignment horizontal="center" vertical="center"/>
    </xf>
    <xf numFmtId="0" fontId="44" fillId="0" borderId="10" xfId="15" applyFont="1" applyBorder="1" applyAlignment="1">
      <alignment horizontal="center" vertical="center"/>
    </xf>
    <xf numFmtId="0" fontId="44" fillId="0" borderId="5" xfId="15" applyFont="1" applyBorder="1" applyAlignment="1">
      <alignment horizontal="center" vertical="center"/>
    </xf>
    <xf numFmtId="0" fontId="44" fillId="0" borderId="11" xfId="15" applyFont="1" applyBorder="1" applyAlignment="1">
      <alignment horizontal="center" vertical="center"/>
    </xf>
    <xf numFmtId="0" fontId="44" fillId="0" borderId="12" xfId="15" applyFont="1" applyBorder="1" applyAlignment="1">
      <alignment horizontal="center" vertical="center"/>
    </xf>
    <xf numFmtId="0" fontId="44" fillId="0" borderId="6" xfId="15" applyFont="1" applyBorder="1" applyAlignment="1">
      <alignment horizontal="center" vertical="center"/>
    </xf>
    <xf numFmtId="0" fontId="39" fillId="0" borderId="107" xfId="15" applyFont="1" applyBorder="1" applyAlignment="1">
      <alignment horizontal="center" vertical="center"/>
    </xf>
    <xf numFmtId="0" fontId="39" fillId="0" borderId="108" xfId="15" applyFont="1" applyBorder="1" applyAlignment="1">
      <alignment horizontal="center" vertical="center"/>
    </xf>
    <xf numFmtId="0" fontId="41" fillId="0" borderId="100" xfId="15" applyFont="1" applyBorder="1" applyAlignment="1">
      <alignment horizontal="left" vertical="center" wrapText="1"/>
    </xf>
    <xf numFmtId="0" fontId="41" fillId="0" borderId="99" xfId="15" applyFont="1" applyBorder="1" applyAlignment="1">
      <alignment horizontal="left" vertical="center" wrapText="1"/>
    </xf>
    <xf numFmtId="0" fontId="41" fillId="0" borderId="24" xfId="15" applyFont="1" applyBorder="1" applyAlignment="1">
      <alignment horizontal="left" vertical="center" wrapText="1"/>
    </xf>
    <xf numFmtId="0" fontId="41" fillId="0" borderId="28" xfId="15" applyFont="1" applyBorder="1" applyAlignment="1">
      <alignment horizontal="left" vertical="center" wrapText="1"/>
    </xf>
    <xf numFmtId="0" fontId="41" fillId="0" borderId="5" xfId="15" applyFont="1" applyBorder="1" applyAlignment="1">
      <alignment horizontal="left" vertical="center" wrapText="1"/>
    </xf>
    <xf numFmtId="0" fontId="41" fillId="0" borderId="3" xfId="15" applyFont="1" applyBorder="1" applyAlignment="1">
      <alignment horizontal="left" vertical="center" wrapText="1"/>
    </xf>
    <xf numFmtId="0" fontId="55" fillId="0" borderId="3" xfId="15" applyFont="1" applyBorder="1" applyAlignment="1">
      <alignment horizontal="center" vertical="center" wrapText="1"/>
    </xf>
    <xf numFmtId="0" fontId="44" fillId="0" borderId="98" xfId="15" applyFont="1" applyBorder="1" applyAlignment="1">
      <alignment horizontal="center" vertical="center"/>
    </xf>
    <xf numFmtId="0" fontId="44" fillId="0" borderId="27" xfId="15" applyFont="1" applyBorder="1" applyAlignment="1">
      <alignment horizontal="center" vertical="center"/>
    </xf>
    <xf numFmtId="0" fontId="44" fillId="0" borderId="99" xfId="15" applyFont="1" applyBorder="1" applyAlignment="1">
      <alignment horizontal="center" vertical="center"/>
    </xf>
    <xf numFmtId="0" fontId="55" fillId="0" borderId="26" xfId="15" applyFont="1" applyBorder="1" applyAlignment="1">
      <alignment horizontal="center" vertical="center" wrapText="1"/>
    </xf>
    <xf numFmtId="0" fontId="55" fillId="0" borderId="29" xfId="15" applyFont="1" applyBorder="1" applyAlignment="1">
      <alignment horizontal="center" vertical="center" wrapText="1"/>
    </xf>
    <xf numFmtId="0" fontId="55" fillId="0" borderId="94" xfId="15" applyFont="1" applyBorder="1" applyAlignment="1">
      <alignment horizontal="center" vertical="center" wrapText="1"/>
    </xf>
    <xf numFmtId="0" fontId="44" fillId="0" borderId="94" xfId="15" applyFont="1" applyBorder="1" applyAlignment="1">
      <alignment horizontal="center" vertical="center"/>
    </xf>
    <xf numFmtId="0" fontId="44" fillId="0" borderId="30" xfId="15" applyFont="1" applyBorder="1" applyAlignment="1">
      <alignment horizontal="center" vertical="center"/>
    </xf>
    <xf numFmtId="0" fontId="44" fillId="0" borderId="115" xfId="15" applyFont="1" applyBorder="1" applyAlignment="1">
      <alignment horizontal="center" vertical="center"/>
    </xf>
    <xf numFmtId="0" fontId="44" fillId="0" borderId="25" xfId="15" applyFont="1" applyBorder="1" applyAlignment="1">
      <alignment horizontal="center" vertical="center"/>
    </xf>
    <xf numFmtId="0" fontId="44" fillId="0" borderId="95" xfId="15" applyFont="1" applyBorder="1" applyAlignment="1">
      <alignment horizontal="center" vertical="center"/>
    </xf>
    <xf numFmtId="0" fontId="35" fillId="0" borderId="112" xfId="15" applyFont="1" applyBorder="1" applyAlignment="1">
      <alignment horizontal="center" vertical="center"/>
    </xf>
    <xf numFmtId="0" fontId="35" fillId="0" borderId="113" xfId="15" applyFont="1" applyBorder="1" applyAlignment="1">
      <alignment horizontal="center" vertical="center"/>
    </xf>
    <xf numFmtId="0" fontId="35" fillId="0" borderId="114" xfId="15" applyFont="1" applyBorder="1" applyAlignment="1">
      <alignment horizontal="center" vertical="center"/>
    </xf>
    <xf numFmtId="0" fontId="41" fillId="0" borderId="94" xfId="15" applyFont="1" applyBorder="1" applyAlignment="1">
      <alignment horizontal="center" vertical="center"/>
    </xf>
    <xf numFmtId="0" fontId="41" fillId="0" borderId="30" xfId="15" applyFont="1" applyBorder="1" applyAlignment="1">
      <alignment horizontal="center" vertical="center"/>
    </xf>
    <xf numFmtId="0" fontId="41" fillId="0" borderId="26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/>
    </xf>
    <xf numFmtId="0" fontId="35" fillId="0" borderId="115" xfId="15" applyFont="1" applyBorder="1" applyAlignment="1">
      <alignment horizontal="center" vertical="center"/>
    </xf>
    <xf numFmtId="0" fontId="35" fillId="0" borderId="25" xfId="15" applyFont="1" applyBorder="1" applyAlignment="1">
      <alignment horizontal="center" vertical="center"/>
    </xf>
    <xf numFmtId="0" fontId="35" fillId="0" borderId="95" xfId="15" applyFont="1" applyBorder="1" applyAlignment="1">
      <alignment horizontal="center" vertical="center"/>
    </xf>
    <xf numFmtId="0" fontId="35" fillId="0" borderId="9" xfId="15" applyFont="1" applyBorder="1" applyAlignment="1">
      <alignment horizontal="center" vertical="center"/>
    </xf>
    <xf numFmtId="0" fontId="35" fillId="0" borderId="10" xfId="15" applyFont="1" applyBorder="1" applyAlignment="1">
      <alignment horizontal="center" vertical="center"/>
    </xf>
    <xf numFmtId="0" fontId="35" fillId="0" borderId="5" xfId="15" applyFont="1" applyBorder="1" applyAlignment="1">
      <alignment horizontal="center" vertical="center"/>
    </xf>
    <xf numFmtId="0" fontId="35" fillId="0" borderId="98" xfId="15" applyFont="1" applyBorder="1" applyAlignment="1">
      <alignment horizontal="center" vertical="center"/>
    </xf>
    <xf numFmtId="0" fontId="35" fillId="0" borderId="27" xfId="15" applyFont="1" applyBorder="1" applyAlignment="1">
      <alignment horizontal="center" vertical="center"/>
    </xf>
    <xf numFmtId="0" fontId="35" fillId="0" borderId="99" xfId="15" applyFont="1" applyBorder="1" applyAlignment="1">
      <alignment horizontal="center" vertical="center"/>
    </xf>
    <xf numFmtId="0" fontId="54" fillId="0" borderId="28" xfId="15" applyFont="1" applyBorder="1" applyAlignment="1">
      <alignment horizontal="center" vertical="center" wrapText="1"/>
    </xf>
    <xf numFmtId="0" fontId="54" fillId="0" borderId="3" xfId="15" applyFont="1" applyBorder="1" applyAlignment="1">
      <alignment horizontal="center" vertical="center" wrapText="1"/>
    </xf>
    <xf numFmtId="0" fontId="54" fillId="0" borderId="29" xfId="15" applyFont="1" applyBorder="1" applyAlignment="1">
      <alignment horizontal="center" vertical="center" wrapText="1"/>
    </xf>
    <xf numFmtId="0" fontId="41" fillId="0" borderId="29" xfId="15" applyFont="1" applyBorder="1" applyAlignment="1">
      <alignment horizontal="left" vertical="center" wrapText="1"/>
    </xf>
    <xf numFmtId="0" fontId="41" fillId="0" borderId="96" xfId="15" applyFont="1" applyBorder="1" applyAlignment="1">
      <alignment horizontal="left" vertical="top" wrapText="1"/>
    </xf>
    <xf numFmtId="0" fontId="41" fillId="0" borderId="10" xfId="15" applyFont="1" applyBorder="1" applyAlignment="1">
      <alignment horizontal="left" vertical="top" wrapText="1"/>
    </xf>
    <xf numFmtId="0" fontId="41" fillId="0" borderId="97" xfId="15" applyFont="1" applyBorder="1" applyAlignment="1">
      <alignment horizontal="left" vertical="top" wrapText="1"/>
    </xf>
    <xf numFmtId="0" fontId="41" fillId="0" borderId="101" xfId="15" applyFont="1" applyBorder="1" applyAlignment="1">
      <alignment horizontal="center" vertical="center"/>
    </xf>
    <xf numFmtId="0" fontId="41" fillId="0" borderId="102" xfId="15" applyFont="1" applyBorder="1" applyAlignment="1">
      <alignment horizontal="center" vertical="center"/>
    </xf>
    <xf numFmtId="0" fontId="41" fillId="0" borderId="103" xfId="15" applyFont="1" applyBorder="1" applyAlignment="1">
      <alignment horizontal="center" vertical="center"/>
    </xf>
    <xf numFmtId="0" fontId="41" fillId="0" borderId="86" xfId="15" applyFont="1" applyBorder="1" applyAlignment="1">
      <alignment horizontal="center" vertical="center"/>
    </xf>
    <xf numFmtId="0" fontId="41" fillId="0" borderId="104" xfId="15" applyFont="1" applyBorder="1" applyAlignment="1">
      <alignment horizontal="center" vertical="center"/>
    </xf>
    <xf numFmtId="0" fontId="41" fillId="0" borderId="105" xfId="15" applyFont="1" applyBorder="1" applyAlignment="1">
      <alignment horizontal="center" vertical="center"/>
    </xf>
    <xf numFmtId="0" fontId="41" fillId="0" borderId="91" xfId="15" applyFont="1" applyBorder="1" applyAlignment="1">
      <alignment horizontal="center" vertical="center"/>
    </xf>
    <xf numFmtId="0" fontId="41" fillId="0" borderId="106" xfId="15" applyFont="1" applyBorder="1" applyAlignment="1">
      <alignment horizontal="center" vertical="center"/>
    </xf>
    <xf numFmtId="0" fontId="54" fillId="0" borderId="100" xfId="15" applyFont="1" applyBorder="1" applyAlignment="1">
      <alignment horizontal="center" vertical="center" wrapText="1"/>
    </xf>
    <xf numFmtId="0" fontId="54" fillId="0" borderId="24" xfId="15" applyFont="1" applyBorder="1" applyAlignment="1">
      <alignment horizontal="center" vertical="center" wrapText="1"/>
    </xf>
    <xf numFmtId="0" fontId="54" fillId="0" borderId="30" xfId="15" applyFont="1" applyBorder="1" applyAlignment="1">
      <alignment horizontal="center" vertical="center" wrapText="1"/>
    </xf>
    <xf numFmtId="0" fontId="41" fillId="0" borderId="30" xfId="15" applyFont="1" applyBorder="1" applyAlignment="1">
      <alignment horizontal="left" vertical="center" wrapText="1"/>
    </xf>
    <xf numFmtId="0" fontId="52" fillId="0" borderId="0" xfId="15" applyFont="1" applyAlignment="1">
      <alignment horizontal="center" vertical="center"/>
    </xf>
    <xf numFmtId="0" fontId="53" fillId="0" borderId="0" xfId="15" applyFont="1" applyAlignment="1">
      <alignment horizontal="center" vertical="center"/>
    </xf>
    <xf numFmtId="0" fontId="54" fillId="0" borderId="93" xfId="15" applyFont="1" applyBorder="1" applyAlignment="1">
      <alignment horizontal="center" vertical="center" wrapText="1"/>
    </xf>
    <xf numFmtId="0" fontId="54" fillId="0" borderId="26" xfId="15" applyFont="1" applyBorder="1" applyAlignment="1">
      <alignment horizontal="center" vertical="center" wrapText="1"/>
    </xf>
    <xf numFmtId="0" fontId="54" fillId="0" borderId="94" xfId="15" applyFont="1" applyBorder="1" applyAlignment="1">
      <alignment horizontal="center" vertical="center" wrapText="1"/>
    </xf>
    <xf numFmtId="0" fontId="41" fillId="0" borderId="95" xfId="15" quotePrefix="1" applyNumberFormat="1" applyFont="1" applyBorder="1" applyAlignment="1">
      <alignment horizontal="left" vertical="center" wrapText="1"/>
    </xf>
    <xf numFmtId="0" fontId="41" fillId="0" borderId="26" xfId="15" applyNumberFormat="1" applyFont="1" applyBorder="1" applyAlignment="1">
      <alignment horizontal="left" vertical="center" wrapText="1"/>
    </xf>
    <xf numFmtId="0" fontId="41" fillId="0" borderId="94" xfId="15" applyNumberFormat="1" applyFont="1" applyBorder="1" applyAlignment="1">
      <alignment horizontal="left" vertical="center" wrapText="1"/>
    </xf>
    <xf numFmtId="0" fontId="41" fillId="0" borderId="5" xfId="15" applyNumberFormat="1" applyFont="1" applyBorder="1" applyAlignment="1">
      <alignment horizontal="left" vertical="center" wrapText="1"/>
    </xf>
    <xf numFmtId="0" fontId="41" fillId="0" borderId="3" xfId="15" applyNumberFormat="1" applyFont="1" applyBorder="1" applyAlignment="1">
      <alignment horizontal="left" vertical="center" wrapText="1"/>
    </xf>
    <xf numFmtId="0" fontId="41" fillId="0" borderId="29" xfId="15" applyNumberFormat="1" applyFont="1" applyBorder="1" applyAlignment="1">
      <alignment horizontal="left" vertical="center" wrapText="1"/>
    </xf>
    <xf numFmtId="0" fontId="20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0" fontId="77" fillId="0" borderId="1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9" xfId="4" applyFont="1" applyFill="1" applyBorder="1" applyAlignment="1">
      <alignment horizontal="left" vertical="top" wrapText="1"/>
    </xf>
    <xf numFmtId="0" fontId="2" fillId="0" borderId="10" xfId="4" applyFont="1" applyFill="1" applyBorder="1" applyAlignment="1">
      <alignment horizontal="left" vertical="top" wrapText="1"/>
    </xf>
    <xf numFmtId="0" fontId="2" fillId="0" borderId="5" xfId="4" applyFont="1" applyFill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14" fillId="0" borderId="14" xfId="4" applyFont="1" applyBorder="1" applyAlignment="1">
      <alignment horizontal="left" vertical="center"/>
    </xf>
    <xf numFmtId="0" fontId="14" fillId="0" borderId="0" xfId="4" applyFont="1" applyBorder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" fillId="0" borderId="117" xfId="4" quotePrefix="1" applyNumberFormat="1" applyFont="1" applyBorder="1" applyAlignment="1">
      <alignment horizontal="left" vertical="center"/>
    </xf>
    <xf numFmtId="0" fontId="0" fillId="0" borderId="117" xfId="4" quotePrefix="1" applyNumberFormat="1" applyFont="1" applyBorder="1" applyAlignment="1">
      <alignment horizontal="left" vertical="center"/>
    </xf>
    <xf numFmtId="0" fontId="0" fillId="0" borderId="118" xfId="4" quotePrefix="1" applyNumberFormat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 wrapText="1"/>
    </xf>
    <xf numFmtId="0" fontId="0" fillId="0" borderId="117" xfId="4" quotePrefix="1" applyFont="1" applyBorder="1" applyAlignment="1">
      <alignment horizontal="left" vertical="center"/>
    </xf>
    <xf numFmtId="0" fontId="0" fillId="0" borderId="118" xfId="4" quotePrefix="1" applyFont="1" applyBorder="1" applyAlignment="1">
      <alignment horizontal="left" vertical="center"/>
    </xf>
    <xf numFmtId="0" fontId="3" fillId="10" borderId="10" xfId="4" quotePrefix="1" applyFont="1" applyFill="1" applyBorder="1" applyAlignment="1">
      <alignment horizontal="left" vertical="center"/>
    </xf>
    <xf numFmtId="0" fontId="3" fillId="10" borderId="5" xfId="4" quotePrefix="1" applyFont="1" applyFill="1" applyBorder="1" applyAlignment="1">
      <alignment horizontal="left" vertical="center"/>
    </xf>
    <xf numFmtId="0" fontId="3" fillId="10" borderId="10" xfId="4" applyFont="1" applyFill="1" applyBorder="1" applyAlignment="1">
      <alignment horizontal="left" vertical="center"/>
    </xf>
    <xf numFmtId="0" fontId="3" fillId="10" borderId="5" xfId="4" applyFont="1" applyFill="1" applyBorder="1" applyAlignment="1">
      <alignment horizontal="left" vertical="center"/>
    </xf>
    <xf numFmtId="165" fontId="3" fillId="10" borderId="10" xfId="5" applyNumberFormat="1" applyFont="1" applyFill="1" applyBorder="1" applyAlignment="1">
      <alignment horizontal="left" vertical="center"/>
    </xf>
    <xf numFmtId="165" fontId="3" fillId="10" borderId="5" xfId="5" applyNumberFormat="1" applyFont="1" applyFill="1" applyBorder="1" applyAlignment="1">
      <alignment horizontal="left" vertical="center"/>
    </xf>
    <xf numFmtId="0" fontId="1" fillId="0" borderId="117" xfId="4" quotePrefix="1" applyFont="1" applyBorder="1" applyAlignment="1">
      <alignment horizontal="left" vertical="center"/>
    </xf>
    <xf numFmtId="0" fontId="1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/>
    </xf>
    <xf numFmtId="0" fontId="0" fillId="0" borderId="0" xfId="4" applyFont="1" applyBorder="1" applyAlignment="1">
      <alignment horizontal="left" vertical="center"/>
    </xf>
    <xf numFmtId="0" fontId="0" fillId="0" borderId="7" xfId="4" applyFont="1" applyBorder="1" applyAlignment="1">
      <alignment horizontal="left" vertical="center"/>
    </xf>
    <xf numFmtId="0" fontId="0" fillId="0" borderId="3" xfId="4" applyFont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22" fillId="7" borderId="9" xfId="4" applyFont="1" applyFill="1" applyBorder="1" applyAlignment="1">
      <alignment horizontal="center" vertical="center" wrapText="1"/>
    </xf>
    <xf numFmtId="0" fontId="22" fillId="7" borderId="10" xfId="4" applyFont="1" applyFill="1" applyBorder="1" applyAlignment="1">
      <alignment horizontal="center" vertical="center" wrapText="1"/>
    </xf>
    <xf numFmtId="0" fontId="22" fillId="7" borderId="5" xfId="4" applyFont="1" applyFill="1" applyBorder="1" applyAlignment="1">
      <alignment horizontal="center" vertical="center" wrapText="1"/>
    </xf>
    <xf numFmtId="0" fontId="1" fillId="0" borderId="9" xfId="4" applyFont="1" applyBorder="1" applyAlignment="1">
      <alignment horizontal="left" vertical="center"/>
    </xf>
    <xf numFmtId="0" fontId="0" fillId="0" borderId="10" xfId="4" quotePrefix="1" applyFont="1" applyBorder="1" applyAlignment="1">
      <alignment horizontal="left" vertical="center"/>
    </xf>
    <xf numFmtId="0" fontId="0" fillId="0" borderId="5" xfId="4" quotePrefix="1" applyFont="1" applyBorder="1" applyAlignment="1">
      <alignment horizontal="left" vertical="center"/>
    </xf>
    <xf numFmtId="0" fontId="1" fillId="0" borderId="9" xfId="4" applyFont="1" applyBorder="1" applyAlignment="1">
      <alignment horizontal="center" vertical="center"/>
    </xf>
    <xf numFmtId="0" fontId="14" fillId="0" borderId="11" xfId="4" applyFont="1" applyFill="1" applyBorder="1" applyAlignment="1">
      <alignment horizontal="left" vertical="center" wrapText="1"/>
    </xf>
    <xf numFmtId="0" fontId="14" fillId="0" borderId="16" xfId="4" applyFont="1" applyFill="1" applyBorder="1" applyAlignment="1">
      <alignment horizontal="left" vertical="center" wrapText="1"/>
    </xf>
    <xf numFmtId="0" fontId="0" fillId="0" borderId="6" xfId="4" quotePrefix="1" applyFont="1" applyFill="1" applyBorder="1" applyAlignment="1">
      <alignment horizontal="center" vertical="center"/>
    </xf>
    <xf numFmtId="0" fontId="0" fillId="0" borderId="8" xfId="4" quotePrefix="1" applyFont="1" applyFill="1" applyBorder="1" applyAlignment="1">
      <alignment horizontal="center" vertical="center"/>
    </xf>
    <xf numFmtId="0" fontId="0" fillId="0" borderId="9" xfId="4" quotePrefix="1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4" xfId="5" applyFont="1" applyBorder="1" applyAlignment="1">
      <alignment horizontal="left" vertical="center"/>
    </xf>
    <xf numFmtId="0" fontId="2" fillId="0" borderId="0" xfId="5" applyFont="1" applyBorder="1" applyAlignment="1">
      <alignment horizontal="left" vertical="center"/>
    </xf>
    <xf numFmtId="0" fontId="2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left" vertical="center"/>
    </xf>
    <xf numFmtId="0" fontId="2" fillId="0" borderId="0" xfId="5" quotePrefix="1" applyFont="1" applyBorder="1" applyAlignment="1">
      <alignment horizontal="left" vertical="center"/>
    </xf>
    <xf numFmtId="0" fontId="2" fillId="0" borderId="17" xfId="5" quotePrefix="1" applyFont="1" applyBorder="1" applyAlignment="1">
      <alignment horizontal="left" vertical="center"/>
    </xf>
    <xf numFmtId="0" fontId="28" fillId="0" borderId="6" xfId="5" applyFont="1" applyBorder="1" applyAlignment="1">
      <alignment horizontal="left" vertical="center"/>
    </xf>
    <xf numFmtId="0" fontId="28" fillId="0" borderId="8" xfId="5" applyFont="1" applyBorder="1" applyAlignment="1">
      <alignment horizontal="left" vertical="center"/>
    </xf>
    <xf numFmtId="0" fontId="14" fillId="0" borderId="14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8" fillId="0" borderId="16" xfId="0" applyFont="1" applyBorder="1" applyAlignment="1">
      <alignment horizontal="left" vertical="center"/>
    </xf>
    <xf numFmtId="0" fontId="78" fillId="0" borderId="17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0" fontId="1" fillId="0" borderId="14" xfId="5" applyFont="1" applyBorder="1" applyAlignment="1">
      <alignment horizontal="center" vertical="center"/>
    </xf>
    <xf numFmtId="0" fontId="78" fillId="0" borderId="14" xfId="0" applyFont="1" applyBorder="1" applyAlignment="1">
      <alignment horizontal="left" vertical="center"/>
    </xf>
    <xf numFmtId="0" fontId="78" fillId="0" borderId="0" xfId="0" applyFont="1" applyBorder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0" fontId="14" fillId="0" borderId="16" xfId="5" applyFont="1" applyBorder="1" applyAlignment="1">
      <alignment horizontal="center" vertical="center"/>
    </xf>
    <xf numFmtId="0" fontId="14" fillId="0" borderId="17" xfId="5" applyFont="1" applyBorder="1" applyAlignment="1">
      <alignment horizontal="center" vertical="center"/>
    </xf>
    <xf numFmtId="0" fontId="14" fillId="0" borderId="8" xfId="5" applyFont="1" applyBorder="1" applyAlignment="1">
      <alignment horizontal="center" vertical="center"/>
    </xf>
    <xf numFmtId="0" fontId="1" fillId="0" borderId="14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4" fillId="0" borderId="7" xfId="5" applyFont="1" applyBorder="1" applyAlignment="1">
      <alignment horizontal="left" vertical="center"/>
    </xf>
    <xf numFmtId="0" fontId="1" fillId="0" borderId="0" xfId="5" applyFont="1" applyBorder="1" applyAlignment="1">
      <alignment horizontal="left" vertical="center"/>
    </xf>
    <xf numFmtId="0" fontId="1" fillId="0" borderId="7" xfId="5" applyFont="1" applyBorder="1" applyAlignment="1">
      <alignment horizontal="left" vertical="center"/>
    </xf>
    <xf numFmtId="0" fontId="2" fillId="0" borderId="36" xfId="5" quotePrefix="1" applyFont="1" applyBorder="1" applyAlignment="1">
      <alignment horizontal="left" vertical="center"/>
    </xf>
    <xf numFmtId="0" fontId="2" fillId="0" borderId="42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top"/>
    </xf>
    <xf numFmtId="0" fontId="2" fillId="0" borderId="12" xfId="5" applyFont="1" applyBorder="1" applyAlignment="1">
      <alignment horizontal="center" vertical="top"/>
    </xf>
    <xf numFmtId="0" fontId="2" fillId="0" borderId="6" xfId="5" applyFont="1" applyBorder="1" applyAlignment="1">
      <alignment horizontal="center" vertical="top"/>
    </xf>
  </cellXfs>
  <cellStyles count="26">
    <cellStyle name="%" xfId="1" xr:uid="{00000000-0005-0000-0000-000000000000}"/>
    <cellStyle name="_Copy of Template CMDL RBS6201" xfId="2" xr:uid="{00000000-0005-0000-0000-000001000000}"/>
    <cellStyle name="_MDN017W Pancing 3107 32 64" xfId="3" xr:uid="{00000000-0005-0000-0000-000002000000}"/>
    <cellStyle name="0,0_x000d__x000a_NA_x000d__x000a_" xfId="4" xr:uid="{00000000-0005-0000-0000-000003000000}"/>
    <cellStyle name="0,0_x000d__x000a_NA_x000d__x000a_ 2" xfId="5" xr:uid="{00000000-0005-0000-0000-000004000000}"/>
    <cellStyle name="0,0_x000d__x000a_NA_x000d__x000a__BELAWAN ESR_new banget" xfId="6" xr:uid="{00000000-0005-0000-0000-000005000000}"/>
    <cellStyle name="Comma" xfId="7" builtinId="3"/>
    <cellStyle name="Comma 2" xfId="8" xr:uid="{00000000-0005-0000-0000-000007000000}"/>
    <cellStyle name="Grey" xfId="9" xr:uid="{00000000-0005-0000-0000-000008000000}"/>
    <cellStyle name="Header - Style1" xfId="10" xr:uid="{00000000-0005-0000-0000-000009000000}"/>
    <cellStyle name="Heading" xfId="11" xr:uid="{00000000-0005-0000-0000-00000A000000}"/>
    <cellStyle name="Hyperlink" xfId="12" builtinId="8"/>
    <cellStyle name="Input [yellow]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 [2]" xfId="19" xr:uid="{00000000-0005-0000-0000-000013000000}"/>
    <cellStyle name="Table" xfId="20" xr:uid="{00000000-0005-0000-0000-000014000000}"/>
    <cellStyle name="Tusental_NPV" xfId="21" xr:uid="{00000000-0005-0000-0000-000015000000}"/>
    <cellStyle name="Valuta_NPV" xfId="22" xr:uid="{00000000-0005-0000-0000-000016000000}"/>
    <cellStyle name="VerdiProductNo" xfId="23" xr:uid="{00000000-0005-0000-0000-000017000000}"/>
    <cellStyle name="VerdiQuantity" xfId="24" xr:uid="{00000000-0005-0000-0000-000018000000}"/>
    <cellStyle name="WHead - Style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25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23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externalLink" Target="externalLinks/externalLink2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3.jpeg"/><Relationship Id="rId1" Type="http://schemas.openxmlformats.org/officeDocument/2006/relationships/image" Target="../media/image24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26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image" Target="../media/image2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255891</xdr:colOff>
      <xdr:row>8</xdr:row>
      <xdr:rowOff>111125</xdr:rowOff>
    </xdr:from>
    <xdr:to>
      <xdr:col>5</xdr:col>
      <xdr:colOff>730007</xdr:colOff>
      <xdr:row>25</xdr:row>
      <xdr:rowOff>9224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281660" y="1848652"/>
          <a:ext cx="3300215" cy="256719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235299</xdr:colOff>
      <xdr:row>29</xdr:row>
      <xdr:rowOff>23748</xdr:rowOff>
    </xdr:from>
    <xdr:to>
      <xdr:col>5</xdr:col>
      <xdr:colOff>709415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61068" y="5058391"/>
          <a:ext cx="3300215" cy="255701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24</xdr:row>
      <xdr:rowOff>152098</xdr:rowOff>
    </xdr:from>
    <xdr:to>
      <xdr:col>5</xdr:col>
      <xdr:colOff>724250</xdr:colOff>
      <xdr:row>26</xdr:row>
      <xdr:rowOff>77503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282009" y="4438348"/>
          <a:ext cx="3299866" cy="24290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272144</xdr:colOff>
      <xdr:row>8</xdr:row>
      <xdr:rowOff>125605</xdr:rowOff>
    </xdr:from>
    <xdr:to>
      <xdr:col>5</xdr:col>
      <xdr:colOff>711758</xdr:colOff>
      <xdr:row>24</xdr:row>
      <xdr:rowOff>133517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913" y="1863132"/>
          <a:ext cx="3265713" cy="25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265139</xdr:colOff>
      <xdr:row>29</xdr:row>
      <xdr:rowOff>45330</xdr:rowOff>
    </xdr:from>
    <xdr:to>
      <xdr:col>5</xdr:col>
      <xdr:colOff>680357</xdr:colOff>
      <xdr:row>45</xdr:row>
      <xdr:rowOff>53242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908" y="5079973"/>
          <a:ext cx="3241317" cy="252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173914</xdr:colOff>
      <xdr:row>8</xdr:row>
      <xdr:rowOff>87198</xdr:rowOff>
    </xdr:from>
    <xdr:to>
      <xdr:col>5</xdr:col>
      <xdr:colOff>638692</xdr:colOff>
      <xdr:row>24</xdr:row>
      <xdr:rowOff>156380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07287" y="1839439"/>
          <a:ext cx="3286334" cy="26571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188701</xdr:colOff>
      <xdr:row>8</xdr:row>
      <xdr:rowOff>107826</xdr:rowOff>
    </xdr:from>
    <xdr:to>
      <xdr:col>5</xdr:col>
      <xdr:colOff>620024</xdr:colOff>
      <xdr:row>24</xdr:row>
      <xdr:rowOff>134788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074" y="1860067"/>
          <a:ext cx="3252879" cy="2614886"/>
        </a:xfrm>
        <a:prstGeom prst="rect">
          <a:avLst/>
        </a:prstGeom>
      </xdr:spPr>
    </xdr:pic>
    <xdr:clientData/>
  </xdr:twoCellAnchor>
  <xdr:twoCellAnchor editAs="oneCell">
    <xdr:from>
      <xdr:col>2</xdr:col>
      <xdr:colOff>185945</xdr:colOff>
      <xdr:row>29</xdr:row>
      <xdr:rowOff>60138</xdr:rowOff>
    </xdr:from>
    <xdr:to>
      <xdr:col>5</xdr:col>
      <xdr:colOff>620025</xdr:colOff>
      <xdr:row>45</xdr:row>
      <xdr:rowOff>98843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318" y="5209030"/>
          <a:ext cx="3255636" cy="26266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184358</xdr:colOff>
      <xdr:row>8</xdr:row>
      <xdr:rowOff>130586</xdr:rowOff>
    </xdr:from>
    <xdr:to>
      <xdr:col>5</xdr:col>
      <xdr:colOff>622198</xdr:colOff>
      <xdr:row>25</xdr:row>
      <xdr:rowOff>23044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73" y="1851231"/>
          <a:ext cx="3264614" cy="2634736"/>
        </a:xfrm>
        <a:prstGeom prst="rect">
          <a:avLst/>
        </a:prstGeom>
      </xdr:spPr>
    </xdr:pic>
    <xdr:clientData/>
  </xdr:twoCellAnchor>
  <xdr:twoCellAnchor editAs="oneCell">
    <xdr:from>
      <xdr:col>2</xdr:col>
      <xdr:colOff>173048</xdr:colOff>
      <xdr:row>29</xdr:row>
      <xdr:rowOff>88549</xdr:rowOff>
    </xdr:from>
    <xdr:to>
      <xdr:col>5</xdr:col>
      <xdr:colOff>606834</xdr:colOff>
      <xdr:row>46</xdr:row>
      <xdr:rowOff>23043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363" y="5196714"/>
          <a:ext cx="3260560" cy="267677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id-ID" sz="6000">
              <a:solidFill>
                <a:sysClr val="windowText" lastClr="000000"/>
              </a:solidFill>
            </a:rPr>
            <a:t>NA</a:t>
          </a:r>
          <a:endParaRPr lang="en-US" sz="60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1000125</xdr:colOff>
      <xdr:row>26</xdr:row>
      <xdr:rowOff>38100</xdr:rowOff>
    </xdr:from>
    <xdr:to>
      <xdr:col>5</xdr:col>
      <xdr:colOff>66675</xdr:colOff>
      <xdr:row>33</xdr:row>
      <xdr:rowOff>95250</xdr:rowOff>
    </xdr:to>
    <xdr:pic>
      <xdr:nvPicPr>
        <xdr:cNvPr id="36015" name="Picture 11">
          <a:extLst>
            <a:ext uri="{FF2B5EF4-FFF2-40B4-BE49-F238E27FC236}">
              <a16:creationId xmlns:a16="http://schemas.microsoft.com/office/drawing/2014/main" id="{00000000-0008-0000-0F00-0000A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619625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42</xdr:row>
      <xdr:rowOff>57150</xdr:rowOff>
    </xdr:from>
    <xdr:to>
      <xdr:col>5</xdr:col>
      <xdr:colOff>76200</xdr:colOff>
      <xdr:row>49</xdr:row>
      <xdr:rowOff>114300</xdr:rowOff>
    </xdr:to>
    <xdr:pic>
      <xdr:nvPicPr>
        <xdr:cNvPr id="36016" name="Picture 14">
          <a:extLst>
            <a:ext uri="{FF2B5EF4-FFF2-40B4-BE49-F238E27FC236}">
              <a16:creationId xmlns:a16="http://schemas.microsoft.com/office/drawing/2014/main" id="{00000000-0008-0000-0F00-0000B0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7162800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66826" y="5026214"/>
          <a:ext cx="3277374" cy="25930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276891</xdr:colOff>
      <xdr:row>8</xdr:row>
      <xdr:rowOff>66449</xdr:rowOff>
    </xdr:from>
    <xdr:to>
      <xdr:col>5</xdr:col>
      <xdr:colOff>697763</xdr:colOff>
      <xdr:row>24</xdr:row>
      <xdr:rowOff>11075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844" y="1794240"/>
          <a:ext cx="3234070" cy="2602765"/>
        </a:xfrm>
        <a:prstGeom prst="rect">
          <a:avLst/>
        </a:prstGeom>
      </xdr:spPr>
    </xdr:pic>
    <xdr:clientData/>
  </xdr:twoCellAnchor>
  <xdr:twoCellAnchor editAs="oneCell">
    <xdr:from>
      <xdr:col>2</xdr:col>
      <xdr:colOff>260758</xdr:colOff>
      <xdr:row>28</xdr:row>
      <xdr:rowOff>72473</xdr:rowOff>
    </xdr:from>
    <xdr:to>
      <xdr:col>5</xdr:col>
      <xdr:colOff>664536</xdr:colOff>
      <xdr:row>44</xdr:row>
      <xdr:rowOff>22151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711" y="5122938"/>
          <a:ext cx="3216976" cy="26078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375074</xdr:colOff>
      <xdr:row>8</xdr:row>
      <xdr:rowOff>89065</xdr:rowOff>
    </xdr:from>
    <xdr:to>
      <xdr:col>5</xdr:col>
      <xdr:colOff>783155</xdr:colOff>
      <xdr:row>24</xdr:row>
      <xdr:rowOff>146181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60347" y="1843974"/>
          <a:ext cx="3363717" cy="26432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351519</xdr:colOff>
      <xdr:row>28</xdr:row>
      <xdr:rowOff>61234</xdr:rowOff>
    </xdr:from>
    <xdr:to>
      <xdr:col>5</xdr:col>
      <xdr:colOff>759600</xdr:colOff>
      <xdr:row>44</xdr:row>
      <xdr:rowOff>58933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71254" y="4913381"/>
          <a:ext cx="3231964" cy="250781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392206</xdr:colOff>
      <xdr:row>8</xdr:row>
      <xdr:rowOff>112058</xdr:rowOff>
    </xdr:from>
    <xdr:to>
      <xdr:col>5</xdr:col>
      <xdr:colOff>762000</xdr:colOff>
      <xdr:row>24</xdr:row>
      <xdr:rowOff>54705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1826558"/>
          <a:ext cx="3193677" cy="2452765"/>
        </a:xfrm>
        <a:prstGeom prst="rect">
          <a:avLst/>
        </a:prstGeom>
      </xdr:spPr>
    </xdr:pic>
    <xdr:clientData/>
  </xdr:twoCellAnchor>
  <xdr:twoCellAnchor editAs="oneCell">
    <xdr:from>
      <xdr:col>2</xdr:col>
      <xdr:colOff>374118</xdr:colOff>
      <xdr:row>28</xdr:row>
      <xdr:rowOff>89646</xdr:rowOff>
    </xdr:from>
    <xdr:to>
      <xdr:col>5</xdr:col>
      <xdr:colOff>750794</xdr:colOff>
      <xdr:row>44</xdr:row>
      <xdr:rowOff>36617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53" y="4941793"/>
          <a:ext cx="3200559" cy="24570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1363" y="30550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123264</xdr:colOff>
      <xdr:row>12</xdr:row>
      <xdr:rowOff>134470</xdr:rowOff>
    </xdr:from>
    <xdr:to>
      <xdr:col>5</xdr:col>
      <xdr:colOff>1858426</xdr:colOff>
      <xdr:row>39</xdr:row>
      <xdr:rowOff>67234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2476499"/>
          <a:ext cx="5578780" cy="4168588"/>
        </a:xfrm>
        <a:prstGeom prst="rect">
          <a:avLst/>
        </a:prstGeom>
      </xdr:spPr>
    </xdr:pic>
    <xdr:clientData/>
  </xdr:twoCellAnchor>
  <xdr:twoCellAnchor>
    <xdr:from>
      <xdr:col>3</xdr:col>
      <xdr:colOff>504266</xdr:colOff>
      <xdr:row>27</xdr:row>
      <xdr:rowOff>44823</xdr:rowOff>
    </xdr:from>
    <xdr:to>
      <xdr:col>5</xdr:col>
      <xdr:colOff>717176</xdr:colOff>
      <xdr:row>30</xdr:row>
      <xdr:rowOff>100853</xdr:rowOff>
    </xdr:to>
    <xdr:sp macro="" textlink="">
      <xdr:nvSpPr>
        <xdr:cNvPr id="4" name="Trapezoid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3148854" y="4740088"/>
          <a:ext cx="1411940" cy="526677"/>
        </a:xfrm>
        <a:prstGeom prst="trapezoid">
          <a:avLst>
            <a:gd name="adj" fmla="val 25970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885264</xdr:colOff>
      <xdr:row>20</xdr:row>
      <xdr:rowOff>11207</xdr:rowOff>
    </xdr:from>
    <xdr:to>
      <xdr:col>5</xdr:col>
      <xdr:colOff>291352</xdr:colOff>
      <xdr:row>25</xdr:row>
      <xdr:rowOff>112060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>
          <a:off x="3529852" y="3608295"/>
          <a:ext cx="605118" cy="88526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</xdr:col>
      <xdr:colOff>295275</xdr:colOff>
      <xdr:row>20</xdr:row>
      <xdr:rowOff>5043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16981" y="3602131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9</xdr:row>
      <xdr:rowOff>27455</xdr:rowOff>
    </xdr:from>
    <xdr:to>
      <xdr:col>5</xdr:col>
      <xdr:colOff>641321</xdr:colOff>
      <xdr:row>25</xdr:row>
      <xdr:rowOff>89347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63993" y="1922930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276225</xdr:colOff>
      <xdr:row>73</xdr:row>
      <xdr:rowOff>152400</xdr:rowOff>
    </xdr:from>
    <xdr:ext cx="194454" cy="27400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24825" y="1284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325266</xdr:colOff>
      <xdr:row>62</xdr:row>
      <xdr:rowOff>103654</xdr:rowOff>
    </xdr:from>
    <xdr:to>
      <xdr:col>5</xdr:col>
      <xdr:colOff>631294</xdr:colOff>
      <xdr:row>79</xdr:row>
      <xdr:rowOff>3621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47950" y="10972180"/>
          <a:ext cx="3293870" cy="262712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340504</xdr:colOff>
      <xdr:row>29</xdr:row>
      <xdr:rowOff>29685</xdr:rowOff>
    </xdr:from>
    <xdr:to>
      <xdr:col>5</xdr:col>
      <xdr:colOff>601580</xdr:colOff>
      <xdr:row>45</xdr:row>
      <xdr:rowOff>50131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188" y="5163159"/>
          <a:ext cx="3248918" cy="2567130"/>
        </a:xfrm>
        <a:prstGeom prst="rect">
          <a:avLst/>
        </a:prstGeom>
      </xdr:spPr>
    </xdr:pic>
    <xdr:clientData/>
  </xdr:twoCellAnchor>
  <xdr:twoCellAnchor editAs="oneCell">
    <xdr:from>
      <xdr:col>2</xdr:col>
      <xdr:colOff>350923</xdr:colOff>
      <xdr:row>9</xdr:row>
      <xdr:rowOff>60159</xdr:rowOff>
    </xdr:from>
    <xdr:to>
      <xdr:col>5</xdr:col>
      <xdr:colOff>621632</xdr:colOff>
      <xdr:row>24</xdr:row>
      <xdr:rowOff>120316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607" y="1965159"/>
          <a:ext cx="3258551" cy="2466473"/>
        </a:xfrm>
        <a:prstGeom prst="rect">
          <a:avLst/>
        </a:prstGeom>
      </xdr:spPr>
    </xdr:pic>
    <xdr:clientData/>
  </xdr:twoCellAnchor>
  <xdr:twoCellAnchor>
    <xdr:from>
      <xdr:col>3</xdr:col>
      <xdr:colOff>290763</xdr:colOff>
      <xdr:row>18</xdr:row>
      <xdr:rowOff>50132</xdr:rowOff>
    </xdr:from>
    <xdr:to>
      <xdr:col>3</xdr:col>
      <xdr:colOff>701841</xdr:colOff>
      <xdr:row>22</xdr:row>
      <xdr:rowOff>130342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 flipV="1">
          <a:off x="3108158" y="3398921"/>
          <a:ext cx="411078" cy="7218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1463843</xdr:colOff>
      <xdr:row>37</xdr:row>
      <xdr:rowOff>120316</xdr:rowOff>
    </xdr:from>
    <xdr:to>
      <xdr:col>2</xdr:col>
      <xdr:colOff>1724526</xdr:colOff>
      <xdr:row>41</xdr:row>
      <xdr:rowOff>30079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CxnSpPr/>
      </xdr:nvCxnSpPr>
      <xdr:spPr>
        <a:xfrm flipV="1">
          <a:off x="2486527" y="6537158"/>
          <a:ext cx="260683" cy="5313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350921</xdr:colOff>
      <xdr:row>62</xdr:row>
      <xdr:rowOff>120317</xdr:rowOff>
    </xdr:from>
    <xdr:to>
      <xdr:col>5</xdr:col>
      <xdr:colOff>611605</xdr:colOff>
      <xdr:row>78</xdr:row>
      <xdr:rowOff>130342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605" y="10988843"/>
          <a:ext cx="3248526" cy="25767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235449</xdr:colOff>
      <xdr:row>8</xdr:row>
      <xdr:rowOff>64216</xdr:rowOff>
    </xdr:from>
    <xdr:to>
      <xdr:col>5</xdr:col>
      <xdr:colOff>668783</xdr:colOff>
      <xdr:row>24</xdr:row>
      <xdr:rowOff>139129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865" y="1787278"/>
          <a:ext cx="3248025" cy="2643452"/>
        </a:xfrm>
        <a:prstGeom prst="rect">
          <a:avLst/>
        </a:prstGeom>
      </xdr:spPr>
    </xdr:pic>
    <xdr:clientData/>
  </xdr:twoCellAnchor>
  <xdr:twoCellAnchor editAs="oneCell">
    <xdr:from>
      <xdr:col>2</xdr:col>
      <xdr:colOff>224747</xdr:colOff>
      <xdr:row>29</xdr:row>
      <xdr:rowOff>53513</xdr:rowOff>
    </xdr:from>
    <xdr:to>
      <xdr:col>5</xdr:col>
      <xdr:colOff>652837</xdr:colOff>
      <xdr:row>45</xdr:row>
      <xdr:rowOff>107023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50" t="16173" r="23013" b="60951"/>
        <a:stretch/>
      </xdr:blipFill>
      <xdr:spPr>
        <a:xfrm>
          <a:off x="1252163" y="5147783"/>
          <a:ext cx="3242781" cy="26220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262061</xdr:colOff>
      <xdr:row>29</xdr:row>
      <xdr:rowOff>116382</xdr:rowOff>
    </xdr:from>
    <xdr:to>
      <xdr:col>5</xdr:col>
      <xdr:colOff>672354</xdr:colOff>
      <xdr:row>46</xdr:row>
      <xdr:rowOff>56029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796" y="5125411"/>
          <a:ext cx="3234176" cy="2606647"/>
        </a:xfrm>
        <a:prstGeom prst="rect">
          <a:avLst/>
        </a:prstGeom>
      </xdr:spPr>
    </xdr:pic>
    <xdr:clientData/>
  </xdr:twoCellAnchor>
  <xdr:twoCellAnchor editAs="oneCell">
    <xdr:from>
      <xdr:col>2</xdr:col>
      <xdr:colOff>266383</xdr:colOff>
      <xdr:row>8</xdr:row>
      <xdr:rowOff>64676</xdr:rowOff>
    </xdr:from>
    <xdr:to>
      <xdr:col>5</xdr:col>
      <xdr:colOff>683558</xdr:colOff>
      <xdr:row>25</xdr:row>
      <xdr:rowOff>11206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18" y="1779176"/>
          <a:ext cx="3241058" cy="2613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1</xdr:col>
      <xdr:colOff>228600</xdr:colOff>
      <xdr:row>3</xdr:row>
      <xdr:rowOff>333375</xdr:rowOff>
    </xdr:to>
    <xdr:pic>
      <xdr:nvPicPr>
        <xdr:cNvPr id="25622" name="Picture 8">
          <a:extLst>
            <a:ext uri="{FF2B5EF4-FFF2-40B4-BE49-F238E27FC236}">
              <a16:creationId xmlns:a16="http://schemas.microsoft.com/office/drawing/2014/main" id="{00000000-0008-0000-0400-00001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1428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202509</xdr:colOff>
      <xdr:row>8</xdr:row>
      <xdr:rowOff>115412</xdr:rowOff>
    </xdr:from>
    <xdr:to>
      <xdr:col>5</xdr:col>
      <xdr:colOff>1593273</xdr:colOff>
      <xdr:row>34</xdr:row>
      <xdr:rowOff>153760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202509" y="1843519"/>
          <a:ext cx="5432085" cy="428377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231323</xdr:colOff>
      <xdr:row>8</xdr:row>
      <xdr:rowOff>136070</xdr:rowOff>
    </xdr:from>
    <xdr:to>
      <xdr:col>5</xdr:col>
      <xdr:colOff>1578429</xdr:colOff>
      <xdr:row>34</xdr:row>
      <xdr:rowOff>136070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323" y="1864177"/>
          <a:ext cx="5388427" cy="4245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26835" name="Group 7">
          <a:extLst>
            <a:ext uri="{FF2B5EF4-FFF2-40B4-BE49-F238E27FC236}">
              <a16:creationId xmlns:a16="http://schemas.microsoft.com/office/drawing/2014/main" id="{00000000-0008-0000-0500-0000D368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255578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42611646799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1104113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5870439606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786732570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26836" name="Group 13">
          <a:extLst>
            <a:ext uri="{FF2B5EF4-FFF2-40B4-BE49-F238E27FC236}">
              <a16:creationId xmlns:a16="http://schemas.microsoft.com/office/drawing/2014/main" id="{00000000-0008-0000-0500-0000D4680000}"/>
            </a:ext>
          </a:extLst>
        </xdr:cNvPr>
        <xdr:cNvGrpSpPr>
          <a:grpSpLocks/>
        </xdr:cNvGrpSpPr>
      </xdr:nvGrpSpPr>
      <xdr:grpSpPr bwMode="auto">
        <a:xfrm>
          <a:off x="57150" y="8704792"/>
          <a:ext cx="8784696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311841524860" y="8601075"/>
            <a:ext cx="195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380009022750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91510837532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38100</xdr:rowOff>
        </xdr:from>
        <xdr:to>
          <xdr:col>5</xdr:col>
          <xdr:colOff>9525</xdr:colOff>
          <xdr:row>17</xdr:row>
          <xdr:rowOff>209550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17</xdr:row>
          <xdr:rowOff>28575</xdr:rowOff>
        </xdr:from>
        <xdr:to>
          <xdr:col>9</xdr:col>
          <xdr:colOff>9525</xdr:colOff>
          <xdr:row>17</xdr:row>
          <xdr:rowOff>209550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17</xdr:row>
          <xdr:rowOff>38100</xdr:rowOff>
        </xdr:from>
        <xdr:to>
          <xdr:col>13</xdr:col>
          <xdr:colOff>304800</xdr:colOff>
          <xdr:row>17</xdr:row>
          <xdr:rowOff>209550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5</xdr:col>
          <xdr:colOff>19050</xdr:colOff>
          <xdr:row>19</xdr:row>
          <xdr:rowOff>209550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38100</xdr:rowOff>
        </xdr:from>
        <xdr:to>
          <xdr:col>9</xdr:col>
          <xdr:colOff>9525</xdr:colOff>
          <xdr:row>19</xdr:row>
          <xdr:rowOff>209550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38100</xdr:rowOff>
        </xdr:from>
        <xdr:to>
          <xdr:col>5</xdr:col>
          <xdr:colOff>0</xdr:colOff>
          <xdr:row>28</xdr:row>
          <xdr:rowOff>209550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38100</xdr:rowOff>
        </xdr:from>
        <xdr:to>
          <xdr:col>1</xdr:col>
          <xdr:colOff>247650</xdr:colOff>
          <xdr:row>27</xdr:row>
          <xdr:rowOff>209550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38100</xdr:rowOff>
        </xdr:from>
        <xdr:to>
          <xdr:col>1</xdr:col>
          <xdr:colOff>247650</xdr:colOff>
          <xdr:row>28</xdr:row>
          <xdr:rowOff>209550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32</xdr:row>
          <xdr:rowOff>47625</xdr:rowOff>
        </xdr:from>
        <xdr:to>
          <xdr:col>5</xdr:col>
          <xdr:colOff>0</xdr:colOff>
          <xdr:row>32</xdr:row>
          <xdr:rowOff>219075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33</xdr:row>
          <xdr:rowOff>47625</xdr:rowOff>
        </xdr:from>
        <xdr:to>
          <xdr:col>5</xdr:col>
          <xdr:colOff>0</xdr:colOff>
          <xdr:row>33</xdr:row>
          <xdr:rowOff>219075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34</xdr:row>
          <xdr:rowOff>47625</xdr:rowOff>
        </xdr:from>
        <xdr:to>
          <xdr:col>5</xdr:col>
          <xdr:colOff>0</xdr:colOff>
          <xdr:row>34</xdr:row>
          <xdr:rowOff>219075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35</xdr:row>
          <xdr:rowOff>47625</xdr:rowOff>
        </xdr:from>
        <xdr:to>
          <xdr:col>5</xdr:col>
          <xdr:colOff>0</xdr:colOff>
          <xdr:row>35</xdr:row>
          <xdr:rowOff>219075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36</xdr:row>
          <xdr:rowOff>47625</xdr:rowOff>
        </xdr:from>
        <xdr:to>
          <xdr:col>5</xdr:col>
          <xdr:colOff>0</xdr:colOff>
          <xdr:row>36</xdr:row>
          <xdr:rowOff>219075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37</xdr:row>
          <xdr:rowOff>38100</xdr:rowOff>
        </xdr:from>
        <xdr:to>
          <xdr:col>5</xdr:col>
          <xdr:colOff>0</xdr:colOff>
          <xdr:row>37</xdr:row>
          <xdr:rowOff>209550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209550</xdr:colOff>
          <xdr:row>39</xdr:row>
          <xdr:rowOff>200025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39</xdr:row>
          <xdr:rowOff>28575</xdr:rowOff>
        </xdr:from>
        <xdr:to>
          <xdr:col>9</xdr:col>
          <xdr:colOff>0</xdr:colOff>
          <xdr:row>39</xdr:row>
          <xdr:rowOff>200025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39</xdr:row>
          <xdr:rowOff>28575</xdr:rowOff>
        </xdr:from>
        <xdr:to>
          <xdr:col>13</xdr:col>
          <xdr:colOff>285750</xdr:colOff>
          <xdr:row>39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19050</xdr:rowOff>
        </xdr:from>
        <xdr:to>
          <xdr:col>17</xdr:col>
          <xdr:colOff>19050</xdr:colOff>
          <xdr:row>39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38100</xdr:rowOff>
        </xdr:from>
        <xdr:to>
          <xdr:col>1</xdr:col>
          <xdr:colOff>228600</xdr:colOff>
          <xdr:row>41</xdr:row>
          <xdr:rowOff>209550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41</xdr:row>
          <xdr:rowOff>28575</xdr:rowOff>
        </xdr:from>
        <xdr:to>
          <xdr:col>4</xdr:col>
          <xdr:colOff>209550</xdr:colOff>
          <xdr:row>41</xdr:row>
          <xdr:rowOff>209550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28575</xdr:rowOff>
        </xdr:from>
        <xdr:to>
          <xdr:col>5</xdr:col>
          <xdr:colOff>9525</xdr:colOff>
          <xdr:row>47</xdr:row>
          <xdr:rowOff>200025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28575</xdr:rowOff>
        </xdr:from>
        <xdr:to>
          <xdr:col>8</xdr:col>
          <xdr:colOff>238125</xdr:colOff>
          <xdr:row>47</xdr:row>
          <xdr:rowOff>209550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47</xdr:row>
          <xdr:rowOff>28575</xdr:rowOff>
        </xdr:from>
        <xdr:to>
          <xdr:col>13</xdr:col>
          <xdr:colOff>276225</xdr:colOff>
          <xdr:row>47</xdr:row>
          <xdr:rowOff>200025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60</xdr:row>
          <xdr:rowOff>85725</xdr:rowOff>
        </xdr:from>
        <xdr:to>
          <xdr:col>8</xdr:col>
          <xdr:colOff>247650</xdr:colOff>
          <xdr:row>60</xdr:row>
          <xdr:rowOff>257175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85725</xdr:rowOff>
        </xdr:from>
        <xdr:to>
          <xdr:col>12</xdr:col>
          <xdr:colOff>314325</xdr:colOff>
          <xdr:row>60</xdr:row>
          <xdr:rowOff>257175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76200</xdr:rowOff>
        </xdr:from>
        <xdr:to>
          <xdr:col>8</xdr:col>
          <xdr:colOff>247650</xdr:colOff>
          <xdr:row>61</xdr:row>
          <xdr:rowOff>247650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304800</xdr:colOff>
          <xdr:row>61</xdr:row>
          <xdr:rowOff>247650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74</xdr:row>
          <xdr:rowOff>104775</xdr:rowOff>
        </xdr:from>
        <xdr:to>
          <xdr:col>8</xdr:col>
          <xdr:colOff>247650</xdr:colOff>
          <xdr:row>74</xdr:row>
          <xdr:rowOff>276225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74</xdr:row>
          <xdr:rowOff>104775</xdr:rowOff>
        </xdr:from>
        <xdr:to>
          <xdr:col>13</xdr:col>
          <xdr:colOff>285750</xdr:colOff>
          <xdr:row>74</xdr:row>
          <xdr:rowOff>276225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108</xdr:row>
          <xdr:rowOff>38100</xdr:rowOff>
        </xdr:from>
        <xdr:to>
          <xdr:col>8</xdr:col>
          <xdr:colOff>247650</xdr:colOff>
          <xdr:row>108</xdr:row>
          <xdr:rowOff>209550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108</xdr:row>
          <xdr:rowOff>38100</xdr:rowOff>
        </xdr:from>
        <xdr:to>
          <xdr:col>13</xdr:col>
          <xdr:colOff>285750</xdr:colOff>
          <xdr:row>108</xdr:row>
          <xdr:rowOff>209550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114</xdr:row>
          <xdr:rowOff>47625</xdr:rowOff>
        </xdr:from>
        <xdr:to>
          <xdr:col>5</xdr:col>
          <xdr:colOff>38100</xdr:colOff>
          <xdr:row>114</xdr:row>
          <xdr:rowOff>219075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114</xdr:row>
          <xdr:rowOff>47625</xdr:rowOff>
        </xdr:from>
        <xdr:to>
          <xdr:col>10</xdr:col>
          <xdr:colOff>85725</xdr:colOff>
          <xdr:row>114</xdr:row>
          <xdr:rowOff>219075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114</xdr:row>
          <xdr:rowOff>38100</xdr:rowOff>
        </xdr:from>
        <xdr:to>
          <xdr:col>13</xdr:col>
          <xdr:colOff>257175</xdr:colOff>
          <xdr:row>114</xdr:row>
          <xdr:rowOff>209550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116</xdr:row>
          <xdr:rowOff>28575</xdr:rowOff>
        </xdr:from>
        <xdr:to>
          <xdr:col>5</xdr:col>
          <xdr:colOff>47625</xdr:colOff>
          <xdr:row>116</xdr:row>
          <xdr:rowOff>200025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38100</xdr:rowOff>
        </xdr:from>
        <xdr:to>
          <xdr:col>5</xdr:col>
          <xdr:colOff>47625</xdr:colOff>
          <xdr:row>117</xdr:row>
          <xdr:rowOff>219075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38100</xdr:rowOff>
        </xdr:from>
        <xdr:to>
          <xdr:col>5</xdr:col>
          <xdr:colOff>47625</xdr:colOff>
          <xdr:row>118</xdr:row>
          <xdr:rowOff>219075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119</xdr:row>
          <xdr:rowOff>114300</xdr:rowOff>
        </xdr:from>
        <xdr:to>
          <xdr:col>5</xdr:col>
          <xdr:colOff>47625</xdr:colOff>
          <xdr:row>119</xdr:row>
          <xdr:rowOff>295275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116</xdr:row>
          <xdr:rowOff>28575</xdr:rowOff>
        </xdr:from>
        <xdr:to>
          <xdr:col>9</xdr:col>
          <xdr:colOff>9525</xdr:colOff>
          <xdr:row>116</xdr:row>
          <xdr:rowOff>200025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117</xdr:row>
          <xdr:rowOff>38100</xdr:rowOff>
        </xdr:from>
        <xdr:to>
          <xdr:col>9</xdr:col>
          <xdr:colOff>9525</xdr:colOff>
          <xdr:row>117</xdr:row>
          <xdr:rowOff>219075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118</xdr:row>
          <xdr:rowOff>38100</xdr:rowOff>
        </xdr:from>
        <xdr:to>
          <xdr:col>9</xdr:col>
          <xdr:colOff>9525</xdr:colOff>
          <xdr:row>118</xdr:row>
          <xdr:rowOff>219075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119</xdr:row>
          <xdr:rowOff>114300</xdr:rowOff>
        </xdr:from>
        <xdr:to>
          <xdr:col>9</xdr:col>
          <xdr:colOff>9525</xdr:colOff>
          <xdr:row>119</xdr:row>
          <xdr:rowOff>295275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116</xdr:row>
          <xdr:rowOff>28575</xdr:rowOff>
        </xdr:from>
        <xdr:to>
          <xdr:col>13</xdr:col>
          <xdr:colOff>266700</xdr:colOff>
          <xdr:row>116</xdr:row>
          <xdr:rowOff>200025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117</xdr:row>
          <xdr:rowOff>38100</xdr:rowOff>
        </xdr:from>
        <xdr:to>
          <xdr:col>13</xdr:col>
          <xdr:colOff>266700</xdr:colOff>
          <xdr:row>117</xdr:row>
          <xdr:rowOff>219075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118</xdr:row>
          <xdr:rowOff>38100</xdr:rowOff>
        </xdr:from>
        <xdr:to>
          <xdr:col>13</xdr:col>
          <xdr:colOff>266700</xdr:colOff>
          <xdr:row>118</xdr:row>
          <xdr:rowOff>219075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119</xdr:row>
          <xdr:rowOff>114300</xdr:rowOff>
        </xdr:from>
        <xdr:to>
          <xdr:col>13</xdr:col>
          <xdr:colOff>266700</xdr:colOff>
          <xdr:row>119</xdr:row>
          <xdr:rowOff>295275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123</xdr:row>
          <xdr:rowOff>38100</xdr:rowOff>
        </xdr:from>
        <xdr:to>
          <xdr:col>5</xdr:col>
          <xdr:colOff>28575</xdr:colOff>
          <xdr:row>123</xdr:row>
          <xdr:rowOff>219075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38100</xdr:rowOff>
        </xdr:from>
        <xdr:to>
          <xdr:col>5</xdr:col>
          <xdr:colOff>28575</xdr:colOff>
          <xdr:row>124</xdr:row>
          <xdr:rowOff>219075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123</xdr:row>
          <xdr:rowOff>38100</xdr:rowOff>
        </xdr:from>
        <xdr:to>
          <xdr:col>9</xdr:col>
          <xdr:colOff>0</xdr:colOff>
          <xdr:row>123</xdr:row>
          <xdr:rowOff>219075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124</xdr:row>
          <xdr:rowOff>38100</xdr:rowOff>
        </xdr:from>
        <xdr:to>
          <xdr:col>9</xdr:col>
          <xdr:colOff>0</xdr:colOff>
          <xdr:row>124</xdr:row>
          <xdr:rowOff>219075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123</xdr:row>
          <xdr:rowOff>38100</xdr:rowOff>
        </xdr:from>
        <xdr:to>
          <xdr:col>12</xdr:col>
          <xdr:colOff>266700</xdr:colOff>
          <xdr:row>123</xdr:row>
          <xdr:rowOff>219075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124</xdr:row>
          <xdr:rowOff>38100</xdr:rowOff>
        </xdr:from>
        <xdr:to>
          <xdr:col>12</xdr:col>
          <xdr:colOff>266700</xdr:colOff>
          <xdr:row>124</xdr:row>
          <xdr:rowOff>219075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123</xdr:row>
          <xdr:rowOff>38100</xdr:rowOff>
        </xdr:from>
        <xdr:to>
          <xdr:col>17</xdr:col>
          <xdr:colOff>19050</xdr:colOff>
          <xdr:row>123</xdr:row>
          <xdr:rowOff>219075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126</xdr:row>
          <xdr:rowOff>38100</xdr:rowOff>
        </xdr:from>
        <xdr:to>
          <xdr:col>5</xdr:col>
          <xdr:colOff>28575</xdr:colOff>
          <xdr:row>126</xdr:row>
          <xdr:rowOff>219075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127</xdr:row>
          <xdr:rowOff>38100</xdr:rowOff>
        </xdr:from>
        <xdr:to>
          <xdr:col>5</xdr:col>
          <xdr:colOff>28575</xdr:colOff>
          <xdr:row>127</xdr:row>
          <xdr:rowOff>219075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128</xdr:row>
          <xdr:rowOff>38100</xdr:rowOff>
        </xdr:from>
        <xdr:to>
          <xdr:col>5</xdr:col>
          <xdr:colOff>28575</xdr:colOff>
          <xdr:row>128</xdr:row>
          <xdr:rowOff>219075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126</xdr:row>
          <xdr:rowOff>38100</xdr:rowOff>
        </xdr:from>
        <xdr:to>
          <xdr:col>8</xdr:col>
          <xdr:colOff>247650</xdr:colOff>
          <xdr:row>126</xdr:row>
          <xdr:rowOff>219075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127</xdr:row>
          <xdr:rowOff>38100</xdr:rowOff>
        </xdr:from>
        <xdr:to>
          <xdr:col>8</xdr:col>
          <xdr:colOff>247650</xdr:colOff>
          <xdr:row>127</xdr:row>
          <xdr:rowOff>219075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128</xdr:row>
          <xdr:rowOff>38100</xdr:rowOff>
        </xdr:from>
        <xdr:to>
          <xdr:col>8</xdr:col>
          <xdr:colOff>247650</xdr:colOff>
          <xdr:row>128</xdr:row>
          <xdr:rowOff>219075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126</xdr:row>
          <xdr:rowOff>38100</xdr:rowOff>
        </xdr:from>
        <xdr:to>
          <xdr:col>13</xdr:col>
          <xdr:colOff>285750</xdr:colOff>
          <xdr:row>126</xdr:row>
          <xdr:rowOff>219075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127</xdr:row>
          <xdr:rowOff>38100</xdr:rowOff>
        </xdr:from>
        <xdr:to>
          <xdr:col>13</xdr:col>
          <xdr:colOff>285750</xdr:colOff>
          <xdr:row>127</xdr:row>
          <xdr:rowOff>219075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128</xdr:row>
          <xdr:rowOff>38100</xdr:rowOff>
        </xdr:from>
        <xdr:to>
          <xdr:col>13</xdr:col>
          <xdr:colOff>285750</xdr:colOff>
          <xdr:row>128</xdr:row>
          <xdr:rowOff>219075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126</xdr:row>
          <xdr:rowOff>38100</xdr:rowOff>
        </xdr:from>
        <xdr:to>
          <xdr:col>17</xdr:col>
          <xdr:colOff>28575</xdr:colOff>
          <xdr:row>126</xdr:row>
          <xdr:rowOff>219075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127</xdr:row>
          <xdr:rowOff>38100</xdr:rowOff>
        </xdr:from>
        <xdr:to>
          <xdr:col>17</xdr:col>
          <xdr:colOff>28575</xdr:colOff>
          <xdr:row>127</xdr:row>
          <xdr:rowOff>219075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141</xdr:row>
          <xdr:rowOff>85725</xdr:rowOff>
        </xdr:from>
        <xdr:to>
          <xdr:col>5</xdr:col>
          <xdr:colOff>28575</xdr:colOff>
          <xdr:row>141</xdr:row>
          <xdr:rowOff>266700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142</xdr:row>
          <xdr:rowOff>123825</xdr:rowOff>
        </xdr:from>
        <xdr:to>
          <xdr:col>5</xdr:col>
          <xdr:colOff>28575</xdr:colOff>
          <xdr:row>142</xdr:row>
          <xdr:rowOff>304800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142</xdr:row>
          <xdr:rowOff>123825</xdr:rowOff>
        </xdr:from>
        <xdr:to>
          <xdr:col>8</xdr:col>
          <xdr:colOff>247650</xdr:colOff>
          <xdr:row>142</xdr:row>
          <xdr:rowOff>304800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141</xdr:row>
          <xdr:rowOff>85725</xdr:rowOff>
        </xdr:from>
        <xdr:to>
          <xdr:col>13</xdr:col>
          <xdr:colOff>314325</xdr:colOff>
          <xdr:row>141</xdr:row>
          <xdr:rowOff>266700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142</xdr:row>
          <xdr:rowOff>123825</xdr:rowOff>
        </xdr:from>
        <xdr:to>
          <xdr:col>13</xdr:col>
          <xdr:colOff>314325</xdr:colOff>
          <xdr:row>142</xdr:row>
          <xdr:rowOff>304800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141</xdr:row>
          <xdr:rowOff>85725</xdr:rowOff>
        </xdr:from>
        <xdr:to>
          <xdr:col>17</xdr:col>
          <xdr:colOff>9525</xdr:colOff>
          <xdr:row>141</xdr:row>
          <xdr:rowOff>266700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142</xdr:row>
          <xdr:rowOff>123825</xdr:rowOff>
        </xdr:from>
        <xdr:to>
          <xdr:col>17</xdr:col>
          <xdr:colOff>9525</xdr:colOff>
          <xdr:row>142</xdr:row>
          <xdr:rowOff>304800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147</xdr:row>
          <xdr:rowOff>38100</xdr:rowOff>
        </xdr:from>
        <xdr:to>
          <xdr:col>5</xdr:col>
          <xdr:colOff>28575</xdr:colOff>
          <xdr:row>147</xdr:row>
          <xdr:rowOff>219075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148</xdr:row>
          <xdr:rowOff>28575</xdr:rowOff>
        </xdr:from>
        <xdr:to>
          <xdr:col>5</xdr:col>
          <xdr:colOff>28575</xdr:colOff>
          <xdr:row>148</xdr:row>
          <xdr:rowOff>209550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147</xdr:row>
          <xdr:rowOff>38100</xdr:rowOff>
        </xdr:from>
        <xdr:to>
          <xdr:col>9</xdr:col>
          <xdr:colOff>9525</xdr:colOff>
          <xdr:row>147</xdr:row>
          <xdr:rowOff>219075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148</xdr:row>
          <xdr:rowOff>28575</xdr:rowOff>
        </xdr:from>
        <xdr:to>
          <xdr:col>9</xdr:col>
          <xdr:colOff>9525</xdr:colOff>
          <xdr:row>148</xdr:row>
          <xdr:rowOff>209550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150</xdr:row>
          <xdr:rowOff>28575</xdr:rowOff>
        </xdr:from>
        <xdr:to>
          <xdr:col>5</xdr:col>
          <xdr:colOff>28575</xdr:colOff>
          <xdr:row>150</xdr:row>
          <xdr:rowOff>209550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150</xdr:row>
          <xdr:rowOff>28575</xdr:rowOff>
        </xdr:from>
        <xdr:to>
          <xdr:col>9</xdr:col>
          <xdr:colOff>9525</xdr:colOff>
          <xdr:row>150</xdr:row>
          <xdr:rowOff>209550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152</xdr:row>
          <xdr:rowOff>28575</xdr:rowOff>
        </xdr:from>
        <xdr:to>
          <xdr:col>5</xdr:col>
          <xdr:colOff>28575</xdr:colOff>
          <xdr:row>152</xdr:row>
          <xdr:rowOff>209550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152</xdr:row>
          <xdr:rowOff>28575</xdr:rowOff>
        </xdr:from>
        <xdr:to>
          <xdr:col>9</xdr:col>
          <xdr:colOff>9525</xdr:colOff>
          <xdr:row>152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28575</xdr:rowOff>
        </xdr:from>
        <xdr:to>
          <xdr:col>5</xdr:col>
          <xdr:colOff>28575</xdr:colOff>
          <xdr:row>155</xdr:row>
          <xdr:rowOff>209550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155</xdr:row>
          <xdr:rowOff>28575</xdr:rowOff>
        </xdr:from>
        <xdr:to>
          <xdr:col>9</xdr:col>
          <xdr:colOff>9525</xdr:colOff>
          <xdr:row>155</xdr:row>
          <xdr:rowOff>209550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166</xdr:row>
          <xdr:rowOff>38100</xdr:rowOff>
        </xdr:from>
        <xdr:to>
          <xdr:col>5</xdr:col>
          <xdr:colOff>28575</xdr:colOff>
          <xdr:row>166</xdr:row>
          <xdr:rowOff>219075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167</xdr:row>
          <xdr:rowOff>28575</xdr:rowOff>
        </xdr:from>
        <xdr:to>
          <xdr:col>5</xdr:col>
          <xdr:colOff>28575</xdr:colOff>
          <xdr:row>167</xdr:row>
          <xdr:rowOff>209550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168</xdr:row>
          <xdr:rowOff>38100</xdr:rowOff>
        </xdr:from>
        <xdr:to>
          <xdr:col>5</xdr:col>
          <xdr:colOff>28575</xdr:colOff>
          <xdr:row>168</xdr:row>
          <xdr:rowOff>219075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169</xdr:row>
          <xdr:rowOff>28575</xdr:rowOff>
        </xdr:from>
        <xdr:to>
          <xdr:col>5</xdr:col>
          <xdr:colOff>28575</xdr:colOff>
          <xdr:row>169</xdr:row>
          <xdr:rowOff>209550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166</xdr:row>
          <xdr:rowOff>38100</xdr:rowOff>
        </xdr:from>
        <xdr:to>
          <xdr:col>8</xdr:col>
          <xdr:colOff>247650</xdr:colOff>
          <xdr:row>166</xdr:row>
          <xdr:rowOff>219075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167</xdr:row>
          <xdr:rowOff>28575</xdr:rowOff>
        </xdr:from>
        <xdr:to>
          <xdr:col>8</xdr:col>
          <xdr:colOff>247650</xdr:colOff>
          <xdr:row>167</xdr:row>
          <xdr:rowOff>209550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168</xdr:row>
          <xdr:rowOff>38100</xdr:rowOff>
        </xdr:from>
        <xdr:to>
          <xdr:col>8</xdr:col>
          <xdr:colOff>247650</xdr:colOff>
          <xdr:row>168</xdr:row>
          <xdr:rowOff>219075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169</xdr:row>
          <xdr:rowOff>28575</xdr:rowOff>
        </xdr:from>
        <xdr:to>
          <xdr:col>8</xdr:col>
          <xdr:colOff>247650</xdr:colOff>
          <xdr:row>169</xdr:row>
          <xdr:rowOff>209550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172</xdr:row>
          <xdr:rowOff>38100</xdr:rowOff>
        </xdr:from>
        <xdr:to>
          <xdr:col>5</xdr:col>
          <xdr:colOff>28575</xdr:colOff>
          <xdr:row>172</xdr:row>
          <xdr:rowOff>219075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28575</xdr:rowOff>
        </xdr:from>
        <xdr:to>
          <xdr:col>5</xdr:col>
          <xdr:colOff>28575</xdr:colOff>
          <xdr:row>173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172</xdr:row>
          <xdr:rowOff>38100</xdr:rowOff>
        </xdr:from>
        <xdr:to>
          <xdr:col>8</xdr:col>
          <xdr:colOff>247650</xdr:colOff>
          <xdr:row>172</xdr:row>
          <xdr:rowOff>219075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173</xdr:row>
          <xdr:rowOff>28575</xdr:rowOff>
        </xdr:from>
        <xdr:to>
          <xdr:col>8</xdr:col>
          <xdr:colOff>247650</xdr:colOff>
          <xdr:row>173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173</xdr:row>
          <xdr:rowOff>28575</xdr:rowOff>
        </xdr:from>
        <xdr:to>
          <xdr:col>13</xdr:col>
          <xdr:colOff>285750</xdr:colOff>
          <xdr:row>173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185</xdr:row>
          <xdr:rowOff>38100</xdr:rowOff>
        </xdr:from>
        <xdr:to>
          <xdr:col>5</xdr:col>
          <xdr:colOff>28575</xdr:colOff>
          <xdr:row>185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186</xdr:row>
          <xdr:rowOff>28575</xdr:rowOff>
        </xdr:from>
        <xdr:to>
          <xdr:col>5</xdr:col>
          <xdr:colOff>28575</xdr:colOff>
          <xdr:row>186</xdr:row>
          <xdr:rowOff>209550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185</xdr:row>
          <xdr:rowOff>38100</xdr:rowOff>
        </xdr:from>
        <xdr:to>
          <xdr:col>12</xdr:col>
          <xdr:colOff>47625</xdr:colOff>
          <xdr:row>185</xdr:row>
          <xdr:rowOff>219075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186</xdr:row>
          <xdr:rowOff>28575</xdr:rowOff>
        </xdr:from>
        <xdr:to>
          <xdr:col>12</xdr:col>
          <xdr:colOff>47625</xdr:colOff>
          <xdr:row>186</xdr:row>
          <xdr:rowOff>209550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184</xdr:row>
          <xdr:rowOff>28575</xdr:rowOff>
        </xdr:from>
        <xdr:to>
          <xdr:col>8</xdr:col>
          <xdr:colOff>257175</xdr:colOff>
          <xdr:row>184</xdr:row>
          <xdr:rowOff>209550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184</xdr:row>
          <xdr:rowOff>28575</xdr:rowOff>
        </xdr:from>
        <xdr:to>
          <xdr:col>13</xdr:col>
          <xdr:colOff>257175</xdr:colOff>
          <xdr:row>184</xdr:row>
          <xdr:rowOff>209550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190</xdr:row>
          <xdr:rowOff>38100</xdr:rowOff>
        </xdr:from>
        <xdr:to>
          <xdr:col>5</xdr:col>
          <xdr:colOff>28575</xdr:colOff>
          <xdr:row>190</xdr:row>
          <xdr:rowOff>219075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191</xdr:row>
          <xdr:rowOff>28575</xdr:rowOff>
        </xdr:from>
        <xdr:to>
          <xdr:col>5</xdr:col>
          <xdr:colOff>28575</xdr:colOff>
          <xdr:row>191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190</xdr:row>
          <xdr:rowOff>38100</xdr:rowOff>
        </xdr:from>
        <xdr:to>
          <xdr:col>8</xdr:col>
          <xdr:colOff>247650</xdr:colOff>
          <xdr:row>190</xdr:row>
          <xdr:rowOff>219075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191</xdr:row>
          <xdr:rowOff>28575</xdr:rowOff>
        </xdr:from>
        <xdr:to>
          <xdr:col>8</xdr:col>
          <xdr:colOff>247650</xdr:colOff>
          <xdr:row>191</xdr:row>
          <xdr:rowOff>209550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199</xdr:row>
          <xdr:rowOff>28575</xdr:rowOff>
        </xdr:from>
        <xdr:to>
          <xdr:col>9</xdr:col>
          <xdr:colOff>9525</xdr:colOff>
          <xdr:row>199</xdr:row>
          <xdr:rowOff>209550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199</xdr:row>
          <xdr:rowOff>28575</xdr:rowOff>
        </xdr:from>
        <xdr:to>
          <xdr:col>13</xdr:col>
          <xdr:colOff>295275</xdr:colOff>
          <xdr:row>199</xdr:row>
          <xdr:rowOff>209550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28575</xdr:rowOff>
        </xdr:from>
        <xdr:to>
          <xdr:col>5</xdr:col>
          <xdr:colOff>28575</xdr:colOff>
          <xdr:row>205</xdr:row>
          <xdr:rowOff>209550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205</xdr:row>
          <xdr:rowOff>28575</xdr:rowOff>
        </xdr:from>
        <xdr:to>
          <xdr:col>8</xdr:col>
          <xdr:colOff>247650</xdr:colOff>
          <xdr:row>205</xdr:row>
          <xdr:rowOff>209550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208</xdr:row>
          <xdr:rowOff>28575</xdr:rowOff>
        </xdr:from>
        <xdr:to>
          <xdr:col>5</xdr:col>
          <xdr:colOff>28575</xdr:colOff>
          <xdr:row>208</xdr:row>
          <xdr:rowOff>209550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208</xdr:row>
          <xdr:rowOff>28575</xdr:rowOff>
        </xdr:from>
        <xdr:to>
          <xdr:col>9</xdr:col>
          <xdr:colOff>66675</xdr:colOff>
          <xdr:row>208</xdr:row>
          <xdr:rowOff>209550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208</xdr:row>
          <xdr:rowOff>28575</xdr:rowOff>
        </xdr:from>
        <xdr:to>
          <xdr:col>12</xdr:col>
          <xdr:colOff>323850</xdr:colOff>
          <xdr:row>208</xdr:row>
          <xdr:rowOff>209550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216</xdr:row>
          <xdr:rowOff>28575</xdr:rowOff>
        </xdr:from>
        <xdr:to>
          <xdr:col>8</xdr:col>
          <xdr:colOff>247650</xdr:colOff>
          <xdr:row>216</xdr:row>
          <xdr:rowOff>209550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216</xdr:row>
          <xdr:rowOff>28575</xdr:rowOff>
        </xdr:from>
        <xdr:to>
          <xdr:col>13</xdr:col>
          <xdr:colOff>295275</xdr:colOff>
          <xdr:row>216</xdr:row>
          <xdr:rowOff>209550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28575</xdr:rowOff>
        </xdr:from>
        <xdr:to>
          <xdr:col>1</xdr:col>
          <xdr:colOff>238125</xdr:colOff>
          <xdr:row>223</xdr:row>
          <xdr:rowOff>209550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28575</xdr:rowOff>
        </xdr:from>
        <xdr:to>
          <xdr:col>1</xdr:col>
          <xdr:colOff>238125</xdr:colOff>
          <xdr:row>224</xdr:row>
          <xdr:rowOff>209550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28575</xdr:rowOff>
        </xdr:from>
        <xdr:to>
          <xdr:col>1</xdr:col>
          <xdr:colOff>238125</xdr:colOff>
          <xdr:row>225</xdr:row>
          <xdr:rowOff>209550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28575</xdr:rowOff>
        </xdr:from>
        <xdr:to>
          <xdr:col>1</xdr:col>
          <xdr:colOff>238125</xdr:colOff>
          <xdr:row>226</xdr:row>
          <xdr:rowOff>209550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28575</xdr:rowOff>
        </xdr:from>
        <xdr:to>
          <xdr:col>1</xdr:col>
          <xdr:colOff>238125</xdr:colOff>
          <xdr:row>227</xdr:row>
          <xdr:rowOff>209550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28575</xdr:rowOff>
        </xdr:from>
        <xdr:to>
          <xdr:col>1</xdr:col>
          <xdr:colOff>238125</xdr:colOff>
          <xdr:row>228</xdr:row>
          <xdr:rowOff>209550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28575</xdr:rowOff>
        </xdr:from>
        <xdr:to>
          <xdr:col>1</xdr:col>
          <xdr:colOff>238125</xdr:colOff>
          <xdr:row>229</xdr:row>
          <xdr:rowOff>209550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28575</xdr:rowOff>
        </xdr:from>
        <xdr:to>
          <xdr:col>1</xdr:col>
          <xdr:colOff>238125</xdr:colOff>
          <xdr:row>230</xdr:row>
          <xdr:rowOff>209550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28575</xdr:rowOff>
        </xdr:from>
        <xdr:to>
          <xdr:col>1</xdr:col>
          <xdr:colOff>238125</xdr:colOff>
          <xdr:row>231</xdr:row>
          <xdr:rowOff>209550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28575</xdr:rowOff>
        </xdr:from>
        <xdr:to>
          <xdr:col>1</xdr:col>
          <xdr:colOff>238125</xdr:colOff>
          <xdr:row>232</xdr:row>
          <xdr:rowOff>209550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28575</xdr:rowOff>
        </xdr:from>
        <xdr:to>
          <xdr:col>1</xdr:col>
          <xdr:colOff>238125</xdr:colOff>
          <xdr:row>233</xdr:row>
          <xdr:rowOff>209550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28575</xdr:rowOff>
        </xdr:from>
        <xdr:to>
          <xdr:col>1</xdr:col>
          <xdr:colOff>238125</xdr:colOff>
          <xdr:row>234</xdr:row>
          <xdr:rowOff>209550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28575</xdr:rowOff>
        </xdr:from>
        <xdr:to>
          <xdr:col>1</xdr:col>
          <xdr:colOff>238125</xdr:colOff>
          <xdr:row>235</xdr:row>
          <xdr:rowOff>209550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297520</xdr:colOff>
      <xdr:row>8</xdr:row>
      <xdr:rowOff>67235</xdr:rowOff>
    </xdr:from>
    <xdr:to>
      <xdr:col>5</xdr:col>
      <xdr:colOff>947456</xdr:colOff>
      <xdr:row>27</xdr:row>
      <xdr:rowOff>11206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26220" y="1800785"/>
          <a:ext cx="3555061" cy="302054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354218" y="4838294"/>
          <a:ext cx="3709142" cy="42304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</a:t>
          </a:r>
          <a:endParaRPr lang="en-US" sz="1050" b="1"/>
        </a:p>
      </xdr:txBody>
    </xdr:sp>
    <xdr:clientData/>
  </xdr:twoCellAnchor>
  <xdr:twoCellAnchor editAs="oneCell">
    <xdr:from>
      <xdr:col>0</xdr:col>
      <xdr:colOff>563725</xdr:colOff>
      <xdr:row>29</xdr:row>
      <xdr:rowOff>145791</xdr:rowOff>
    </xdr:from>
    <xdr:to>
      <xdr:col>3</xdr:col>
      <xdr:colOff>121708</xdr:colOff>
      <xdr:row>48</xdr:row>
      <xdr:rowOff>42707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725" y="5335944"/>
          <a:ext cx="2289131" cy="3036278"/>
        </a:xfrm>
        <a:prstGeom prst="rect">
          <a:avLst/>
        </a:prstGeom>
      </xdr:spPr>
    </xdr:pic>
    <xdr:clientData/>
  </xdr:twoCellAnchor>
  <xdr:twoCellAnchor editAs="oneCell">
    <xdr:from>
      <xdr:col>2</xdr:col>
      <xdr:colOff>796989</xdr:colOff>
      <xdr:row>8</xdr:row>
      <xdr:rowOff>77751</xdr:rowOff>
    </xdr:from>
    <xdr:to>
      <xdr:col>5</xdr:col>
      <xdr:colOff>456811</xdr:colOff>
      <xdr:row>26</xdr:row>
      <xdr:rowOff>165229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79399" y="2045928"/>
          <a:ext cx="3061610" cy="2565919"/>
        </a:xfrm>
        <a:prstGeom prst="rect">
          <a:avLst/>
        </a:prstGeom>
      </xdr:spPr>
    </xdr:pic>
    <xdr:clientData/>
  </xdr:twoCellAnchor>
  <xdr:twoCellAnchor editAs="oneCell">
    <xdr:from>
      <xdr:col>3</xdr:col>
      <xdr:colOff>144488</xdr:colOff>
      <xdr:row>29</xdr:row>
      <xdr:rowOff>144492</xdr:rowOff>
    </xdr:from>
    <xdr:to>
      <xdr:col>5</xdr:col>
      <xdr:colOff>1282959</xdr:colOff>
      <xdr:row>48</xdr:row>
      <xdr:rowOff>48597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636" y="5334645"/>
          <a:ext cx="2343675" cy="30434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136508</xdr:colOff>
      <xdr:row>7</xdr:row>
      <xdr:rowOff>77422</xdr:rowOff>
    </xdr:from>
    <xdr:to>
      <xdr:col>6</xdr:col>
      <xdr:colOff>1701472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92372" y="1618740"/>
          <a:ext cx="5409600" cy="40643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163285</xdr:colOff>
      <xdr:row>7</xdr:row>
      <xdr:rowOff>95251</xdr:rowOff>
    </xdr:from>
    <xdr:to>
      <xdr:col>6</xdr:col>
      <xdr:colOff>1673678</xdr:colOff>
      <xdr:row>33</xdr:row>
      <xdr:rowOff>81644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1660072"/>
          <a:ext cx="5374821" cy="42318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238132</xdr:colOff>
      <xdr:row>8</xdr:row>
      <xdr:rowOff>109958</xdr:rowOff>
    </xdr:from>
    <xdr:to>
      <xdr:col>5</xdr:col>
      <xdr:colOff>683649</xdr:colOff>
      <xdr:row>23</xdr:row>
      <xdr:rowOff>123387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447" y="1830603"/>
          <a:ext cx="3272291" cy="2471494"/>
        </a:xfrm>
        <a:prstGeom prst="rect">
          <a:avLst/>
        </a:prstGeom>
      </xdr:spPr>
    </xdr:pic>
    <xdr:clientData/>
  </xdr:twoCellAnchor>
  <xdr:twoCellAnchor editAs="oneCell">
    <xdr:from>
      <xdr:col>2</xdr:col>
      <xdr:colOff>219130</xdr:colOff>
      <xdr:row>28</xdr:row>
      <xdr:rowOff>80867</xdr:rowOff>
    </xdr:from>
    <xdr:to>
      <xdr:col>5</xdr:col>
      <xdr:colOff>675967</xdr:colOff>
      <xdr:row>43</xdr:row>
      <xdr:rowOff>122904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45" y="5066129"/>
          <a:ext cx="3283611" cy="24616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199459" y="1828800"/>
          <a:ext cx="3290847" cy="26068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158751</xdr:colOff>
      <xdr:row>28</xdr:row>
      <xdr:rowOff>131004</xdr:rowOff>
    </xdr:from>
    <xdr:to>
      <xdr:col>5</xdr:col>
      <xdr:colOff>630198</xdr:colOff>
      <xdr:row>44</xdr:row>
      <xdr:rowOff>133237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87889" y="5167211"/>
          <a:ext cx="3296102" cy="262981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190499</xdr:colOff>
      <xdr:row>8</xdr:row>
      <xdr:rowOff>130341</xdr:rowOff>
    </xdr:from>
    <xdr:to>
      <xdr:col>5</xdr:col>
      <xdr:colOff>621632</xdr:colOff>
      <xdr:row>24</xdr:row>
      <xdr:rowOff>83604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183" y="1874920"/>
          <a:ext cx="3248528" cy="25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180078</xdr:colOff>
      <xdr:row>28</xdr:row>
      <xdr:rowOff>160024</xdr:rowOff>
    </xdr:from>
    <xdr:to>
      <xdr:col>5</xdr:col>
      <xdr:colOff>601579</xdr:colOff>
      <xdr:row>44</xdr:row>
      <xdr:rowOff>113287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762" y="5113024"/>
          <a:ext cx="3238896" cy="252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2882" y="1847491"/>
          <a:ext cx="3297539" cy="267951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317500</xdr:colOff>
      <xdr:row>29</xdr:row>
      <xdr:rowOff>36012</xdr:rowOff>
    </xdr:from>
    <xdr:to>
      <xdr:col>5</xdr:col>
      <xdr:colOff>793483</xdr:colOff>
      <xdr:row>45</xdr:row>
      <xdr:rowOff>110817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50873" y="5184904"/>
          <a:ext cx="3297539" cy="266272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348226</xdr:colOff>
      <xdr:row>8</xdr:row>
      <xdr:rowOff>122901</xdr:rowOff>
    </xdr:from>
    <xdr:to>
      <xdr:col>5</xdr:col>
      <xdr:colOff>778388</xdr:colOff>
      <xdr:row>24</xdr:row>
      <xdr:rowOff>153628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420" y="1853788"/>
          <a:ext cx="3246694" cy="2652663"/>
        </a:xfrm>
        <a:prstGeom prst="rect">
          <a:avLst/>
        </a:prstGeom>
      </xdr:spPr>
    </xdr:pic>
    <xdr:clientData/>
  </xdr:twoCellAnchor>
  <xdr:twoCellAnchor editAs="oneCell">
    <xdr:from>
      <xdr:col>2</xdr:col>
      <xdr:colOff>334356</xdr:colOff>
      <xdr:row>29</xdr:row>
      <xdr:rowOff>68065</xdr:rowOff>
    </xdr:from>
    <xdr:to>
      <xdr:col>5</xdr:col>
      <xdr:colOff>768145</xdr:colOff>
      <xdr:row>45</xdr:row>
      <xdr:rowOff>81935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550" y="5240242"/>
          <a:ext cx="3250321" cy="26358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OTOROLA/Plant%20Spec_hendra/Labelling/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SEL%203G/Installation%20Binder/final%20template%20SID/ML-E/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509120292/Downloads/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>
            <v>0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>
            <v>0</v>
          </cell>
          <cell r="D175">
            <v>0</v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hmiamy0212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showGridLines="0" tabSelected="1" topLeftCell="A14" zoomScaleNormal="85" zoomScaleSheetLayoutView="100" workbookViewId="0">
      <selection activeCell="N27" sqref="N27"/>
    </sheetView>
  </sheetViews>
  <sheetFormatPr defaultColWidth="9.140625" defaultRowHeight="15" customHeight="1" x14ac:dyDescent="0.2"/>
  <cols>
    <col min="1" max="1" width="20" style="469" customWidth="1"/>
    <col min="2" max="2" width="1.7109375" style="471" customWidth="1"/>
    <col min="3" max="3" width="7" style="469" customWidth="1"/>
    <col min="4" max="4" width="5.5703125" style="469" customWidth="1"/>
    <col min="5" max="5" width="6.42578125" style="469" customWidth="1"/>
    <col min="6" max="6" width="1.7109375" style="471" customWidth="1"/>
    <col min="7" max="7" width="35.5703125" style="469" customWidth="1"/>
    <col min="8" max="8" width="9.5703125" style="471" customWidth="1"/>
    <col min="9" max="9" width="7.42578125" style="469" customWidth="1"/>
    <col min="10" max="10" width="1.7109375" style="471" customWidth="1"/>
    <col min="11" max="11" width="9.140625" style="469"/>
    <col min="12" max="12" width="11.7109375" style="469" customWidth="1"/>
    <col min="13" max="13" width="17.85546875" style="469" bestFit="1" customWidth="1"/>
    <col min="14" max="16384" width="9.140625" style="469"/>
  </cols>
  <sheetData>
    <row r="1" spans="1:13" ht="24" customHeight="1" x14ac:dyDescent="0.2">
      <c r="A1" s="675" t="s">
        <v>460</v>
      </c>
      <c r="B1" s="675"/>
      <c r="C1" s="675"/>
      <c r="D1" s="675"/>
      <c r="E1" s="675"/>
      <c r="F1" s="675"/>
      <c r="G1" s="675"/>
    </row>
    <row r="2" spans="1:13" ht="9" customHeight="1" x14ac:dyDescent="0.2"/>
    <row r="3" spans="1:13" ht="18.75" customHeight="1" x14ac:dyDescent="0.2">
      <c r="A3" s="676"/>
      <c r="B3" s="676"/>
      <c r="F3" s="469"/>
      <c r="G3" s="470"/>
      <c r="I3" s="470"/>
      <c r="J3" s="472"/>
    </row>
    <row r="4" spans="1:13" ht="9.75" customHeight="1" thickBot="1" x14ac:dyDescent="0.25">
      <c r="A4" s="473"/>
      <c r="B4" s="474"/>
      <c r="F4" s="474"/>
      <c r="G4" s="470"/>
      <c r="I4" s="470"/>
      <c r="J4" s="474"/>
    </row>
    <row r="5" spans="1:13" ht="15" customHeight="1" thickTop="1" x14ac:dyDescent="0.2">
      <c r="A5" s="514" t="s">
        <v>1</v>
      </c>
      <c r="B5" s="518" t="s">
        <v>16</v>
      </c>
      <c r="C5" s="679" t="s">
        <v>469</v>
      </c>
      <c r="D5" s="669"/>
      <c r="E5" s="669"/>
      <c r="F5" s="669"/>
      <c r="G5" s="670"/>
      <c r="I5" s="470"/>
      <c r="J5" s="475"/>
      <c r="K5" s="677"/>
      <c r="L5" s="677"/>
    </row>
    <row r="6" spans="1:13" ht="15" customHeight="1" x14ac:dyDescent="0.2">
      <c r="A6" s="515" t="s">
        <v>44</v>
      </c>
      <c r="B6" s="519" t="s">
        <v>16</v>
      </c>
      <c r="C6" s="644" t="s">
        <v>470</v>
      </c>
      <c r="D6" s="645"/>
      <c r="E6" s="645"/>
      <c r="F6" s="645"/>
      <c r="G6" s="646"/>
      <c r="I6" s="470"/>
      <c r="J6" s="475"/>
      <c r="K6" s="678"/>
      <c r="L6" s="678"/>
    </row>
    <row r="7" spans="1:13" ht="15" customHeight="1" x14ac:dyDescent="0.2">
      <c r="A7" s="515" t="s">
        <v>377</v>
      </c>
      <c r="B7" s="519" t="s">
        <v>16</v>
      </c>
      <c r="C7" s="644">
        <v>1</v>
      </c>
      <c r="D7" s="689"/>
      <c r="E7" s="689"/>
      <c r="F7" s="689"/>
      <c r="G7" s="688"/>
      <c r="I7" s="470"/>
      <c r="J7" s="475"/>
      <c r="K7" s="476"/>
      <c r="L7" s="476"/>
      <c r="M7" s="470"/>
    </row>
    <row r="8" spans="1:13" ht="15" customHeight="1" x14ac:dyDescent="0.2">
      <c r="A8" s="516" t="s">
        <v>420</v>
      </c>
      <c r="B8" s="519" t="s">
        <v>16</v>
      </c>
      <c r="C8" s="686"/>
      <c r="D8" s="645"/>
      <c r="E8" s="645"/>
      <c r="F8" s="645"/>
      <c r="G8" s="646"/>
    </row>
    <row r="9" spans="1:13" ht="15" customHeight="1" x14ac:dyDescent="0.2">
      <c r="A9" s="516" t="s">
        <v>423</v>
      </c>
      <c r="B9" s="519" t="s">
        <v>16</v>
      </c>
      <c r="C9" s="644" t="s">
        <v>464</v>
      </c>
      <c r="D9" s="689"/>
      <c r="E9" s="689"/>
      <c r="F9" s="689"/>
      <c r="G9" s="688"/>
    </row>
    <row r="10" spans="1:13" ht="15" customHeight="1" x14ac:dyDescent="0.2">
      <c r="A10" s="515" t="s">
        <v>48</v>
      </c>
      <c r="B10" s="519" t="s">
        <v>16</v>
      </c>
      <c r="C10" s="606"/>
      <c r="D10" s="606"/>
      <c r="E10" s="606"/>
      <c r="F10" s="687"/>
      <c r="G10" s="688"/>
    </row>
    <row r="11" spans="1:13" ht="15" customHeight="1" x14ac:dyDescent="0.2">
      <c r="A11" s="515" t="s">
        <v>49</v>
      </c>
      <c r="B11" s="519" t="s">
        <v>16</v>
      </c>
      <c r="C11" s="606"/>
      <c r="D11" s="606"/>
      <c r="E11" s="606"/>
      <c r="F11" s="687"/>
      <c r="G11" s="688"/>
    </row>
    <row r="12" spans="1:13" ht="15" customHeight="1" thickBot="1" x14ac:dyDescent="0.25">
      <c r="A12" s="517" t="s">
        <v>302</v>
      </c>
      <c r="B12" s="520" t="s">
        <v>16</v>
      </c>
      <c r="C12" s="680">
        <v>44812</v>
      </c>
      <c r="D12" s="681"/>
      <c r="E12" s="681"/>
      <c r="F12" s="681"/>
      <c r="G12" s="682"/>
      <c r="I12" s="470"/>
      <c r="J12" s="475"/>
      <c r="K12" s="677"/>
      <c r="L12" s="677"/>
    </row>
    <row r="13" spans="1:13" ht="15" customHeight="1" thickTop="1" thickBot="1" x14ac:dyDescent="0.25">
      <c r="A13" s="660" t="s">
        <v>391</v>
      </c>
      <c r="B13" s="521"/>
      <c r="C13" s="522"/>
      <c r="D13" s="522"/>
      <c r="E13" s="523" t="s">
        <v>392</v>
      </c>
      <c r="F13" s="524" t="s">
        <v>16</v>
      </c>
      <c r="G13" s="612" t="s">
        <v>471</v>
      </c>
      <c r="H13" s="472"/>
    </row>
    <row r="14" spans="1:13" ht="15" customHeight="1" thickTop="1" thickBot="1" x14ac:dyDescent="0.25">
      <c r="A14" s="661"/>
      <c r="B14" s="525"/>
      <c r="C14" s="526"/>
      <c r="D14" s="526"/>
      <c r="E14" s="527" t="s">
        <v>393</v>
      </c>
      <c r="F14" s="528" t="s">
        <v>16</v>
      </c>
      <c r="G14" s="611" t="s">
        <v>472</v>
      </c>
      <c r="H14" s="472"/>
    </row>
    <row r="15" spans="1:13" ht="15" customHeight="1" thickTop="1" x14ac:dyDescent="0.2">
      <c r="C15" s="476"/>
      <c r="D15" s="476"/>
      <c r="E15" s="476"/>
      <c r="F15" s="476"/>
      <c r="G15" s="477"/>
      <c r="I15" s="470"/>
      <c r="J15" s="475"/>
      <c r="K15" s="677"/>
      <c r="L15" s="677"/>
    </row>
    <row r="16" spans="1:13" ht="15" customHeight="1" thickBot="1" x14ac:dyDescent="0.25">
      <c r="C16" s="476"/>
      <c r="D16" s="476"/>
      <c r="E16" s="476"/>
      <c r="F16" s="476"/>
      <c r="G16" s="477"/>
      <c r="I16" s="470"/>
      <c r="J16" s="475"/>
      <c r="K16" s="677"/>
      <c r="L16" s="677"/>
    </row>
    <row r="17" spans="1:13" ht="15" customHeight="1" thickTop="1" x14ac:dyDescent="0.2">
      <c r="A17" s="624" t="s">
        <v>4</v>
      </c>
      <c r="B17" s="635" t="s">
        <v>16</v>
      </c>
      <c r="C17" s="626" t="s">
        <v>475</v>
      </c>
      <c r="D17" s="627"/>
      <c r="E17" s="627"/>
      <c r="F17" s="627"/>
      <c r="G17" s="628"/>
      <c r="M17" s="478"/>
    </row>
    <row r="18" spans="1:13" ht="15" customHeight="1" x14ac:dyDescent="0.2">
      <c r="A18" s="625"/>
      <c r="B18" s="636"/>
      <c r="C18" s="629" t="s">
        <v>468</v>
      </c>
      <c r="D18" s="630"/>
      <c r="E18" s="630"/>
      <c r="F18" s="630"/>
      <c r="G18" s="631"/>
    </row>
    <row r="19" spans="1:13" ht="15" customHeight="1" x14ac:dyDescent="0.2">
      <c r="A19" s="625"/>
      <c r="B19" s="637"/>
      <c r="C19" s="632"/>
      <c r="D19" s="633"/>
      <c r="E19" s="633"/>
      <c r="F19" s="633"/>
      <c r="G19" s="634"/>
    </row>
    <row r="20" spans="1:13" ht="15" customHeight="1" x14ac:dyDescent="0.2">
      <c r="A20" s="529" t="s">
        <v>10</v>
      </c>
      <c r="B20" s="531" t="s">
        <v>16</v>
      </c>
      <c r="C20" s="664" t="s">
        <v>462</v>
      </c>
      <c r="D20" s="645"/>
      <c r="E20" s="645"/>
      <c r="F20" s="645"/>
      <c r="G20" s="646"/>
    </row>
    <row r="21" spans="1:13" ht="15" customHeight="1" thickBot="1" x14ac:dyDescent="0.25">
      <c r="A21" s="530" t="s">
        <v>378</v>
      </c>
      <c r="B21" s="532" t="s">
        <v>16</v>
      </c>
      <c r="C21" s="674"/>
      <c r="D21" s="622"/>
      <c r="E21" s="622"/>
      <c r="F21" s="622"/>
      <c r="G21" s="623"/>
    </row>
    <row r="22" spans="1:13" s="498" customFormat="1" ht="15" customHeight="1" thickTop="1" x14ac:dyDescent="0.2">
      <c r="A22" s="499"/>
      <c r="B22" s="496"/>
      <c r="C22" s="500"/>
      <c r="D22" s="500"/>
      <c r="E22" s="500"/>
      <c r="F22" s="500"/>
      <c r="G22" s="500"/>
      <c r="H22" s="497"/>
      <c r="J22" s="497"/>
    </row>
    <row r="23" spans="1:13" s="498" customFormat="1" ht="15" customHeight="1" thickBot="1" x14ac:dyDescent="0.25">
      <c r="A23" s="499"/>
      <c r="B23" s="496"/>
      <c r="C23" s="500"/>
      <c r="D23" s="500"/>
      <c r="E23" s="500"/>
      <c r="F23" s="500"/>
      <c r="G23" s="500"/>
      <c r="H23" s="497"/>
      <c r="J23" s="497"/>
    </row>
    <row r="24" spans="1:13" ht="15" customHeight="1" thickTop="1" x14ac:dyDescent="0.2">
      <c r="A24" s="533" t="s">
        <v>417</v>
      </c>
      <c r="B24" s="534" t="s">
        <v>16</v>
      </c>
      <c r="C24" s="668"/>
      <c r="D24" s="669"/>
      <c r="E24" s="669"/>
      <c r="F24" s="669"/>
      <c r="G24" s="670"/>
    </row>
    <row r="25" spans="1:13" ht="15" customHeight="1" x14ac:dyDescent="0.2">
      <c r="A25" s="535" t="s">
        <v>418</v>
      </c>
      <c r="B25" s="536" t="s">
        <v>16</v>
      </c>
      <c r="C25" s="599" t="s">
        <v>388</v>
      </c>
      <c r="D25" s="671"/>
      <c r="E25" s="672"/>
      <c r="F25" s="672"/>
      <c r="G25" s="673"/>
      <c r="M25" s="469" t="s">
        <v>340</v>
      </c>
    </row>
    <row r="26" spans="1:13" ht="15" customHeight="1" x14ac:dyDescent="0.2">
      <c r="A26" s="638" t="s">
        <v>421</v>
      </c>
      <c r="B26" s="537" t="s">
        <v>16</v>
      </c>
      <c r="C26" s="641"/>
      <c r="D26" s="642"/>
      <c r="E26" s="642"/>
      <c r="F26" s="642"/>
      <c r="G26" s="643"/>
    </row>
    <row r="27" spans="1:13" ht="15" customHeight="1" x14ac:dyDescent="0.2">
      <c r="A27" s="639"/>
      <c r="B27" s="538" t="s">
        <v>16</v>
      </c>
      <c r="C27" s="644"/>
      <c r="D27" s="645"/>
      <c r="E27" s="645"/>
      <c r="F27" s="645"/>
      <c r="G27" s="646"/>
    </row>
    <row r="28" spans="1:13" ht="15" customHeight="1" thickBot="1" x14ac:dyDescent="0.25">
      <c r="A28" s="640"/>
      <c r="B28" s="538" t="s">
        <v>16</v>
      </c>
      <c r="C28" s="683"/>
      <c r="D28" s="684"/>
      <c r="E28" s="684"/>
      <c r="F28" s="684"/>
      <c r="G28" s="685"/>
    </row>
    <row r="29" spans="1:13" ht="15" customHeight="1" thickTop="1" thickBot="1" x14ac:dyDescent="0.25">
      <c r="A29" s="662" t="s">
        <v>394</v>
      </c>
      <c r="B29" s="539"/>
      <c r="C29" s="549"/>
      <c r="D29" s="549"/>
      <c r="E29" s="550" t="s">
        <v>392</v>
      </c>
      <c r="F29" s="551" t="s">
        <v>16</v>
      </c>
      <c r="G29" s="612" t="s">
        <v>476</v>
      </c>
      <c r="H29" s="472"/>
    </row>
    <row r="30" spans="1:13" ht="15" customHeight="1" thickTop="1" thickBot="1" x14ac:dyDescent="0.25">
      <c r="A30" s="663"/>
      <c r="B30" s="540"/>
      <c r="C30" s="613"/>
      <c r="D30" s="613"/>
      <c r="E30" s="614" t="s">
        <v>393</v>
      </c>
      <c r="F30" s="538" t="s">
        <v>16</v>
      </c>
      <c r="G30" s="615" t="s">
        <v>477</v>
      </c>
      <c r="H30" s="472"/>
    </row>
    <row r="31" spans="1:13" ht="32.450000000000003" customHeight="1" thickTop="1" x14ac:dyDescent="0.2">
      <c r="A31" s="541" t="s">
        <v>414</v>
      </c>
      <c r="B31" s="534" t="s">
        <v>16</v>
      </c>
      <c r="C31" s="616" t="s">
        <v>478</v>
      </c>
      <c r="D31" s="502" t="s">
        <v>384</v>
      </c>
      <c r="E31" s="502"/>
      <c r="F31" s="502"/>
      <c r="G31" s="617"/>
    </row>
    <row r="32" spans="1:13" ht="32.450000000000003" customHeight="1" x14ac:dyDescent="0.2">
      <c r="A32" s="542" t="s">
        <v>415</v>
      </c>
      <c r="B32" s="543" t="s">
        <v>16</v>
      </c>
      <c r="C32" s="607"/>
      <c r="D32" s="505" t="s">
        <v>416</v>
      </c>
      <c r="E32" s="506"/>
      <c r="F32" s="506"/>
      <c r="G32" s="481" t="s">
        <v>473</v>
      </c>
    </row>
    <row r="33" spans="1:8" ht="15" customHeight="1" x14ac:dyDescent="0.2">
      <c r="A33" s="544" t="s">
        <v>429</v>
      </c>
      <c r="B33" s="536" t="s">
        <v>16</v>
      </c>
      <c r="C33" s="665"/>
      <c r="D33" s="666"/>
      <c r="E33" s="666"/>
      <c r="F33" s="666"/>
      <c r="G33" s="667"/>
    </row>
    <row r="34" spans="1:8" ht="27" customHeight="1" x14ac:dyDescent="0.2">
      <c r="A34" s="545" t="s">
        <v>77</v>
      </c>
      <c r="B34" s="546" t="s">
        <v>16</v>
      </c>
      <c r="C34" s="501" t="s">
        <v>428</v>
      </c>
      <c r="D34" s="503">
        <v>5</v>
      </c>
      <c r="E34" s="502" t="s">
        <v>260</v>
      </c>
      <c r="F34" s="642">
        <v>2</v>
      </c>
      <c r="G34" s="643"/>
    </row>
    <row r="35" spans="1:8" ht="27" customHeight="1" thickBot="1" x14ac:dyDescent="0.25">
      <c r="A35" s="547" t="s">
        <v>79</v>
      </c>
      <c r="B35" s="548" t="s">
        <v>16</v>
      </c>
      <c r="C35" s="501" t="s">
        <v>428</v>
      </c>
      <c r="D35" s="610">
        <v>5</v>
      </c>
      <c r="E35" s="502" t="s">
        <v>260</v>
      </c>
      <c r="F35" s="642">
        <v>2</v>
      </c>
      <c r="G35" s="643"/>
    </row>
    <row r="36" spans="1:8" ht="15" customHeight="1" thickTop="1" x14ac:dyDescent="0.2">
      <c r="A36" s="651" t="s">
        <v>430</v>
      </c>
      <c r="B36" s="652"/>
      <c r="C36" s="653"/>
      <c r="D36" s="647" t="s">
        <v>115</v>
      </c>
      <c r="E36" s="647"/>
      <c r="F36" s="551" t="s">
        <v>16</v>
      </c>
      <c r="G36" s="511" t="s">
        <v>117</v>
      </c>
      <c r="H36" s="472"/>
    </row>
    <row r="37" spans="1:8" ht="15" customHeight="1" x14ac:dyDescent="0.2">
      <c r="A37" s="654"/>
      <c r="B37" s="655"/>
      <c r="C37" s="656"/>
      <c r="D37" s="648" t="s">
        <v>93</v>
      </c>
      <c r="E37" s="648"/>
      <c r="F37" s="538" t="s">
        <v>16</v>
      </c>
      <c r="G37" s="512"/>
      <c r="H37" s="472"/>
    </row>
    <row r="38" spans="1:8" ht="15" customHeight="1" x14ac:dyDescent="0.2">
      <c r="A38" s="654"/>
      <c r="B38" s="655"/>
      <c r="C38" s="656"/>
      <c r="D38" s="552" t="s">
        <v>116</v>
      </c>
      <c r="E38" s="552"/>
      <c r="F38" s="538" t="s">
        <v>16</v>
      </c>
      <c r="G38" s="512" t="s">
        <v>117</v>
      </c>
      <c r="H38" s="472"/>
    </row>
    <row r="39" spans="1:8" ht="15" customHeight="1" x14ac:dyDescent="0.2">
      <c r="A39" s="657"/>
      <c r="B39" s="658"/>
      <c r="C39" s="659"/>
      <c r="D39" s="649" t="s">
        <v>90</v>
      </c>
      <c r="E39" s="650"/>
      <c r="F39" s="553" t="s">
        <v>16</v>
      </c>
      <c r="G39" s="513" t="s">
        <v>117</v>
      </c>
      <c r="H39" s="472"/>
    </row>
    <row r="40" spans="1:8" ht="15" customHeight="1" x14ac:dyDescent="0.2">
      <c r="A40" s="554" t="s">
        <v>120</v>
      </c>
      <c r="B40" s="548" t="s">
        <v>16</v>
      </c>
      <c r="C40" s="507"/>
      <c r="D40" s="495" t="s">
        <v>130</v>
      </c>
      <c r="E40" s="509"/>
      <c r="F40" s="508"/>
      <c r="G40" s="510"/>
    </row>
    <row r="41" spans="1:8" ht="15" customHeight="1" x14ac:dyDescent="0.2">
      <c r="A41" s="555" t="s">
        <v>379</v>
      </c>
      <c r="B41" s="556" t="s">
        <v>16</v>
      </c>
      <c r="C41" s="632" t="s">
        <v>400</v>
      </c>
      <c r="D41" s="633"/>
      <c r="E41" s="633"/>
      <c r="F41" s="633"/>
      <c r="G41" s="634"/>
    </row>
    <row r="42" spans="1:8" ht="15" customHeight="1" x14ac:dyDescent="0.2">
      <c r="A42" s="557" t="s">
        <v>381</v>
      </c>
      <c r="B42" s="558" t="s">
        <v>16</v>
      </c>
      <c r="C42" s="664" t="s">
        <v>464</v>
      </c>
      <c r="D42" s="645"/>
      <c r="E42" s="645"/>
      <c r="F42" s="645"/>
      <c r="G42" s="646"/>
    </row>
    <row r="43" spans="1:8" ht="15" customHeight="1" x14ac:dyDescent="0.2">
      <c r="A43" s="557" t="s">
        <v>383</v>
      </c>
      <c r="B43" s="558" t="s">
        <v>16</v>
      </c>
      <c r="C43" s="609"/>
      <c r="D43" s="479" t="s">
        <v>384</v>
      </c>
      <c r="E43" s="479"/>
      <c r="F43" s="480"/>
      <c r="G43" s="481"/>
    </row>
    <row r="44" spans="1:8" ht="15" customHeight="1" x14ac:dyDescent="0.2">
      <c r="A44" s="559" t="s">
        <v>385</v>
      </c>
      <c r="B44" s="543" t="s">
        <v>16</v>
      </c>
      <c r="C44" s="489"/>
      <c r="D44" s="490" t="s">
        <v>384</v>
      </c>
      <c r="E44" s="490"/>
      <c r="F44" s="491"/>
      <c r="G44" s="492"/>
    </row>
    <row r="45" spans="1:8" ht="29.25" customHeight="1" x14ac:dyDescent="0.2">
      <c r="A45" s="560" t="s">
        <v>419</v>
      </c>
      <c r="B45" s="561" t="s">
        <v>16</v>
      </c>
      <c r="C45" s="488">
        <v>2</v>
      </c>
      <c r="D45" s="488">
        <v>2</v>
      </c>
      <c r="E45" s="504">
        <f>C45*D45</f>
        <v>4</v>
      </c>
      <c r="F45" s="690" t="s">
        <v>452</v>
      </c>
      <c r="G45" s="691"/>
    </row>
    <row r="46" spans="1:8" ht="15" customHeight="1" x14ac:dyDescent="0.2">
      <c r="A46" s="562" t="s">
        <v>390</v>
      </c>
      <c r="B46" s="563" t="s">
        <v>16</v>
      </c>
      <c r="C46" s="618">
        <v>44812</v>
      </c>
      <c r="D46" s="619"/>
      <c r="E46" s="619"/>
      <c r="F46" s="619"/>
      <c r="G46" s="620"/>
    </row>
    <row r="47" spans="1:8" ht="15" customHeight="1" thickBot="1" x14ac:dyDescent="0.25">
      <c r="A47" s="564" t="s">
        <v>46</v>
      </c>
      <c r="B47" s="565" t="s">
        <v>16</v>
      </c>
      <c r="C47" s="621" t="s">
        <v>474</v>
      </c>
      <c r="D47" s="622"/>
      <c r="E47" s="622"/>
      <c r="F47" s="622"/>
      <c r="G47" s="623"/>
    </row>
    <row r="48" spans="1:8" ht="15" customHeight="1" thickTop="1" thickBot="1" x14ac:dyDescent="0.25">
      <c r="A48" s="566" t="s">
        <v>386</v>
      </c>
      <c r="B48" s="567" t="s">
        <v>16</v>
      </c>
      <c r="C48" s="621" t="s">
        <v>467</v>
      </c>
      <c r="D48" s="622"/>
      <c r="E48" s="622"/>
      <c r="F48" s="622"/>
      <c r="G48" s="623"/>
    </row>
    <row r="49" spans="1:13" ht="15" customHeight="1" thickTop="1" x14ac:dyDescent="0.2">
      <c r="A49" s="568" t="s">
        <v>387</v>
      </c>
      <c r="B49" s="558" t="s">
        <v>16</v>
      </c>
      <c r="C49" s="598" t="s">
        <v>388</v>
      </c>
      <c r="D49" s="689">
        <v>8119146116</v>
      </c>
      <c r="E49" s="645"/>
      <c r="F49" s="645"/>
      <c r="G49" s="646"/>
      <c r="M49" s="469" t="s">
        <v>340</v>
      </c>
    </row>
    <row r="50" spans="1:13" ht="15" customHeight="1" thickBot="1" x14ac:dyDescent="0.25">
      <c r="A50" s="564" t="s">
        <v>389</v>
      </c>
      <c r="B50" s="565" t="s">
        <v>16</v>
      </c>
      <c r="C50" s="692" t="s">
        <v>466</v>
      </c>
      <c r="D50" s="622"/>
      <c r="E50" s="622"/>
      <c r="F50" s="622"/>
      <c r="G50" s="623"/>
    </row>
    <row r="51" spans="1:13" ht="15" customHeight="1" thickTop="1" x14ac:dyDescent="0.2">
      <c r="A51" s="604" t="s">
        <v>454</v>
      </c>
      <c r="B51" s="556" t="s">
        <v>16</v>
      </c>
      <c r="C51" s="618" t="s">
        <v>461</v>
      </c>
      <c r="D51" s="619"/>
      <c r="E51" s="619"/>
      <c r="F51" s="619"/>
      <c r="G51" s="620"/>
    </row>
    <row r="52" spans="1:13" ht="15" customHeight="1" thickBot="1" x14ac:dyDescent="0.25">
      <c r="A52" s="604" t="s">
        <v>455</v>
      </c>
      <c r="B52" s="536" t="s">
        <v>16</v>
      </c>
      <c r="C52" s="621" t="s">
        <v>457</v>
      </c>
      <c r="D52" s="622"/>
      <c r="E52" s="622"/>
      <c r="F52" s="622"/>
      <c r="G52" s="623"/>
    </row>
    <row r="53" spans="1:13" ht="15" customHeight="1" thickTop="1" x14ac:dyDescent="0.2"/>
  </sheetData>
  <mergeCells count="47">
    <mergeCell ref="C42:G42"/>
    <mergeCell ref="F45:G45"/>
    <mergeCell ref="C47:G47"/>
    <mergeCell ref="D49:G49"/>
    <mergeCell ref="C50:G50"/>
    <mergeCell ref="C46:G46"/>
    <mergeCell ref="C8:G8"/>
    <mergeCell ref="F10:G10"/>
    <mergeCell ref="F11:G11"/>
    <mergeCell ref="C9:G9"/>
    <mergeCell ref="C7:G7"/>
    <mergeCell ref="C12:G12"/>
    <mergeCell ref="C28:G28"/>
    <mergeCell ref="K12:L12"/>
    <mergeCell ref="K15:L15"/>
    <mergeCell ref="K16:L16"/>
    <mergeCell ref="A1:G1"/>
    <mergeCell ref="A3:B3"/>
    <mergeCell ref="K5:L5"/>
    <mergeCell ref="C6:G6"/>
    <mergeCell ref="K6:L6"/>
    <mergeCell ref="C5:G5"/>
    <mergeCell ref="A13:A14"/>
    <mergeCell ref="A29:A30"/>
    <mergeCell ref="C20:G20"/>
    <mergeCell ref="F34:G34"/>
    <mergeCell ref="F35:G35"/>
    <mergeCell ref="C33:G33"/>
    <mergeCell ref="C24:G24"/>
    <mergeCell ref="D25:G25"/>
    <mergeCell ref="C21:G21"/>
    <mergeCell ref="C51:G51"/>
    <mergeCell ref="C52:G52"/>
    <mergeCell ref="A17:A19"/>
    <mergeCell ref="C17:G17"/>
    <mergeCell ref="C18:G18"/>
    <mergeCell ref="C19:G19"/>
    <mergeCell ref="B17:B19"/>
    <mergeCell ref="A26:A28"/>
    <mergeCell ref="C26:G26"/>
    <mergeCell ref="C27:G27"/>
    <mergeCell ref="D36:E36"/>
    <mergeCell ref="D37:E37"/>
    <mergeCell ref="D39:E39"/>
    <mergeCell ref="A36:C39"/>
    <mergeCell ref="C48:G48"/>
    <mergeCell ref="C41:G41"/>
  </mergeCells>
  <hyperlinks>
    <hyperlink ref="C50" r:id="rId1" xr:uid="{00000000-0004-0000-0000-000000000000}"/>
  </hyperlinks>
  <pageMargins left="0.7" right="0.7" top="0.75" bottom="0.75" header="0.3" footer="0.3"/>
  <pageSetup scale="8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V53"/>
  <sheetViews>
    <sheetView topLeftCell="A26" zoomScale="124" zoomScaleNormal="124" zoomScaleSheetLayoutView="100" workbookViewId="0">
      <selection activeCell="M21" sqref="M21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Suroundings!$G$2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6" x14ac:dyDescent="0.2">
      <c r="A17" s="339"/>
      <c r="B17" s="340"/>
      <c r="C17" s="340"/>
      <c r="D17" s="340"/>
      <c r="E17" s="340"/>
      <c r="F17" s="341"/>
    </row>
    <row r="18" spans="1:6" x14ac:dyDescent="0.2">
      <c r="A18" s="339"/>
      <c r="B18" s="340"/>
      <c r="C18" s="340"/>
      <c r="D18" s="340"/>
      <c r="E18" s="340"/>
      <c r="F18" s="341"/>
    </row>
    <row r="19" spans="1:6" x14ac:dyDescent="0.2">
      <c r="A19" s="339"/>
      <c r="B19" s="340"/>
      <c r="C19" s="340"/>
      <c r="D19" s="340"/>
      <c r="E19" s="340"/>
      <c r="F19" s="341"/>
    </row>
    <row r="20" spans="1:6" x14ac:dyDescent="0.2">
      <c r="A20" s="339"/>
      <c r="B20" s="340"/>
      <c r="C20" s="340"/>
      <c r="D20" s="340"/>
      <c r="E20" s="340"/>
      <c r="F20" s="341"/>
    </row>
    <row r="21" spans="1:6" x14ac:dyDescent="0.2">
      <c r="A21" s="339"/>
      <c r="B21" s="340"/>
      <c r="C21" s="340"/>
      <c r="D21" s="340"/>
      <c r="E21" s="340"/>
      <c r="F21" s="341"/>
    </row>
    <row r="22" spans="1:6" ht="15.75" customHeight="1" x14ac:dyDescent="0.2">
      <c r="A22" s="339"/>
      <c r="B22" s="416"/>
      <c r="C22" s="869"/>
      <c r="D22" s="869"/>
      <c r="E22" s="340"/>
      <c r="F22" s="341"/>
    </row>
    <row r="23" spans="1:6" x14ac:dyDescent="0.2">
      <c r="A23" s="452"/>
      <c r="B23" s="416"/>
      <c r="C23" s="416"/>
      <c r="D23" s="416"/>
      <c r="E23" s="416"/>
      <c r="F23" s="453"/>
    </row>
    <row r="24" spans="1:6" x14ac:dyDescent="0.2">
      <c r="A24" s="339"/>
      <c r="B24" s="340"/>
      <c r="C24" s="340"/>
      <c r="D24" s="340"/>
      <c r="E24" s="340"/>
      <c r="F24" s="341"/>
    </row>
    <row r="25" spans="1:6" x14ac:dyDescent="0.2">
      <c r="A25" s="882"/>
      <c r="B25" s="883"/>
      <c r="C25" s="883"/>
      <c r="D25" s="883"/>
      <c r="E25" s="883"/>
      <c r="F25" s="884"/>
    </row>
    <row r="26" spans="1:6" x14ac:dyDescent="0.2">
      <c r="A26" s="339"/>
      <c r="B26" s="340"/>
      <c r="C26" s="340"/>
      <c r="D26" s="340"/>
      <c r="E26" s="340"/>
      <c r="F26" s="341"/>
    </row>
    <row r="27" spans="1:6" x14ac:dyDescent="0.2">
      <c r="A27" s="881" t="s">
        <v>374</v>
      </c>
      <c r="B27" s="876"/>
      <c r="C27" s="876"/>
      <c r="D27" s="876"/>
      <c r="E27" s="876"/>
      <c r="F27" s="877"/>
    </row>
    <row r="28" spans="1:6" x14ac:dyDescent="0.2">
      <c r="A28" s="444"/>
      <c r="B28" s="407"/>
      <c r="C28" s="407"/>
      <c r="D28" s="407"/>
      <c r="E28" s="407"/>
      <c r="F28" s="408"/>
    </row>
    <row r="29" spans="1:6" x14ac:dyDescent="0.2">
      <c r="A29" s="444"/>
      <c r="B29" s="407"/>
      <c r="C29" s="407"/>
      <c r="D29" s="407"/>
      <c r="E29" s="407"/>
      <c r="F29" s="408"/>
    </row>
    <row r="30" spans="1:6" x14ac:dyDescent="0.2">
      <c r="A30" s="444"/>
      <c r="B30" s="407"/>
      <c r="C30" s="407"/>
      <c r="D30" s="407"/>
      <c r="E30" s="407"/>
      <c r="F30" s="408"/>
    </row>
    <row r="31" spans="1:6" x14ac:dyDescent="0.2">
      <c r="A31" s="444"/>
      <c r="B31" s="407"/>
      <c r="C31" s="407"/>
      <c r="D31" s="407"/>
      <c r="E31" s="407"/>
      <c r="F31" s="408"/>
    </row>
    <row r="32" spans="1:6" x14ac:dyDescent="0.2">
      <c r="A32" s="444"/>
      <c r="B32" s="407"/>
      <c r="C32" s="407"/>
      <c r="D32" s="407"/>
      <c r="E32" s="407"/>
      <c r="F32" s="408"/>
    </row>
    <row r="33" spans="1:6" x14ac:dyDescent="0.2">
      <c r="A33" s="444"/>
      <c r="B33" s="407"/>
      <c r="C33" s="407"/>
      <c r="D33" s="407"/>
      <c r="E33" s="407"/>
      <c r="F33" s="408"/>
    </row>
    <row r="34" spans="1:6" x14ac:dyDescent="0.2">
      <c r="A34" s="444"/>
      <c r="B34" s="407"/>
      <c r="C34" s="407"/>
      <c r="D34" s="407"/>
      <c r="E34" s="407"/>
      <c r="F34" s="408"/>
    </row>
    <row r="35" spans="1:6" x14ac:dyDescent="0.2">
      <c r="A35" s="444"/>
      <c r="B35" s="407"/>
      <c r="C35" s="407"/>
      <c r="D35" s="407"/>
      <c r="E35" s="407"/>
      <c r="F35" s="408"/>
    </row>
    <row r="36" spans="1:6" x14ac:dyDescent="0.2">
      <c r="A36" s="444"/>
      <c r="B36" s="407"/>
      <c r="C36" s="407"/>
      <c r="D36" s="407"/>
      <c r="E36" s="407"/>
      <c r="F36" s="408"/>
    </row>
    <row r="37" spans="1:6" x14ac:dyDescent="0.2">
      <c r="A37" s="444"/>
      <c r="B37" s="407"/>
      <c r="C37" s="407"/>
      <c r="D37" s="407"/>
      <c r="E37" s="407"/>
      <c r="F37" s="408"/>
    </row>
    <row r="38" spans="1:6" x14ac:dyDescent="0.2">
      <c r="A38" s="339"/>
      <c r="B38" s="340"/>
      <c r="C38" s="340"/>
      <c r="D38" s="340"/>
      <c r="E38" s="340"/>
      <c r="F38" s="341"/>
    </row>
    <row r="39" spans="1:6" x14ac:dyDescent="0.2">
      <c r="A39" s="330"/>
      <c r="B39" s="340"/>
      <c r="C39" s="340"/>
      <c r="D39" s="340"/>
      <c r="E39" s="340"/>
      <c r="F39" s="341"/>
    </row>
    <row r="40" spans="1:6" x14ac:dyDescent="0.2">
      <c r="A40" s="330"/>
      <c r="B40" s="340"/>
      <c r="C40" s="340"/>
      <c r="D40" s="340"/>
      <c r="E40" s="340"/>
      <c r="F40" s="341"/>
    </row>
    <row r="41" spans="1:6" x14ac:dyDescent="0.2">
      <c r="A41" s="330"/>
      <c r="B41" s="340"/>
      <c r="C41" s="340"/>
      <c r="D41" s="340"/>
      <c r="E41" s="340"/>
      <c r="F41" s="341"/>
    </row>
    <row r="42" spans="1:6" x14ac:dyDescent="0.2">
      <c r="A42" s="330"/>
      <c r="B42" s="340"/>
      <c r="C42" s="340"/>
      <c r="D42" s="340"/>
      <c r="E42" s="340"/>
      <c r="F42" s="341"/>
    </row>
    <row r="43" spans="1:6" x14ac:dyDescent="0.2">
      <c r="A43" s="330"/>
      <c r="B43" s="340"/>
      <c r="C43" s="340"/>
      <c r="D43" s="340"/>
      <c r="E43" s="340"/>
      <c r="F43" s="341"/>
    </row>
    <row r="44" spans="1:6" x14ac:dyDescent="0.2">
      <c r="A44" s="343"/>
      <c r="B44" s="340"/>
      <c r="C44" s="340"/>
      <c r="D44" s="340"/>
      <c r="E44" s="340"/>
      <c r="F44" s="341"/>
    </row>
    <row r="45" spans="1:6" x14ac:dyDescent="0.2">
      <c r="A45" s="330"/>
      <c r="B45" s="340"/>
      <c r="C45" s="340"/>
      <c r="D45" s="340"/>
      <c r="E45" s="340"/>
      <c r="F45" s="341"/>
    </row>
    <row r="46" spans="1:6" x14ac:dyDescent="0.2">
      <c r="A46" s="343"/>
      <c r="B46" s="340"/>
      <c r="C46" s="340"/>
      <c r="D46" s="340"/>
      <c r="E46" s="340"/>
      <c r="F46" s="341"/>
    </row>
    <row r="47" spans="1:6" x14ac:dyDescent="0.2">
      <c r="A47" s="330"/>
      <c r="B47" s="340"/>
      <c r="C47" s="340"/>
      <c r="D47" s="340"/>
      <c r="E47" s="340"/>
      <c r="F47" s="341"/>
    </row>
    <row r="48" spans="1:6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416"/>
      <c r="C49" s="340"/>
      <c r="D49" s="340"/>
      <c r="E49" s="340"/>
      <c r="F49" s="341"/>
      <c r="I49" s="342"/>
      <c r="M49" s="342"/>
    </row>
    <row r="50" spans="1:13" x14ac:dyDescent="0.2">
      <c r="A50" s="343"/>
      <c r="B50" s="340"/>
      <c r="C50" s="340"/>
      <c r="D50" s="340"/>
      <c r="E50" s="340"/>
      <c r="F50" s="341"/>
      <c r="I50" s="342"/>
      <c r="M50" s="342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82"/>
      <c r="B52" s="883"/>
      <c r="C52" s="883"/>
      <c r="D52" s="883"/>
      <c r="E52" s="883"/>
      <c r="F52" s="884"/>
    </row>
    <row r="53" spans="1:13" s="340" customFormat="1" x14ac:dyDescent="0.2">
      <c r="A53" s="878"/>
      <c r="B53" s="879"/>
      <c r="C53" s="879"/>
      <c r="D53" s="879"/>
      <c r="E53" s="879"/>
      <c r="F53" s="880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V53"/>
  <sheetViews>
    <sheetView topLeftCell="C17" zoomScale="95" zoomScaleNormal="95" zoomScaleSheetLayoutView="100" workbookViewId="0">
      <selection activeCell="S15" sqref="S15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416"/>
      <c r="C22" s="351"/>
      <c r="D22" s="340"/>
      <c r="E22" s="340"/>
      <c r="F22" s="341"/>
    </row>
    <row r="23" spans="1:22" x14ac:dyDescent="0.2">
      <c r="A23" s="882"/>
      <c r="B23" s="883"/>
      <c r="C23" s="883"/>
      <c r="D23" s="883"/>
      <c r="E23" s="883"/>
      <c r="F23" s="884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81" t="s">
        <v>374</v>
      </c>
      <c r="B27" s="876"/>
      <c r="C27" s="876"/>
      <c r="D27" s="876"/>
      <c r="E27" s="876"/>
      <c r="F27" s="877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30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416"/>
      <c r="C38" s="340"/>
      <c r="D38" s="340"/>
      <c r="E38" s="340"/>
      <c r="F38" s="341"/>
      <c r="I38" s="342"/>
      <c r="M38" s="342"/>
    </row>
    <row r="39" spans="1:13" x14ac:dyDescent="0.2">
      <c r="A39" s="343"/>
      <c r="B39" s="340"/>
      <c r="C39" s="340"/>
      <c r="D39" s="340"/>
      <c r="E39" s="340"/>
      <c r="F39" s="341"/>
      <c r="I39" s="342"/>
      <c r="M39" s="342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340"/>
      <c r="C48" s="340"/>
      <c r="D48" s="340"/>
      <c r="E48" s="340"/>
      <c r="F48" s="341"/>
    </row>
    <row r="49" spans="1:6" x14ac:dyDescent="0.2">
      <c r="A49" s="343"/>
      <c r="B49" s="340"/>
      <c r="C49" s="340"/>
      <c r="D49" s="340"/>
      <c r="E49" s="340"/>
      <c r="F49" s="341"/>
    </row>
    <row r="50" spans="1:6" x14ac:dyDescent="0.2">
      <c r="A50" s="343"/>
      <c r="B50" s="340"/>
      <c r="C50" s="340"/>
      <c r="D50" s="340"/>
      <c r="E50" s="340"/>
      <c r="F50" s="341"/>
    </row>
    <row r="51" spans="1:6" x14ac:dyDescent="0.2">
      <c r="A51" s="343"/>
      <c r="B51" s="340"/>
      <c r="C51" s="340"/>
      <c r="D51" s="340"/>
      <c r="E51" s="340"/>
      <c r="F51" s="341"/>
    </row>
    <row r="52" spans="1:6" x14ac:dyDescent="0.2">
      <c r="A52" s="882"/>
      <c r="B52" s="883"/>
      <c r="C52" s="883"/>
      <c r="D52" s="883"/>
      <c r="E52" s="883"/>
      <c r="F52" s="884"/>
    </row>
    <row r="53" spans="1:6" s="340" customFormat="1" x14ac:dyDescent="0.2">
      <c r="A53" s="878"/>
      <c r="B53" s="879"/>
      <c r="C53" s="879"/>
      <c r="D53" s="879"/>
      <c r="E53" s="879"/>
      <c r="F53" s="880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53"/>
  <sheetViews>
    <sheetView topLeftCell="A22" zoomScale="93" zoomScaleNormal="93" zoomScaleSheetLayoutView="100" workbookViewId="0">
      <selection activeCell="S27" sqref="S27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416"/>
      <c r="C22" s="351"/>
      <c r="D22" s="340"/>
      <c r="E22" s="340"/>
      <c r="F22" s="341"/>
    </row>
    <row r="23" spans="1:22" x14ac:dyDescent="0.2">
      <c r="A23" s="882"/>
      <c r="B23" s="883"/>
      <c r="C23" s="883"/>
      <c r="D23" s="883"/>
      <c r="E23" s="883"/>
      <c r="F23" s="884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81" t="s">
        <v>374</v>
      </c>
      <c r="B27" s="876"/>
      <c r="C27" s="876"/>
      <c r="D27" s="876"/>
      <c r="E27" s="876"/>
      <c r="F27" s="877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6" x14ac:dyDescent="0.2">
      <c r="A33" s="330"/>
      <c r="B33" s="340"/>
      <c r="C33" s="340"/>
      <c r="D33" s="340"/>
      <c r="E33" s="340"/>
      <c r="F33" s="341"/>
    </row>
    <row r="34" spans="1:6" x14ac:dyDescent="0.2">
      <c r="A34" s="330"/>
      <c r="B34" s="340"/>
      <c r="C34" s="340"/>
      <c r="D34" s="340"/>
      <c r="E34" s="340"/>
      <c r="F34" s="341"/>
    </row>
    <row r="35" spans="1:6" x14ac:dyDescent="0.2">
      <c r="A35" s="330"/>
      <c r="B35" s="340"/>
      <c r="C35" s="340"/>
      <c r="D35" s="340"/>
      <c r="E35" s="340"/>
      <c r="F35" s="341"/>
    </row>
    <row r="36" spans="1:6" x14ac:dyDescent="0.2">
      <c r="A36" s="330"/>
      <c r="B36" s="340"/>
      <c r="C36" s="340"/>
      <c r="D36" s="340"/>
      <c r="E36" s="340"/>
      <c r="F36" s="341"/>
    </row>
    <row r="37" spans="1:6" x14ac:dyDescent="0.2">
      <c r="A37" s="330"/>
      <c r="B37" s="340"/>
      <c r="C37" s="340"/>
      <c r="D37" s="340"/>
      <c r="E37" s="340"/>
      <c r="F37" s="341"/>
    </row>
    <row r="38" spans="1:6" x14ac:dyDescent="0.2">
      <c r="A38" s="330"/>
      <c r="B38" s="340"/>
      <c r="C38" s="340"/>
      <c r="D38" s="340"/>
      <c r="E38" s="340"/>
      <c r="F38" s="341"/>
    </row>
    <row r="39" spans="1:6" x14ac:dyDescent="0.2">
      <c r="A39" s="330"/>
      <c r="B39" s="340"/>
      <c r="C39" s="340"/>
      <c r="D39" s="340"/>
      <c r="E39" s="340"/>
      <c r="F39" s="341"/>
    </row>
    <row r="40" spans="1:6" x14ac:dyDescent="0.2">
      <c r="A40" s="330"/>
      <c r="B40" s="340"/>
      <c r="C40" s="340"/>
      <c r="D40" s="340"/>
      <c r="E40" s="340"/>
      <c r="F40" s="341"/>
    </row>
    <row r="41" spans="1:6" x14ac:dyDescent="0.2">
      <c r="A41" s="330"/>
      <c r="B41" s="340"/>
      <c r="C41" s="340"/>
      <c r="D41" s="340"/>
      <c r="E41" s="340"/>
      <c r="F41" s="341"/>
    </row>
    <row r="42" spans="1:6" x14ac:dyDescent="0.2">
      <c r="A42" s="330"/>
      <c r="B42" s="340"/>
      <c r="C42" s="340"/>
      <c r="D42" s="340"/>
      <c r="E42" s="340"/>
      <c r="F42" s="341"/>
    </row>
    <row r="43" spans="1:6" x14ac:dyDescent="0.2">
      <c r="A43" s="330"/>
      <c r="B43" s="340"/>
      <c r="C43" s="340"/>
      <c r="D43" s="340"/>
      <c r="E43" s="340"/>
      <c r="F43" s="341"/>
    </row>
    <row r="44" spans="1:6" x14ac:dyDescent="0.2">
      <c r="A44" s="330"/>
      <c r="B44" s="340"/>
      <c r="C44" s="340"/>
      <c r="D44" s="340"/>
      <c r="E44" s="340"/>
      <c r="F44" s="341"/>
    </row>
    <row r="45" spans="1:6" x14ac:dyDescent="0.2">
      <c r="A45" s="330"/>
      <c r="B45" s="340"/>
      <c r="C45" s="340"/>
      <c r="D45" s="340"/>
      <c r="E45" s="340"/>
      <c r="F45" s="341"/>
    </row>
    <row r="46" spans="1:6" x14ac:dyDescent="0.2">
      <c r="A46" s="343"/>
      <c r="B46" s="340"/>
      <c r="C46" s="340"/>
      <c r="D46" s="340"/>
      <c r="E46" s="340"/>
      <c r="F46" s="341"/>
    </row>
    <row r="47" spans="1:6" x14ac:dyDescent="0.2">
      <c r="A47" s="330"/>
      <c r="B47" s="340"/>
      <c r="C47" s="340"/>
      <c r="D47" s="340"/>
      <c r="E47" s="340"/>
      <c r="F47" s="341"/>
    </row>
    <row r="48" spans="1:6" x14ac:dyDescent="0.2">
      <c r="A48" s="343"/>
      <c r="B48" s="340"/>
      <c r="C48" s="340"/>
      <c r="D48" s="340"/>
      <c r="E48" s="340"/>
      <c r="F48" s="341"/>
    </row>
    <row r="49" spans="1:13" x14ac:dyDescent="0.2">
      <c r="A49" s="330"/>
      <c r="B49" s="340"/>
      <c r="C49" s="340"/>
      <c r="D49" s="340"/>
      <c r="E49" s="340"/>
      <c r="F49" s="341"/>
    </row>
    <row r="50" spans="1:13" x14ac:dyDescent="0.2">
      <c r="A50" s="343"/>
      <c r="B50" s="340"/>
      <c r="C50" s="340"/>
      <c r="D50" s="340"/>
      <c r="E50" s="340"/>
      <c r="F50" s="341"/>
      <c r="I50" s="342"/>
      <c r="M50" s="342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82"/>
      <c r="B52" s="883"/>
      <c r="C52" s="883"/>
      <c r="D52" s="883"/>
      <c r="E52" s="883"/>
      <c r="F52" s="884"/>
    </row>
    <row r="53" spans="1:13" s="340" customFormat="1" x14ac:dyDescent="0.2">
      <c r="A53" s="878"/>
      <c r="B53" s="879"/>
      <c r="C53" s="879"/>
      <c r="D53" s="879"/>
      <c r="E53" s="879"/>
      <c r="F53" s="880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V53"/>
  <sheetViews>
    <sheetView topLeftCell="A22" zoomScale="91" zoomScaleNormal="91" zoomScaleSheetLayoutView="100" workbookViewId="0">
      <selection activeCell="P7" sqref="P7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416"/>
      <c r="C22" s="351"/>
      <c r="D22" s="340"/>
      <c r="E22" s="340"/>
      <c r="F22" s="341"/>
    </row>
    <row r="23" spans="1:22" x14ac:dyDescent="0.2">
      <c r="A23" s="882"/>
      <c r="B23" s="883"/>
      <c r="C23" s="883"/>
      <c r="D23" s="883"/>
      <c r="E23" s="883"/>
      <c r="F23" s="884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81" t="s">
        <v>374</v>
      </c>
      <c r="B27" s="876"/>
      <c r="C27" s="876"/>
      <c r="D27" s="876"/>
      <c r="E27" s="876"/>
      <c r="F27" s="877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6" x14ac:dyDescent="0.2">
      <c r="A33" s="330"/>
      <c r="B33" s="340"/>
      <c r="C33" s="340"/>
      <c r="D33" s="340"/>
      <c r="E33" s="340"/>
      <c r="F33" s="341"/>
    </row>
    <row r="34" spans="1:6" x14ac:dyDescent="0.2">
      <c r="A34" s="330"/>
      <c r="B34" s="340"/>
      <c r="C34" s="340"/>
      <c r="D34" s="340"/>
      <c r="E34" s="340"/>
      <c r="F34" s="341"/>
    </row>
    <row r="35" spans="1:6" x14ac:dyDescent="0.2">
      <c r="A35" s="330"/>
      <c r="B35" s="340"/>
      <c r="C35" s="340"/>
      <c r="D35" s="340"/>
      <c r="E35" s="340"/>
      <c r="F35" s="341"/>
    </row>
    <row r="36" spans="1:6" x14ac:dyDescent="0.2">
      <c r="A36" s="330"/>
      <c r="B36" s="340"/>
      <c r="C36" s="340"/>
      <c r="D36" s="340"/>
      <c r="E36" s="340"/>
      <c r="F36" s="341"/>
    </row>
    <row r="37" spans="1:6" x14ac:dyDescent="0.2">
      <c r="A37" s="330"/>
      <c r="B37" s="340"/>
      <c r="C37" s="340"/>
      <c r="D37" s="340"/>
      <c r="E37" s="340"/>
      <c r="F37" s="341"/>
    </row>
    <row r="38" spans="1:6" x14ac:dyDescent="0.2">
      <c r="A38" s="330"/>
      <c r="B38" s="340"/>
      <c r="C38" s="340"/>
      <c r="D38" s="340"/>
      <c r="E38" s="340"/>
      <c r="F38" s="341"/>
    </row>
    <row r="39" spans="1:6" x14ac:dyDescent="0.2">
      <c r="A39" s="330"/>
      <c r="B39" s="340"/>
      <c r="C39" s="340"/>
      <c r="D39" s="340"/>
      <c r="E39" s="340"/>
      <c r="F39" s="341"/>
    </row>
    <row r="40" spans="1:6" x14ac:dyDescent="0.2">
      <c r="A40" s="330"/>
      <c r="B40" s="340"/>
      <c r="C40" s="340"/>
      <c r="D40" s="340"/>
      <c r="E40" s="340"/>
      <c r="F40" s="341"/>
    </row>
    <row r="41" spans="1:6" x14ac:dyDescent="0.2">
      <c r="A41" s="330"/>
      <c r="B41" s="340"/>
      <c r="C41" s="340"/>
      <c r="D41" s="340"/>
      <c r="E41" s="340"/>
      <c r="F41" s="341"/>
    </row>
    <row r="42" spans="1:6" x14ac:dyDescent="0.2">
      <c r="A42" s="330"/>
      <c r="B42" s="340"/>
      <c r="C42" s="340"/>
      <c r="D42" s="340"/>
      <c r="E42" s="340"/>
      <c r="F42" s="341"/>
    </row>
    <row r="43" spans="1:6" x14ac:dyDescent="0.2">
      <c r="A43" s="330"/>
      <c r="B43" s="340"/>
      <c r="C43" s="340"/>
      <c r="D43" s="340"/>
      <c r="E43" s="340"/>
      <c r="F43" s="341"/>
    </row>
    <row r="44" spans="1:6" x14ac:dyDescent="0.2">
      <c r="A44" s="330"/>
      <c r="B44" s="340"/>
      <c r="C44" s="340"/>
      <c r="D44" s="340"/>
      <c r="E44" s="340"/>
      <c r="F44" s="341"/>
    </row>
    <row r="45" spans="1:6" x14ac:dyDescent="0.2">
      <c r="A45" s="330"/>
      <c r="B45" s="340"/>
      <c r="C45" s="340"/>
      <c r="D45" s="340"/>
      <c r="E45" s="340"/>
      <c r="F45" s="341"/>
    </row>
    <row r="46" spans="1:6" x14ac:dyDescent="0.2">
      <c r="A46" s="343"/>
      <c r="B46" s="340"/>
      <c r="C46" s="340"/>
      <c r="D46" s="340"/>
      <c r="E46" s="340"/>
      <c r="F46" s="341"/>
    </row>
    <row r="47" spans="1:6" x14ac:dyDescent="0.2">
      <c r="A47" s="330"/>
      <c r="B47" s="340"/>
      <c r="C47" s="340"/>
      <c r="D47" s="340"/>
      <c r="E47" s="340"/>
      <c r="F47" s="341"/>
    </row>
    <row r="48" spans="1:6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416"/>
      <c r="C49" s="340"/>
      <c r="D49" s="340"/>
      <c r="E49" s="340"/>
      <c r="F49" s="341"/>
      <c r="I49" s="342"/>
      <c r="M49" s="342"/>
    </row>
    <row r="50" spans="1:13" x14ac:dyDescent="0.2">
      <c r="A50" s="343"/>
      <c r="B50" s="340"/>
      <c r="C50" s="340"/>
      <c r="D50" s="340"/>
      <c r="E50" s="340"/>
      <c r="F50" s="341"/>
      <c r="I50" s="342"/>
      <c r="M50" s="342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82"/>
      <c r="B52" s="883"/>
      <c r="C52" s="883"/>
      <c r="D52" s="883"/>
      <c r="E52" s="883"/>
      <c r="F52" s="884"/>
    </row>
    <row r="53" spans="1:13" s="340" customFormat="1" x14ac:dyDescent="0.2">
      <c r="A53" s="878"/>
      <c r="B53" s="879"/>
      <c r="C53" s="879"/>
      <c r="D53" s="879"/>
      <c r="E53" s="879"/>
      <c r="F53" s="880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V52"/>
  <sheetViews>
    <sheetView topLeftCell="A25" zoomScale="106" zoomScaleNormal="106" zoomScaleSheetLayoutView="100" workbookViewId="0">
      <selection activeCell="I26" sqref="I26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416"/>
      <c r="C22" s="351"/>
      <c r="D22" s="340"/>
      <c r="E22" s="340"/>
      <c r="F22" s="341"/>
    </row>
    <row r="23" spans="1:22" x14ac:dyDescent="0.2">
      <c r="A23" s="882"/>
      <c r="B23" s="883"/>
      <c r="C23" s="883"/>
      <c r="D23" s="883"/>
      <c r="E23" s="883"/>
      <c r="F23" s="884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81" t="s">
        <v>374</v>
      </c>
      <c r="B27" s="876"/>
      <c r="C27" s="876"/>
      <c r="D27" s="876"/>
      <c r="E27" s="876"/>
      <c r="F27" s="877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43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43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30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416"/>
      <c r="C48" s="340"/>
      <c r="D48" s="340"/>
      <c r="E48" s="340"/>
      <c r="F48" s="341"/>
      <c r="I48" s="342"/>
      <c r="M48" s="342"/>
    </row>
    <row r="49" spans="1:13" x14ac:dyDescent="0.2">
      <c r="A49" s="343"/>
      <c r="B49" s="340"/>
      <c r="C49" s="340"/>
      <c r="D49" s="340"/>
      <c r="E49" s="340"/>
      <c r="F49" s="341"/>
      <c r="I49" s="342"/>
      <c r="M49" s="342"/>
    </row>
    <row r="50" spans="1:13" x14ac:dyDescent="0.2">
      <c r="A50" s="343"/>
      <c r="B50" s="340"/>
      <c r="C50" s="340"/>
      <c r="D50" s="340"/>
      <c r="E50" s="340"/>
      <c r="F50" s="341"/>
    </row>
    <row r="51" spans="1:13" x14ac:dyDescent="0.2">
      <c r="A51" s="882"/>
      <c r="B51" s="883"/>
      <c r="C51" s="883"/>
      <c r="D51" s="883"/>
      <c r="E51" s="883"/>
      <c r="F51" s="884"/>
    </row>
    <row r="52" spans="1:13" s="340" customFormat="1" x14ac:dyDescent="0.2">
      <c r="A52" s="878"/>
      <c r="B52" s="879"/>
      <c r="C52" s="879"/>
      <c r="D52" s="879"/>
      <c r="E52" s="879"/>
      <c r="F52" s="880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V53"/>
  <sheetViews>
    <sheetView topLeftCell="A32" zoomScale="124" zoomScaleNormal="124" zoomScaleSheetLayoutView="100" workbookViewId="0">
      <selection activeCell="J28" sqref="I26:J28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416"/>
      <c r="C22" s="351"/>
      <c r="D22" s="340"/>
      <c r="E22" s="340"/>
      <c r="F22" s="341"/>
    </row>
    <row r="23" spans="1:22" x14ac:dyDescent="0.2">
      <c r="A23" s="882"/>
      <c r="B23" s="883"/>
      <c r="C23" s="883"/>
      <c r="D23" s="883"/>
      <c r="E23" s="883"/>
      <c r="F23" s="884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81" t="s">
        <v>374</v>
      </c>
      <c r="B27" s="876"/>
      <c r="C27" s="876"/>
      <c r="D27" s="876"/>
      <c r="E27" s="876"/>
      <c r="F27" s="877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6" x14ac:dyDescent="0.2">
      <c r="A33" s="343"/>
      <c r="B33" s="340"/>
      <c r="C33" s="340"/>
      <c r="D33" s="340"/>
      <c r="E33" s="340"/>
      <c r="F33" s="341"/>
    </row>
    <row r="34" spans="1:6" x14ac:dyDescent="0.2">
      <c r="A34" s="330"/>
      <c r="B34" s="340"/>
      <c r="C34" s="340"/>
      <c r="D34" s="340"/>
      <c r="E34" s="340"/>
      <c r="F34" s="341"/>
    </row>
    <row r="35" spans="1:6" x14ac:dyDescent="0.2">
      <c r="A35" s="343"/>
      <c r="B35" s="340"/>
      <c r="C35" s="340"/>
      <c r="D35" s="340"/>
      <c r="E35" s="340"/>
      <c r="F35" s="341"/>
    </row>
    <row r="36" spans="1:6" x14ac:dyDescent="0.2">
      <c r="A36" s="330"/>
      <c r="B36" s="340"/>
      <c r="C36" s="340"/>
      <c r="D36" s="340"/>
      <c r="E36" s="340"/>
      <c r="F36" s="341"/>
    </row>
    <row r="37" spans="1:6" x14ac:dyDescent="0.2">
      <c r="A37" s="343"/>
      <c r="B37" s="340"/>
      <c r="C37" s="340"/>
      <c r="D37" s="340"/>
      <c r="E37" s="340"/>
      <c r="F37" s="341"/>
    </row>
    <row r="38" spans="1:6" x14ac:dyDescent="0.2">
      <c r="A38" s="343"/>
      <c r="B38" s="340"/>
      <c r="C38" s="340"/>
      <c r="D38" s="340"/>
      <c r="E38" s="340"/>
      <c r="F38" s="341"/>
    </row>
    <row r="39" spans="1:6" x14ac:dyDescent="0.2">
      <c r="A39" s="343"/>
      <c r="B39" s="340"/>
      <c r="C39" s="340"/>
      <c r="D39" s="340"/>
      <c r="E39" s="340"/>
      <c r="F39" s="341"/>
    </row>
    <row r="40" spans="1:6" x14ac:dyDescent="0.2">
      <c r="A40" s="343"/>
      <c r="B40" s="340"/>
      <c r="C40" s="340"/>
      <c r="D40" s="340"/>
      <c r="E40" s="340"/>
      <c r="F40" s="341"/>
    </row>
    <row r="41" spans="1:6" x14ac:dyDescent="0.2">
      <c r="A41" s="343"/>
      <c r="B41" s="340"/>
      <c r="C41" s="340"/>
      <c r="D41" s="340"/>
      <c r="E41" s="340"/>
      <c r="F41" s="341"/>
    </row>
    <row r="42" spans="1:6" x14ac:dyDescent="0.2">
      <c r="A42" s="343"/>
      <c r="B42" s="340"/>
      <c r="C42" s="340"/>
      <c r="D42" s="340"/>
      <c r="E42" s="340"/>
      <c r="F42" s="341"/>
    </row>
    <row r="43" spans="1:6" x14ac:dyDescent="0.2">
      <c r="A43" s="343"/>
      <c r="B43" s="340"/>
      <c r="C43" s="340"/>
      <c r="D43" s="340"/>
      <c r="E43" s="340"/>
      <c r="F43" s="341"/>
    </row>
    <row r="44" spans="1:6" x14ac:dyDescent="0.2">
      <c r="A44" s="343"/>
      <c r="B44" s="340"/>
      <c r="C44" s="340"/>
      <c r="D44" s="340"/>
      <c r="E44" s="340"/>
      <c r="F44" s="341"/>
    </row>
    <row r="45" spans="1:6" x14ac:dyDescent="0.2">
      <c r="A45" s="343"/>
      <c r="B45" s="340"/>
      <c r="C45" s="340"/>
      <c r="D45" s="340"/>
      <c r="E45" s="340"/>
      <c r="F45" s="341"/>
    </row>
    <row r="46" spans="1:6" x14ac:dyDescent="0.2">
      <c r="A46" s="343"/>
      <c r="B46" s="340"/>
      <c r="C46" s="340"/>
      <c r="D46" s="340"/>
      <c r="E46" s="340"/>
      <c r="F46" s="341"/>
    </row>
    <row r="47" spans="1:6" x14ac:dyDescent="0.2">
      <c r="A47" s="343"/>
      <c r="B47" s="340"/>
      <c r="C47" s="340"/>
      <c r="D47" s="340"/>
      <c r="E47" s="340"/>
      <c r="F47" s="341"/>
    </row>
    <row r="48" spans="1:6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416"/>
      <c r="C49" s="340"/>
      <c r="D49" s="340"/>
      <c r="E49" s="340"/>
      <c r="F49" s="341"/>
      <c r="I49" s="342"/>
      <c r="M49" s="342"/>
    </row>
    <row r="50" spans="1:13" x14ac:dyDescent="0.2">
      <c r="A50" s="343"/>
      <c r="B50" s="340"/>
      <c r="C50" s="340"/>
      <c r="D50" s="340"/>
      <c r="E50" s="340"/>
      <c r="F50" s="341"/>
      <c r="I50" s="342"/>
      <c r="M50" s="342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82"/>
      <c r="B52" s="883"/>
      <c r="C52" s="883"/>
      <c r="D52" s="883"/>
      <c r="E52" s="883"/>
      <c r="F52" s="884"/>
    </row>
    <row r="53" spans="1:13" s="340" customFormat="1" x14ac:dyDescent="0.2">
      <c r="A53" s="878"/>
      <c r="B53" s="879"/>
      <c r="C53" s="879"/>
      <c r="D53" s="879"/>
      <c r="E53" s="879"/>
      <c r="F53" s="880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V75"/>
  <sheetViews>
    <sheetView zoomScaleSheetLayoutView="100" workbookViewId="0">
      <selection activeCell="F2" sqref="F2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6" spans="1:22" x14ac:dyDescent="0.2">
      <c r="A6" s="454"/>
      <c r="B6" s="455"/>
      <c r="C6" s="455"/>
      <c r="D6" s="455"/>
      <c r="E6" s="455"/>
      <c r="F6" s="451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881"/>
      <c r="B21" s="869"/>
      <c r="C21" s="869"/>
      <c r="D21" s="869"/>
      <c r="E21" s="869"/>
      <c r="F21" s="870"/>
    </row>
    <row r="22" spans="1:22" ht="7.5" customHeight="1" x14ac:dyDescent="0.2">
      <c r="A22" s="444"/>
      <c r="B22" s="407"/>
      <c r="C22" s="407"/>
      <c r="D22" s="407"/>
      <c r="E22" s="407"/>
      <c r="F22" s="408"/>
    </row>
    <row r="23" spans="1:22" x14ac:dyDescent="0.2">
      <c r="A23" s="354"/>
      <c r="B23" s="351"/>
      <c r="C23" s="351"/>
      <c r="D23" s="351"/>
      <c r="E23" s="351"/>
      <c r="F23" s="352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54"/>
      <c r="B25" s="351"/>
      <c r="C25" s="351"/>
      <c r="D25" s="351"/>
      <c r="E25" s="351"/>
      <c r="F25" s="352"/>
    </row>
    <row r="26" spans="1:22" x14ac:dyDescent="0.2">
      <c r="A26" s="339"/>
      <c r="B26" s="340"/>
      <c r="C26" s="340"/>
      <c r="D26" s="340"/>
      <c r="E26" s="340"/>
      <c r="F26" s="341"/>
      <c r="I26" s="342"/>
      <c r="M26" s="342"/>
      <c r="R26" s="342"/>
      <c r="V26" s="342"/>
    </row>
    <row r="27" spans="1:22" x14ac:dyDescent="0.2">
      <c r="A27" s="339"/>
      <c r="B27" s="340"/>
      <c r="C27" s="340"/>
      <c r="D27" s="340"/>
      <c r="E27" s="340"/>
      <c r="F27" s="341"/>
    </row>
    <row r="28" spans="1:22" x14ac:dyDescent="0.2">
      <c r="A28" s="354"/>
      <c r="B28" s="340"/>
      <c r="C28" s="340"/>
      <c r="D28" s="340"/>
      <c r="E28" s="340"/>
      <c r="F28" s="341"/>
    </row>
    <row r="29" spans="1:22" x14ac:dyDescent="0.2">
      <c r="A29" s="339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30"/>
      <c r="B33" s="340"/>
      <c r="C33" s="340"/>
      <c r="D33" s="340"/>
      <c r="E33" s="340"/>
      <c r="F33" s="341"/>
    </row>
    <row r="34" spans="1:13" x14ac:dyDescent="0.2">
      <c r="A34" s="343"/>
      <c r="B34" s="340"/>
      <c r="C34" s="340"/>
      <c r="D34" s="340"/>
      <c r="E34" s="340"/>
      <c r="F34" s="341"/>
    </row>
    <row r="35" spans="1:13" x14ac:dyDescent="0.2">
      <c r="A35" s="330"/>
      <c r="B35" s="340"/>
      <c r="C35" s="340"/>
      <c r="D35" s="340"/>
      <c r="E35" s="340"/>
      <c r="F35" s="341"/>
    </row>
    <row r="36" spans="1:13" x14ac:dyDescent="0.2">
      <c r="A36" s="343"/>
      <c r="B36" s="340"/>
      <c r="C36" s="340"/>
      <c r="D36" s="340"/>
      <c r="E36" s="340"/>
      <c r="F36" s="341"/>
    </row>
    <row r="37" spans="1:13" x14ac:dyDescent="0.2">
      <c r="A37" s="881"/>
      <c r="B37" s="869"/>
      <c r="C37" s="869"/>
      <c r="D37" s="869"/>
      <c r="E37" s="869"/>
      <c r="F37" s="870"/>
    </row>
    <row r="38" spans="1:13" ht="7.5" customHeight="1" x14ac:dyDescent="0.2">
      <c r="A38" s="444"/>
      <c r="B38" s="407"/>
      <c r="C38" s="407"/>
      <c r="D38" s="407"/>
      <c r="E38" s="407"/>
      <c r="F38" s="408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  <c r="I40" s="342"/>
      <c r="M40" s="342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340"/>
      <c r="C48" s="340"/>
      <c r="D48" s="340"/>
      <c r="E48" s="340"/>
      <c r="F48" s="341"/>
    </row>
    <row r="49" spans="1:6" x14ac:dyDescent="0.2">
      <c r="A49" s="343"/>
      <c r="B49" s="340"/>
      <c r="C49" s="340"/>
      <c r="D49" s="340"/>
      <c r="E49" s="340"/>
      <c r="F49" s="341"/>
    </row>
    <row r="50" spans="1:6" x14ac:dyDescent="0.2">
      <c r="A50" s="343"/>
      <c r="B50" s="340"/>
      <c r="C50" s="340"/>
      <c r="D50" s="340"/>
      <c r="E50" s="340"/>
      <c r="F50" s="341"/>
    </row>
    <row r="51" spans="1:6" x14ac:dyDescent="0.2">
      <c r="A51" s="343"/>
      <c r="B51" s="340"/>
      <c r="C51" s="340"/>
      <c r="D51" s="340"/>
      <c r="E51" s="340"/>
      <c r="F51" s="341"/>
    </row>
    <row r="52" spans="1:6" x14ac:dyDescent="0.2">
      <c r="A52" s="343"/>
      <c r="B52" s="340"/>
      <c r="C52" s="340"/>
      <c r="D52" s="340"/>
      <c r="E52" s="340"/>
      <c r="F52" s="341"/>
    </row>
    <row r="53" spans="1:6" x14ac:dyDescent="0.2">
      <c r="A53" s="406"/>
      <c r="B53" s="407"/>
      <c r="C53" s="407"/>
      <c r="D53" s="407"/>
      <c r="E53" s="407"/>
      <c r="F53" s="408"/>
    </row>
    <row r="54" spans="1:6" x14ac:dyDescent="0.2">
      <c r="A54" s="406"/>
      <c r="B54" s="407"/>
      <c r="C54" s="407"/>
      <c r="D54" s="407"/>
      <c r="E54" s="407"/>
      <c r="F54" s="408"/>
    </row>
    <row r="55" spans="1:6" x14ac:dyDescent="0.2">
      <c r="A55" s="881"/>
      <c r="B55" s="869"/>
      <c r="C55" s="869"/>
      <c r="D55" s="869"/>
      <c r="E55" s="869"/>
      <c r="F55" s="870"/>
    </row>
    <row r="56" spans="1:6" x14ac:dyDescent="0.2">
      <c r="A56" s="429"/>
      <c r="B56" s="430"/>
      <c r="C56" s="430"/>
      <c r="D56" s="430"/>
      <c r="E56" s="430"/>
      <c r="F56" s="431"/>
    </row>
    <row r="57" spans="1:6" x14ac:dyDescent="0.2">
      <c r="A57" s="426"/>
      <c r="B57" s="427"/>
      <c r="C57" s="427"/>
      <c r="D57" s="427"/>
      <c r="E57" s="427"/>
      <c r="F57" s="428"/>
    </row>
    <row r="58" spans="1:6" x14ac:dyDescent="0.2">
      <c r="A58" s="406"/>
      <c r="B58" s="407"/>
      <c r="C58" s="407"/>
      <c r="D58" s="407"/>
      <c r="E58" s="407"/>
      <c r="F58" s="408"/>
    </row>
    <row r="59" spans="1:6" x14ac:dyDescent="0.2">
      <c r="A59" s="406"/>
      <c r="B59" s="407"/>
      <c r="C59" s="407"/>
      <c r="D59" s="407"/>
      <c r="E59" s="407"/>
      <c r="F59" s="408"/>
    </row>
    <row r="60" spans="1:6" x14ac:dyDescent="0.2">
      <c r="A60" s="406"/>
      <c r="B60" s="407"/>
      <c r="C60" s="407"/>
      <c r="D60" s="407"/>
      <c r="E60" s="407"/>
      <c r="F60" s="408"/>
    </row>
    <row r="61" spans="1:6" x14ac:dyDescent="0.2">
      <c r="A61" s="406"/>
      <c r="B61" s="407"/>
      <c r="C61" s="407"/>
      <c r="D61" s="407"/>
      <c r="E61" s="407"/>
      <c r="F61" s="408"/>
    </row>
    <row r="62" spans="1:6" x14ac:dyDescent="0.2">
      <c r="A62" s="406"/>
      <c r="B62" s="407"/>
      <c r="C62" s="407"/>
      <c r="D62" s="407"/>
      <c r="E62" s="407"/>
      <c r="F62" s="408"/>
    </row>
    <row r="63" spans="1:6" x14ac:dyDescent="0.2">
      <c r="A63" s="406"/>
      <c r="B63" s="407"/>
      <c r="C63" s="407"/>
      <c r="D63" s="407"/>
      <c r="E63" s="407"/>
      <c r="F63" s="408"/>
    </row>
    <row r="64" spans="1:6" x14ac:dyDescent="0.2">
      <c r="A64" s="343"/>
      <c r="B64" s="340"/>
      <c r="C64" s="340"/>
      <c r="D64" s="340"/>
      <c r="E64" s="340"/>
      <c r="F64" s="341"/>
    </row>
    <row r="65" spans="1:13" x14ac:dyDescent="0.2">
      <c r="A65" s="343"/>
      <c r="B65" s="340"/>
      <c r="C65" s="340"/>
      <c r="D65" s="340"/>
      <c r="E65" s="340"/>
      <c r="F65" s="341"/>
    </row>
    <row r="66" spans="1:13" x14ac:dyDescent="0.2">
      <c r="A66" s="343"/>
      <c r="B66" s="340"/>
      <c r="C66" s="340"/>
      <c r="D66" s="340"/>
      <c r="E66" s="340"/>
      <c r="F66" s="341"/>
    </row>
    <row r="67" spans="1:13" x14ac:dyDescent="0.2">
      <c r="A67" s="343"/>
      <c r="B67" s="340"/>
      <c r="C67" s="340"/>
      <c r="D67" s="340"/>
      <c r="E67" s="340"/>
      <c r="F67" s="341"/>
    </row>
    <row r="68" spans="1:13" x14ac:dyDescent="0.2">
      <c r="A68" s="343"/>
      <c r="B68" s="340"/>
      <c r="C68" s="340"/>
      <c r="D68" s="340"/>
      <c r="E68" s="340"/>
      <c r="F68" s="341"/>
    </row>
    <row r="69" spans="1:13" x14ac:dyDescent="0.2">
      <c r="A69" s="343"/>
      <c r="B69" s="340"/>
      <c r="C69" s="340"/>
      <c r="D69" s="340"/>
      <c r="E69" s="340"/>
      <c r="F69" s="341"/>
    </row>
    <row r="70" spans="1:13" x14ac:dyDescent="0.2">
      <c r="A70" s="343"/>
      <c r="B70" s="340"/>
      <c r="C70" s="340"/>
      <c r="D70" s="340"/>
      <c r="E70" s="340"/>
      <c r="F70" s="341"/>
    </row>
    <row r="71" spans="1:13" x14ac:dyDescent="0.2">
      <c r="A71" s="419"/>
      <c r="B71" s="424"/>
      <c r="C71" s="424"/>
      <c r="D71" s="424"/>
      <c r="E71" s="424"/>
      <c r="F71" s="425"/>
    </row>
    <row r="72" spans="1:13" x14ac:dyDescent="0.2">
      <c r="A72" s="343"/>
      <c r="B72" s="340"/>
      <c r="C72" s="340"/>
      <c r="D72" s="340"/>
      <c r="E72" s="340"/>
      <c r="F72" s="341"/>
      <c r="I72" s="342"/>
      <c r="M72" s="342"/>
    </row>
    <row r="73" spans="1:13" x14ac:dyDescent="0.2">
      <c r="A73" s="343"/>
      <c r="B73" s="340"/>
      <c r="C73" s="340"/>
      <c r="D73" s="340"/>
      <c r="E73" s="340"/>
      <c r="F73" s="341"/>
    </row>
    <row r="74" spans="1:13" x14ac:dyDescent="0.2">
      <c r="A74" s="343"/>
      <c r="B74" s="340"/>
      <c r="C74" s="340"/>
      <c r="D74" s="340"/>
      <c r="E74" s="340"/>
      <c r="F74" s="341"/>
    </row>
    <row r="75" spans="1:13" x14ac:dyDescent="0.2">
      <c r="A75" s="885"/>
      <c r="B75" s="886"/>
      <c r="C75" s="886"/>
      <c r="D75" s="886"/>
      <c r="E75" s="886"/>
      <c r="F75" s="887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53"/>
  <sheetViews>
    <sheetView topLeftCell="C18" zoomScale="86" zoomScaleNormal="86" zoomScaleSheetLayoutView="100" workbookViewId="0">
      <selection activeCell="U12" sqref="U12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343"/>
      <c r="B27" s="340"/>
      <c r="C27" s="340"/>
      <c r="D27" s="340"/>
      <c r="E27" s="340"/>
      <c r="F27" s="341"/>
      <c r="G27" s="343"/>
    </row>
    <row r="28" spans="1:22" x14ac:dyDescent="0.2">
      <c r="A28" s="873"/>
      <c r="B28" s="874"/>
      <c r="C28" s="874"/>
      <c r="D28" s="874"/>
      <c r="E28" s="874"/>
      <c r="F28" s="875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30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  <c r="I38" s="342"/>
      <c r="M38" s="342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  <c r="G47" s="343"/>
    </row>
    <row r="48" spans="1:13" x14ac:dyDescent="0.2">
      <c r="A48" s="343"/>
      <c r="B48" s="340"/>
      <c r="C48" s="340"/>
      <c r="D48" s="340"/>
      <c r="E48" s="340"/>
      <c r="F48" s="341"/>
      <c r="G48" s="340"/>
    </row>
    <row r="49" spans="1:13" x14ac:dyDescent="0.2">
      <c r="A49" s="343"/>
      <c r="B49" s="340"/>
      <c r="C49" s="340"/>
      <c r="D49" s="340"/>
      <c r="E49" s="340"/>
      <c r="F49" s="341"/>
      <c r="G49" s="340"/>
    </row>
    <row r="50" spans="1:13" x14ac:dyDescent="0.2">
      <c r="A50" s="343"/>
      <c r="B50" s="340"/>
      <c r="C50" s="340"/>
      <c r="D50" s="340"/>
      <c r="E50" s="340"/>
      <c r="F50" s="341"/>
      <c r="G50" s="340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73"/>
      <c r="B52" s="874"/>
      <c r="C52" s="874"/>
      <c r="D52" s="874"/>
      <c r="E52" s="874"/>
      <c r="F52" s="875"/>
    </row>
    <row r="53" spans="1:13" x14ac:dyDescent="0.2">
      <c r="A53" s="344"/>
      <c r="B53" s="345"/>
      <c r="C53" s="345"/>
      <c r="D53" s="345"/>
      <c r="E53" s="345"/>
      <c r="F53" s="346"/>
      <c r="I53" s="342"/>
      <c r="M53" s="342"/>
    </row>
  </sheetData>
  <mergeCells count="5">
    <mergeCell ref="A52:F52"/>
    <mergeCell ref="D4:D5"/>
    <mergeCell ref="E4:E5"/>
    <mergeCell ref="F4:F5"/>
    <mergeCell ref="A28:F28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V83"/>
  <sheetViews>
    <sheetView topLeftCell="B18" zoomScale="85" zoomScaleNormal="85" zoomScaleSheetLayoutView="100" workbookViewId="0">
      <selection activeCell="T19" sqref="T19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'Photo GPS'!C4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873"/>
      <c r="B25" s="874"/>
      <c r="C25" s="874"/>
      <c r="D25" s="874"/>
      <c r="E25" s="874"/>
      <c r="F25" s="875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73"/>
      <c r="B27" s="874"/>
      <c r="C27" s="874"/>
      <c r="D27" s="874"/>
      <c r="E27" s="874"/>
      <c r="F27" s="875"/>
      <c r="G27" s="373"/>
      <c r="H27" s="373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30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  <c r="I38" s="342"/>
      <c r="M38" s="342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340"/>
      <c r="C49" s="340"/>
      <c r="D49" s="340"/>
      <c r="E49" s="340"/>
      <c r="F49" s="341"/>
    </row>
    <row r="50" spans="1:13" x14ac:dyDescent="0.2">
      <c r="A50" s="343"/>
      <c r="B50" s="340"/>
      <c r="C50" s="340"/>
      <c r="D50" s="340"/>
      <c r="E50" s="340"/>
      <c r="F50" s="341"/>
    </row>
    <row r="51" spans="1:13" x14ac:dyDescent="0.2">
      <c r="A51" s="343"/>
      <c r="B51" s="340"/>
      <c r="C51" s="340"/>
      <c r="D51" s="340"/>
      <c r="E51" s="340"/>
      <c r="F51" s="341"/>
      <c r="G51" s="340"/>
    </row>
    <row r="52" spans="1:13" x14ac:dyDescent="0.2">
      <c r="A52" s="873"/>
      <c r="B52" s="874"/>
      <c r="C52" s="874"/>
      <c r="D52" s="874"/>
      <c r="E52" s="874"/>
      <c r="F52" s="875"/>
      <c r="G52" s="373"/>
      <c r="H52" s="373"/>
    </row>
    <row r="53" spans="1:13" x14ac:dyDescent="0.2">
      <c r="A53" s="344"/>
      <c r="B53" s="345"/>
      <c r="C53" s="345"/>
      <c r="D53" s="345"/>
      <c r="E53" s="345"/>
      <c r="F53" s="346"/>
      <c r="I53" s="342"/>
      <c r="M53" s="342"/>
    </row>
    <row r="55" spans="1:13" ht="14.25" x14ac:dyDescent="0.2">
      <c r="A55" s="336" t="s">
        <v>211</v>
      </c>
      <c r="B55" s="337"/>
      <c r="C55" s="337"/>
    </row>
    <row r="56" spans="1:13" ht="14.25" x14ac:dyDescent="0.2">
      <c r="A56" s="339" t="s">
        <v>212</v>
      </c>
      <c r="B56" s="340"/>
      <c r="C56" s="340"/>
    </row>
    <row r="57" spans="1:13" ht="14.25" x14ac:dyDescent="0.2">
      <c r="A57" s="339" t="s">
        <v>213</v>
      </c>
      <c r="B57" s="340"/>
      <c r="C57" s="340"/>
    </row>
    <row r="58" spans="1:13" ht="14.25" x14ac:dyDescent="0.2">
      <c r="A58" s="339" t="s">
        <v>214</v>
      </c>
      <c r="B58" s="340"/>
      <c r="C58" s="340"/>
    </row>
    <row r="59" spans="1:13" ht="14.25" x14ac:dyDescent="0.2">
      <c r="A59" s="339" t="s">
        <v>215</v>
      </c>
      <c r="B59" s="340"/>
      <c r="C59" s="340"/>
    </row>
    <row r="60" spans="1:13" ht="14.25" x14ac:dyDescent="0.2">
      <c r="A60" s="339" t="s">
        <v>216</v>
      </c>
      <c r="B60" s="340"/>
      <c r="C60" s="340"/>
    </row>
    <row r="61" spans="1:13" ht="14.25" x14ac:dyDescent="0.2">
      <c r="A61" s="339" t="s">
        <v>217</v>
      </c>
      <c r="B61" s="340"/>
      <c r="C61" s="340"/>
    </row>
    <row r="62" spans="1:13" ht="14.25" x14ac:dyDescent="0.2">
      <c r="A62" s="339" t="s">
        <v>218</v>
      </c>
      <c r="B62" s="340"/>
      <c r="C62" s="340"/>
    </row>
    <row r="63" spans="1:13" ht="14.25" x14ac:dyDescent="0.2">
      <c r="A63" s="339" t="s">
        <v>219</v>
      </c>
      <c r="B63" s="340"/>
      <c r="C63" s="340"/>
    </row>
    <row r="64" spans="1:13" ht="14.25" x14ac:dyDescent="0.2">
      <c r="A64" s="339" t="s">
        <v>220</v>
      </c>
      <c r="B64" s="340"/>
      <c r="C64" s="340"/>
    </row>
    <row r="65" spans="1:3" ht="14.25" x14ac:dyDescent="0.2">
      <c r="A65" s="339" t="s">
        <v>221</v>
      </c>
      <c r="B65" s="340"/>
      <c r="C65" s="340"/>
    </row>
    <row r="66" spans="1:3" ht="14.25" x14ac:dyDescent="0.2">
      <c r="A66" s="339" t="s">
        <v>222</v>
      </c>
      <c r="B66" s="340"/>
      <c r="C66" s="340"/>
    </row>
    <row r="67" spans="1:3" x14ac:dyDescent="0.2">
      <c r="A67" s="339"/>
      <c r="B67" s="340"/>
      <c r="C67" s="340"/>
    </row>
    <row r="68" spans="1:3" x14ac:dyDescent="0.2">
      <c r="A68" s="339" t="s">
        <v>223</v>
      </c>
      <c r="B68" s="340"/>
      <c r="C68" s="340"/>
    </row>
    <row r="69" spans="1:3" ht="14.25" x14ac:dyDescent="0.2">
      <c r="A69" s="339" t="s">
        <v>211</v>
      </c>
      <c r="B69" s="340"/>
      <c r="C69" s="340"/>
    </row>
    <row r="70" spans="1:3" ht="14.25" x14ac:dyDescent="0.2">
      <c r="A70" s="339" t="s">
        <v>211</v>
      </c>
      <c r="B70" s="340"/>
      <c r="C70" s="340"/>
    </row>
    <row r="71" spans="1:3" ht="14.25" x14ac:dyDescent="0.2">
      <c r="A71" s="339" t="s">
        <v>211</v>
      </c>
      <c r="B71" s="340"/>
      <c r="C71" s="340"/>
    </row>
    <row r="72" spans="1:3" ht="14.25" x14ac:dyDescent="0.2">
      <c r="A72" s="339" t="s">
        <v>211</v>
      </c>
      <c r="B72" s="340"/>
      <c r="C72" s="340"/>
    </row>
    <row r="73" spans="1:3" x14ac:dyDescent="0.2">
      <c r="A73" s="343"/>
      <c r="B73" s="340"/>
      <c r="C73" s="340"/>
    </row>
    <row r="74" spans="1:3" x14ac:dyDescent="0.2">
      <c r="A74" s="339" t="s">
        <v>224</v>
      </c>
      <c r="B74" s="340"/>
      <c r="C74" s="340"/>
    </row>
    <row r="75" spans="1:3" x14ac:dyDescent="0.2">
      <c r="A75" s="330" t="s">
        <v>225</v>
      </c>
      <c r="B75" s="340"/>
      <c r="C75" s="340"/>
    </row>
    <row r="76" spans="1:3" x14ac:dyDescent="0.2">
      <c r="A76" s="330" t="s">
        <v>226</v>
      </c>
      <c r="B76" s="340"/>
      <c r="C76" s="340"/>
    </row>
    <row r="77" spans="1:3" x14ac:dyDescent="0.2">
      <c r="A77" s="330" t="s">
        <v>227</v>
      </c>
      <c r="B77" s="340"/>
      <c r="C77" s="340"/>
    </row>
    <row r="78" spans="1:3" x14ac:dyDescent="0.2">
      <c r="A78" s="330" t="s">
        <v>228</v>
      </c>
      <c r="B78" s="340"/>
      <c r="C78" s="340"/>
    </row>
    <row r="79" spans="1:3" x14ac:dyDescent="0.2">
      <c r="A79" s="343"/>
      <c r="B79" s="340"/>
      <c r="C79" s="340"/>
    </row>
    <row r="80" spans="1:3" x14ac:dyDescent="0.2">
      <c r="A80" s="330" t="s">
        <v>229</v>
      </c>
      <c r="B80" s="340"/>
      <c r="C80" s="340"/>
    </row>
    <row r="81" spans="1:3" x14ac:dyDescent="0.2">
      <c r="A81" s="343"/>
      <c r="B81" s="340"/>
      <c r="C81" s="340"/>
    </row>
    <row r="82" spans="1:3" x14ac:dyDescent="0.2">
      <c r="A82" s="330" t="s">
        <v>230</v>
      </c>
      <c r="B82" s="340"/>
      <c r="C82" s="340"/>
    </row>
    <row r="83" spans="1:3" x14ac:dyDescent="0.2">
      <c r="A83" s="343"/>
      <c r="B83" s="340"/>
      <c r="C83" s="340"/>
    </row>
  </sheetData>
  <mergeCells count="6">
    <mergeCell ref="A52:F52"/>
    <mergeCell ref="D4:D5"/>
    <mergeCell ref="E4:E5"/>
    <mergeCell ref="F4:F5"/>
    <mergeCell ref="A25:F25"/>
    <mergeCell ref="A27:F27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V53"/>
  <sheetViews>
    <sheetView topLeftCell="A13" zoomScale="85" zoomScaleNormal="85" zoomScaleSheetLayoutView="85" workbookViewId="0">
      <selection activeCell="I18" sqref="I18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'Photo GPS'!C4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  <c r="H20" s="418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868"/>
      <c r="B27" s="876"/>
      <c r="C27" s="876"/>
      <c r="D27" s="876"/>
      <c r="E27" s="876"/>
      <c r="F27" s="877"/>
    </row>
    <row r="28" spans="1:22" x14ac:dyDescent="0.2">
      <c r="A28" s="888"/>
      <c r="B28" s="891"/>
      <c r="C28" s="891"/>
      <c r="D28" s="891"/>
      <c r="E28" s="891"/>
      <c r="F28" s="892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30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  <c r="I38" s="342"/>
      <c r="M38" s="342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340"/>
      <c r="C49" s="340"/>
      <c r="D49" s="340"/>
      <c r="E49" s="340"/>
      <c r="F49" s="341"/>
    </row>
    <row r="50" spans="1:13" x14ac:dyDescent="0.2">
      <c r="A50" s="868"/>
      <c r="B50" s="871"/>
      <c r="C50" s="871"/>
      <c r="D50" s="871"/>
      <c r="E50" s="871"/>
      <c r="F50" s="872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88"/>
      <c r="B52" s="889"/>
      <c r="C52" s="889"/>
      <c r="D52" s="889"/>
      <c r="E52" s="889"/>
      <c r="F52" s="890"/>
    </row>
    <row r="53" spans="1:13" x14ac:dyDescent="0.2">
      <c r="A53" s="344"/>
      <c r="B53" s="345"/>
      <c r="C53" s="345"/>
      <c r="D53" s="345"/>
      <c r="E53" s="345"/>
      <c r="F53" s="346"/>
      <c r="I53" s="342"/>
      <c r="M53" s="342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4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69" customWidth="1"/>
    <col min="2" max="2" width="29.85546875" style="469" customWidth="1"/>
    <col min="3" max="3" width="24.85546875" style="469" customWidth="1"/>
    <col min="4" max="4" width="14.42578125" style="469" customWidth="1"/>
    <col min="5" max="5" width="29.140625" style="469" customWidth="1"/>
    <col min="6" max="16384" width="9.140625" style="469"/>
  </cols>
  <sheetData>
    <row r="1" spans="1:15" ht="21.75" customHeight="1" x14ac:dyDescent="0.2">
      <c r="A1" s="475" t="s">
        <v>395</v>
      </c>
      <c r="B1" s="470" t="s">
        <v>396</v>
      </c>
      <c r="C1" s="470" t="s">
        <v>397</v>
      </c>
      <c r="D1" s="470" t="s">
        <v>398</v>
      </c>
      <c r="E1" s="469" t="s">
        <v>292</v>
      </c>
      <c r="O1" s="470" t="s">
        <v>371</v>
      </c>
    </row>
    <row r="2" spans="1:15" x14ac:dyDescent="0.2">
      <c r="A2" s="470" t="s">
        <v>372</v>
      </c>
      <c r="B2" s="470" t="s">
        <v>380</v>
      </c>
      <c r="C2" s="470" t="s">
        <v>382</v>
      </c>
      <c r="D2" s="477" t="s">
        <v>399</v>
      </c>
      <c r="E2" s="469" t="s">
        <v>424</v>
      </c>
    </row>
    <row r="3" spans="1:15" x14ac:dyDescent="0.2">
      <c r="A3" s="470" t="s">
        <v>375</v>
      </c>
      <c r="B3" s="470" t="s">
        <v>400</v>
      </c>
      <c r="C3" s="470" t="s">
        <v>401</v>
      </c>
      <c r="D3" s="477" t="s">
        <v>402</v>
      </c>
      <c r="E3" s="469" t="s">
        <v>425</v>
      </c>
    </row>
    <row r="4" spans="1:15" x14ac:dyDescent="0.2">
      <c r="A4" s="470" t="s">
        <v>405</v>
      </c>
      <c r="C4" s="470" t="s">
        <v>403</v>
      </c>
      <c r="D4" s="476"/>
      <c r="E4" s="469" t="s">
        <v>426</v>
      </c>
    </row>
    <row r="5" spans="1:15" x14ac:dyDescent="0.2">
      <c r="A5" s="470" t="s">
        <v>406</v>
      </c>
      <c r="C5" s="470" t="s">
        <v>404</v>
      </c>
      <c r="D5" s="476"/>
      <c r="E5" s="469" t="s">
        <v>427</v>
      </c>
    </row>
    <row r="6" spans="1:15" x14ac:dyDescent="0.2">
      <c r="A6" s="470" t="s">
        <v>407</v>
      </c>
      <c r="C6" s="469" t="s">
        <v>422</v>
      </c>
    </row>
    <row r="7" spans="1:15" x14ac:dyDescent="0.2">
      <c r="A7" s="470" t="s">
        <v>408</v>
      </c>
    </row>
    <row r="8" spans="1:15" x14ac:dyDescent="0.2">
      <c r="A8" s="470" t="s">
        <v>409</v>
      </c>
    </row>
    <row r="9" spans="1:15" x14ac:dyDescent="0.2">
      <c r="A9" s="470" t="s">
        <v>410</v>
      </c>
    </row>
    <row r="10" spans="1:15" x14ac:dyDescent="0.2">
      <c r="A10" s="470" t="s">
        <v>411</v>
      </c>
    </row>
    <row r="11" spans="1:15" x14ac:dyDescent="0.2">
      <c r="A11" s="470" t="s">
        <v>412</v>
      </c>
    </row>
    <row r="12" spans="1:15" x14ac:dyDescent="0.2">
      <c r="A12" s="470" t="s">
        <v>413</v>
      </c>
    </row>
    <row r="13" spans="1:15" x14ac:dyDescent="0.2">
      <c r="A13" s="470"/>
    </row>
    <row r="14" spans="1:15" x14ac:dyDescent="0.2">
      <c r="A14" s="470" t="str">
        <f>CONCATENATE("Tower Type : ",INPUT!C41,"-",INPUT!C42,"-",INPUT!C43," ",INPUT!D43)</f>
        <v>Tower Type : RT-Greenfield- M</v>
      </c>
      <c r="G14" s="469" t="str">
        <f>LEFT(INPUT!H25,1)</f>
        <v/>
      </c>
    </row>
    <row r="15" spans="1:15" x14ac:dyDescent="0.2">
      <c r="A15" s="470" t="str">
        <f>CONCATENATE("Tower Type : ",INPUT!C41,"-",INPUT!C42,"-",INPUT!C43," ",INPUT!D43,"-HB : ",INPUT!C44," ",INPUT!D44)</f>
        <v>Tower Type : RT-Greenfield- M-HB :  M</v>
      </c>
    </row>
    <row r="16" spans="1:15" x14ac:dyDescent="0.2">
      <c r="A16" s="470"/>
    </row>
    <row r="17" spans="1:7" x14ac:dyDescent="0.2">
      <c r="A17" s="470"/>
    </row>
    <row r="18" spans="1:7" x14ac:dyDescent="0.2">
      <c r="A18" s="470"/>
      <c r="G18" s="569"/>
    </row>
    <row r="19" spans="1:7" x14ac:dyDescent="0.2">
      <c r="A19" s="470"/>
    </row>
    <row r="20" spans="1:7" x14ac:dyDescent="0.2">
      <c r="A20" s="470"/>
    </row>
    <row r="21" spans="1:7" x14ac:dyDescent="0.2">
      <c r="A21" s="470"/>
    </row>
    <row r="22" spans="1:7" x14ac:dyDescent="0.2">
      <c r="A22" s="470"/>
    </row>
    <row r="23" spans="1:7" x14ac:dyDescent="0.2">
      <c r="A23" s="470"/>
    </row>
    <row r="24" spans="1:7" x14ac:dyDescent="0.2">
      <c r="A24" s="47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V218"/>
  <sheetViews>
    <sheetView topLeftCell="A2" zoomScale="95" zoomScaleNormal="95" zoomScaleSheetLayoutView="100" workbookViewId="0">
      <selection activeCell="P63" sqref="P63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6.8554687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94" t="s">
        <v>190</v>
      </c>
      <c r="E4" s="893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N25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ht="14.25" customHeight="1" x14ac:dyDescent="0.2">
      <c r="A27" s="873"/>
      <c r="B27" s="874"/>
      <c r="C27" s="874"/>
      <c r="D27" s="874"/>
      <c r="E27" s="874"/>
      <c r="F27" s="875"/>
    </row>
    <row r="28" spans="1:22" x14ac:dyDescent="0.2">
      <c r="A28" s="339"/>
      <c r="B28" s="340"/>
      <c r="C28" s="340"/>
      <c r="D28" s="340"/>
      <c r="E28" s="340"/>
      <c r="F28" s="341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873"/>
      <c r="B30" s="874"/>
      <c r="C30" s="874"/>
      <c r="D30" s="874"/>
      <c r="E30" s="874"/>
      <c r="F30" s="875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  <c r="I33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330"/>
      <c r="B36" s="340"/>
      <c r="C36" s="340"/>
      <c r="D36" s="340"/>
      <c r="E36" s="340"/>
      <c r="F36" s="341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  <c r="I38" s="342"/>
      <c r="M38" s="342"/>
    </row>
    <row r="39" spans="1:13" ht="11.25" customHeight="1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873"/>
      <c r="B47" s="874"/>
      <c r="C47" s="874"/>
      <c r="D47" s="874"/>
      <c r="E47" s="874"/>
      <c r="F47" s="875"/>
    </row>
    <row r="48" spans="1:13" x14ac:dyDescent="0.2">
      <c r="A48" s="409"/>
      <c r="B48" s="405"/>
      <c r="C48" s="405"/>
      <c r="D48" s="405"/>
      <c r="E48" s="405"/>
      <c r="F48" s="410"/>
    </row>
    <row r="49" spans="1:6" x14ac:dyDescent="0.2">
      <c r="A49" s="409"/>
      <c r="B49" s="405"/>
      <c r="C49" s="405"/>
      <c r="D49" s="405"/>
      <c r="E49" s="405"/>
      <c r="F49" s="410"/>
    </row>
    <row r="50" spans="1:6" x14ac:dyDescent="0.2">
      <c r="A50" s="409"/>
      <c r="B50" s="405"/>
      <c r="C50" s="405"/>
      <c r="D50" s="405"/>
      <c r="E50" s="405"/>
      <c r="F50" s="410"/>
    </row>
    <row r="51" spans="1:6" x14ac:dyDescent="0.2">
      <c r="A51" s="873"/>
      <c r="B51" s="874"/>
      <c r="C51" s="874"/>
      <c r="D51" s="874"/>
      <c r="E51" s="874"/>
      <c r="F51" s="875"/>
    </row>
    <row r="52" spans="1:6" x14ac:dyDescent="0.2">
      <c r="A52" s="873"/>
      <c r="B52" s="874"/>
      <c r="C52" s="874"/>
      <c r="D52" s="874"/>
      <c r="E52" s="874"/>
      <c r="F52" s="875"/>
    </row>
    <row r="53" spans="1:6" x14ac:dyDescent="0.2">
      <c r="A53" s="873"/>
      <c r="B53" s="874"/>
      <c r="C53" s="874"/>
      <c r="D53" s="874"/>
      <c r="E53" s="874"/>
      <c r="F53" s="875"/>
    </row>
    <row r="54" spans="1:6" x14ac:dyDescent="0.2">
      <c r="A54" s="421"/>
      <c r="B54" s="422"/>
      <c r="C54" s="422"/>
      <c r="D54" s="422"/>
      <c r="E54" s="422"/>
      <c r="F54" s="423"/>
    </row>
    <row r="55" spans="1:6" ht="20.25" x14ac:dyDescent="0.2">
      <c r="A55" s="432"/>
      <c r="B55" s="337"/>
      <c r="C55" s="337"/>
      <c r="D55" s="433" t="s">
        <v>191</v>
      </c>
      <c r="E55" s="337"/>
      <c r="F55" s="338"/>
    </row>
    <row r="56" spans="1:6" ht="19.5" customHeight="1" x14ac:dyDescent="0.2">
      <c r="A56" s="434" t="s">
        <v>43</v>
      </c>
      <c r="B56" s="321" t="s">
        <v>16</v>
      </c>
      <c r="C56" s="322" t="str">
        <f>C2</f>
        <v>JAW-JK-GGP-0435</v>
      </c>
      <c r="D56" s="320" t="s">
        <v>188</v>
      </c>
      <c r="E56" s="321" t="s">
        <v>16</v>
      </c>
      <c r="F56" s="323" t="str">
        <f>F2</f>
        <v>Greenfield</v>
      </c>
    </row>
    <row r="57" spans="1:6" ht="19.5" customHeight="1" x14ac:dyDescent="0.2">
      <c r="A57" s="435" t="s">
        <v>44</v>
      </c>
      <c r="B57" s="327" t="s">
        <v>16</v>
      </c>
      <c r="C57" s="349" t="str">
        <f>C3</f>
        <v>PETERNAKAN KAPUK RAYA RELOCATION</v>
      </c>
      <c r="D57" s="326" t="s">
        <v>189</v>
      </c>
      <c r="E57" s="327" t="s">
        <v>16</v>
      </c>
      <c r="F57" s="329" t="str">
        <f>F3</f>
        <v>JABODETABEK</v>
      </c>
    </row>
    <row r="58" spans="1:6" ht="19.5" customHeight="1" x14ac:dyDescent="0.2">
      <c r="A58" s="330" t="s">
        <v>45</v>
      </c>
      <c r="B58" s="331" t="s">
        <v>16</v>
      </c>
      <c r="C58" s="332">
        <f>C4</f>
        <v>44812</v>
      </c>
      <c r="D58" s="860" t="s">
        <v>190</v>
      </c>
      <c r="E58" s="864" t="s">
        <v>16</v>
      </c>
      <c r="F58" s="866">
        <f>F4</f>
        <v>0</v>
      </c>
    </row>
    <row r="59" spans="1:6" ht="19.5" customHeight="1" x14ac:dyDescent="0.2">
      <c r="A59" s="333" t="s">
        <v>46</v>
      </c>
      <c r="B59" s="334" t="s">
        <v>16</v>
      </c>
      <c r="C59" s="335" t="str">
        <f>C5</f>
        <v>Nurhayadi</v>
      </c>
      <c r="D59" s="863"/>
      <c r="E59" s="865"/>
      <c r="F59" s="867"/>
    </row>
    <row r="61" spans="1:6" x14ac:dyDescent="0.2">
      <c r="A61" s="336"/>
      <c r="B61" s="337"/>
      <c r="C61" s="337"/>
      <c r="D61" s="337"/>
      <c r="E61" s="337"/>
      <c r="F61" s="338"/>
    </row>
    <row r="62" spans="1:6" x14ac:dyDescent="0.2">
      <c r="A62" s="339"/>
      <c r="B62" s="340"/>
      <c r="C62" s="340"/>
      <c r="D62" s="340"/>
      <c r="E62" s="340"/>
      <c r="F62" s="341"/>
    </row>
    <row r="63" spans="1:6" x14ac:dyDescent="0.2">
      <c r="A63" s="339"/>
      <c r="B63" s="340"/>
      <c r="C63" s="340"/>
      <c r="D63" s="340"/>
      <c r="E63" s="340"/>
      <c r="F63" s="341"/>
    </row>
    <row r="64" spans="1:6" x14ac:dyDescent="0.2">
      <c r="A64" s="339"/>
      <c r="B64" s="340"/>
      <c r="C64" s="340"/>
      <c r="D64" s="340"/>
      <c r="E64" s="340"/>
      <c r="F64" s="341"/>
    </row>
    <row r="65" spans="1:22" x14ac:dyDescent="0.2">
      <c r="A65" s="339"/>
      <c r="B65" s="340"/>
      <c r="C65" s="340"/>
      <c r="D65" s="340"/>
      <c r="E65" s="340"/>
      <c r="F65" s="341"/>
    </row>
    <row r="66" spans="1:22" x14ac:dyDescent="0.2">
      <c r="A66" s="339"/>
      <c r="B66" s="340"/>
      <c r="C66" s="340"/>
      <c r="D66" s="340"/>
      <c r="E66" s="340"/>
      <c r="F66" s="341"/>
    </row>
    <row r="67" spans="1:22" x14ac:dyDescent="0.2">
      <c r="A67" s="339"/>
      <c r="B67" s="340"/>
      <c r="C67" s="340"/>
      <c r="D67" s="340"/>
      <c r="E67" s="340"/>
      <c r="F67" s="341"/>
      <c r="I67" s="342"/>
      <c r="M67" s="342"/>
      <c r="R67" s="342"/>
      <c r="V67" s="342"/>
    </row>
    <row r="68" spans="1:22" x14ac:dyDescent="0.2">
      <c r="A68" s="339"/>
      <c r="B68" s="340"/>
      <c r="C68" s="340"/>
      <c r="D68" s="340"/>
      <c r="E68" s="340"/>
      <c r="F68" s="341"/>
    </row>
    <row r="69" spans="1:22" x14ac:dyDescent="0.2">
      <c r="A69" s="339"/>
      <c r="B69" s="340"/>
      <c r="C69" s="340"/>
      <c r="D69" s="340"/>
      <c r="E69" s="340"/>
      <c r="F69" s="341"/>
    </row>
    <row r="70" spans="1:22" x14ac:dyDescent="0.2">
      <c r="A70" s="339"/>
      <c r="B70" s="340"/>
      <c r="C70" s="340"/>
      <c r="D70" s="340"/>
      <c r="E70" s="340"/>
      <c r="F70" s="341"/>
    </row>
    <row r="71" spans="1:22" x14ac:dyDescent="0.2">
      <c r="A71" s="339"/>
      <c r="B71" s="340"/>
      <c r="C71" s="340"/>
      <c r="D71" s="340"/>
      <c r="E71" s="340"/>
      <c r="F71" s="341"/>
    </row>
    <row r="72" spans="1:22" x14ac:dyDescent="0.2">
      <c r="A72" s="339"/>
      <c r="B72" s="340"/>
      <c r="C72" s="340"/>
      <c r="D72" s="340"/>
      <c r="E72" s="340"/>
      <c r="F72" s="341"/>
    </row>
    <row r="73" spans="1:22" x14ac:dyDescent="0.2">
      <c r="A73" s="339"/>
      <c r="B73" s="340"/>
      <c r="C73" s="340"/>
      <c r="D73" s="340"/>
      <c r="E73" s="340"/>
      <c r="F73" s="341"/>
    </row>
    <row r="74" spans="1:22" x14ac:dyDescent="0.2">
      <c r="A74" s="339"/>
      <c r="B74" s="340"/>
      <c r="C74" s="340"/>
      <c r="D74" s="340"/>
      <c r="E74" s="340"/>
      <c r="F74" s="341"/>
    </row>
    <row r="75" spans="1:22" x14ac:dyDescent="0.2">
      <c r="A75" s="339"/>
      <c r="B75" s="340"/>
      <c r="C75" s="340"/>
      <c r="D75" s="340"/>
      <c r="E75" s="340"/>
      <c r="F75" s="341"/>
    </row>
    <row r="76" spans="1:22" x14ac:dyDescent="0.2">
      <c r="A76" s="339"/>
      <c r="B76" s="340"/>
      <c r="C76" s="340"/>
      <c r="D76" s="340"/>
      <c r="E76" s="340"/>
      <c r="F76" s="341"/>
    </row>
    <row r="77" spans="1:22" x14ac:dyDescent="0.2">
      <c r="A77" s="339"/>
      <c r="B77" s="340"/>
      <c r="C77" s="340"/>
      <c r="D77" s="340"/>
      <c r="E77" s="340"/>
      <c r="F77" s="341"/>
    </row>
    <row r="78" spans="1:22" x14ac:dyDescent="0.2">
      <c r="A78" s="339"/>
      <c r="B78" s="340"/>
      <c r="C78" s="340"/>
      <c r="D78" s="340"/>
      <c r="E78" s="340"/>
      <c r="F78" s="341"/>
    </row>
    <row r="79" spans="1:22" x14ac:dyDescent="0.2">
      <c r="A79" s="339"/>
      <c r="B79" s="340"/>
      <c r="C79" s="340"/>
      <c r="D79" s="340"/>
      <c r="E79" s="340"/>
      <c r="F79" s="341"/>
      <c r="I79" s="342"/>
      <c r="M79" s="342"/>
      <c r="R79" s="342"/>
      <c r="V79" s="342"/>
    </row>
    <row r="80" spans="1:22" x14ac:dyDescent="0.2">
      <c r="A80" s="339"/>
      <c r="B80" s="340"/>
      <c r="C80" s="340"/>
      <c r="D80" s="340"/>
      <c r="E80" s="340"/>
      <c r="F80" s="341"/>
    </row>
    <row r="81" spans="1:13" ht="14.25" customHeight="1" x14ac:dyDescent="0.2">
      <c r="A81" s="873"/>
      <c r="B81" s="874"/>
      <c r="C81" s="874"/>
      <c r="D81" s="874"/>
      <c r="E81" s="874"/>
      <c r="F81" s="875"/>
    </row>
    <row r="82" spans="1:13" x14ac:dyDescent="0.2">
      <c r="A82" s="339"/>
      <c r="B82" s="340"/>
      <c r="C82" s="340"/>
      <c r="D82" s="340"/>
      <c r="E82" s="340"/>
      <c r="F82" s="341"/>
    </row>
    <row r="83" spans="1:13" x14ac:dyDescent="0.2">
      <c r="A83" s="330"/>
      <c r="B83" s="340"/>
      <c r="C83" s="340"/>
      <c r="D83" s="340"/>
      <c r="E83" s="340"/>
      <c r="F83" s="341"/>
    </row>
    <row r="84" spans="1:13" x14ac:dyDescent="0.2">
      <c r="A84" s="873"/>
      <c r="B84" s="874"/>
      <c r="C84" s="874"/>
      <c r="D84" s="874"/>
      <c r="E84" s="874"/>
      <c r="F84" s="875"/>
    </row>
    <row r="85" spans="1:13" x14ac:dyDescent="0.2">
      <c r="A85" s="330"/>
      <c r="B85" s="340"/>
      <c r="C85" s="340"/>
      <c r="D85" s="340"/>
      <c r="E85" s="340"/>
      <c r="F85" s="341"/>
    </row>
    <row r="86" spans="1:13" x14ac:dyDescent="0.2">
      <c r="A86" s="330"/>
      <c r="B86" s="340"/>
      <c r="C86" s="340"/>
      <c r="D86" s="340"/>
      <c r="E86" s="340"/>
      <c r="F86" s="341"/>
    </row>
    <row r="87" spans="1:13" x14ac:dyDescent="0.2">
      <c r="A87" s="343"/>
      <c r="B87" s="340"/>
      <c r="C87" s="340"/>
      <c r="D87" s="340"/>
      <c r="E87" s="340"/>
      <c r="F87" s="341"/>
    </row>
    <row r="88" spans="1:13" x14ac:dyDescent="0.2">
      <c r="A88" s="330"/>
      <c r="B88" s="340"/>
      <c r="C88" s="340"/>
      <c r="D88" s="340"/>
      <c r="E88" s="340"/>
      <c r="F88" s="341"/>
    </row>
    <row r="89" spans="1:13" x14ac:dyDescent="0.2">
      <c r="A89" s="343"/>
      <c r="B89" s="340"/>
      <c r="C89" s="340"/>
      <c r="D89" s="340"/>
      <c r="E89" s="340"/>
      <c r="F89" s="341"/>
    </row>
    <row r="90" spans="1:13" x14ac:dyDescent="0.2">
      <c r="A90" s="330"/>
      <c r="B90" s="340"/>
      <c r="C90" s="340"/>
      <c r="D90" s="340"/>
      <c r="E90" s="340"/>
      <c r="F90" s="341"/>
    </row>
    <row r="91" spans="1:13" x14ac:dyDescent="0.2">
      <c r="A91" s="343"/>
      <c r="B91" s="340"/>
      <c r="C91" s="340"/>
      <c r="D91" s="340"/>
      <c r="E91" s="340"/>
      <c r="F91" s="341"/>
    </row>
    <row r="92" spans="1:13" x14ac:dyDescent="0.2">
      <c r="A92" s="343"/>
      <c r="B92" s="340"/>
      <c r="C92" s="340"/>
      <c r="D92" s="340"/>
      <c r="E92" s="340"/>
      <c r="F92" s="341"/>
      <c r="I92" s="342"/>
      <c r="M92" s="342"/>
    </row>
    <row r="93" spans="1:13" ht="11.25" customHeight="1" x14ac:dyDescent="0.2">
      <c r="A93" s="343"/>
      <c r="B93" s="340"/>
      <c r="C93" s="340"/>
      <c r="D93" s="340"/>
      <c r="E93" s="340"/>
      <c r="F93" s="341"/>
    </row>
    <row r="94" spans="1:13" x14ac:dyDescent="0.2">
      <c r="A94" s="343"/>
      <c r="B94" s="340"/>
      <c r="C94" s="340"/>
      <c r="D94" s="340"/>
      <c r="E94" s="340"/>
      <c r="F94" s="341"/>
    </row>
    <row r="95" spans="1:13" x14ac:dyDescent="0.2">
      <c r="A95" s="343"/>
      <c r="B95" s="340"/>
      <c r="C95" s="340"/>
      <c r="D95" s="340"/>
      <c r="E95" s="340"/>
      <c r="F95" s="341"/>
    </row>
    <row r="96" spans="1:13" x14ac:dyDescent="0.2">
      <c r="A96" s="343"/>
      <c r="B96" s="340"/>
      <c r="C96" s="340"/>
      <c r="D96" s="340"/>
      <c r="E96" s="340"/>
      <c r="F96" s="341"/>
    </row>
    <row r="97" spans="1:6" x14ac:dyDescent="0.2">
      <c r="A97" s="343"/>
      <c r="B97" s="340"/>
      <c r="C97" s="340"/>
      <c r="D97" s="340"/>
      <c r="E97" s="340"/>
      <c r="F97" s="341"/>
    </row>
    <row r="98" spans="1:6" x14ac:dyDescent="0.2">
      <c r="A98" s="343"/>
      <c r="B98" s="340"/>
      <c r="C98" s="340"/>
      <c r="D98" s="340"/>
      <c r="E98" s="340"/>
      <c r="F98" s="341"/>
    </row>
    <row r="99" spans="1:6" x14ac:dyDescent="0.2">
      <c r="A99" s="343"/>
      <c r="B99" s="340"/>
      <c r="C99" s="340"/>
      <c r="D99" s="340"/>
      <c r="E99" s="340"/>
      <c r="F99" s="341"/>
    </row>
    <row r="100" spans="1:6" x14ac:dyDescent="0.2">
      <c r="A100" s="343"/>
      <c r="B100" s="340"/>
      <c r="C100" s="340"/>
      <c r="D100" s="340"/>
      <c r="E100" s="340"/>
      <c r="F100" s="341"/>
    </row>
    <row r="101" spans="1:6" x14ac:dyDescent="0.2">
      <c r="A101" s="873"/>
      <c r="B101" s="874"/>
      <c r="C101" s="874"/>
      <c r="D101" s="874"/>
      <c r="E101" s="874"/>
      <c r="F101" s="875"/>
    </row>
    <row r="102" spans="1:6" x14ac:dyDescent="0.2">
      <c r="A102" s="409"/>
      <c r="B102" s="405"/>
      <c r="C102" s="405"/>
      <c r="D102" s="405"/>
      <c r="E102" s="405"/>
      <c r="F102" s="410"/>
    </row>
    <row r="103" spans="1:6" x14ac:dyDescent="0.2">
      <c r="A103" s="409"/>
      <c r="B103" s="405"/>
      <c r="C103" s="405"/>
      <c r="D103" s="405"/>
      <c r="E103" s="405"/>
      <c r="F103" s="410"/>
    </row>
    <row r="104" spans="1:6" x14ac:dyDescent="0.2">
      <c r="A104" s="409"/>
      <c r="B104" s="405"/>
      <c r="C104" s="405"/>
      <c r="D104" s="405"/>
      <c r="E104" s="405"/>
      <c r="F104" s="410"/>
    </row>
    <row r="105" spans="1:6" x14ac:dyDescent="0.2">
      <c r="A105" s="873"/>
      <c r="B105" s="874"/>
      <c r="C105" s="874"/>
      <c r="D105" s="874"/>
      <c r="E105" s="874"/>
      <c r="F105" s="875"/>
    </row>
    <row r="106" spans="1:6" x14ac:dyDescent="0.2">
      <c r="A106" s="409"/>
      <c r="B106" s="405"/>
      <c r="C106" s="405"/>
      <c r="D106" s="405"/>
      <c r="E106" s="405"/>
      <c r="F106" s="410"/>
    </row>
    <row r="107" spans="1:6" x14ac:dyDescent="0.2">
      <c r="A107" s="873"/>
      <c r="B107" s="874"/>
      <c r="C107" s="874"/>
      <c r="D107" s="874"/>
      <c r="E107" s="874"/>
      <c r="F107" s="875"/>
    </row>
    <row r="108" spans="1:6" x14ac:dyDescent="0.2">
      <c r="A108" s="897"/>
      <c r="B108" s="898"/>
      <c r="C108" s="898"/>
      <c r="D108" s="898"/>
      <c r="E108" s="898"/>
      <c r="F108" s="899"/>
    </row>
    <row r="109" spans="1:6" x14ac:dyDescent="0.2">
      <c r="A109" s="456"/>
      <c r="B109" s="457"/>
      <c r="C109" s="457"/>
      <c r="D109" s="457"/>
      <c r="E109" s="457"/>
      <c r="F109" s="458"/>
    </row>
    <row r="110" spans="1:6" x14ac:dyDescent="0.2">
      <c r="A110" s="434" t="s">
        <v>43</v>
      </c>
      <c r="B110" s="321" t="s">
        <v>16</v>
      </c>
      <c r="C110" s="322" t="str">
        <f>C56</f>
        <v>JAW-JK-GGP-0435</v>
      </c>
      <c r="D110" s="320" t="s">
        <v>188</v>
      </c>
      <c r="E110" s="321" t="s">
        <v>16</v>
      </c>
      <c r="F110" s="323" t="str">
        <f>F56</f>
        <v>Greenfield</v>
      </c>
    </row>
    <row r="111" spans="1:6" x14ac:dyDescent="0.2">
      <c r="A111" s="435" t="s">
        <v>44</v>
      </c>
      <c r="B111" s="327" t="s">
        <v>16</v>
      </c>
      <c r="C111" s="349" t="str">
        <f>C57</f>
        <v>PETERNAKAN KAPUK RAYA RELOCATION</v>
      </c>
      <c r="D111" s="326" t="s">
        <v>189</v>
      </c>
      <c r="E111" s="327" t="s">
        <v>16</v>
      </c>
      <c r="F111" s="329" t="str">
        <f>F57</f>
        <v>JABODETABEK</v>
      </c>
    </row>
    <row r="112" spans="1:6" x14ac:dyDescent="0.2">
      <c r="A112" s="330" t="s">
        <v>45</v>
      </c>
      <c r="B112" s="331" t="s">
        <v>16</v>
      </c>
      <c r="C112" s="332">
        <f>C58</f>
        <v>44812</v>
      </c>
      <c r="D112" s="860" t="s">
        <v>190</v>
      </c>
      <c r="E112" s="864" t="s">
        <v>16</v>
      </c>
      <c r="F112" s="866">
        <f>F58</f>
        <v>0</v>
      </c>
    </row>
    <row r="113" spans="1:6" x14ac:dyDescent="0.2">
      <c r="A113" s="333" t="s">
        <v>46</v>
      </c>
      <c r="B113" s="334" t="s">
        <v>16</v>
      </c>
      <c r="C113" s="335" t="str">
        <f>C59</f>
        <v>Nurhayadi</v>
      </c>
      <c r="D113" s="863"/>
      <c r="E113" s="865"/>
      <c r="F113" s="867"/>
    </row>
    <row r="114" spans="1:6" x14ac:dyDescent="0.2">
      <c r="A114" s="343"/>
      <c r="B114" s="340"/>
      <c r="C114" s="340"/>
      <c r="D114" s="340"/>
      <c r="E114" s="340"/>
      <c r="F114" s="341"/>
    </row>
    <row r="115" spans="1:6" x14ac:dyDescent="0.2">
      <c r="A115" s="409"/>
      <c r="B115" s="405"/>
      <c r="C115" s="405"/>
      <c r="D115" s="405"/>
      <c r="E115" s="405"/>
      <c r="F115" s="410"/>
    </row>
    <row r="116" spans="1:6" x14ac:dyDescent="0.2">
      <c r="A116" s="409"/>
      <c r="B116" s="405"/>
      <c r="C116" s="405"/>
      <c r="D116" s="405"/>
      <c r="E116" s="405"/>
      <c r="F116" s="410"/>
    </row>
    <row r="117" spans="1:6" x14ac:dyDescent="0.2">
      <c r="A117" s="409"/>
      <c r="B117" s="405"/>
      <c r="C117" s="405"/>
      <c r="D117" s="405"/>
      <c r="E117" s="405"/>
      <c r="F117" s="410"/>
    </row>
    <row r="118" spans="1:6" x14ac:dyDescent="0.2">
      <c r="A118" s="409"/>
      <c r="B118" s="405"/>
      <c r="C118" s="405"/>
      <c r="D118" s="405"/>
      <c r="E118" s="405"/>
      <c r="F118" s="410"/>
    </row>
    <row r="119" spans="1:6" x14ac:dyDescent="0.2">
      <c r="A119" s="330"/>
      <c r="B119" s="373"/>
      <c r="C119" s="373"/>
      <c r="D119" s="373"/>
      <c r="E119" s="373"/>
      <c r="F119" s="420"/>
    </row>
    <row r="120" spans="1:6" x14ac:dyDescent="0.2">
      <c r="A120" s="409"/>
      <c r="B120" s="405"/>
      <c r="C120" s="405"/>
      <c r="D120" s="405"/>
      <c r="E120" s="405"/>
      <c r="F120" s="410"/>
    </row>
    <row r="121" spans="1:6" x14ac:dyDescent="0.2">
      <c r="A121" s="330"/>
      <c r="B121" s="373"/>
      <c r="C121" s="373"/>
      <c r="D121" s="373"/>
      <c r="E121" s="373"/>
      <c r="F121" s="420"/>
    </row>
    <row r="122" spans="1:6" x14ac:dyDescent="0.2">
      <c r="A122" s="409"/>
      <c r="B122" s="405"/>
      <c r="C122" s="405"/>
      <c r="D122" s="405"/>
      <c r="E122" s="405"/>
      <c r="F122" s="410"/>
    </row>
    <row r="123" spans="1:6" x14ac:dyDescent="0.2">
      <c r="A123" s="343"/>
      <c r="B123" s="340"/>
      <c r="C123" s="340"/>
      <c r="D123" s="340"/>
      <c r="E123" s="340"/>
      <c r="F123" s="341"/>
    </row>
    <row r="124" spans="1:6" x14ac:dyDescent="0.2">
      <c r="A124" s="343"/>
      <c r="B124" s="340"/>
      <c r="C124" s="340"/>
      <c r="D124" s="340"/>
      <c r="E124" s="340"/>
      <c r="F124" s="341"/>
    </row>
    <row r="125" spans="1:6" x14ac:dyDescent="0.2">
      <c r="A125" s="343"/>
      <c r="B125" s="340"/>
      <c r="C125" s="340"/>
      <c r="D125" s="340"/>
      <c r="E125" s="340"/>
      <c r="F125" s="341"/>
    </row>
    <row r="126" spans="1:6" x14ac:dyDescent="0.2">
      <c r="A126" s="343"/>
      <c r="B126" s="340"/>
      <c r="C126" s="340"/>
      <c r="D126" s="340"/>
      <c r="E126" s="340"/>
      <c r="F126" s="341"/>
    </row>
    <row r="127" spans="1:6" x14ac:dyDescent="0.2">
      <c r="A127" s="343"/>
      <c r="B127" s="340"/>
      <c r="C127" s="340"/>
      <c r="D127" s="340"/>
      <c r="E127" s="340"/>
      <c r="F127" s="341"/>
    </row>
    <row r="128" spans="1:6" x14ac:dyDescent="0.2">
      <c r="A128" s="343"/>
      <c r="B128" s="340"/>
      <c r="C128" s="340"/>
      <c r="D128" s="340"/>
      <c r="E128" s="340"/>
      <c r="F128" s="341"/>
    </row>
    <row r="129" spans="1:6" x14ac:dyDescent="0.2">
      <c r="A129" s="343"/>
      <c r="B129" s="340"/>
      <c r="C129" s="340"/>
      <c r="D129" s="340"/>
      <c r="E129" s="340"/>
      <c r="F129" s="341"/>
    </row>
    <row r="130" spans="1:6" x14ac:dyDescent="0.2">
      <c r="A130" s="343"/>
      <c r="B130" s="340"/>
      <c r="C130" s="340"/>
      <c r="D130" s="340"/>
      <c r="E130" s="340"/>
      <c r="F130" s="341"/>
    </row>
    <row r="131" spans="1:6" x14ac:dyDescent="0.2">
      <c r="A131" s="343"/>
      <c r="B131" s="340"/>
      <c r="C131" s="340"/>
      <c r="D131" s="340"/>
      <c r="E131" s="340"/>
      <c r="F131" s="341"/>
    </row>
    <row r="132" spans="1:6" x14ac:dyDescent="0.2">
      <c r="A132" s="343"/>
      <c r="B132" s="340"/>
      <c r="C132" s="340"/>
      <c r="D132" s="340"/>
      <c r="E132" s="340"/>
      <c r="F132" s="341"/>
    </row>
    <row r="133" spans="1:6" x14ac:dyDescent="0.2">
      <c r="A133" s="343"/>
      <c r="B133" s="340"/>
      <c r="C133" s="340"/>
      <c r="D133" s="340"/>
      <c r="E133" s="340"/>
      <c r="F133" s="341"/>
    </row>
    <row r="134" spans="1:6" x14ac:dyDescent="0.2">
      <c r="A134" s="343"/>
      <c r="B134" s="340"/>
      <c r="C134" s="340"/>
      <c r="D134" s="340"/>
      <c r="E134" s="340"/>
      <c r="F134" s="341"/>
    </row>
    <row r="135" spans="1:6" x14ac:dyDescent="0.2">
      <c r="A135" s="873"/>
      <c r="B135" s="874"/>
      <c r="C135" s="874"/>
      <c r="D135" s="874"/>
      <c r="E135" s="874"/>
      <c r="F135" s="875"/>
    </row>
    <row r="136" spans="1:6" x14ac:dyDescent="0.2">
      <c r="A136" s="343"/>
      <c r="B136" s="340"/>
      <c r="C136" s="340"/>
      <c r="D136" s="340"/>
      <c r="E136" s="340"/>
      <c r="F136" s="341"/>
    </row>
    <row r="137" spans="1:6" x14ac:dyDescent="0.2">
      <c r="A137" s="873"/>
      <c r="B137" s="874"/>
      <c r="C137" s="874"/>
      <c r="D137" s="874"/>
      <c r="E137" s="874"/>
      <c r="F137" s="875"/>
    </row>
    <row r="138" spans="1:6" x14ac:dyDescent="0.2">
      <c r="A138" s="343"/>
      <c r="B138" s="340"/>
      <c r="C138" s="340"/>
      <c r="D138" s="340"/>
      <c r="E138" s="340"/>
      <c r="F138" s="341"/>
    </row>
    <row r="139" spans="1:6" x14ac:dyDescent="0.2">
      <c r="A139" s="343"/>
      <c r="B139" s="340"/>
      <c r="C139" s="340"/>
      <c r="D139" s="340"/>
      <c r="E139" s="340"/>
      <c r="F139" s="341"/>
    </row>
    <row r="140" spans="1:6" x14ac:dyDescent="0.2">
      <c r="A140" s="343"/>
      <c r="B140" s="340"/>
      <c r="C140" s="340"/>
      <c r="D140" s="340"/>
      <c r="E140" s="340"/>
      <c r="F140" s="341"/>
    </row>
    <row r="141" spans="1:6" x14ac:dyDescent="0.2">
      <c r="A141" s="343"/>
      <c r="B141" s="340"/>
      <c r="C141" s="340"/>
      <c r="D141" s="340"/>
      <c r="E141" s="340"/>
      <c r="F141" s="341"/>
    </row>
    <row r="142" spans="1:6" x14ac:dyDescent="0.2">
      <c r="A142" s="343"/>
      <c r="B142" s="340"/>
      <c r="C142" s="340"/>
      <c r="D142" s="340"/>
      <c r="E142" s="340"/>
      <c r="F142" s="341"/>
    </row>
    <row r="143" spans="1:6" x14ac:dyDescent="0.2">
      <c r="A143" s="343"/>
      <c r="B143" s="340"/>
      <c r="C143" s="340"/>
      <c r="D143" s="340"/>
      <c r="E143" s="340"/>
      <c r="F143" s="341"/>
    </row>
    <row r="144" spans="1:6" x14ac:dyDescent="0.2">
      <c r="A144" s="873"/>
      <c r="B144" s="874"/>
      <c r="C144" s="874"/>
      <c r="D144" s="874"/>
      <c r="E144" s="874"/>
      <c r="F144" s="875"/>
    </row>
    <row r="145" spans="1:6" x14ac:dyDescent="0.2">
      <c r="A145" s="343"/>
      <c r="B145" s="340"/>
      <c r="C145" s="340"/>
      <c r="D145" s="340"/>
      <c r="E145" s="340"/>
      <c r="F145" s="341"/>
    </row>
    <row r="146" spans="1:6" x14ac:dyDescent="0.2">
      <c r="A146" s="343"/>
      <c r="B146" s="340"/>
      <c r="C146" s="340"/>
      <c r="D146" s="340"/>
      <c r="E146" s="340"/>
      <c r="F146" s="341"/>
    </row>
    <row r="147" spans="1:6" x14ac:dyDescent="0.2">
      <c r="A147" s="343"/>
      <c r="B147" s="340"/>
      <c r="C147" s="340"/>
      <c r="D147" s="340"/>
      <c r="E147" s="340"/>
      <c r="F147" s="341"/>
    </row>
    <row r="148" spans="1:6" x14ac:dyDescent="0.2">
      <c r="A148" s="343"/>
      <c r="B148" s="340"/>
      <c r="C148" s="340"/>
      <c r="D148" s="340"/>
      <c r="E148" s="340"/>
      <c r="F148" s="341"/>
    </row>
    <row r="149" spans="1:6" x14ac:dyDescent="0.2">
      <c r="A149" s="343"/>
      <c r="B149" s="340"/>
      <c r="C149" s="340"/>
      <c r="D149" s="340"/>
      <c r="E149" s="340"/>
      <c r="F149" s="341"/>
    </row>
    <row r="150" spans="1:6" x14ac:dyDescent="0.2">
      <c r="A150" s="343"/>
      <c r="B150" s="340"/>
      <c r="C150" s="340"/>
      <c r="D150" s="340"/>
      <c r="E150" s="340"/>
      <c r="F150" s="341"/>
    </row>
    <row r="151" spans="1:6" x14ac:dyDescent="0.2">
      <c r="A151" s="343"/>
      <c r="B151" s="340"/>
      <c r="C151" s="340"/>
      <c r="D151" s="340"/>
      <c r="E151" s="340"/>
      <c r="F151" s="341"/>
    </row>
    <row r="152" spans="1:6" x14ac:dyDescent="0.2">
      <c r="A152" s="343"/>
      <c r="B152" s="340"/>
      <c r="C152" s="340"/>
      <c r="D152" s="340"/>
      <c r="E152" s="340"/>
      <c r="F152" s="341"/>
    </row>
    <row r="153" spans="1:6" x14ac:dyDescent="0.2">
      <c r="A153" s="343"/>
      <c r="B153" s="340"/>
      <c r="C153" s="340"/>
      <c r="D153" s="340"/>
      <c r="E153" s="340"/>
      <c r="F153" s="341"/>
    </row>
    <row r="154" spans="1:6" x14ac:dyDescent="0.2">
      <c r="A154" s="343"/>
      <c r="B154" s="340"/>
      <c r="C154" s="340"/>
      <c r="D154" s="340"/>
      <c r="E154" s="340"/>
      <c r="F154" s="341"/>
    </row>
    <row r="155" spans="1:6" x14ac:dyDescent="0.2">
      <c r="A155" s="343"/>
      <c r="B155" s="340"/>
      <c r="C155" s="340"/>
      <c r="D155" s="340"/>
      <c r="E155" s="340"/>
      <c r="F155" s="341"/>
    </row>
    <row r="156" spans="1:6" x14ac:dyDescent="0.2">
      <c r="A156" s="873"/>
      <c r="B156" s="874"/>
      <c r="C156" s="874"/>
      <c r="D156" s="874"/>
      <c r="E156" s="874"/>
      <c r="F156" s="875"/>
    </row>
    <row r="157" spans="1:6" x14ac:dyDescent="0.2">
      <c r="A157" s="343"/>
      <c r="B157" s="340"/>
      <c r="C157" s="340"/>
      <c r="D157" s="340"/>
      <c r="E157" s="340"/>
      <c r="F157" s="341"/>
    </row>
    <row r="158" spans="1:6" x14ac:dyDescent="0.2">
      <c r="A158" s="343"/>
      <c r="B158" s="340"/>
      <c r="C158" s="340"/>
      <c r="D158" s="340"/>
      <c r="E158" s="340"/>
      <c r="F158" s="341"/>
    </row>
    <row r="159" spans="1:6" x14ac:dyDescent="0.2">
      <c r="A159" s="343"/>
      <c r="B159" s="340"/>
      <c r="C159" s="340"/>
      <c r="D159" s="340"/>
      <c r="E159" s="340"/>
      <c r="F159" s="341"/>
    </row>
    <row r="160" spans="1:6" x14ac:dyDescent="0.2">
      <c r="A160" s="343"/>
      <c r="B160" s="340"/>
      <c r="C160" s="340"/>
      <c r="D160" s="340"/>
      <c r="E160" s="340"/>
      <c r="F160" s="341"/>
    </row>
    <row r="161" spans="1:6" x14ac:dyDescent="0.2">
      <c r="A161" s="873"/>
      <c r="B161" s="874"/>
      <c r="C161" s="874"/>
      <c r="D161" s="874"/>
      <c r="E161" s="874"/>
      <c r="F161" s="875"/>
    </row>
    <row r="162" spans="1:6" x14ac:dyDescent="0.2">
      <c r="A162" s="343"/>
      <c r="B162" s="340"/>
      <c r="C162" s="340"/>
      <c r="D162" s="340"/>
      <c r="E162" s="340"/>
      <c r="F162" s="341"/>
    </row>
    <row r="163" spans="1:6" x14ac:dyDescent="0.2">
      <c r="A163" s="344"/>
      <c r="B163" s="345"/>
      <c r="C163" s="345"/>
      <c r="D163" s="345"/>
      <c r="E163" s="345"/>
      <c r="F163" s="346"/>
    </row>
    <row r="164" spans="1:6" ht="20.25" x14ac:dyDescent="0.2">
      <c r="A164" s="432"/>
      <c r="B164" s="337"/>
      <c r="C164" s="337"/>
      <c r="D164" s="433" t="s">
        <v>191</v>
      </c>
      <c r="E164" s="337"/>
      <c r="F164" s="338"/>
    </row>
    <row r="165" spans="1:6" x14ac:dyDescent="0.2">
      <c r="A165" s="434" t="s">
        <v>43</v>
      </c>
      <c r="B165" s="321" t="s">
        <v>16</v>
      </c>
      <c r="C165" s="322" t="str">
        <f>C110</f>
        <v>JAW-JK-GGP-0435</v>
      </c>
      <c r="D165" s="320" t="s">
        <v>188</v>
      </c>
      <c r="E165" s="321" t="s">
        <v>16</v>
      </c>
      <c r="F165" s="323" t="str">
        <f>F110</f>
        <v>Greenfield</v>
      </c>
    </row>
    <row r="166" spans="1:6" x14ac:dyDescent="0.2">
      <c r="A166" s="435" t="s">
        <v>44</v>
      </c>
      <c r="B166" s="327" t="s">
        <v>16</v>
      </c>
      <c r="C166" s="349" t="str">
        <f>C111</f>
        <v>PETERNAKAN KAPUK RAYA RELOCATION</v>
      </c>
      <c r="D166" s="326" t="s">
        <v>189</v>
      </c>
      <c r="E166" s="327" t="s">
        <v>16</v>
      </c>
      <c r="F166" s="329" t="str">
        <f>F111</f>
        <v>JABODETABEK</v>
      </c>
    </row>
    <row r="167" spans="1:6" x14ac:dyDescent="0.2">
      <c r="A167" s="330" t="s">
        <v>45</v>
      </c>
      <c r="B167" s="331" t="s">
        <v>16</v>
      </c>
      <c r="C167" s="332">
        <f>C112</f>
        <v>44812</v>
      </c>
      <c r="D167" s="860" t="s">
        <v>190</v>
      </c>
      <c r="E167" s="864" t="s">
        <v>16</v>
      </c>
      <c r="F167" s="895">
        <f>F112</f>
        <v>0</v>
      </c>
    </row>
    <row r="168" spans="1:6" x14ac:dyDescent="0.2">
      <c r="A168" s="333" t="s">
        <v>46</v>
      </c>
      <c r="B168" s="334" t="s">
        <v>16</v>
      </c>
      <c r="C168" s="335" t="str">
        <f>C113</f>
        <v>Nurhayadi</v>
      </c>
      <c r="D168" s="863"/>
      <c r="E168" s="865"/>
      <c r="F168" s="896"/>
    </row>
    <row r="169" spans="1:6" x14ac:dyDescent="0.2">
      <c r="A169" s="343"/>
      <c r="B169" s="340"/>
      <c r="C169" s="340"/>
      <c r="D169" s="340"/>
      <c r="E169" s="340"/>
      <c r="F169" s="341"/>
    </row>
    <row r="170" spans="1:6" x14ac:dyDescent="0.2">
      <c r="A170" s="409"/>
      <c r="B170" s="405"/>
      <c r="C170" s="405"/>
      <c r="D170" s="405"/>
      <c r="E170" s="405"/>
      <c r="F170" s="410"/>
    </row>
    <row r="171" spans="1:6" x14ac:dyDescent="0.2">
      <c r="A171" s="409"/>
      <c r="B171" s="405"/>
      <c r="C171" s="405"/>
      <c r="D171" s="405"/>
      <c r="E171" s="405"/>
      <c r="F171" s="410"/>
    </row>
    <row r="172" spans="1:6" x14ac:dyDescent="0.2">
      <c r="A172" s="409"/>
      <c r="B172" s="405"/>
      <c r="C172" s="405"/>
      <c r="D172" s="405"/>
      <c r="E172" s="405"/>
      <c r="F172" s="410"/>
    </row>
    <row r="173" spans="1:6" x14ac:dyDescent="0.2">
      <c r="A173" s="409"/>
      <c r="B173" s="405"/>
      <c r="C173" s="405"/>
      <c r="D173" s="405"/>
      <c r="E173" s="405"/>
      <c r="F173" s="410"/>
    </row>
    <row r="174" spans="1:6" x14ac:dyDescent="0.2">
      <c r="A174" s="330"/>
      <c r="B174" s="373"/>
      <c r="C174" s="373"/>
      <c r="D174" s="373"/>
      <c r="E174" s="373"/>
      <c r="F174" s="420"/>
    </row>
    <row r="175" spans="1:6" x14ac:dyDescent="0.2">
      <c r="A175" s="409"/>
      <c r="B175" s="405"/>
      <c r="C175" s="405"/>
      <c r="D175" s="405"/>
      <c r="E175" s="405"/>
      <c r="F175" s="410"/>
    </row>
    <row r="176" spans="1:6" x14ac:dyDescent="0.2">
      <c r="A176" s="330"/>
      <c r="B176" s="373"/>
      <c r="C176" s="373"/>
      <c r="D176" s="373"/>
      <c r="E176" s="373"/>
      <c r="F176" s="420"/>
    </row>
    <row r="177" spans="1:6" x14ac:dyDescent="0.2">
      <c r="A177" s="409"/>
      <c r="B177" s="405"/>
      <c r="C177" s="405"/>
      <c r="D177" s="405"/>
      <c r="E177" s="405"/>
      <c r="F177" s="410"/>
    </row>
    <row r="178" spans="1:6" x14ac:dyDescent="0.2">
      <c r="A178" s="343"/>
      <c r="B178" s="340"/>
      <c r="C178" s="340"/>
      <c r="D178" s="340"/>
      <c r="E178" s="340"/>
      <c r="F178" s="341"/>
    </row>
    <row r="179" spans="1:6" x14ac:dyDescent="0.2">
      <c r="A179" s="343"/>
      <c r="B179" s="340"/>
      <c r="C179" s="340"/>
      <c r="D179" s="340"/>
      <c r="E179" s="340"/>
      <c r="F179" s="341"/>
    </row>
    <row r="180" spans="1:6" x14ac:dyDescent="0.2">
      <c r="A180" s="343"/>
      <c r="B180" s="340"/>
      <c r="C180" s="340"/>
      <c r="D180" s="340"/>
      <c r="E180" s="340"/>
      <c r="F180" s="341"/>
    </row>
    <row r="181" spans="1:6" x14ac:dyDescent="0.2">
      <c r="A181" s="343"/>
      <c r="B181" s="340"/>
      <c r="C181" s="340"/>
      <c r="D181" s="340"/>
      <c r="E181" s="340"/>
      <c r="F181" s="341"/>
    </row>
    <row r="182" spans="1:6" x14ac:dyDescent="0.2">
      <c r="A182" s="343"/>
      <c r="B182" s="340"/>
      <c r="C182" s="340"/>
      <c r="D182" s="340"/>
      <c r="E182" s="340"/>
      <c r="F182" s="341"/>
    </row>
    <row r="183" spans="1:6" x14ac:dyDescent="0.2">
      <c r="A183" s="343"/>
      <c r="B183" s="340"/>
      <c r="C183" s="340"/>
      <c r="D183" s="340"/>
      <c r="E183" s="340"/>
      <c r="F183" s="341"/>
    </row>
    <row r="184" spans="1:6" x14ac:dyDescent="0.2">
      <c r="A184" s="343"/>
      <c r="B184" s="340"/>
      <c r="C184" s="340"/>
      <c r="D184" s="340"/>
      <c r="E184" s="340"/>
      <c r="F184" s="341"/>
    </row>
    <row r="185" spans="1:6" x14ac:dyDescent="0.2">
      <c r="A185" s="343"/>
      <c r="B185" s="340"/>
      <c r="C185" s="340"/>
      <c r="D185" s="340"/>
      <c r="E185" s="340"/>
      <c r="F185" s="341"/>
    </row>
    <row r="186" spans="1:6" x14ac:dyDescent="0.2">
      <c r="A186" s="343"/>
      <c r="B186" s="340"/>
      <c r="C186" s="340"/>
      <c r="D186" s="340"/>
      <c r="E186" s="340"/>
      <c r="F186" s="341"/>
    </row>
    <row r="187" spans="1:6" x14ac:dyDescent="0.2">
      <c r="A187" s="343"/>
      <c r="B187" s="340"/>
      <c r="C187" s="340"/>
      <c r="D187" s="340"/>
      <c r="E187" s="340"/>
      <c r="F187" s="341"/>
    </row>
    <row r="188" spans="1:6" x14ac:dyDescent="0.2">
      <c r="A188" s="343"/>
      <c r="B188" s="340"/>
      <c r="C188" s="340"/>
      <c r="D188" s="340"/>
      <c r="E188" s="340"/>
      <c r="F188" s="341"/>
    </row>
    <row r="189" spans="1:6" x14ac:dyDescent="0.2">
      <c r="A189" s="343"/>
      <c r="B189" s="340"/>
      <c r="C189" s="340"/>
      <c r="D189" s="340"/>
      <c r="E189" s="340"/>
      <c r="F189" s="341"/>
    </row>
    <row r="190" spans="1:6" x14ac:dyDescent="0.2">
      <c r="A190" s="873"/>
      <c r="B190" s="874"/>
      <c r="C190" s="874"/>
      <c r="D190" s="874"/>
      <c r="E190" s="874"/>
      <c r="F190" s="875"/>
    </row>
    <row r="191" spans="1:6" x14ac:dyDescent="0.2">
      <c r="A191" s="343"/>
      <c r="B191" s="340"/>
      <c r="C191" s="340"/>
      <c r="D191" s="340"/>
      <c r="E191" s="340"/>
      <c r="F191" s="341"/>
    </row>
    <row r="192" spans="1:6" x14ac:dyDescent="0.2">
      <c r="A192" s="873" t="s">
        <v>230</v>
      </c>
      <c r="B192" s="874"/>
      <c r="C192" s="874"/>
      <c r="D192" s="874"/>
      <c r="E192" s="874"/>
      <c r="F192" s="875"/>
    </row>
    <row r="193" spans="1:6" x14ac:dyDescent="0.2">
      <c r="A193" s="343"/>
      <c r="B193" s="340"/>
      <c r="C193" s="340"/>
      <c r="D193" s="340"/>
      <c r="E193" s="340"/>
      <c r="F193" s="341"/>
    </row>
    <row r="194" spans="1:6" x14ac:dyDescent="0.2">
      <c r="A194" s="343"/>
      <c r="B194" s="340"/>
      <c r="C194" s="340"/>
      <c r="D194" s="340"/>
      <c r="E194" s="340"/>
      <c r="F194" s="341"/>
    </row>
    <row r="195" spans="1:6" x14ac:dyDescent="0.2">
      <c r="A195" s="873"/>
      <c r="B195" s="874"/>
      <c r="C195" s="874"/>
      <c r="D195" s="874"/>
      <c r="E195" s="874"/>
      <c r="F195" s="875"/>
    </row>
    <row r="196" spans="1:6" x14ac:dyDescent="0.2">
      <c r="A196" s="343"/>
      <c r="B196" s="340"/>
      <c r="C196" s="340"/>
      <c r="D196" s="340"/>
      <c r="E196" s="340"/>
      <c r="F196" s="341"/>
    </row>
    <row r="197" spans="1:6" x14ac:dyDescent="0.2">
      <c r="A197" s="343"/>
      <c r="B197" s="340"/>
      <c r="C197" s="340"/>
      <c r="D197" s="340"/>
      <c r="E197" s="340"/>
      <c r="F197" s="341"/>
    </row>
    <row r="198" spans="1:6" x14ac:dyDescent="0.2">
      <c r="A198" s="343"/>
      <c r="B198" s="340"/>
      <c r="C198" s="340"/>
      <c r="D198" s="340"/>
      <c r="E198" s="340"/>
      <c r="F198" s="341"/>
    </row>
    <row r="199" spans="1:6" x14ac:dyDescent="0.2">
      <c r="A199" s="343"/>
      <c r="B199" s="340"/>
      <c r="C199" s="340"/>
      <c r="D199" s="340"/>
      <c r="E199" s="340"/>
      <c r="F199" s="341"/>
    </row>
    <row r="200" spans="1:6" x14ac:dyDescent="0.2">
      <c r="A200" s="343"/>
      <c r="B200" s="340"/>
      <c r="C200" s="340"/>
      <c r="D200" s="340"/>
      <c r="E200" s="340"/>
      <c r="F200" s="341"/>
    </row>
    <row r="201" spans="1:6" x14ac:dyDescent="0.2">
      <c r="A201" s="343"/>
      <c r="B201" s="340"/>
      <c r="C201" s="340"/>
      <c r="D201" s="340"/>
      <c r="E201" s="340"/>
      <c r="F201" s="341"/>
    </row>
    <row r="202" spans="1:6" x14ac:dyDescent="0.2">
      <c r="A202" s="343"/>
      <c r="B202" s="340"/>
      <c r="C202" s="340"/>
      <c r="D202" s="340"/>
      <c r="E202" s="340"/>
      <c r="F202" s="341"/>
    </row>
    <row r="203" spans="1:6" x14ac:dyDescent="0.2">
      <c r="A203" s="343"/>
      <c r="B203" s="340"/>
      <c r="C203" s="340"/>
      <c r="D203" s="340"/>
      <c r="E203" s="340"/>
      <c r="F203" s="341"/>
    </row>
    <row r="204" spans="1:6" x14ac:dyDescent="0.2">
      <c r="A204" s="343"/>
      <c r="B204" s="340"/>
      <c r="C204" s="340"/>
      <c r="D204" s="340"/>
      <c r="E204" s="340"/>
      <c r="F204" s="341"/>
    </row>
    <row r="205" spans="1:6" x14ac:dyDescent="0.2">
      <c r="A205" s="343"/>
      <c r="B205" s="340"/>
      <c r="C205" s="340"/>
      <c r="D205" s="340"/>
      <c r="E205" s="340"/>
      <c r="F205" s="341"/>
    </row>
    <row r="206" spans="1:6" x14ac:dyDescent="0.2">
      <c r="A206" s="343"/>
      <c r="B206" s="340"/>
      <c r="C206" s="340"/>
      <c r="D206" s="340"/>
      <c r="E206" s="340"/>
      <c r="F206" s="341"/>
    </row>
    <row r="207" spans="1:6" x14ac:dyDescent="0.2">
      <c r="A207" s="343"/>
      <c r="B207" s="340"/>
      <c r="C207" s="340"/>
      <c r="D207" s="340"/>
      <c r="E207" s="340"/>
      <c r="F207" s="341"/>
    </row>
    <row r="208" spans="1:6" x14ac:dyDescent="0.2">
      <c r="A208" s="343"/>
      <c r="B208" s="340"/>
      <c r="C208" s="340"/>
      <c r="D208" s="340"/>
      <c r="E208" s="340"/>
      <c r="F208" s="341"/>
    </row>
    <row r="209" spans="1:6" x14ac:dyDescent="0.2">
      <c r="A209" s="343"/>
      <c r="B209" s="340"/>
      <c r="C209" s="340"/>
      <c r="D209" s="340"/>
      <c r="E209" s="340"/>
      <c r="F209" s="341"/>
    </row>
    <row r="210" spans="1:6" x14ac:dyDescent="0.2">
      <c r="A210" s="343"/>
      <c r="B210" s="340"/>
      <c r="C210" s="340"/>
      <c r="D210" s="340"/>
      <c r="E210" s="340"/>
      <c r="F210" s="341"/>
    </row>
    <row r="211" spans="1:6" x14ac:dyDescent="0.2">
      <c r="A211" s="873"/>
      <c r="B211" s="874"/>
      <c r="C211" s="874"/>
      <c r="D211" s="874"/>
      <c r="E211" s="874"/>
      <c r="F211" s="875"/>
    </row>
    <row r="212" spans="1:6" x14ac:dyDescent="0.2">
      <c r="A212" s="343"/>
      <c r="B212" s="340"/>
      <c r="C212" s="340"/>
      <c r="D212" s="340"/>
      <c r="E212" s="340"/>
      <c r="F212" s="341"/>
    </row>
    <row r="213" spans="1:6" x14ac:dyDescent="0.2">
      <c r="A213" s="343"/>
      <c r="B213" s="340"/>
      <c r="C213" s="340"/>
      <c r="D213" s="340"/>
      <c r="E213" s="340"/>
      <c r="F213" s="341"/>
    </row>
    <row r="214" spans="1:6" x14ac:dyDescent="0.2">
      <c r="A214" s="343"/>
      <c r="B214" s="340"/>
      <c r="C214" s="340"/>
      <c r="D214" s="340"/>
      <c r="E214" s="340"/>
      <c r="F214" s="341"/>
    </row>
    <row r="215" spans="1:6" x14ac:dyDescent="0.2">
      <c r="A215" s="343"/>
      <c r="B215" s="340"/>
      <c r="C215" s="340"/>
      <c r="D215" s="340"/>
      <c r="E215" s="340"/>
      <c r="F215" s="341"/>
    </row>
    <row r="216" spans="1:6" x14ac:dyDescent="0.2">
      <c r="A216" s="343"/>
      <c r="B216" s="340"/>
      <c r="C216" s="340"/>
      <c r="D216" s="340"/>
      <c r="E216" s="340"/>
      <c r="F216" s="341"/>
    </row>
    <row r="217" spans="1:6" x14ac:dyDescent="0.2">
      <c r="A217" s="873" t="s">
        <v>230</v>
      </c>
      <c r="B217" s="874"/>
      <c r="C217" s="874"/>
      <c r="D217" s="874"/>
      <c r="E217" s="874"/>
      <c r="F217" s="875"/>
    </row>
    <row r="218" spans="1:6" x14ac:dyDescent="0.2">
      <c r="A218" s="344"/>
      <c r="B218" s="345"/>
      <c r="C218" s="345"/>
      <c r="D218" s="345"/>
      <c r="E218" s="345"/>
      <c r="F218" s="346"/>
    </row>
  </sheetData>
  <mergeCells count="34">
    <mergeCell ref="A105:F105"/>
    <mergeCell ref="A195:F195"/>
    <mergeCell ref="A137:F137"/>
    <mergeCell ref="A156:F156"/>
    <mergeCell ref="A135:F135"/>
    <mergeCell ref="A108:F108"/>
    <mergeCell ref="D167:D168"/>
    <mergeCell ref="F112:F113"/>
    <mergeCell ref="A81:F81"/>
    <mergeCell ref="D58:D59"/>
    <mergeCell ref="E58:E59"/>
    <mergeCell ref="F58:F59"/>
    <mergeCell ref="A101:F101"/>
    <mergeCell ref="A84:F84"/>
    <mergeCell ref="A217:F217"/>
    <mergeCell ref="A190:F190"/>
    <mergeCell ref="A192:F192"/>
    <mergeCell ref="A211:F211"/>
    <mergeCell ref="A107:F107"/>
    <mergeCell ref="E167:E168"/>
    <mergeCell ref="F167:F168"/>
    <mergeCell ref="D112:D113"/>
    <mergeCell ref="E112:E113"/>
    <mergeCell ref="A161:F161"/>
    <mergeCell ref="A144:F144"/>
    <mergeCell ref="A53:F53"/>
    <mergeCell ref="A30:F30"/>
    <mergeCell ref="A27:F27"/>
    <mergeCell ref="F4:F5"/>
    <mergeCell ref="E4:E5"/>
    <mergeCell ref="D4:D5"/>
    <mergeCell ref="A52:F52"/>
    <mergeCell ref="A51:F51"/>
    <mergeCell ref="A47:F47"/>
  </mergeCells>
  <phoneticPr fontId="56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V55"/>
  <sheetViews>
    <sheetView topLeftCell="A11" zoomScale="89" zoomScaleNormal="89" zoomScaleSheetLayoutView="112" workbookViewId="0">
      <selection activeCell="F44" sqref="F44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343"/>
      <c r="B27" s="340"/>
      <c r="C27" s="340"/>
      <c r="D27" s="340"/>
      <c r="E27" s="340"/>
      <c r="F27" s="341"/>
      <c r="G27" s="343"/>
    </row>
    <row r="28" spans="1:22" x14ac:dyDescent="0.2">
      <c r="A28" s="873"/>
      <c r="B28" s="874"/>
      <c r="C28" s="874"/>
      <c r="D28" s="874"/>
      <c r="E28" s="874"/>
      <c r="F28" s="875"/>
    </row>
    <row r="29" spans="1:22" x14ac:dyDescent="0.2">
      <c r="A29" s="330"/>
      <c r="B29" s="340"/>
      <c r="C29" s="340"/>
      <c r="D29" s="340"/>
      <c r="E29" s="340"/>
      <c r="F29" s="341"/>
    </row>
    <row r="30" spans="1:22" x14ac:dyDescent="0.2">
      <c r="A30" s="330"/>
      <c r="B30" s="340"/>
      <c r="C30" s="340"/>
      <c r="D30" s="340"/>
      <c r="E30" s="340"/>
      <c r="F30" s="341"/>
    </row>
    <row r="31" spans="1:22" x14ac:dyDescent="0.2">
      <c r="A31" s="330"/>
      <c r="B31" s="340"/>
      <c r="C31" s="340"/>
      <c r="D31" s="340"/>
      <c r="E31" s="340"/>
      <c r="F31" s="341"/>
    </row>
    <row r="32" spans="1:22" x14ac:dyDescent="0.2">
      <c r="A32" s="330"/>
      <c r="B32" s="340"/>
      <c r="C32" s="340"/>
      <c r="D32" s="340"/>
      <c r="E32" s="340"/>
      <c r="F32" s="341"/>
    </row>
    <row r="33" spans="1:13" x14ac:dyDescent="0.2">
      <c r="A33" s="343"/>
      <c r="B33" s="340"/>
      <c r="C33" s="340"/>
      <c r="D33" s="340"/>
      <c r="E33" s="340"/>
      <c r="F33" s="341"/>
    </row>
    <row r="34" spans="1:13" x14ac:dyDescent="0.2">
      <c r="A34" s="330"/>
      <c r="B34" s="340"/>
      <c r="C34" s="340"/>
      <c r="D34" s="340"/>
      <c r="E34" s="340"/>
      <c r="F34" s="341"/>
    </row>
    <row r="35" spans="1:13" x14ac:dyDescent="0.2">
      <c r="A35" s="343"/>
      <c r="B35" s="340"/>
      <c r="C35" s="340"/>
      <c r="D35" s="340"/>
      <c r="E35" s="340"/>
      <c r="F35" s="341"/>
    </row>
    <row r="36" spans="1:13" x14ac:dyDescent="0.2">
      <c r="A36" s="868"/>
      <c r="B36" s="876"/>
      <c r="C36" s="876"/>
      <c r="D36" s="876"/>
      <c r="E36" s="876"/>
      <c r="F36" s="877"/>
    </row>
    <row r="37" spans="1:13" x14ac:dyDescent="0.2">
      <c r="A37" s="343"/>
      <c r="B37" s="340"/>
      <c r="C37" s="340"/>
      <c r="D37" s="340"/>
      <c r="E37" s="340"/>
      <c r="F37" s="341"/>
    </row>
    <row r="38" spans="1:13" x14ac:dyDescent="0.2">
      <c r="A38" s="343"/>
      <c r="B38" s="340"/>
      <c r="C38" s="340"/>
      <c r="D38" s="340"/>
      <c r="E38" s="340"/>
      <c r="F38" s="341"/>
      <c r="I38" s="342"/>
      <c r="M38" s="342"/>
    </row>
    <row r="39" spans="1:13" x14ac:dyDescent="0.2">
      <c r="A39" s="343"/>
      <c r="B39" s="340"/>
      <c r="C39" s="340"/>
      <c r="D39" s="340"/>
      <c r="E39" s="340"/>
      <c r="F39" s="341"/>
    </row>
    <row r="40" spans="1:13" x14ac:dyDescent="0.2">
      <c r="A40" s="343"/>
      <c r="B40" s="340"/>
      <c r="C40" s="340"/>
      <c r="D40" s="340"/>
      <c r="E40" s="340"/>
      <c r="F40" s="341"/>
    </row>
    <row r="41" spans="1:13" x14ac:dyDescent="0.2">
      <c r="A41" s="343"/>
      <c r="B41" s="340"/>
      <c r="C41" s="340"/>
      <c r="D41" s="340"/>
      <c r="E41" s="340"/>
      <c r="F41" s="341"/>
    </row>
    <row r="42" spans="1:13" x14ac:dyDescent="0.2">
      <c r="A42" s="343"/>
      <c r="B42" s="340"/>
      <c r="C42" s="340"/>
      <c r="D42" s="340"/>
      <c r="E42" s="340"/>
      <c r="F42" s="341"/>
    </row>
    <row r="43" spans="1:13" x14ac:dyDescent="0.2">
      <c r="A43" s="343"/>
      <c r="B43" s="340"/>
      <c r="C43" s="340"/>
      <c r="D43" s="340"/>
      <c r="E43" s="340"/>
      <c r="F43" s="341"/>
    </row>
    <row r="44" spans="1:13" x14ac:dyDescent="0.2">
      <c r="A44" s="343"/>
      <c r="B44" s="340"/>
      <c r="C44" s="340"/>
      <c r="D44" s="340"/>
      <c r="E44" s="340"/>
      <c r="F44" s="341"/>
    </row>
    <row r="45" spans="1:13" x14ac:dyDescent="0.2">
      <c r="A45" s="343"/>
      <c r="B45" s="340"/>
      <c r="C45" s="340"/>
      <c r="D45" s="340"/>
      <c r="E45" s="340"/>
      <c r="F45" s="341"/>
    </row>
    <row r="46" spans="1:13" x14ac:dyDescent="0.2">
      <c r="A46" s="343"/>
      <c r="B46" s="340"/>
      <c r="C46" s="340"/>
      <c r="D46" s="340"/>
      <c r="E46" s="340"/>
      <c r="F46" s="341"/>
    </row>
    <row r="47" spans="1:13" x14ac:dyDescent="0.2">
      <c r="A47" s="343"/>
      <c r="B47" s="340"/>
      <c r="C47" s="340"/>
      <c r="D47" s="340"/>
      <c r="E47" s="340"/>
      <c r="F47" s="341"/>
    </row>
    <row r="48" spans="1:13" x14ac:dyDescent="0.2">
      <c r="A48" s="343"/>
      <c r="B48" s="340"/>
      <c r="C48" s="340"/>
      <c r="D48" s="340"/>
      <c r="E48" s="340"/>
      <c r="F48" s="341"/>
    </row>
    <row r="49" spans="1:13" x14ac:dyDescent="0.2">
      <c r="A49" s="343"/>
      <c r="B49" s="340"/>
      <c r="C49" s="340"/>
      <c r="D49" s="340"/>
      <c r="E49" s="340"/>
      <c r="F49" s="341"/>
    </row>
    <row r="50" spans="1:13" x14ac:dyDescent="0.2">
      <c r="A50" s="343"/>
      <c r="B50" s="340"/>
      <c r="C50" s="340"/>
      <c r="D50" s="340"/>
      <c r="E50" s="340"/>
      <c r="F50" s="341"/>
    </row>
    <row r="51" spans="1:13" x14ac:dyDescent="0.2">
      <c r="A51" s="343"/>
      <c r="B51" s="340"/>
      <c r="C51" s="340"/>
      <c r="D51" s="340"/>
      <c r="E51" s="340"/>
      <c r="F51" s="341"/>
    </row>
    <row r="52" spans="1:13" x14ac:dyDescent="0.2">
      <c r="A52" s="873"/>
      <c r="B52" s="874"/>
      <c r="C52" s="874"/>
      <c r="D52" s="874"/>
      <c r="E52" s="874"/>
      <c r="F52" s="875"/>
    </row>
    <row r="53" spans="1:13" x14ac:dyDescent="0.2">
      <c r="A53" s="344"/>
      <c r="B53" s="345"/>
      <c r="C53" s="345"/>
      <c r="D53" s="345"/>
      <c r="E53" s="345"/>
      <c r="F53" s="346"/>
      <c r="I53" s="342"/>
      <c r="M53" s="342"/>
    </row>
    <row r="55" spans="1:13" x14ac:dyDescent="0.2">
      <c r="A55" s="343"/>
      <c r="B55" s="340"/>
      <c r="C55" s="340"/>
    </row>
  </sheetData>
  <mergeCells count="6">
    <mergeCell ref="A52:F52"/>
    <mergeCell ref="D4:D5"/>
    <mergeCell ref="E4:E5"/>
    <mergeCell ref="F4:F5"/>
    <mergeCell ref="A28:F28"/>
    <mergeCell ref="A36:F36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V53"/>
  <sheetViews>
    <sheetView topLeftCell="B1" zoomScale="85" zoomScaleSheetLayoutView="85" workbookViewId="0">
      <selection activeCell="N29" sqref="N29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4.28515625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337"/>
      <c r="C7" s="337"/>
      <c r="D7" s="337"/>
      <c r="E7" s="337"/>
      <c r="F7" s="338"/>
    </row>
    <row r="8" spans="1:22" x14ac:dyDescent="0.2">
      <c r="A8" s="339"/>
      <c r="B8" s="340"/>
      <c r="C8" s="340"/>
      <c r="D8" s="340"/>
      <c r="E8" s="340"/>
      <c r="F8" s="341"/>
    </row>
    <row r="9" spans="1:22" x14ac:dyDescent="0.2">
      <c r="A9" s="339"/>
      <c r="B9" s="340"/>
      <c r="C9" s="340"/>
      <c r="D9" s="340"/>
      <c r="E9" s="340"/>
      <c r="F9" s="341"/>
    </row>
    <row r="10" spans="1:22" x14ac:dyDescent="0.2">
      <c r="A10" s="339"/>
      <c r="B10" s="340"/>
      <c r="C10" s="340"/>
      <c r="D10" s="340"/>
      <c r="E10" s="340"/>
      <c r="F10" s="341"/>
    </row>
    <row r="11" spans="1:22" x14ac:dyDescent="0.2">
      <c r="A11" s="339"/>
      <c r="B11" s="340"/>
      <c r="C11" s="340"/>
      <c r="D11" s="340"/>
      <c r="E11" s="340"/>
      <c r="F11" s="341"/>
    </row>
    <row r="12" spans="1:22" x14ac:dyDescent="0.2">
      <c r="A12" s="339"/>
      <c r="B12" s="340"/>
      <c r="C12" s="340"/>
      <c r="D12" s="340"/>
      <c r="E12" s="340"/>
      <c r="F12" s="341"/>
    </row>
    <row r="13" spans="1:22" x14ac:dyDescent="0.2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x14ac:dyDescent="0.2">
      <c r="A14" s="339"/>
      <c r="B14" s="340"/>
      <c r="C14" s="340"/>
      <c r="D14" s="340"/>
      <c r="E14" s="340"/>
      <c r="F14" s="341"/>
    </row>
    <row r="15" spans="1:22" x14ac:dyDescent="0.2">
      <c r="A15" s="339"/>
      <c r="B15" s="340"/>
      <c r="C15" s="340"/>
      <c r="D15" s="340"/>
      <c r="E15" s="340"/>
      <c r="F15" s="341"/>
    </row>
    <row r="16" spans="1:22" x14ac:dyDescent="0.2">
      <c r="A16" s="339"/>
      <c r="B16" s="340"/>
      <c r="C16" s="340"/>
      <c r="D16" s="340"/>
      <c r="E16" s="340"/>
      <c r="F16" s="341"/>
    </row>
    <row r="17" spans="1:22" x14ac:dyDescent="0.2">
      <c r="A17" s="339"/>
      <c r="B17" s="340"/>
      <c r="C17" s="340"/>
      <c r="D17" s="340"/>
      <c r="E17" s="340"/>
      <c r="F17" s="341"/>
    </row>
    <row r="18" spans="1:22" x14ac:dyDescent="0.2">
      <c r="A18" s="339"/>
      <c r="B18" s="340"/>
      <c r="C18" s="340"/>
      <c r="D18" s="340"/>
      <c r="E18" s="340"/>
      <c r="F18" s="341"/>
    </row>
    <row r="19" spans="1:22" x14ac:dyDescent="0.2">
      <c r="A19" s="339"/>
      <c r="B19" s="340"/>
      <c r="C19" s="340"/>
      <c r="D19" s="340"/>
      <c r="E19" s="340"/>
      <c r="F19" s="341"/>
    </row>
    <row r="20" spans="1:22" x14ac:dyDescent="0.2">
      <c r="A20" s="339"/>
      <c r="B20" s="340"/>
      <c r="C20" s="340"/>
      <c r="D20" s="340"/>
      <c r="E20" s="340"/>
      <c r="F20" s="341"/>
    </row>
    <row r="21" spans="1:22" x14ac:dyDescent="0.2">
      <c r="A21" s="339"/>
      <c r="B21" s="340"/>
      <c r="C21" s="340"/>
      <c r="D21" s="340"/>
      <c r="E21" s="340"/>
      <c r="F21" s="341"/>
    </row>
    <row r="22" spans="1:22" x14ac:dyDescent="0.2">
      <c r="A22" s="339"/>
      <c r="B22" s="340"/>
      <c r="C22" s="340"/>
      <c r="D22" s="340"/>
      <c r="E22" s="340"/>
      <c r="F22" s="341"/>
    </row>
    <row r="23" spans="1:22" x14ac:dyDescent="0.2">
      <c r="A23" s="339"/>
      <c r="B23" s="340"/>
      <c r="C23" s="340"/>
      <c r="D23" s="340"/>
      <c r="E23" s="340"/>
      <c r="F23" s="341"/>
    </row>
    <row r="24" spans="1:22" x14ac:dyDescent="0.2">
      <c r="A24" s="339"/>
      <c r="B24" s="340"/>
      <c r="C24" s="340"/>
      <c r="D24" s="340"/>
      <c r="E24" s="340"/>
      <c r="F24" s="341"/>
    </row>
    <row r="25" spans="1:22" x14ac:dyDescent="0.2">
      <c r="A25" s="339"/>
      <c r="B25" s="340"/>
      <c r="C25" s="340"/>
      <c r="D25" s="340"/>
      <c r="E25" s="340"/>
      <c r="F25" s="341"/>
      <c r="I25" s="342"/>
      <c r="M25" s="342"/>
      <c r="R25" s="342"/>
      <c r="V25" s="342"/>
    </row>
    <row r="26" spans="1:22" x14ac:dyDescent="0.2">
      <c r="A26" s="339"/>
      <c r="B26" s="340"/>
      <c r="C26" s="340"/>
      <c r="D26" s="340"/>
      <c r="E26" s="340"/>
      <c r="F26" s="341"/>
    </row>
    <row r="27" spans="1:22" x14ac:dyDescent="0.2">
      <c r="A27" s="343"/>
      <c r="B27" s="340"/>
      <c r="C27" s="340"/>
      <c r="D27" s="340"/>
      <c r="E27" s="340"/>
      <c r="F27" s="341"/>
      <c r="G27" s="343"/>
    </row>
    <row r="28" spans="1:22" x14ac:dyDescent="0.2">
      <c r="A28" s="873"/>
      <c r="B28" s="874"/>
      <c r="C28" s="874"/>
      <c r="D28" s="874"/>
      <c r="E28" s="874"/>
      <c r="F28" s="875"/>
    </row>
    <row r="29" spans="1:22" x14ac:dyDescent="0.2">
      <c r="A29" s="406"/>
      <c r="B29" s="407"/>
      <c r="C29" s="407"/>
      <c r="D29" s="407"/>
      <c r="E29" s="407"/>
      <c r="F29" s="408"/>
    </row>
    <row r="30" spans="1:22" x14ac:dyDescent="0.2">
      <c r="A30" s="406"/>
      <c r="B30" s="407"/>
      <c r="C30" s="407"/>
      <c r="D30" s="407"/>
      <c r="E30" s="407"/>
      <c r="F30" s="408"/>
    </row>
    <row r="31" spans="1:22" x14ac:dyDescent="0.2">
      <c r="A31" s="406"/>
      <c r="B31" s="407"/>
      <c r="C31" s="407"/>
      <c r="D31" s="407"/>
      <c r="E31" s="407"/>
      <c r="F31" s="408"/>
    </row>
    <row r="32" spans="1:22" x14ac:dyDescent="0.2">
      <c r="A32" s="406"/>
      <c r="B32" s="407"/>
      <c r="C32" s="407"/>
      <c r="D32" s="407"/>
      <c r="E32" s="407"/>
      <c r="F32" s="408"/>
    </row>
    <row r="33" spans="1:6" x14ac:dyDescent="0.2">
      <c r="A33" s="406"/>
      <c r="B33" s="407"/>
      <c r="C33" s="407"/>
      <c r="D33" s="407"/>
      <c r="E33" s="407"/>
      <c r="F33" s="408"/>
    </row>
    <row r="34" spans="1:6" x14ac:dyDescent="0.2">
      <c r="A34" s="406"/>
      <c r="B34" s="407"/>
      <c r="C34" s="407"/>
      <c r="D34" s="407"/>
      <c r="E34" s="407"/>
      <c r="F34" s="408"/>
    </row>
    <row r="35" spans="1:6" x14ac:dyDescent="0.2">
      <c r="A35" s="406"/>
      <c r="B35" s="407"/>
      <c r="C35" s="407"/>
      <c r="D35" s="407"/>
      <c r="E35" s="407"/>
      <c r="F35" s="408"/>
    </row>
    <row r="36" spans="1:6" x14ac:dyDescent="0.2">
      <c r="A36" s="406"/>
      <c r="B36" s="407"/>
      <c r="C36" s="407"/>
      <c r="D36" s="407"/>
      <c r="E36" s="407"/>
      <c r="F36" s="408"/>
    </row>
    <row r="37" spans="1:6" x14ac:dyDescent="0.2">
      <c r="A37" s="406"/>
      <c r="B37" s="407"/>
      <c r="C37" s="407"/>
      <c r="D37" s="407"/>
      <c r="E37" s="407"/>
      <c r="F37" s="408"/>
    </row>
    <row r="38" spans="1:6" x14ac:dyDescent="0.2">
      <c r="A38" s="406"/>
      <c r="B38" s="407"/>
      <c r="C38" s="407"/>
      <c r="D38" s="407"/>
      <c r="E38" s="407"/>
      <c r="F38" s="408"/>
    </row>
    <row r="39" spans="1:6" x14ac:dyDescent="0.2">
      <c r="A39" s="406"/>
      <c r="B39" s="407"/>
      <c r="C39" s="407"/>
      <c r="D39" s="407"/>
      <c r="E39" s="407"/>
      <c r="F39" s="408"/>
    </row>
    <row r="40" spans="1:6" x14ac:dyDescent="0.2">
      <c r="A40" s="406"/>
      <c r="B40" s="407"/>
      <c r="C40" s="407"/>
      <c r="D40" s="407"/>
      <c r="E40" s="407"/>
      <c r="F40" s="408"/>
    </row>
    <row r="41" spans="1:6" x14ac:dyDescent="0.2">
      <c r="A41" s="406"/>
      <c r="B41" s="407"/>
      <c r="C41" s="407"/>
      <c r="D41" s="407"/>
      <c r="E41" s="407"/>
      <c r="F41" s="408"/>
    </row>
    <row r="42" spans="1:6" x14ac:dyDescent="0.2">
      <c r="A42" s="406"/>
      <c r="B42" s="407"/>
      <c r="C42" s="407"/>
      <c r="D42" s="407"/>
      <c r="E42" s="407"/>
      <c r="F42" s="408"/>
    </row>
    <row r="43" spans="1:6" x14ac:dyDescent="0.2">
      <c r="A43" s="406"/>
      <c r="B43" s="407"/>
      <c r="C43" s="407"/>
      <c r="D43" s="407"/>
      <c r="E43" s="407"/>
      <c r="F43" s="408"/>
    </row>
    <row r="44" spans="1:6" x14ac:dyDescent="0.2">
      <c r="A44" s="406"/>
      <c r="B44" s="407"/>
      <c r="C44" s="407"/>
      <c r="D44" s="407"/>
      <c r="E44" s="407"/>
      <c r="F44" s="408"/>
    </row>
    <row r="45" spans="1:6" x14ac:dyDescent="0.2">
      <c r="A45" s="406"/>
      <c r="B45" s="407"/>
      <c r="C45" s="407"/>
      <c r="D45" s="407"/>
      <c r="E45" s="407"/>
      <c r="F45" s="408"/>
    </row>
    <row r="46" spans="1:6" x14ac:dyDescent="0.2">
      <c r="A46" s="406"/>
      <c r="B46" s="407"/>
      <c r="C46" s="407"/>
      <c r="D46" s="407"/>
      <c r="E46" s="407"/>
      <c r="F46" s="408"/>
    </row>
    <row r="47" spans="1:6" x14ac:dyDescent="0.2">
      <c r="A47" s="868"/>
      <c r="B47" s="876"/>
      <c r="C47" s="876"/>
      <c r="D47" s="876"/>
      <c r="E47" s="876"/>
      <c r="F47" s="877"/>
    </row>
    <row r="48" spans="1:6" x14ac:dyDescent="0.2">
      <c r="A48" s="406"/>
      <c r="B48" s="407"/>
      <c r="C48" s="407"/>
      <c r="D48" s="407"/>
      <c r="E48" s="407"/>
      <c r="F48" s="408"/>
    </row>
    <row r="49" spans="1:13" x14ac:dyDescent="0.2">
      <c r="A49" s="406"/>
      <c r="B49" s="407"/>
      <c r="C49" s="407"/>
      <c r="D49" s="407"/>
      <c r="E49" s="407"/>
      <c r="F49" s="408"/>
    </row>
    <row r="50" spans="1:13" x14ac:dyDescent="0.2">
      <c r="A50" s="873"/>
      <c r="B50" s="874"/>
      <c r="C50" s="874"/>
      <c r="D50" s="874"/>
      <c r="E50" s="874"/>
      <c r="F50" s="875"/>
    </row>
    <row r="51" spans="1:13" x14ac:dyDescent="0.2">
      <c r="A51" s="406"/>
      <c r="B51" s="407"/>
      <c r="C51" s="407"/>
      <c r="D51" s="407"/>
      <c r="E51" s="407"/>
      <c r="F51" s="408"/>
    </row>
    <row r="52" spans="1:13" x14ac:dyDescent="0.2">
      <c r="A52" s="406"/>
      <c r="B52" s="407"/>
      <c r="C52" s="407"/>
      <c r="D52" s="407"/>
      <c r="E52" s="407"/>
      <c r="F52" s="408"/>
    </row>
    <row r="53" spans="1:13" x14ac:dyDescent="0.2">
      <c r="A53" s="344"/>
      <c r="B53" s="345"/>
      <c r="C53" s="345"/>
      <c r="D53" s="345"/>
      <c r="E53" s="345"/>
      <c r="F53" s="346"/>
      <c r="I53" s="342"/>
      <c r="M53" s="342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J69"/>
  <sheetViews>
    <sheetView zoomScale="70" zoomScaleNormal="70" zoomScaleSheetLayoutView="100" workbookViewId="0">
      <selection activeCell="J26" sqref="J26"/>
    </sheetView>
  </sheetViews>
  <sheetFormatPr defaultColWidth="9.140625" defaultRowHeight="12.75" x14ac:dyDescent="0.2"/>
  <cols>
    <col min="1" max="1" width="13.85546875" style="318" customWidth="1"/>
    <col min="2" max="2" width="1.5703125" style="318" customWidth="1"/>
    <col min="3" max="3" width="27" style="318" customWidth="1"/>
    <col min="4" max="4" width="15.85546875" style="318" customWidth="1"/>
    <col min="5" max="5" width="2.140625" style="318" customWidth="1"/>
    <col min="6" max="6" width="29.85546875" style="318" customWidth="1"/>
    <col min="7" max="16384" width="9.140625" style="318"/>
  </cols>
  <sheetData>
    <row r="1" spans="1:6" ht="20.25" x14ac:dyDescent="0.2">
      <c r="D1" s="319" t="s">
        <v>191</v>
      </c>
    </row>
    <row r="2" spans="1:6" s="325" customFormat="1" ht="20.100000000000001" customHeight="1" x14ac:dyDescent="0.2">
      <c r="A2" s="320" t="s">
        <v>43</v>
      </c>
      <c r="B2" s="321" t="s">
        <v>16</v>
      </c>
      <c r="C2" s="32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6" s="325" customFormat="1" ht="20.100000000000001" customHeight="1" x14ac:dyDescent="0.2">
      <c r="A3" s="326" t="s">
        <v>44</v>
      </c>
      <c r="B3" s="327" t="s">
        <v>16</v>
      </c>
      <c r="C3" s="349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6" s="325" customFormat="1" ht="20.100000000000001" customHeight="1" x14ac:dyDescent="0.2">
      <c r="A4" s="459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6" s="325" customFormat="1" ht="20.100000000000001" customHeight="1" x14ac:dyDescent="0.2">
      <c r="A5" s="460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6" spans="1:6" x14ac:dyDescent="0.2">
      <c r="A6" s="461"/>
      <c r="B6" s="340"/>
      <c r="C6" s="340"/>
      <c r="D6" s="340"/>
      <c r="E6" s="340"/>
      <c r="F6" s="341"/>
    </row>
    <row r="7" spans="1:6" x14ac:dyDescent="0.2">
      <c r="A7" s="900" t="s">
        <v>345</v>
      </c>
      <c r="B7" s="901"/>
      <c r="C7" s="901"/>
      <c r="D7" s="901"/>
      <c r="E7" s="901"/>
      <c r="F7" s="902"/>
    </row>
    <row r="8" spans="1:6" x14ac:dyDescent="0.2">
      <c r="A8" s="462"/>
      <c r="B8" s="369"/>
      <c r="C8" s="369"/>
      <c r="D8" s="369"/>
      <c r="E8" s="369"/>
      <c r="F8" s="370"/>
    </row>
    <row r="9" spans="1:6" x14ac:dyDescent="0.2">
      <c r="A9" s="462"/>
      <c r="B9" s="369"/>
      <c r="C9" s="369"/>
      <c r="D9" s="369"/>
      <c r="E9" s="369"/>
      <c r="F9" s="370"/>
    </row>
    <row r="10" spans="1:6" x14ac:dyDescent="0.2">
      <c r="A10" s="462"/>
      <c r="B10" s="369"/>
      <c r="C10" s="369"/>
      <c r="D10" s="369"/>
      <c r="E10" s="369"/>
      <c r="F10" s="370"/>
    </row>
    <row r="11" spans="1:6" x14ac:dyDescent="0.2">
      <c r="A11" s="462"/>
      <c r="B11" s="369"/>
      <c r="C11" s="369"/>
      <c r="D11" s="369"/>
      <c r="E11" s="369"/>
      <c r="F11" s="370"/>
    </row>
    <row r="12" spans="1:6" x14ac:dyDescent="0.2">
      <c r="A12" s="462"/>
      <c r="B12" s="369"/>
      <c r="C12" s="369"/>
      <c r="D12" s="369"/>
      <c r="E12" s="369"/>
      <c r="F12" s="370"/>
    </row>
    <row r="13" spans="1:6" x14ac:dyDescent="0.2">
      <c r="A13" s="462"/>
      <c r="B13" s="369"/>
      <c r="C13" s="369"/>
      <c r="D13" s="369"/>
      <c r="E13" s="369"/>
      <c r="F13" s="370"/>
    </row>
    <row r="14" spans="1:6" x14ac:dyDescent="0.2">
      <c r="A14" s="462"/>
      <c r="B14" s="369"/>
      <c r="C14" s="369"/>
      <c r="D14" s="369"/>
      <c r="E14" s="369"/>
      <c r="F14" s="370"/>
    </row>
    <row r="15" spans="1:6" x14ac:dyDescent="0.2">
      <c r="A15" s="462"/>
      <c r="B15" s="369"/>
      <c r="C15" s="369"/>
      <c r="D15" s="369"/>
      <c r="E15" s="369"/>
      <c r="F15" s="370"/>
    </row>
    <row r="16" spans="1:6" x14ac:dyDescent="0.2">
      <c r="A16" s="462"/>
      <c r="B16" s="369"/>
      <c r="C16" s="369"/>
      <c r="D16" s="369"/>
      <c r="E16" s="369"/>
      <c r="F16" s="370"/>
    </row>
    <row r="17" spans="1:10" x14ac:dyDescent="0.2">
      <c r="A17" s="462"/>
      <c r="B17" s="369"/>
      <c r="C17" s="369"/>
      <c r="D17" s="369"/>
      <c r="E17" s="369"/>
      <c r="F17" s="370"/>
    </row>
    <row r="18" spans="1:10" x14ac:dyDescent="0.2">
      <c r="A18" s="462"/>
      <c r="B18" s="369"/>
      <c r="C18" s="369"/>
      <c r="D18" s="369"/>
      <c r="E18" s="369"/>
      <c r="F18" s="370"/>
    </row>
    <row r="19" spans="1:10" x14ac:dyDescent="0.2">
      <c r="A19" s="462"/>
      <c r="B19" s="369"/>
      <c r="C19" s="369"/>
      <c r="D19" s="369"/>
      <c r="E19" s="369"/>
      <c r="F19" s="370"/>
      <c r="H19" s="443"/>
      <c r="I19" s="443"/>
      <c r="J19" s="443"/>
    </row>
    <row r="20" spans="1:10" x14ac:dyDescent="0.2">
      <c r="A20" s="462"/>
      <c r="B20" s="369"/>
      <c r="C20" s="369"/>
      <c r="D20" s="369"/>
      <c r="E20" s="369"/>
      <c r="F20" s="370"/>
      <c r="H20" s="443"/>
      <c r="I20" s="443"/>
      <c r="J20" s="443"/>
    </row>
    <row r="21" spans="1:10" x14ac:dyDescent="0.2">
      <c r="A21" s="462"/>
      <c r="B21" s="369"/>
      <c r="C21" s="369"/>
      <c r="D21" s="369"/>
      <c r="E21" s="369"/>
      <c r="F21" s="370"/>
    </row>
    <row r="22" spans="1:10" x14ac:dyDescent="0.2">
      <c r="A22" s="462"/>
      <c r="B22" s="369"/>
      <c r="C22" s="369"/>
      <c r="D22" s="369"/>
      <c r="E22" s="369"/>
      <c r="F22" s="370"/>
    </row>
    <row r="23" spans="1:10" x14ac:dyDescent="0.2">
      <c r="A23" s="462"/>
      <c r="B23" s="369"/>
      <c r="C23" s="369"/>
      <c r="D23" s="369"/>
      <c r="E23" s="369"/>
      <c r="F23" s="370"/>
    </row>
    <row r="24" spans="1:10" x14ac:dyDescent="0.2">
      <c r="A24" s="462"/>
      <c r="B24" s="369"/>
      <c r="C24" s="369"/>
      <c r="D24" s="369"/>
      <c r="E24" s="369"/>
      <c r="F24" s="370"/>
    </row>
    <row r="25" spans="1:10" x14ac:dyDescent="0.2">
      <c r="A25" s="463"/>
      <c r="B25" s="369"/>
      <c r="C25" s="369"/>
      <c r="D25" s="369"/>
      <c r="E25" s="369"/>
      <c r="F25" s="370"/>
    </row>
    <row r="26" spans="1:10" x14ac:dyDescent="0.2">
      <c r="A26" s="462"/>
      <c r="B26" s="369"/>
      <c r="C26" s="369"/>
      <c r="D26" s="369"/>
      <c r="E26" s="369"/>
      <c r="F26" s="370"/>
    </row>
    <row r="27" spans="1:10" x14ac:dyDescent="0.2">
      <c r="A27" s="464"/>
      <c r="B27" s="369"/>
      <c r="C27" s="369"/>
      <c r="D27" s="369"/>
      <c r="E27" s="369"/>
      <c r="F27" s="370"/>
    </row>
    <row r="28" spans="1:10" x14ac:dyDescent="0.2">
      <c r="A28" s="464"/>
      <c r="B28" s="369"/>
      <c r="C28" s="369"/>
      <c r="D28" s="369"/>
      <c r="E28" s="369"/>
      <c r="F28" s="370"/>
    </row>
    <row r="29" spans="1:10" x14ac:dyDescent="0.2">
      <c r="A29" s="464"/>
      <c r="B29" s="369"/>
      <c r="C29" s="369"/>
      <c r="D29" s="369"/>
      <c r="E29" s="369"/>
      <c r="F29" s="370"/>
    </row>
    <row r="30" spans="1:10" x14ac:dyDescent="0.2">
      <c r="A30" s="464"/>
      <c r="B30" s="369"/>
      <c r="C30" s="369"/>
      <c r="D30" s="369"/>
      <c r="E30" s="369"/>
      <c r="F30" s="370"/>
    </row>
    <row r="31" spans="1:10" x14ac:dyDescent="0.2">
      <c r="A31" s="463"/>
      <c r="B31" s="369"/>
      <c r="C31" s="369"/>
      <c r="D31" s="369"/>
      <c r="E31" s="369"/>
      <c r="F31" s="370"/>
    </row>
    <row r="32" spans="1:10" x14ac:dyDescent="0.2">
      <c r="A32" s="464"/>
      <c r="B32" s="369"/>
      <c r="C32" s="369"/>
      <c r="D32" s="369"/>
      <c r="E32" s="369"/>
      <c r="F32" s="370"/>
    </row>
    <row r="33" spans="1:6" x14ac:dyDescent="0.2">
      <c r="A33" s="463"/>
      <c r="B33" s="369"/>
      <c r="C33" s="369"/>
      <c r="D33" s="369"/>
      <c r="E33" s="369"/>
      <c r="F33" s="370"/>
    </row>
    <row r="34" spans="1:6" x14ac:dyDescent="0.2">
      <c r="A34" s="464"/>
      <c r="B34" s="369"/>
      <c r="C34" s="369"/>
      <c r="D34" s="369"/>
      <c r="E34" s="369"/>
      <c r="F34" s="370"/>
    </row>
    <row r="35" spans="1:6" x14ac:dyDescent="0.2">
      <c r="A35" s="463"/>
      <c r="B35" s="369"/>
      <c r="C35" s="369"/>
      <c r="D35" s="369"/>
      <c r="E35" s="369"/>
      <c r="F35" s="370"/>
    </row>
    <row r="36" spans="1:6" x14ac:dyDescent="0.2">
      <c r="A36" s="463"/>
      <c r="B36" s="369"/>
      <c r="C36" s="369"/>
      <c r="D36" s="369"/>
      <c r="E36" s="369"/>
      <c r="F36" s="370"/>
    </row>
    <row r="37" spans="1:6" x14ac:dyDescent="0.2">
      <c r="A37" s="461"/>
      <c r="B37" s="369"/>
      <c r="C37" s="369"/>
      <c r="D37" s="369"/>
      <c r="E37" s="369"/>
      <c r="F37" s="370"/>
    </row>
    <row r="38" spans="1:6" x14ac:dyDescent="0.2">
      <c r="A38" s="465"/>
      <c r="B38" s="466"/>
      <c r="C38" s="466"/>
      <c r="D38" s="466"/>
      <c r="E38" s="466"/>
      <c r="F38" s="467"/>
    </row>
    <row r="39" spans="1:6" x14ac:dyDescent="0.2">
      <c r="A39" s="463"/>
      <c r="B39" s="369"/>
      <c r="C39" s="369"/>
      <c r="D39" s="369"/>
      <c r="E39" s="369"/>
      <c r="F39" s="370"/>
    </row>
    <row r="40" spans="1:6" x14ac:dyDescent="0.2">
      <c r="A40" s="463"/>
      <c r="B40" s="369"/>
      <c r="C40" s="369"/>
      <c r="D40" s="369"/>
      <c r="E40" s="369"/>
      <c r="F40" s="370"/>
    </row>
    <row r="41" spans="1:6" x14ac:dyDescent="0.2">
      <c r="A41" s="463"/>
      <c r="B41" s="369"/>
      <c r="C41" s="369"/>
      <c r="D41" s="369"/>
      <c r="E41" s="369"/>
      <c r="F41" s="370"/>
    </row>
    <row r="42" spans="1:6" x14ac:dyDescent="0.2">
      <c r="A42" s="463"/>
      <c r="B42" s="369"/>
      <c r="C42" s="369"/>
      <c r="D42" s="369"/>
      <c r="E42" s="369"/>
      <c r="F42" s="370"/>
    </row>
    <row r="43" spans="1:6" x14ac:dyDescent="0.2">
      <c r="A43" s="463"/>
      <c r="B43" s="369"/>
      <c r="C43" s="369"/>
      <c r="D43" s="369"/>
      <c r="E43" s="369"/>
      <c r="F43" s="370"/>
    </row>
    <row r="44" spans="1:6" x14ac:dyDescent="0.2">
      <c r="A44" s="463"/>
      <c r="B44" s="369"/>
      <c r="C44" s="369"/>
      <c r="D44" s="369"/>
      <c r="E44" s="369"/>
      <c r="F44" s="370"/>
    </row>
    <row r="45" spans="1:6" x14ac:dyDescent="0.2">
      <c r="A45" s="463"/>
      <c r="B45" s="369"/>
      <c r="C45" s="369"/>
      <c r="D45" s="369"/>
      <c r="E45" s="369"/>
      <c r="F45" s="370"/>
    </row>
    <row r="46" spans="1:6" x14ac:dyDescent="0.2">
      <c r="A46" s="463"/>
      <c r="B46" s="369"/>
      <c r="C46" s="369"/>
      <c r="D46" s="369"/>
      <c r="E46" s="369"/>
      <c r="F46" s="370"/>
    </row>
    <row r="47" spans="1:6" x14ac:dyDescent="0.2">
      <c r="A47" s="463"/>
      <c r="B47" s="369"/>
      <c r="C47" s="369"/>
      <c r="D47" s="369"/>
      <c r="E47" s="369"/>
      <c r="F47" s="370"/>
    </row>
    <row r="48" spans="1:6" x14ac:dyDescent="0.2">
      <c r="A48" s="463"/>
      <c r="B48" s="369"/>
      <c r="C48" s="369"/>
      <c r="D48" s="369"/>
      <c r="E48" s="369"/>
      <c r="F48" s="370"/>
    </row>
    <row r="49" spans="1:6" x14ac:dyDescent="0.2">
      <c r="A49" s="463"/>
      <c r="B49" s="369"/>
      <c r="C49" s="369"/>
      <c r="D49" s="369"/>
      <c r="E49" s="369"/>
      <c r="F49" s="370"/>
    </row>
    <row r="50" spans="1:6" x14ac:dyDescent="0.2">
      <c r="A50" s="463"/>
      <c r="B50" s="369"/>
      <c r="C50" s="369"/>
      <c r="D50" s="369"/>
      <c r="E50" s="369"/>
      <c r="F50" s="370"/>
    </row>
    <row r="51" spans="1:6" x14ac:dyDescent="0.2">
      <c r="A51" s="463"/>
      <c r="B51" s="369"/>
      <c r="C51" s="369"/>
      <c r="D51" s="369"/>
      <c r="E51" s="369"/>
      <c r="F51" s="370"/>
    </row>
    <row r="52" spans="1:6" x14ac:dyDescent="0.2">
      <c r="A52" s="463"/>
      <c r="B52" s="369"/>
      <c r="C52" s="369"/>
      <c r="D52" s="369"/>
      <c r="E52" s="369"/>
      <c r="F52" s="370"/>
    </row>
    <row r="53" spans="1:6" x14ac:dyDescent="0.2">
      <c r="A53" s="463"/>
      <c r="B53" s="369"/>
      <c r="C53" s="369"/>
      <c r="D53" s="369"/>
      <c r="E53" s="369"/>
      <c r="F53" s="370"/>
    </row>
    <row r="54" spans="1:6" x14ac:dyDescent="0.2">
      <c r="A54" s="463"/>
      <c r="B54" s="369"/>
      <c r="C54" s="369"/>
      <c r="D54" s="369"/>
      <c r="E54" s="369"/>
      <c r="F54" s="370"/>
    </row>
    <row r="55" spans="1:6" x14ac:dyDescent="0.2">
      <c r="A55" s="463"/>
      <c r="B55" s="369"/>
      <c r="C55" s="369"/>
      <c r="D55" s="369"/>
      <c r="E55" s="369"/>
      <c r="F55" s="370"/>
    </row>
    <row r="56" spans="1:6" x14ac:dyDescent="0.2">
      <c r="A56" s="463"/>
      <c r="B56" s="369"/>
      <c r="C56" s="369"/>
      <c r="D56" s="369"/>
      <c r="E56" s="369"/>
      <c r="F56" s="370"/>
    </row>
    <row r="57" spans="1:6" x14ac:dyDescent="0.2">
      <c r="A57" s="463"/>
      <c r="B57" s="369"/>
      <c r="C57" s="369"/>
      <c r="D57" s="369"/>
      <c r="E57" s="369"/>
      <c r="F57" s="370"/>
    </row>
    <row r="58" spans="1:6" x14ac:dyDescent="0.2">
      <c r="A58" s="463"/>
      <c r="B58" s="369"/>
      <c r="C58" s="369"/>
      <c r="D58" s="369"/>
      <c r="E58" s="369"/>
      <c r="F58" s="370"/>
    </row>
    <row r="59" spans="1:6" x14ac:dyDescent="0.2">
      <c r="A59" s="463"/>
      <c r="B59" s="369"/>
      <c r="C59" s="369"/>
      <c r="D59" s="369"/>
      <c r="E59" s="369"/>
      <c r="F59" s="370"/>
    </row>
    <row r="60" spans="1:6" x14ac:dyDescent="0.2">
      <c r="A60" s="463"/>
      <c r="B60" s="369"/>
      <c r="C60" s="369"/>
      <c r="D60" s="369"/>
      <c r="E60" s="369"/>
      <c r="F60" s="370"/>
    </row>
    <row r="61" spans="1:6" x14ac:dyDescent="0.2">
      <c r="A61" s="463"/>
      <c r="B61" s="369"/>
      <c r="C61" s="369"/>
      <c r="D61" s="369"/>
      <c r="E61" s="369"/>
      <c r="F61" s="370"/>
    </row>
    <row r="62" spans="1:6" x14ac:dyDescent="0.2">
      <c r="A62" s="463"/>
      <c r="B62" s="369"/>
      <c r="C62" s="369"/>
      <c r="D62" s="369"/>
      <c r="E62" s="369"/>
      <c r="F62" s="370"/>
    </row>
    <row r="63" spans="1:6" x14ac:dyDescent="0.2">
      <c r="A63" s="463"/>
      <c r="B63" s="369"/>
      <c r="C63" s="369"/>
      <c r="D63" s="369"/>
      <c r="E63" s="369"/>
      <c r="F63" s="370"/>
    </row>
    <row r="64" spans="1:6" x14ac:dyDescent="0.2">
      <c r="A64" s="463"/>
      <c r="B64" s="369"/>
      <c r="C64" s="369"/>
      <c r="D64" s="369"/>
      <c r="E64" s="369"/>
      <c r="F64" s="370"/>
    </row>
    <row r="65" spans="1:6" x14ac:dyDescent="0.2">
      <c r="A65" s="463"/>
      <c r="B65" s="369"/>
      <c r="C65" s="369"/>
      <c r="D65" s="369"/>
      <c r="E65" s="369"/>
      <c r="F65" s="370"/>
    </row>
    <row r="66" spans="1:6" x14ac:dyDescent="0.2">
      <c r="A66" s="463"/>
      <c r="B66" s="369"/>
      <c r="C66" s="369"/>
      <c r="D66" s="369"/>
      <c r="E66" s="369"/>
      <c r="F66" s="370"/>
    </row>
    <row r="67" spans="1:6" x14ac:dyDescent="0.2">
      <c r="A67" s="468"/>
      <c r="B67" s="371"/>
      <c r="C67" s="371"/>
      <c r="D67" s="371"/>
      <c r="E67" s="371"/>
      <c r="F67" s="372"/>
    </row>
    <row r="68" spans="1:6" x14ac:dyDescent="0.2">
      <c r="A68" s="368"/>
      <c r="B68" s="368"/>
      <c r="C68" s="368"/>
      <c r="D68" s="368"/>
      <c r="E68" s="368"/>
      <c r="F68" s="368"/>
    </row>
    <row r="69" spans="1:6" x14ac:dyDescent="0.2">
      <c r="A69" s="368"/>
      <c r="B69" s="368"/>
      <c r="C69" s="368"/>
      <c r="D69" s="368"/>
      <c r="E69" s="368"/>
      <c r="F69" s="368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T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3" width="14.7109375" customWidth="1"/>
    <col min="11" max="15" width="15.5703125" customWidth="1"/>
  </cols>
  <sheetData>
    <row r="5" spans="1:20" x14ac:dyDescent="0.2">
      <c r="D5" s="695" t="s">
        <v>436</v>
      </c>
      <c r="E5" s="696"/>
      <c r="F5" s="696"/>
      <c r="G5" s="696"/>
      <c r="H5" s="697"/>
    </row>
    <row r="6" spans="1:20" x14ac:dyDescent="0.2">
      <c r="D6" s="693"/>
      <c r="E6" s="694"/>
      <c r="F6" s="694"/>
      <c r="G6" s="694"/>
      <c r="H6" s="694"/>
    </row>
    <row r="7" spans="1:20" x14ac:dyDescent="0.2">
      <c r="A7" s="570" t="s">
        <v>438</v>
      </c>
      <c r="B7" s="570" t="s">
        <v>439</v>
      </c>
      <c r="C7" s="570"/>
      <c r="D7" s="573" t="s">
        <v>440</v>
      </c>
      <c r="E7" s="573" t="s">
        <v>431</v>
      </c>
      <c r="F7" s="573" t="s">
        <v>384</v>
      </c>
      <c r="G7" s="573" t="s">
        <v>432</v>
      </c>
      <c r="H7" s="573" t="s">
        <v>437</v>
      </c>
    </row>
    <row r="8" spans="1:20" x14ac:dyDescent="0.2">
      <c r="A8" t="str">
        <f>LEFT(INPUT!G13,4)</f>
        <v>6°8'</v>
      </c>
      <c r="B8" t="str">
        <f>LEFT(INPUT!G14,6)</f>
        <v>106°45</v>
      </c>
      <c r="C8" s="570" t="s">
        <v>434</v>
      </c>
      <c r="D8" s="572" t="str">
        <f>IF(H8="S","-","")</f>
        <v>-</v>
      </c>
      <c r="E8" s="572" t="str">
        <f>LEFT(INPUT!G13,1)</f>
        <v>6</v>
      </c>
      <c r="F8" s="572" t="str">
        <f>RIGHT(A8,2)</f>
        <v>8'</v>
      </c>
      <c r="G8" s="572" t="str">
        <f>RIGHT(A9,5)</f>
        <v>0.04"</v>
      </c>
      <c r="H8" s="572" t="str">
        <f>RIGHT(A10,1)</f>
        <v>S</v>
      </c>
    </row>
    <row r="9" spans="1:20" x14ac:dyDescent="0.2">
      <c r="A9" t="str">
        <f>LEFT(INPUT!G13,10)</f>
        <v>6°8'20.04"</v>
      </c>
      <c r="B9" t="str">
        <f>LEFT(INPUT!G14,12)</f>
        <v>106°45'33.84</v>
      </c>
      <c r="C9" s="570" t="s">
        <v>435</v>
      </c>
      <c r="D9" s="572"/>
      <c r="E9" s="572" t="str">
        <f>LEFT(INPUT!G14,3)</f>
        <v>106</v>
      </c>
      <c r="F9" s="572" t="str">
        <f>RIGHT(B8,2)</f>
        <v>45</v>
      </c>
      <c r="G9" s="572" t="str">
        <f>RIGHT(B9,5)</f>
        <v>33.84</v>
      </c>
      <c r="H9" s="572"/>
    </row>
    <row r="10" spans="1:20" x14ac:dyDescent="0.2">
      <c r="A10" t="str">
        <f>LEFT(INPUT!G13,12)</f>
        <v>6°8'20.04"S</v>
      </c>
      <c r="D10" s="572"/>
      <c r="E10" s="572" t="e">
        <f>E8+(F8/60)+(G8/3600)</f>
        <v>#VALUE!</v>
      </c>
      <c r="F10" s="572"/>
      <c r="G10" s="572">
        <f>E9+(F9/60)+(G9/3600)</f>
        <v>106.7594</v>
      </c>
      <c r="H10" s="572"/>
    </row>
    <row r="11" spans="1:20" x14ac:dyDescent="0.2">
      <c r="D11" s="572"/>
      <c r="E11" s="572"/>
      <c r="F11" s="572"/>
      <c r="G11" s="572"/>
      <c r="H11" s="572"/>
    </row>
    <row r="12" spans="1:20" x14ac:dyDescent="0.2">
      <c r="D12" s="574" t="s">
        <v>438</v>
      </c>
      <c r="E12" s="698" t="e">
        <f>CONCATENATE(D8,E10)</f>
        <v>#VALUE!</v>
      </c>
      <c r="F12" s="699"/>
      <c r="K12" s="702" t="s">
        <v>448</v>
      </c>
      <c r="L12" s="703"/>
      <c r="M12" s="703"/>
      <c r="N12" s="703"/>
      <c r="O12" s="703"/>
      <c r="P12" s="702" t="s">
        <v>447</v>
      </c>
      <c r="Q12" s="703"/>
      <c r="R12" s="703"/>
      <c r="S12" s="703"/>
      <c r="T12" s="703"/>
    </row>
    <row r="13" spans="1:20" ht="15.75" thickBot="1" x14ac:dyDescent="0.25">
      <c r="D13" s="575" t="s">
        <v>439</v>
      </c>
      <c r="E13" s="700">
        <f>G10</f>
        <v>106.7594</v>
      </c>
      <c r="F13" s="701"/>
      <c r="K13" s="704" t="s">
        <v>444</v>
      </c>
      <c r="L13" s="704"/>
      <c r="M13" s="704" t="s">
        <v>445</v>
      </c>
      <c r="N13" s="704"/>
      <c r="O13" s="705" t="s">
        <v>441</v>
      </c>
      <c r="P13" s="588" t="s">
        <v>446</v>
      </c>
      <c r="Q13" s="589" t="s">
        <v>433</v>
      </c>
      <c r="R13" s="590"/>
      <c r="S13" s="589" t="s">
        <v>449</v>
      </c>
      <c r="T13" s="590"/>
    </row>
    <row r="14" spans="1:20" ht="15.75" thickTop="1" x14ac:dyDescent="0.2">
      <c r="K14" s="576" t="s">
        <v>442</v>
      </c>
      <c r="L14" s="576" t="s">
        <v>443</v>
      </c>
      <c r="M14" s="576" t="s">
        <v>442</v>
      </c>
      <c r="N14" s="576" t="s">
        <v>443</v>
      </c>
      <c r="O14" s="706"/>
      <c r="P14" s="588"/>
      <c r="Q14" s="587" t="s">
        <v>442</v>
      </c>
      <c r="R14" s="587" t="s">
        <v>443</v>
      </c>
      <c r="S14" s="587" t="s">
        <v>442</v>
      </c>
      <c r="T14" s="587" t="s">
        <v>443</v>
      </c>
    </row>
    <row r="15" spans="1:20" ht="15" x14ac:dyDescent="0.2">
      <c r="K15" s="577"/>
      <c r="L15" s="577"/>
      <c r="M15" s="577"/>
      <c r="N15" s="577"/>
      <c r="O15" s="577"/>
      <c r="P15" s="596" t="e">
        <f>DEGREES(ATAN2((S15-Q15),(T15-R15)))+IF(ATAN2((S15-Q15),(T15-R15))&lt;0,360)</f>
        <v>#VALUE!</v>
      </c>
      <c r="Q15" s="579" t="e">
        <f>E12</f>
        <v>#VALUE!</v>
      </c>
      <c r="R15" s="578">
        <f>E13</f>
        <v>106.7594</v>
      </c>
      <c r="S15" s="579" t="str">
        <f>E23</f>
        <v>0.0180555555555556</v>
      </c>
      <c r="T15" s="578" t="e">
        <f>E24</f>
        <v>#VALUE!</v>
      </c>
    </row>
    <row r="16" spans="1:20" ht="15" x14ac:dyDescent="0.2">
      <c r="D16" s="695" t="s">
        <v>329</v>
      </c>
      <c r="E16" s="696"/>
      <c r="F16" s="696"/>
      <c r="G16" s="696"/>
      <c r="H16" s="697"/>
      <c r="K16" s="597" t="e">
        <f>E12</f>
        <v>#VALUE!</v>
      </c>
      <c r="L16" s="597">
        <f>E13</f>
        <v>106.7594</v>
      </c>
      <c r="M16" s="597" t="str">
        <f>E23</f>
        <v>0.0180555555555556</v>
      </c>
      <c r="N16" s="597" t="e">
        <f>E24</f>
        <v>#VALUE!</v>
      </c>
      <c r="O16" s="582" t="e">
        <f>((ACOS(COS(RADIANS(90-L16))*COS(RADIANS(90-N16))+SIN(RADIANS(90-L16))*SIN(RADIANS(90-N16))*COS(RADIANS(K16-M16)))*6371)*1000)</f>
        <v>#VALUE!</v>
      </c>
      <c r="P16" s="592"/>
      <c r="Q16" s="593"/>
      <c r="R16" s="593"/>
      <c r="S16" s="593"/>
      <c r="T16" s="593"/>
    </row>
    <row r="17" spans="1:20" x14ac:dyDescent="0.2">
      <c r="D17" s="693"/>
      <c r="E17" s="694"/>
      <c r="F17" s="694"/>
      <c r="G17" s="694"/>
      <c r="H17" s="694"/>
      <c r="I17" s="585"/>
      <c r="K17" s="579"/>
      <c r="L17" s="578"/>
      <c r="M17" s="579"/>
      <c r="N17" s="578"/>
      <c r="O17" s="586"/>
      <c r="P17" s="592"/>
      <c r="Q17" s="593"/>
      <c r="R17" s="593"/>
      <c r="S17" s="593"/>
      <c r="T17" s="593"/>
    </row>
    <row r="18" spans="1:20" ht="12.75" customHeight="1" x14ac:dyDescent="0.2">
      <c r="A18" s="570" t="s">
        <v>438</v>
      </c>
      <c r="B18" s="570" t="s">
        <v>439</v>
      </c>
      <c r="D18" s="573" t="s">
        <v>440</v>
      </c>
      <c r="E18" s="573" t="s">
        <v>431</v>
      </c>
      <c r="F18" s="573" t="s">
        <v>384</v>
      </c>
      <c r="G18" s="573" t="s">
        <v>432</v>
      </c>
      <c r="H18" s="573" t="s">
        <v>437</v>
      </c>
      <c r="I18" s="583"/>
      <c r="O18" s="580"/>
      <c r="P18" s="592"/>
      <c r="Q18" s="593"/>
      <c r="R18" s="593"/>
      <c r="S18" s="593"/>
      <c r="T18" s="593"/>
    </row>
    <row r="19" spans="1:20" x14ac:dyDescent="0.2">
      <c r="A19" t="str">
        <f>LEFT(INPUT!G29,4)</f>
        <v>06.1</v>
      </c>
      <c r="B19" t="str">
        <f>LEFT(INPUT!G30,6)</f>
        <v>106.76</v>
      </c>
      <c r="D19" s="572" t="str">
        <f>IF(H19="S","-","")</f>
        <v/>
      </c>
      <c r="E19" s="572" t="str">
        <f>LEFT(INPUT!G29,1)</f>
        <v>0</v>
      </c>
      <c r="F19" s="572" t="str">
        <f>RIGHT(A19,2)</f>
        <v>.1</v>
      </c>
      <c r="G19" s="572" t="str">
        <f>RIGHT(A20,5)</f>
        <v xml:space="preserve">059  </v>
      </c>
      <c r="H19" s="573" t="str">
        <f>RIGHT(A21,1)</f>
        <v xml:space="preserve"> </v>
      </c>
      <c r="I19" s="583"/>
      <c r="O19" s="580"/>
      <c r="P19" s="592"/>
      <c r="Q19" s="593"/>
      <c r="R19" s="593"/>
      <c r="S19" s="593"/>
      <c r="T19" s="593"/>
    </row>
    <row r="20" spans="1:20" x14ac:dyDescent="0.2">
      <c r="A20" t="str">
        <f>LEFT(INPUT!G29,10)</f>
        <v xml:space="preserve">06.14059  </v>
      </c>
      <c r="B20" t="str">
        <f>LEFT(INPUT!G30,12)</f>
        <v>106.76046  /</v>
      </c>
      <c r="D20" s="572"/>
      <c r="E20" s="572" t="str">
        <f>LEFT(INPUT!G30,3)</f>
        <v>106</v>
      </c>
      <c r="F20" s="572" t="str">
        <f>RIGHT(B19,2)</f>
        <v>76</v>
      </c>
      <c r="G20" s="572" t="str">
        <f>RIGHT(B20,5)</f>
        <v>46  /</v>
      </c>
      <c r="H20" s="572"/>
      <c r="I20" s="583"/>
      <c r="O20" s="580"/>
      <c r="P20" s="592"/>
      <c r="Q20" s="593"/>
      <c r="R20" s="593"/>
      <c r="S20" s="593"/>
      <c r="T20" s="593"/>
    </row>
    <row r="21" spans="1:20" x14ac:dyDescent="0.2">
      <c r="A21" t="str">
        <f>LEFT(INPUT!G29,12)</f>
        <v xml:space="preserve">06.14059    </v>
      </c>
      <c r="D21" s="573"/>
      <c r="E21" s="572">
        <f>E19+(F19/60)+(G19/3600)</f>
        <v>1.8055555555555557E-2</v>
      </c>
      <c r="F21" s="572"/>
      <c r="G21" s="572" t="e">
        <f>E20+(F20/60)+(G20/3600)</f>
        <v>#VALUE!</v>
      </c>
      <c r="H21" s="572"/>
      <c r="I21" s="583"/>
      <c r="O21" s="580"/>
      <c r="P21" s="592"/>
      <c r="Q21" s="593"/>
      <c r="R21" s="593"/>
      <c r="S21" s="593"/>
      <c r="T21" s="593"/>
    </row>
    <row r="22" spans="1:20" x14ac:dyDescent="0.2">
      <c r="D22" s="573"/>
      <c r="E22" s="572"/>
      <c r="F22" s="572"/>
      <c r="G22" s="572"/>
      <c r="H22" s="572"/>
      <c r="I22" s="583"/>
      <c r="O22" s="580"/>
      <c r="P22" s="592"/>
      <c r="Q22" s="593"/>
      <c r="R22" s="593"/>
      <c r="S22" s="593"/>
      <c r="T22" s="593"/>
    </row>
    <row r="23" spans="1:20" x14ac:dyDescent="0.2">
      <c r="D23" s="574" t="s">
        <v>438</v>
      </c>
      <c r="E23" s="698" t="str">
        <f>CONCATENATE(D19,E21)</f>
        <v>0.0180555555555556</v>
      </c>
      <c r="F23" s="699"/>
      <c r="I23" s="583"/>
      <c r="O23" s="580"/>
      <c r="P23" s="592"/>
      <c r="Q23" s="593"/>
      <c r="R23" s="593"/>
      <c r="S23" s="593"/>
      <c r="T23" s="593"/>
    </row>
    <row r="24" spans="1:20" ht="13.5" thickBot="1" x14ac:dyDescent="0.25">
      <c r="D24" s="575" t="s">
        <v>439</v>
      </c>
      <c r="E24" s="700" t="e">
        <f>G21</f>
        <v>#VALUE!</v>
      </c>
      <c r="F24" s="701"/>
      <c r="I24" s="583"/>
      <c r="O24" s="580"/>
      <c r="P24" s="594"/>
      <c r="Q24" s="595"/>
      <c r="R24" s="595"/>
      <c r="S24" s="595"/>
      <c r="T24" s="595"/>
    </row>
    <row r="25" spans="1:20" ht="13.5" thickTop="1" x14ac:dyDescent="0.2">
      <c r="I25" s="583"/>
      <c r="O25" s="580"/>
      <c r="P25" s="596" t="e">
        <f>DEGREES(ATAN2((S25-Q25),(T25-R25)))+IF(ATAN2((S25-Q25),(T25-R25))&lt;0,360)</f>
        <v>#VALUE!</v>
      </c>
      <c r="Q25" s="571" t="str">
        <f>M16</f>
        <v>0.0180555555555556</v>
      </c>
      <c r="R25" t="e">
        <f>N16</f>
        <v>#VALUE!</v>
      </c>
      <c r="S25" s="571" t="e">
        <f>K16</f>
        <v>#VALUE!</v>
      </c>
      <c r="T25">
        <f>L16</f>
        <v>106.7594</v>
      </c>
    </row>
    <row r="26" spans="1:20" x14ac:dyDescent="0.2">
      <c r="I26" s="584"/>
      <c r="O26" s="581"/>
    </row>
    <row r="27" spans="1:20" x14ac:dyDescent="0.2">
      <c r="O27" s="591"/>
    </row>
    <row r="29" spans="1:20" x14ac:dyDescent="0.2">
      <c r="Q29" t="s">
        <v>450</v>
      </c>
      <c r="R29">
        <v>106.7526388888889</v>
      </c>
      <c r="S29" t="s">
        <v>451</v>
      </c>
      <c r="T29">
        <v>106.75263055555556</v>
      </c>
    </row>
  </sheetData>
  <mergeCells count="13">
    <mergeCell ref="P12:T12"/>
    <mergeCell ref="K12:O12"/>
    <mergeCell ref="M13:N13"/>
    <mergeCell ref="O13:O14"/>
    <mergeCell ref="D17:H17"/>
    <mergeCell ref="E13:F13"/>
    <mergeCell ref="D16:H16"/>
    <mergeCell ref="K13:L13"/>
    <mergeCell ref="D6:H6"/>
    <mergeCell ref="D5:H5"/>
    <mergeCell ref="E12:F12"/>
    <mergeCell ref="E23:F23"/>
    <mergeCell ref="E24:F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37"/>
  <sheetViews>
    <sheetView topLeftCell="A19" zoomScale="70" zoomScaleNormal="70" zoomScaleSheetLayoutView="70" workbookViewId="0">
      <selection activeCell="B6" sqref="B6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707" t="s">
        <v>331</v>
      </c>
      <c r="B2" s="707"/>
      <c r="C2" s="707"/>
      <c r="D2" s="707"/>
      <c r="E2" s="707"/>
    </row>
    <row r="3" spans="1:5" ht="11.25" customHeight="1" x14ac:dyDescent="0.2">
      <c r="A3" s="304"/>
      <c r="B3" s="304"/>
      <c r="C3" s="304"/>
      <c r="D3" s="304"/>
      <c r="E3" s="304"/>
    </row>
    <row r="4" spans="1:5" ht="21.75" customHeight="1" x14ac:dyDescent="0.2">
      <c r="A4" s="304"/>
      <c r="B4" s="359" t="str">
        <f>CONCATENATE("Site Name      : ",INPUT!C6)</f>
        <v>Site Name      : PETERNAKAN KAPUK RAYA RELOCATION</v>
      </c>
      <c r="C4" s="305"/>
      <c r="D4" s="305"/>
      <c r="E4" s="305"/>
    </row>
    <row r="5" spans="1:5" ht="21.75" customHeight="1" x14ac:dyDescent="0.2">
      <c r="A5" s="304"/>
      <c r="B5" s="359" t="str">
        <f>CONCATENATE("Site ID            : ",INPUT!C5)</f>
        <v>Site ID            : JAW-JK-GGP-0435</v>
      </c>
      <c r="C5" s="305"/>
      <c r="D5" s="305"/>
      <c r="E5" s="305"/>
    </row>
    <row r="6" spans="1:5" ht="21.75" customHeight="1" x14ac:dyDescent="0.25">
      <c r="A6" s="285"/>
      <c r="B6" s="359" t="str">
        <f>CONCATENATE("Candidate      : ",INPUT!C7)</f>
        <v>Candidate      : 1</v>
      </c>
      <c r="C6" s="307"/>
      <c r="D6" s="307"/>
      <c r="E6" s="307"/>
    </row>
    <row r="7" spans="1:5" ht="21.75" customHeight="1" x14ac:dyDescent="0.25">
      <c r="A7" s="285"/>
      <c r="B7" s="377" t="str">
        <f>CONCATENATE("Proposed By  : ",INPUT!C21)</f>
        <v xml:space="preserve">Proposed By  : </v>
      </c>
      <c r="C7" s="307"/>
      <c r="D7" s="307"/>
      <c r="E7" s="307"/>
    </row>
    <row r="8" spans="1:5" ht="15" customHeight="1" thickBot="1" x14ac:dyDescent="0.3">
      <c r="A8" s="285"/>
      <c r="B8" s="306"/>
      <c r="C8" s="307"/>
      <c r="D8" s="307"/>
      <c r="E8" s="307"/>
    </row>
    <row r="9" spans="1:5" ht="30" customHeight="1" thickBot="1" x14ac:dyDescent="0.25">
      <c r="A9" s="301" t="s">
        <v>101</v>
      </c>
      <c r="B9" s="302" t="s">
        <v>322</v>
      </c>
      <c r="C9" s="302" t="s">
        <v>3</v>
      </c>
      <c r="D9" s="302" t="s">
        <v>55</v>
      </c>
      <c r="E9" s="303" t="s">
        <v>323</v>
      </c>
    </row>
    <row r="10" spans="1:5" ht="36.75" customHeight="1" x14ac:dyDescent="0.2">
      <c r="A10" s="296">
        <v>1</v>
      </c>
      <c r="B10" s="297" t="s">
        <v>324</v>
      </c>
      <c r="C10" s="298" t="s">
        <v>329</v>
      </c>
      <c r="D10" s="299"/>
      <c r="E10" s="300"/>
    </row>
    <row r="11" spans="1:5" ht="36.75" customHeight="1" x14ac:dyDescent="0.2">
      <c r="A11" s="290">
        <v>2</v>
      </c>
      <c r="B11" s="288" t="s">
        <v>326</v>
      </c>
      <c r="C11" s="289" t="s">
        <v>329</v>
      </c>
      <c r="D11" s="287"/>
      <c r="E11" s="291"/>
    </row>
    <row r="12" spans="1:5" ht="36.75" customHeight="1" x14ac:dyDescent="0.2">
      <c r="A12" s="290">
        <v>3</v>
      </c>
      <c r="B12" s="288" t="s">
        <v>325</v>
      </c>
      <c r="C12" s="289" t="s">
        <v>329</v>
      </c>
      <c r="D12" s="287"/>
      <c r="E12" s="291"/>
    </row>
    <row r="13" spans="1:5" ht="36.75" customHeight="1" x14ac:dyDescent="0.2">
      <c r="A13" s="290">
        <v>4</v>
      </c>
      <c r="B13" s="288" t="s">
        <v>327</v>
      </c>
      <c r="C13" s="289" t="s">
        <v>329</v>
      </c>
      <c r="D13" s="287"/>
      <c r="E13" s="291"/>
    </row>
    <row r="14" spans="1:5" ht="36.75" customHeight="1" x14ac:dyDescent="0.2">
      <c r="A14" s="290">
        <v>5</v>
      </c>
      <c r="B14" s="288" t="s">
        <v>328</v>
      </c>
      <c r="C14" s="289" t="s">
        <v>329</v>
      </c>
      <c r="D14" s="287"/>
      <c r="E14" s="291"/>
    </row>
    <row r="15" spans="1:5" ht="36.75" customHeight="1" x14ac:dyDescent="0.2">
      <c r="A15" s="290">
        <v>6</v>
      </c>
      <c r="B15" s="288" t="s">
        <v>312</v>
      </c>
      <c r="C15" s="286" t="s">
        <v>185</v>
      </c>
      <c r="D15" s="287"/>
      <c r="E15" s="291"/>
    </row>
    <row r="16" spans="1:5" ht="36.75" customHeight="1" x14ac:dyDescent="0.2">
      <c r="A16" s="380">
        <v>7</v>
      </c>
      <c r="B16" s="381" t="s">
        <v>362</v>
      </c>
      <c r="C16" s="382" t="s">
        <v>186</v>
      </c>
      <c r="D16" s="383"/>
      <c r="E16" s="384"/>
    </row>
    <row r="17" spans="1:5" ht="36.75" customHeight="1" x14ac:dyDescent="0.2">
      <c r="A17" s="380">
        <v>8</v>
      </c>
      <c r="B17" s="381" t="s">
        <v>363</v>
      </c>
      <c r="C17" s="382" t="s">
        <v>356</v>
      </c>
      <c r="D17" s="383"/>
      <c r="E17" s="384"/>
    </row>
    <row r="18" spans="1:5" ht="36.75" customHeight="1" x14ac:dyDescent="0.2">
      <c r="A18" s="380">
        <v>9</v>
      </c>
      <c r="B18" s="381" t="s">
        <v>35</v>
      </c>
      <c r="C18" s="382" t="s">
        <v>186</v>
      </c>
      <c r="D18" s="383"/>
      <c r="E18" s="384"/>
    </row>
    <row r="19" spans="1:5" ht="36.75" customHeight="1" x14ac:dyDescent="0.2">
      <c r="A19" s="380">
        <v>10</v>
      </c>
      <c r="B19" s="288" t="s">
        <v>313</v>
      </c>
      <c r="C19" s="286" t="s">
        <v>186</v>
      </c>
      <c r="D19" s="287"/>
      <c r="E19" s="291"/>
    </row>
    <row r="20" spans="1:5" ht="36.75" customHeight="1" x14ac:dyDescent="0.2">
      <c r="A20" s="290">
        <v>11</v>
      </c>
      <c r="B20" s="288" t="s">
        <v>314</v>
      </c>
      <c r="C20" s="286" t="s">
        <v>185</v>
      </c>
      <c r="D20" s="287"/>
      <c r="E20" s="291"/>
    </row>
    <row r="21" spans="1:5" ht="36.75" customHeight="1" x14ac:dyDescent="0.2">
      <c r="A21" s="290">
        <v>12</v>
      </c>
      <c r="B21" s="288" t="s">
        <v>315</v>
      </c>
      <c r="C21" s="286" t="s">
        <v>185</v>
      </c>
      <c r="D21" s="287"/>
      <c r="E21" s="291"/>
    </row>
    <row r="22" spans="1:5" ht="36.75" customHeight="1" x14ac:dyDescent="0.2">
      <c r="A22" s="380">
        <v>13</v>
      </c>
      <c r="B22" s="288" t="s">
        <v>316</v>
      </c>
      <c r="C22" s="286" t="s">
        <v>187</v>
      </c>
      <c r="D22" s="287"/>
      <c r="E22" s="291"/>
    </row>
    <row r="23" spans="1:5" ht="36.75" customHeight="1" x14ac:dyDescent="0.2">
      <c r="A23" s="290">
        <v>14</v>
      </c>
      <c r="B23" s="288" t="s">
        <v>317</v>
      </c>
      <c r="C23" s="286" t="s">
        <v>185</v>
      </c>
      <c r="D23" s="287"/>
      <c r="E23" s="291"/>
    </row>
    <row r="24" spans="1:5" ht="36.75" customHeight="1" x14ac:dyDescent="0.2">
      <c r="A24" s="290">
        <v>15</v>
      </c>
      <c r="B24" s="288" t="s">
        <v>318</v>
      </c>
      <c r="C24" s="286" t="s">
        <v>185</v>
      </c>
      <c r="D24" s="287"/>
      <c r="E24" s="291"/>
    </row>
    <row r="25" spans="1:5" ht="36.75" customHeight="1" x14ac:dyDescent="0.2">
      <c r="A25" s="380">
        <v>16</v>
      </c>
      <c r="B25" s="288" t="s">
        <v>319</v>
      </c>
      <c r="C25" s="286" t="s">
        <v>185</v>
      </c>
      <c r="D25" s="287"/>
      <c r="E25" s="291"/>
    </row>
    <row r="26" spans="1:5" ht="36.75" customHeight="1" x14ac:dyDescent="0.2">
      <c r="A26" s="290">
        <v>17</v>
      </c>
      <c r="B26" s="288" t="s">
        <v>320</v>
      </c>
      <c r="C26" s="286" t="s">
        <v>187</v>
      </c>
      <c r="D26" s="287"/>
      <c r="E26" s="291"/>
    </row>
    <row r="27" spans="1:5" ht="36.75" customHeight="1" thickBot="1" x14ac:dyDescent="0.25">
      <c r="A27" s="290">
        <v>18</v>
      </c>
      <c r="B27" s="292" t="s">
        <v>321</v>
      </c>
      <c r="C27" s="293" t="s">
        <v>270</v>
      </c>
      <c r="D27" s="294"/>
      <c r="E27" s="295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708" t="s">
        <v>330</v>
      </c>
      <c r="B30" s="709"/>
      <c r="C30" s="709"/>
      <c r="D30" s="709"/>
      <c r="E30" s="710"/>
    </row>
    <row r="31" spans="1:5" x14ac:dyDescent="0.2">
      <c r="A31" s="711"/>
      <c r="B31" s="712"/>
      <c r="C31" s="712"/>
      <c r="D31" s="712"/>
      <c r="E31" s="713"/>
    </row>
    <row r="32" spans="1:5" x14ac:dyDescent="0.2">
      <c r="A32" s="711"/>
      <c r="B32" s="712"/>
      <c r="C32" s="712"/>
      <c r="D32" s="712"/>
      <c r="E32" s="713"/>
    </row>
    <row r="33" spans="1:5" x14ac:dyDescent="0.2">
      <c r="A33" s="711"/>
      <c r="B33" s="712"/>
      <c r="C33" s="712"/>
      <c r="D33" s="712"/>
      <c r="E33" s="713"/>
    </row>
    <row r="34" spans="1:5" ht="13.5" thickBot="1" x14ac:dyDescent="0.25">
      <c r="A34" s="711"/>
      <c r="B34" s="712"/>
      <c r="C34" s="712"/>
      <c r="D34" s="712"/>
      <c r="E34" s="713"/>
    </row>
    <row r="35" spans="1:5" x14ac:dyDescent="0.2">
      <c r="A35" s="714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September 08 2022</v>
      </c>
      <c r="B35" s="715"/>
      <c r="C35" s="715"/>
      <c r="D35" s="715"/>
      <c r="E35" s="716"/>
    </row>
    <row r="36" spans="1:5" x14ac:dyDescent="0.2">
      <c r="A36" s="717"/>
      <c r="B36" s="718"/>
      <c r="C36" s="718"/>
      <c r="D36" s="718"/>
      <c r="E36" s="719"/>
    </row>
    <row r="37" spans="1:5" ht="13.5" thickBot="1" x14ac:dyDescent="0.25">
      <c r="A37" s="720"/>
      <c r="B37" s="721"/>
      <c r="C37" s="721"/>
      <c r="D37" s="721"/>
      <c r="E37" s="722"/>
    </row>
  </sheetData>
  <mergeCells count="3">
    <mergeCell ref="A2:E2"/>
    <mergeCell ref="A30:E34"/>
    <mergeCell ref="A35:E37"/>
  </mergeCells>
  <phoneticPr fontId="56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3:L42"/>
  <sheetViews>
    <sheetView topLeftCell="A30" zoomScale="70" zoomScaleNormal="70" zoomScaleSheetLayoutView="70" workbookViewId="0">
      <selection activeCell="E10" sqref="E10:K10"/>
    </sheetView>
  </sheetViews>
  <sheetFormatPr defaultColWidth="9.140625" defaultRowHeight="15" x14ac:dyDescent="0.2"/>
  <cols>
    <col min="1" max="1" width="20.42578125" style="240" customWidth="1"/>
    <col min="2" max="2" width="3.85546875" style="240" customWidth="1"/>
    <col min="3" max="8" width="10.5703125" style="240" customWidth="1"/>
    <col min="9" max="9" width="11.85546875" style="240" customWidth="1"/>
    <col min="10" max="10" width="10.5703125" style="240" customWidth="1"/>
    <col min="11" max="11" width="12.42578125" style="240" customWidth="1"/>
    <col min="12" max="12" width="16" style="240" customWidth="1"/>
    <col min="13" max="16384" width="9.140625" style="240"/>
  </cols>
  <sheetData>
    <row r="3" spans="1:11" ht="33.75" x14ac:dyDescent="0.2">
      <c r="A3" s="239"/>
      <c r="B3" s="239"/>
      <c r="D3" s="798" t="s">
        <v>287</v>
      </c>
      <c r="E3" s="798"/>
      <c r="F3" s="798"/>
      <c r="G3" s="798"/>
      <c r="H3" s="798"/>
      <c r="I3" s="798"/>
      <c r="J3" s="798"/>
    </row>
    <row r="4" spans="1:11" ht="28.5" x14ac:dyDescent="0.2">
      <c r="A4" s="241"/>
      <c r="B4" s="241"/>
      <c r="D4" s="799" t="s">
        <v>57</v>
      </c>
      <c r="E4" s="799"/>
      <c r="F4" s="799"/>
      <c r="G4" s="799"/>
      <c r="H4" s="799"/>
      <c r="I4" s="799"/>
      <c r="J4" s="799"/>
    </row>
    <row r="5" spans="1:11" x14ac:dyDescent="0.2">
      <c r="A5" s="242"/>
      <c r="B5" s="242"/>
    </row>
    <row r="6" spans="1:11" x14ac:dyDescent="0.2">
      <c r="A6" s="243"/>
      <c r="B6" s="243"/>
    </row>
    <row r="7" spans="1:11" ht="15.75" thickBot="1" x14ac:dyDescent="0.25">
      <c r="A7" s="244"/>
      <c r="B7" s="244"/>
    </row>
    <row r="8" spans="1:11" ht="27" customHeight="1" x14ac:dyDescent="0.2">
      <c r="B8" s="800" t="s">
        <v>288</v>
      </c>
      <c r="C8" s="801"/>
      <c r="D8" s="802"/>
      <c r="E8" s="803" t="str">
        <f>INPUT!C5</f>
        <v>JAW-JK-GGP-0435</v>
      </c>
      <c r="F8" s="804"/>
      <c r="G8" s="804"/>
      <c r="H8" s="804"/>
      <c r="I8" s="804"/>
      <c r="J8" s="804"/>
      <c r="K8" s="805"/>
    </row>
    <row r="9" spans="1:11" ht="27" customHeight="1" x14ac:dyDescent="0.2">
      <c r="B9" s="779" t="s">
        <v>289</v>
      </c>
      <c r="C9" s="780"/>
      <c r="D9" s="781"/>
      <c r="E9" s="806" t="str">
        <f>INPUT!C6</f>
        <v>PETERNAKAN KAPUK RAYA RELOCATION</v>
      </c>
      <c r="F9" s="807"/>
      <c r="G9" s="807"/>
      <c r="H9" s="807"/>
      <c r="I9" s="807"/>
      <c r="J9" s="807"/>
      <c r="K9" s="808"/>
    </row>
    <row r="10" spans="1:11" ht="27" customHeight="1" x14ac:dyDescent="0.2">
      <c r="B10" s="779" t="s">
        <v>290</v>
      </c>
      <c r="C10" s="780"/>
      <c r="D10" s="781"/>
      <c r="E10" s="749">
        <v>2</v>
      </c>
      <c r="F10" s="750"/>
      <c r="G10" s="750"/>
      <c r="H10" s="750"/>
      <c r="I10" s="750"/>
      <c r="J10" s="750"/>
      <c r="K10" s="782"/>
    </row>
    <row r="11" spans="1:11" ht="42" customHeight="1" x14ac:dyDescent="0.2">
      <c r="B11" s="779" t="s">
        <v>291</v>
      </c>
      <c r="C11" s="780"/>
      <c r="D11" s="781"/>
      <c r="E11" s="783" t="str">
        <f>CONCATENATE(INPUT!C17,", ",INPUT!C18,", ",INPUT!C19)</f>
        <v xml:space="preserve">Jl. Peternakan III  , Kel. Kapuk Kec. Cengkareng Kota Jakarta Barat, DKI Jakarta, </v>
      </c>
      <c r="F11" s="784"/>
      <c r="G11" s="784"/>
      <c r="H11" s="784"/>
      <c r="I11" s="784"/>
      <c r="J11" s="784"/>
      <c r="K11" s="785"/>
    </row>
    <row r="12" spans="1:11" ht="27" customHeight="1" x14ac:dyDescent="0.2">
      <c r="B12" s="779" t="s">
        <v>292</v>
      </c>
      <c r="C12" s="780"/>
      <c r="D12" s="781"/>
      <c r="E12" s="749" t="str">
        <f>INPUT!C9</f>
        <v>Greenfield</v>
      </c>
      <c r="F12" s="750"/>
      <c r="G12" s="750"/>
      <c r="H12" s="750"/>
      <c r="I12" s="750"/>
      <c r="J12" s="750"/>
      <c r="K12" s="782"/>
    </row>
    <row r="13" spans="1:11" ht="27" customHeight="1" thickBot="1" x14ac:dyDescent="0.25">
      <c r="B13" s="794" t="s">
        <v>293</v>
      </c>
      <c r="C13" s="795"/>
      <c r="D13" s="796"/>
      <c r="E13" s="746">
        <f>INPUT!C21</f>
        <v>0</v>
      </c>
      <c r="F13" s="747"/>
      <c r="G13" s="747"/>
      <c r="H13" s="747"/>
      <c r="I13" s="747"/>
      <c r="J13" s="747"/>
      <c r="K13" s="797"/>
    </row>
    <row r="14" spans="1:11" ht="12" customHeight="1" x14ac:dyDescent="0.2">
      <c r="C14" s="245"/>
      <c r="D14" s="245"/>
      <c r="E14" s="245"/>
      <c r="F14" s="245"/>
      <c r="G14" s="245"/>
      <c r="H14" s="245"/>
    </row>
    <row r="15" spans="1:11" ht="15.75" x14ac:dyDescent="0.2">
      <c r="A15" s="246" t="s">
        <v>294</v>
      </c>
      <c r="B15" s="247"/>
    </row>
    <row r="16" spans="1:11" ht="15.75" x14ac:dyDescent="0.2">
      <c r="A16" s="246" t="s">
        <v>295</v>
      </c>
      <c r="B16" s="247"/>
    </row>
    <row r="17" spans="1:12" ht="12" customHeight="1" x14ac:dyDescent="0.2">
      <c r="A17" s="248"/>
      <c r="B17" s="248"/>
    </row>
    <row r="18" spans="1:12" ht="21" x14ac:dyDescent="0.2">
      <c r="A18" s="249" t="s">
        <v>296</v>
      </c>
      <c r="B18" s="249"/>
    </row>
    <row r="19" spans="1:12" ht="15.75" thickBot="1" x14ac:dyDescent="0.25">
      <c r="A19" s="250"/>
      <c r="B19" s="250"/>
    </row>
    <row r="20" spans="1:12" ht="21" customHeight="1" x14ac:dyDescent="0.2">
      <c r="A20" s="743" t="s">
        <v>297</v>
      </c>
      <c r="B20" s="786"/>
      <c r="C20" s="768" t="s">
        <v>298</v>
      </c>
      <c r="D20" s="768"/>
      <c r="E20" s="768" t="s">
        <v>299</v>
      </c>
      <c r="F20" s="768"/>
      <c r="G20" s="788" t="s">
        <v>3</v>
      </c>
      <c r="H20" s="789"/>
      <c r="I20" s="789"/>
      <c r="J20" s="790"/>
      <c r="K20" s="768" t="s">
        <v>300</v>
      </c>
      <c r="L20" s="766" t="s">
        <v>301</v>
      </c>
    </row>
    <row r="21" spans="1:12" ht="20.25" customHeight="1" thickBot="1" x14ac:dyDescent="0.25">
      <c r="A21" s="744"/>
      <c r="B21" s="787"/>
      <c r="C21" s="251" t="s">
        <v>302</v>
      </c>
      <c r="D21" s="252" t="s">
        <v>303</v>
      </c>
      <c r="E21" s="251" t="s">
        <v>302</v>
      </c>
      <c r="F21" s="252" t="s">
        <v>303</v>
      </c>
      <c r="G21" s="791"/>
      <c r="H21" s="792"/>
      <c r="I21" s="792"/>
      <c r="J21" s="793"/>
      <c r="K21" s="769"/>
      <c r="L21" s="767"/>
    </row>
    <row r="22" spans="1:12" ht="48" customHeight="1" x14ac:dyDescent="0.2">
      <c r="A22" s="743" t="s">
        <v>304</v>
      </c>
      <c r="B22" s="253"/>
      <c r="C22" s="254"/>
      <c r="D22" s="255"/>
      <c r="E22" s="254"/>
      <c r="F22" s="255"/>
      <c r="G22" s="770"/>
      <c r="H22" s="771"/>
      <c r="I22" s="771"/>
      <c r="J22" s="772"/>
      <c r="K22" s="254"/>
      <c r="L22" s="763"/>
    </row>
    <row r="23" spans="1:12" ht="48" customHeight="1" x14ac:dyDescent="0.2">
      <c r="A23" s="729"/>
      <c r="B23" s="256"/>
      <c r="C23" s="257"/>
      <c r="D23" s="258"/>
      <c r="E23" s="257"/>
      <c r="F23" s="258"/>
      <c r="G23" s="773"/>
      <c r="H23" s="774"/>
      <c r="I23" s="774"/>
      <c r="J23" s="775"/>
      <c r="K23" s="257"/>
      <c r="L23" s="764"/>
    </row>
    <row r="24" spans="1:12" ht="48" customHeight="1" thickBot="1" x14ac:dyDescent="0.25">
      <c r="A24" s="744"/>
      <c r="B24" s="259"/>
      <c r="C24" s="260"/>
      <c r="D24" s="261"/>
      <c r="E24" s="260"/>
      <c r="F24" s="261"/>
      <c r="G24" s="776"/>
      <c r="H24" s="777"/>
      <c r="I24" s="777"/>
      <c r="J24" s="778"/>
      <c r="K24" s="260"/>
      <c r="L24" s="765"/>
    </row>
    <row r="25" spans="1:12" ht="48" customHeight="1" x14ac:dyDescent="0.2">
      <c r="A25" s="728" t="s">
        <v>305</v>
      </c>
      <c r="B25" s="262"/>
      <c r="C25" s="263"/>
      <c r="D25" s="264"/>
      <c r="E25" s="263"/>
      <c r="F25" s="265"/>
      <c r="G25" s="731"/>
      <c r="H25" s="732"/>
      <c r="I25" s="732"/>
      <c r="J25" s="733"/>
      <c r="K25" s="266"/>
      <c r="L25" s="734"/>
    </row>
    <row r="26" spans="1:12" ht="48" customHeight="1" x14ac:dyDescent="0.2">
      <c r="A26" s="729"/>
      <c r="B26" s="256"/>
      <c r="C26" s="267"/>
      <c r="D26" s="268"/>
      <c r="E26" s="267"/>
      <c r="F26" s="269"/>
      <c r="G26" s="737"/>
      <c r="H26" s="738"/>
      <c r="I26" s="738"/>
      <c r="J26" s="739"/>
      <c r="K26" s="270"/>
      <c r="L26" s="735"/>
    </row>
    <row r="27" spans="1:12" ht="48" customHeight="1" thickBot="1" x14ac:dyDescent="0.25">
      <c r="A27" s="730"/>
      <c r="B27" s="271"/>
      <c r="C27" s="272"/>
      <c r="D27" s="273"/>
      <c r="E27" s="272"/>
      <c r="F27" s="274"/>
      <c r="G27" s="740"/>
      <c r="H27" s="741"/>
      <c r="I27" s="741"/>
      <c r="J27" s="742"/>
      <c r="K27" s="275"/>
      <c r="L27" s="736"/>
    </row>
    <row r="28" spans="1:12" ht="48" customHeight="1" x14ac:dyDescent="0.2">
      <c r="A28" s="743" t="s">
        <v>306</v>
      </c>
      <c r="B28" s="253"/>
      <c r="C28" s="276"/>
      <c r="D28" s="277"/>
      <c r="E28" s="276"/>
      <c r="F28" s="278"/>
      <c r="G28" s="760"/>
      <c r="H28" s="761"/>
      <c r="I28" s="761"/>
      <c r="J28" s="762"/>
      <c r="K28" s="279"/>
      <c r="L28" s="758"/>
    </row>
    <row r="29" spans="1:12" ht="48" customHeight="1" x14ac:dyDescent="0.2">
      <c r="A29" s="729"/>
      <c r="B29" s="256"/>
      <c r="C29" s="267"/>
      <c r="D29" s="268"/>
      <c r="E29" s="267"/>
      <c r="F29" s="269"/>
      <c r="G29" s="737"/>
      <c r="H29" s="738"/>
      <c r="I29" s="738"/>
      <c r="J29" s="739"/>
      <c r="K29" s="270"/>
      <c r="L29" s="735"/>
    </row>
    <row r="30" spans="1:12" ht="48" customHeight="1" thickBot="1" x14ac:dyDescent="0.25">
      <c r="A30" s="744"/>
      <c r="B30" s="259"/>
      <c r="C30" s="280"/>
      <c r="D30" s="281"/>
      <c r="E30" s="280"/>
      <c r="F30" s="282"/>
      <c r="G30" s="752"/>
      <c r="H30" s="753"/>
      <c r="I30" s="753"/>
      <c r="J30" s="754"/>
      <c r="K30" s="283"/>
      <c r="L30" s="759"/>
    </row>
    <row r="31" spans="1:12" ht="48" customHeight="1" x14ac:dyDescent="0.2">
      <c r="A31" s="728" t="s">
        <v>307</v>
      </c>
      <c r="B31" s="262"/>
      <c r="C31" s="263"/>
      <c r="D31" s="264"/>
      <c r="E31" s="263"/>
      <c r="F31" s="265"/>
      <c r="G31" s="731"/>
      <c r="H31" s="732"/>
      <c r="I31" s="732"/>
      <c r="J31" s="733"/>
      <c r="K31" s="266"/>
      <c r="L31" s="734"/>
    </row>
    <row r="32" spans="1:12" ht="48" customHeight="1" x14ac:dyDescent="0.2">
      <c r="A32" s="729"/>
      <c r="B32" s="256"/>
      <c r="C32" s="267"/>
      <c r="D32" s="268"/>
      <c r="E32" s="267"/>
      <c r="F32" s="269"/>
      <c r="G32" s="737"/>
      <c r="H32" s="738"/>
      <c r="I32" s="738"/>
      <c r="J32" s="739"/>
      <c r="K32" s="270"/>
      <c r="L32" s="735"/>
    </row>
    <row r="33" spans="1:12" ht="48" customHeight="1" thickBot="1" x14ac:dyDescent="0.25">
      <c r="A33" s="730"/>
      <c r="B33" s="271"/>
      <c r="C33" s="272"/>
      <c r="D33" s="273"/>
      <c r="E33" s="272"/>
      <c r="F33" s="274"/>
      <c r="G33" s="740"/>
      <c r="H33" s="741"/>
      <c r="I33" s="741"/>
      <c r="J33" s="742"/>
      <c r="K33" s="275"/>
      <c r="L33" s="736"/>
    </row>
    <row r="34" spans="1:12" ht="48" customHeight="1" x14ac:dyDescent="0.2">
      <c r="A34" s="743" t="s">
        <v>308</v>
      </c>
      <c r="B34" s="253"/>
      <c r="C34" s="276"/>
      <c r="D34" s="277"/>
      <c r="E34" s="276"/>
      <c r="F34" s="278"/>
      <c r="G34" s="760"/>
      <c r="H34" s="761"/>
      <c r="I34" s="761"/>
      <c r="J34" s="762"/>
      <c r="K34" s="279"/>
      <c r="L34" s="758"/>
    </row>
    <row r="35" spans="1:12" ht="48" customHeight="1" x14ac:dyDescent="0.2">
      <c r="A35" s="729"/>
      <c r="B35" s="256"/>
      <c r="C35" s="267"/>
      <c r="D35" s="268"/>
      <c r="E35" s="267"/>
      <c r="F35" s="269"/>
      <c r="G35" s="737"/>
      <c r="H35" s="738"/>
      <c r="I35" s="738"/>
      <c r="J35" s="739"/>
      <c r="K35" s="270"/>
      <c r="L35" s="735"/>
    </row>
    <row r="36" spans="1:12" ht="48" customHeight="1" thickBot="1" x14ac:dyDescent="0.25">
      <c r="A36" s="744"/>
      <c r="B36" s="259"/>
      <c r="C36" s="280"/>
      <c r="D36" s="281"/>
      <c r="E36" s="280"/>
      <c r="F36" s="282"/>
      <c r="G36" s="752"/>
      <c r="H36" s="753"/>
      <c r="I36" s="753"/>
      <c r="J36" s="754"/>
      <c r="K36" s="283"/>
      <c r="L36" s="759"/>
    </row>
    <row r="37" spans="1:12" x14ac:dyDescent="0.2">
      <c r="A37" s="284"/>
      <c r="B37" s="284"/>
    </row>
    <row r="38" spans="1:12" ht="15.75" thickBot="1" x14ac:dyDescent="0.25">
      <c r="A38" s="284"/>
      <c r="B38" s="284"/>
    </row>
    <row r="39" spans="1:12" ht="30" customHeight="1" x14ac:dyDescent="0.2">
      <c r="A39" s="725" t="s">
        <v>309</v>
      </c>
      <c r="B39" s="726"/>
      <c r="C39" s="727"/>
      <c r="D39" s="727"/>
      <c r="E39" s="755"/>
      <c r="F39" s="755"/>
      <c r="G39" s="755"/>
      <c r="H39" s="755"/>
      <c r="I39" s="755"/>
      <c r="J39" s="755"/>
      <c r="K39" s="755"/>
      <c r="L39" s="757"/>
    </row>
    <row r="40" spans="1:12" ht="30" customHeight="1" x14ac:dyDescent="0.2">
      <c r="A40" s="748" t="s">
        <v>310</v>
      </c>
      <c r="B40" s="749"/>
      <c r="C40" s="750"/>
      <c r="D40" s="750"/>
      <c r="E40" s="751"/>
      <c r="F40" s="751"/>
      <c r="G40" s="751"/>
      <c r="H40" s="751"/>
      <c r="I40" s="751"/>
      <c r="J40" s="751"/>
      <c r="K40" s="751"/>
      <c r="L40" s="756"/>
    </row>
    <row r="41" spans="1:12" ht="36" customHeight="1" thickBot="1" x14ac:dyDescent="0.25">
      <c r="A41" s="745" t="s">
        <v>311</v>
      </c>
      <c r="B41" s="746"/>
      <c r="C41" s="747"/>
      <c r="D41" s="747"/>
      <c r="E41" s="723"/>
      <c r="F41" s="723"/>
      <c r="G41" s="723"/>
      <c r="H41" s="723"/>
      <c r="I41" s="723"/>
      <c r="J41" s="723"/>
      <c r="K41" s="723"/>
      <c r="L41" s="724"/>
    </row>
    <row r="42" spans="1:12" x14ac:dyDescent="0.2">
      <c r="A42" s="248"/>
      <c r="B42" s="248"/>
    </row>
  </sheetData>
  <mergeCells count="61">
    <mergeCell ref="D3:J3"/>
    <mergeCell ref="D4:J4"/>
    <mergeCell ref="B8:D8"/>
    <mergeCell ref="E8:K8"/>
    <mergeCell ref="B9:D9"/>
    <mergeCell ref="E9:K9"/>
    <mergeCell ref="G27:J27"/>
    <mergeCell ref="G24:J24"/>
    <mergeCell ref="B10:D10"/>
    <mergeCell ref="E10:K10"/>
    <mergeCell ref="E11:K11"/>
    <mergeCell ref="E12:K12"/>
    <mergeCell ref="B12:D12"/>
    <mergeCell ref="B20:B21"/>
    <mergeCell ref="C20:D20"/>
    <mergeCell ref="E20:F20"/>
    <mergeCell ref="G20:J21"/>
    <mergeCell ref="B11:D11"/>
    <mergeCell ref="B13:D13"/>
    <mergeCell ref="E13:K13"/>
    <mergeCell ref="L22:L24"/>
    <mergeCell ref="L20:L21"/>
    <mergeCell ref="K20:K21"/>
    <mergeCell ref="A28:A30"/>
    <mergeCell ref="G28:J28"/>
    <mergeCell ref="G29:J29"/>
    <mergeCell ref="G30:J30"/>
    <mergeCell ref="A22:A24"/>
    <mergeCell ref="G22:J22"/>
    <mergeCell ref="G26:J26"/>
    <mergeCell ref="L28:L30"/>
    <mergeCell ref="L25:L27"/>
    <mergeCell ref="A20:A21"/>
    <mergeCell ref="A25:A27"/>
    <mergeCell ref="G25:J25"/>
    <mergeCell ref="G23:J23"/>
    <mergeCell ref="E39:F39"/>
    <mergeCell ref="G39:H39"/>
    <mergeCell ref="K40:L40"/>
    <mergeCell ref="K39:L39"/>
    <mergeCell ref="L34:L36"/>
    <mergeCell ref="G35:J35"/>
    <mergeCell ref="G34:J34"/>
    <mergeCell ref="I39:J39"/>
    <mergeCell ref="G40:H40"/>
    <mergeCell ref="K41:L41"/>
    <mergeCell ref="A39:D39"/>
    <mergeCell ref="A31:A33"/>
    <mergeCell ref="G31:J31"/>
    <mergeCell ref="L31:L33"/>
    <mergeCell ref="G32:J32"/>
    <mergeCell ref="G33:J33"/>
    <mergeCell ref="A34:A36"/>
    <mergeCell ref="A41:D41"/>
    <mergeCell ref="E41:F41"/>
    <mergeCell ref="G41:H41"/>
    <mergeCell ref="A40:D40"/>
    <mergeCell ref="E40:F40"/>
    <mergeCell ref="G36:J36"/>
    <mergeCell ref="I41:J41"/>
    <mergeCell ref="I40:J40"/>
  </mergeCells>
  <phoneticPr fontId="56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I69"/>
  <sheetViews>
    <sheetView topLeftCell="A29" zoomScale="72" zoomScaleSheetLayoutView="72" workbookViewId="0">
      <selection activeCell="B38" sqref="B38"/>
    </sheetView>
  </sheetViews>
  <sheetFormatPr defaultColWidth="9.140625" defaultRowHeight="12.75" x14ac:dyDescent="0.2"/>
  <cols>
    <col min="1" max="1" width="43.7109375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8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9" t="s">
        <v>194</v>
      </c>
    </row>
    <row r="4" spans="1:6" ht="30.75" hidden="1" customHeight="1" x14ac:dyDescent="0.2">
      <c r="A4" s="67" t="s">
        <v>1</v>
      </c>
      <c r="B4" s="24" t="s">
        <v>2</v>
      </c>
      <c r="C4" s="24"/>
      <c r="D4" s="24"/>
      <c r="E4" s="24"/>
      <c r="F4" s="23" t="s">
        <v>3</v>
      </c>
    </row>
    <row r="5" spans="1:6" ht="15" hidden="1" x14ac:dyDescent="0.2">
      <c r="A5" s="65" t="s">
        <v>197</v>
      </c>
      <c r="B5" s="26"/>
      <c r="C5" s="26"/>
      <c r="D5" s="26"/>
      <c r="E5" s="27"/>
      <c r="F5" s="28"/>
    </row>
    <row r="6" spans="1:6" ht="15" hidden="1" x14ac:dyDescent="0.2">
      <c r="A6" s="68"/>
      <c r="B6" s="30"/>
      <c r="C6" s="30"/>
      <c r="D6" s="30"/>
      <c r="E6" s="31"/>
      <c r="F6" s="32"/>
    </row>
    <row r="7" spans="1:6" ht="15" hidden="1" x14ac:dyDescent="0.2">
      <c r="A7" s="32" t="s">
        <v>193</v>
      </c>
      <c r="B7" s="30" t="s">
        <v>5</v>
      </c>
      <c r="C7" s="30"/>
      <c r="D7" s="33" t="s">
        <v>140</v>
      </c>
      <c r="E7" s="31"/>
      <c r="F7" s="75" t="s">
        <v>201</v>
      </c>
    </row>
    <row r="8" spans="1:6" ht="15" hidden="1" x14ac:dyDescent="0.2">
      <c r="A8" s="68"/>
      <c r="B8" s="30"/>
      <c r="C8" s="30"/>
      <c r="D8" s="30"/>
      <c r="E8" s="31"/>
      <c r="F8" s="76" t="s">
        <v>202</v>
      </c>
    </row>
    <row r="9" spans="1:6" ht="15" hidden="1" x14ac:dyDescent="0.2">
      <c r="A9" s="66"/>
      <c r="B9" s="30"/>
      <c r="C9" s="30"/>
      <c r="D9" s="30"/>
      <c r="E9" s="31"/>
      <c r="F9" s="77" t="s">
        <v>61</v>
      </c>
    </row>
    <row r="10" spans="1:6" ht="15" hidden="1" x14ac:dyDescent="0.2">
      <c r="A10" s="66"/>
      <c r="B10" s="30"/>
      <c r="C10" s="30"/>
      <c r="D10" s="30"/>
      <c r="E10" s="31"/>
      <c r="F10" s="77" t="s">
        <v>62</v>
      </c>
    </row>
    <row r="11" spans="1:6" ht="15" hidden="1" x14ac:dyDescent="0.2">
      <c r="A11" s="32" t="s">
        <v>192</v>
      </c>
      <c r="B11" s="30" t="s">
        <v>6</v>
      </c>
      <c r="C11" s="30"/>
      <c r="D11" s="33" t="s">
        <v>140</v>
      </c>
      <c r="E11" s="31"/>
      <c r="F11" s="77" t="s">
        <v>70</v>
      </c>
    </row>
    <row r="12" spans="1:6" ht="15" hidden="1" x14ac:dyDescent="0.2">
      <c r="A12" s="69"/>
      <c r="B12" s="30"/>
      <c r="C12" s="30"/>
      <c r="D12" s="30"/>
      <c r="E12" s="31"/>
      <c r="F12" s="77" t="s">
        <v>203</v>
      </c>
    </row>
    <row r="13" spans="1:6" ht="15" hidden="1" x14ac:dyDescent="0.2">
      <c r="A13" s="69"/>
      <c r="B13" s="30"/>
      <c r="C13" s="30"/>
      <c r="D13" s="30"/>
      <c r="E13" s="31"/>
      <c r="F13" s="77" t="s">
        <v>204</v>
      </c>
    </row>
    <row r="14" spans="1:6" ht="15" hidden="1" x14ac:dyDescent="0.2">
      <c r="A14" s="32"/>
      <c r="B14" s="30" t="s">
        <v>7</v>
      </c>
      <c r="C14" s="30"/>
      <c r="D14" s="33" t="s">
        <v>140</v>
      </c>
      <c r="E14" s="31"/>
      <c r="F14" s="77" t="s">
        <v>205</v>
      </c>
    </row>
    <row r="15" spans="1:6" ht="15" hidden="1" x14ac:dyDescent="0.2">
      <c r="A15" s="66" t="s">
        <v>195</v>
      </c>
      <c r="B15" s="30"/>
      <c r="C15" s="30"/>
      <c r="D15" s="30"/>
      <c r="E15" s="31"/>
      <c r="F15" s="77" t="s">
        <v>206</v>
      </c>
    </row>
    <row r="16" spans="1:6" ht="15" hidden="1" x14ac:dyDescent="0.2">
      <c r="A16" s="70" t="s">
        <v>200</v>
      </c>
      <c r="B16" s="30"/>
      <c r="C16" s="30"/>
      <c r="D16" s="30"/>
      <c r="E16" s="31"/>
      <c r="F16" s="77" t="s">
        <v>207</v>
      </c>
    </row>
    <row r="17" spans="1:6" ht="15" hidden="1" x14ac:dyDescent="0.2">
      <c r="A17" s="66" t="s">
        <v>196</v>
      </c>
      <c r="B17" s="30" t="s">
        <v>8</v>
      </c>
      <c r="C17" s="30"/>
      <c r="D17" s="33" t="s">
        <v>140</v>
      </c>
      <c r="E17" s="31"/>
      <c r="F17" s="77" t="s">
        <v>208</v>
      </c>
    </row>
    <row r="18" spans="1:6" ht="15" hidden="1" x14ac:dyDescent="0.2">
      <c r="A18" s="70" t="s">
        <v>199</v>
      </c>
      <c r="B18" s="30"/>
      <c r="C18" s="30"/>
      <c r="D18" s="30"/>
      <c r="E18" s="31"/>
      <c r="F18" s="77" t="s">
        <v>209</v>
      </c>
    </row>
    <row r="19" spans="1:6" ht="15" hidden="1" x14ac:dyDescent="0.2">
      <c r="A19" s="37"/>
      <c r="B19" s="35"/>
      <c r="C19" s="35"/>
      <c r="D19" s="35"/>
      <c r="E19" s="36"/>
      <c r="F19" s="37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s="16" customFormat="1" ht="26.25" x14ac:dyDescent="0.2">
      <c r="A29" s="810" t="s">
        <v>0</v>
      </c>
      <c r="B29" s="810"/>
      <c r="C29" s="810"/>
      <c r="D29" s="810"/>
      <c r="E29" s="810"/>
      <c r="F29" s="810"/>
    </row>
    <row r="30" spans="1:6" s="16" customFormat="1" ht="18" x14ac:dyDescent="0.2">
      <c r="A30" s="809" t="s">
        <v>242</v>
      </c>
      <c r="B30" s="809"/>
      <c r="C30" s="809"/>
      <c r="D30" s="809"/>
      <c r="E30" s="809"/>
      <c r="F30" s="809"/>
    </row>
    <row r="32" spans="1:6" ht="27" customHeight="1" x14ac:dyDescent="0.2">
      <c r="A32" s="9"/>
      <c r="B32" s="10"/>
      <c r="C32" s="10"/>
      <c r="D32" s="10"/>
      <c r="E32" s="10"/>
      <c r="F32" s="86" t="str">
        <f>CONCATENATE("Date : ",TEXT(INPUT!C12,"mmmm, dd yyyy"))</f>
        <v>Date : September, 08 2022</v>
      </c>
    </row>
    <row r="33" spans="1:9" ht="24.75" customHeight="1" x14ac:dyDescent="0.2">
      <c r="A33" s="23" t="s">
        <v>1</v>
      </c>
      <c r="B33" s="24" t="s">
        <v>265</v>
      </c>
      <c r="C33" s="24"/>
      <c r="D33" s="24"/>
      <c r="E33" s="24"/>
      <c r="F33" s="163" t="s">
        <v>268</v>
      </c>
    </row>
    <row r="34" spans="1:9" ht="15" x14ac:dyDescent="0.2">
      <c r="A34" s="398" t="str">
        <f>CONCATENATE("SITE ID : ",INPUT!C5)</f>
        <v>SITE ID : JAW-JK-GGP-0435</v>
      </c>
      <c r="B34" s="25"/>
      <c r="C34" s="26"/>
      <c r="D34" s="26"/>
      <c r="E34" s="27"/>
      <c r="F34" s="164"/>
    </row>
    <row r="35" spans="1:9" ht="25.5" x14ac:dyDescent="0.2">
      <c r="A35" s="399" t="str">
        <f>CONCATENATE("Site Name : ",INPUT!C6)</f>
        <v>Site Name : PETERNAKAN KAPUK RAYA RELOCATION</v>
      </c>
      <c r="B35" s="29"/>
      <c r="C35" s="30"/>
      <c r="D35" s="30"/>
      <c r="E35" s="31"/>
      <c r="F35" s="362"/>
    </row>
    <row r="36" spans="1:9" ht="21" customHeight="1" x14ac:dyDescent="0.2">
      <c r="A36" s="400"/>
      <c r="B36" s="29"/>
      <c r="C36" s="30"/>
      <c r="D36" s="30"/>
      <c r="E36" s="31"/>
      <c r="F36" s="363"/>
    </row>
    <row r="37" spans="1:9" ht="15" x14ac:dyDescent="0.2">
      <c r="A37" s="446" t="str">
        <f>CONCATENATE("Tower Height : ",INPUT!C43," ",INPUT!D43)</f>
        <v>Tower Height :  M</v>
      </c>
      <c r="B37" s="29" t="s">
        <v>5</v>
      </c>
      <c r="C37" s="30"/>
      <c r="D37" s="347"/>
      <c r="E37" s="31"/>
      <c r="F37" s="165"/>
    </row>
    <row r="38" spans="1:9" ht="15" x14ac:dyDescent="0.2">
      <c r="A38" s="446" t="str">
        <f>IF(INPUT!C41="GF",Sheet1!A14,IF(INPUT!C41="RT",Sheet1!A15," "))</f>
        <v>Tower Type : RT-Greenfield- M-HB :  M</v>
      </c>
      <c r="B38" s="29"/>
      <c r="C38" s="30"/>
      <c r="D38" s="30"/>
      <c r="E38" s="31"/>
      <c r="F38" s="165"/>
    </row>
    <row r="39" spans="1:9" ht="15" x14ac:dyDescent="0.2">
      <c r="A39" s="401" t="str">
        <f>CONCATENATE("Project Deff : ",INPUT!C8)</f>
        <v xml:space="preserve">Project Deff : </v>
      </c>
      <c r="B39" s="29"/>
      <c r="C39" s="30"/>
      <c r="D39" s="30"/>
      <c r="E39" s="31"/>
      <c r="F39" s="165"/>
    </row>
    <row r="40" spans="1:9" ht="15" x14ac:dyDescent="0.2">
      <c r="A40" s="400"/>
      <c r="B40" s="29" t="s">
        <v>6</v>
      </c>
      <c r="C40" s="30"/>
      <c r="D40" s="347"/>
      <c r="E40" s="31"/>
      <c r="F40" s="165"/>
    </row>
    <row r="41" spans="1:9" ht="15" x14ac:dyDescent="0.2">
      <c r="A41" s="400"/>
      <c r="B41" s="29"/>
      <c r="C41" s="30"/>
      <c r="D41" s="30"/>
      <c r="E41" s="31"/>
      <c r="F41" s="165"/>
    </row>
    <row r="42" spans="1:9" ht="15" x14ac:dyDescent="0.2">
      <c r="A42" s="402" t="s">
        <v>346</v>
      </c>
      <c r="B42" s="29"/>
      <c r="C42" s="30"/>
      <c r="D42" s="30"/>
      <c r="E42" s="31"/>
      <c r="F42" s="378"/>
      <c r="G42"/>
      <c r="H42"/>
      <c r="I42"/>
    </row>
    <row r="43" spans="1:9" ht="15" x14ac:dyDescent="0.2">
      <c r="A43" s="811" t="str">
        <f>CONCATENATE(INPUT!C17,", ",INPUT!C18,", ",INPUT!C19)</f>
        <v xml:space="preserve">Jl. Peternakan III  , Kel. Kapuk Kec. Cengkareng Kota Jakarta Barat, DKI Jakarta, </v>
      </c>
      <c r="B43" s="29"/>
      <c r="C43" s="30"/>
      <c r="D43" s="30"/>
      <c r="E43" s="31"/>
      <c r="F43" s="379"/>
      <c r="G43"/>
      <c r="H43"/>
      <c r="I43" s="361"/>
    </row>
    <row r="44" spans="1:9" ht="25.5" customHeight="1" x14ac:dyDescent="0.2">
      <c r="A44" s="811"/>
      <c r="B44" s="29"/>
      <c r="C44" s="30"/>
      <c r="D44" s="30"/>
      <c r="E44" s="31"/>
      <c r="F44" s="165"/>
    </row>
    <row r="45" spans="1:9" ht="15.4" customHeight="1" x14ac:dyDescent="0.2">
      <c r="A45" s="78"/>
      <c r="B45" s="29"/>
      <c r="C45" s="30"/>
      <c r="D45" s="30"/>
      <c r="E45" s="31"/>
      <c r="F45" s="165"/>
    </row>
    <row r="46" spans="1:9" ht="18" customHeight="1" x14ac:dyDescent="0.2">
      <c r="A46" s="403" t="s">
        <v>231</v>
      </c>
      <c r="B46" s="29" t="s">
        <v>7</v>
      </c>
      <c r="C46" s="30"/>
      <c r="D46" s="30"/>
      <c r="E46" s="31"/>
      <c r="F46" s="165"/>
    </row>
    <row r="47" spans="1:9" ht="25.5" x14ac:dyDescent="0.2">
      <c r="A47" s="385" t="str">
        <f>CONCATENATE("LATITUDE    : ",  INPUT!G29)</f>
        <v>LATITUDE    : 06.14059      //  '6° 08'26.1"S</v>
      </c>
      <c r="B47" s="29"/>
      <c r="C47" s="30"/>
      <c r="D47" s="30"/>
      <c r="E47" s="31"/>
      <c r="F47" s="165"/>
    </row>
    <row r="48" spans="1:9" ht="5.25" customHeight="1" x14ac:dyDescent="0.2">
      <c r="A48" s="167"/>
      <c r="B48" s="29"/>
      <c r="C48" s="30"/>
      <c r="D48" s="30"/>
      <c r="E48" s="31"/>
      <c r="F48" s="165"/>
    </row>
    <row r="49" spans="1:6" ht="15" x14ac:dyDescent="0.2">
      <c r="A49" s="385" t="str">
        <f>CONCATENATE("LONGITUDE : ",INPUT!G30)</f>
        <v>LONGITUDE : 106.76046  //  106°45'37.7"T</v>
      </c>
      <c r="B49" s="29" t="s">
        <v>8</v>
      </c>
      <c r="C49" s="30"/>
      <c r="D49" s="30"/>
      <c r="E49" s="31"/>
      <c r="F49" s="165"/>
    </row>
    <row r="50" spans="1:6" ht="15" x14ac:dyDescent="0.2">
      <c r="A50" s="168" t="s">
        <v>250</v>
      </c>
      <c r="B50" s="29"/>
      <c r="C50" s="30"/>
      <c r="D50" s="30"/>
      <c r="E50" s="31"/>
      <c r="F50" s="165"/>
    </row>
    <row r="51" spans="1:6" ht="15" x14ac:dyDescent="0.2">
      <c r="A51" s="168"/>
      <c r="B51" s="29"/>
      <c r="C51" s="30"/>
      <c r="D51" s="30"/>
      <c r="E51" s="31"/>
      <c r="F51" s="165"/>
    </row>
    <row r="52" spans="1:6" ht="15" x14ac:dyDescent="0.2">
      <c r="A52" s="404" t="s">
        <v>349</v>
      </c>
      <c r="B52" s="386"/>
      <c r="C52" s="387"/>
      <c r="D52" s="387"/>
      <c r="E52" s="388"/>
      <c r="F52" s="389"/>
    </row>
    <row r="53" spans="1:6" ht="15" x14ac:dyDescent="0.2">
      <c r="A53" s="385" t="str">
        <f>CONCATENATE("LATITUDE    : ",INPUT!G13)</f>
        <v>LATITUDE    : 6°8'20.04"S</v>
      </c>
      <c r="B53" s="386"/>
      <c r="C53" s="387"/>
      <c r="D53" s="387"/>
      <c r="E53" s="388"/>
      <c r="F53" s="389"/>
    </row>
    <row r="54" spans="1:6" ht="4.5" customHeight="1" x14ac:dyDescent="0.2">
      <c r="A54" s="167"/>
      <c r="B54" s="386"/>
      <c r="C54" s="387"/>
      <c r="D54" s="387"/>
      <c r="E54" s="388"/>
      <c r="F54" s="389"/>
    </row>
    <row r="55" spans="1:6" ht="15" x14ac:dyDescent="0.2">
      <c r="A55" s="385" t="str">
        <f>CONCATENATE("LONGITUDE : ",INPUT!G14)</f>
        <v>LONGITUDE : 106°45'33.84"T</v>
      </c>
      <c r="B55" s="386"/>
      <c r="C55" s="387"/>
      <c r="D55" s="387"/>
      <c r="E55" s="388"/>
      <c r="F55" s="389"/>
    </row>
    <row r="56" spans="1:6" ht="15" x14ac:dyDescent="0.2">
      <c r="A56" s="385"/>
      <c r="B56" s="386"/>
      <c r="C56" s="387"/>
      <c r="D56" s="387"/>
      <c r="E56" s="388"/>
      <c r="F56" s="389"/>
    </row>
    <row r="57" spans="1:6" ht="15" x14ac:dyDescent="0.2">
      <c r="A57" s="385" t="str">
        <f>CONCATENATE("Distance NOM to Candidate : ",INPUT!C31," mtr")</f>
        <v>Distance NOM to Candidate : 212 M mtr</v>
      </c>
      <c r="B57" s="386"/>
      <c r="C57" s="387"/>
      <c r="D57" s="387"/>
      <c r="E57" s="388"/>
      <c r="F57" s="389"/>
    </row>
    <row r="58" spans="1:6" ht="15" x14ac:dyDescent="0.2">
      <c r="A58" s="385" t="str">
        <f>CONCATENATE("Bearing NOM to Canditate   : ",INPUT!C32," degree")</f>
        <v>Bearing NOM to Canditate   :  degree</v>
      </c>
      <c r="B58" s="386"/>
      <c r="C58" s="387"/>
      <c r="D58" s="387"/>
      <c r="E58" s="388"/>
      <c r="F58" s="389"/>
    </row>
    <row r="59" spans="1:6" ht="15" x14ac:dyDescent="0.2">
      <c r="A59" s="37"/>
      <c r="B59" s="34"/>
      <c r="C59" s="35"/>
      <c r="D59" s="21"/>
      <c r="E59" s="36"/>
      <c r="F59" s="166"/>
    </row>
    <row r="61" spans="1:6" x14ac:dyDescent="0.2">
      <c r="A61" s="47" t="s">
        <v>271</v>
      </c>
      <c r="B61" s="47" t="s">
        <v>350</v>
      </c>
      <c r="F61" s="47" t="s">
        <v>353</v>
      </c>
    </row>
    <row r="65" spans="1:6" ht="15" customHeight="1" x14ac:dyDescent="0.2">
      <c r="A65" s="47">
        <f>INPUT!C21</f>
        <v>0</v>
      </c>
    </row>
    <row r="66" spans="1:6" ht="43.5" customHeight="1" x14ac:dyDescent="0.2">
      <c r="A66" s="445" t="str">
        <f>CONCATENATE("PIC    : ",INPUT!C48,"                                                            (",INPUT!C50,")", "                                            Phone : ",INPUT!C49,INPUT!D49)</f>
        <v>PIC    : Fachmi Badawi                                                            (fahmiamy0212@gmail.com)                                            Phone : +628119146116</v>
      </c>
      <c r="B66" s="47" t="s">
        <v>351</v>
      </c>
      <c r="F66" s="47" t="s">
        <v>351</v>
      </c>
    </row>
    <row r="67" spans="1:6" ht="16.5" customHeight="1" x14ac:dyDescent="0.2">
      <c r="A67" s="181" t="str">
        <f>CONCATENATE("Date  : ",TEXT(INPUT!C12,"mmmm, dd yyyy"))</f>
        <v>Date  : September, 08 2022</v>
      </c>
      <c r="B67" s="47" t="s">
        <v>352</v>
      </c>
      <c r="F67" s="47" t="s">
        <v>352</v>
      </c>
    </row>
    <row r="69" spans="1:6" ht="14.45" customHeight="1" x14ac:dyDescent="0.2"/>
  </sheetData>
  <mergeCells count="3">
    <mergeCell ref="A30:F30"/>
    <mergeCell ref="A29:F29"/>
    <mergeCell ref="A43:A44"/>
  </mergeCells>
  <phoneticPr fontId="7" type="noConversion"/>
  <printOptions horizontalCentered="1" verticalCentered="1"/>
  <pageMargins left="0.48" right="0.56999999999999995" top="0.69" bottom="1" header="0.5" footer="0.5"/>
  <pageSetup paperSize="9" scale="7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Y248"/>
  <sheetViews>
    <sheetView showZeros="0" showRuler="0" topLeftCell="A223" zoomScale="70" zoomScaleSheetLayoutView="70" zoomScalePageLayoutView="80" workbookViewId="0">
      <selection activeCell="N25" sqref="N25"/>
    </sheetView>
  </sheetViews>
  <sheetFormatPr defaultRowHeight="20.100000000000001" customHeight="1" x14ac:dyDescent="0.2"/>
  <cols>
    <col min="1" max="1" width="2.5703125" customWidth="1"/>
    <col min="2" max="2" width="26.85546875" style="8" customWidth="1"/>
    <col min="3" max="3" width="1.5703125" style="8" customWidth="1"/>
    <col min="4" max="4" width="0.85546875" style="8" customWidth="1"/>
    <col min="5" max="5" width="3.28515625" style="8" customWidth="1"/>
    <col min="6" max="6" width="0.85546875" style="8" customWidth="1"/>
    <col min="7" max="7" width="9.140625" style="8"/>
    <col min="8" max="8" width="1.42578125" style="8" customWidth="1"/>
    <col min="9" max="9" width="3.85546875" style="8" customWidth="1"/>
    <col min="10" max="10" width="1.140625" style="8" customWidth="1"/>
    <col min="11" max="11" width="12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5703125" style="8" customWidth="1"/>
    <col min="16" max="17" width="3" style="8" customWidth="1"/>
    <col min="18" max="18" width="17.5703125" customWidth="1"/>
    <col min="19" max="19" width="15.5703125" hidden="1" customWidth="1"/>
    <col min="20" max="20" width="2.28515625" customWidth="1"/>
  </cols>
  <sheetData>
    <row r="1" spans="2:19" ht="27.75" customHeight="1" x14ac:dyDescent="0.2">
      <c r="K1" s="48" t="s">
        <v>57</v>
      </c>
      <c r="S1" s="117"/>
    </row>
    <row r="2" spans="2:19" s="40" customFormat="1" ht="42" customHeight="1" x14ac:dyDescent="0.2">
      <c r="B2" s="812" t="str">
        <f>CONCATENATE("Prepared by : ",INPUT!C21)</f>
        <v xml:space="preserve">Prepared by : </v>
      </c>
      <c r="C2" s="813"/>
      <c r="D2" s="813"/>
      <c r="E2" s="813"/>
      <c r="F2" s="813"/>
      <c r="G2" s="813"/>
      <c r="H2" s="813"/>
      <c r="I2" s="813"/>
      <c r="J2" s="814"/>
      <c r="K2" s="815" t="s">
        <v>463</v>
      </c>
      <c r="L2" s="816"/>
      <c r="M2" s="816"/>
      <c r="N2" s="816"/>
      <c r="O2" s="816"/>
      <c r="P2" s="816"/>
      <c r="Q2" s="816"/>
      <c r="R2" s="817"/>
      <c r="S2" s="120"/>
    </row>
    <row r="3" spans="2:19" s="40" customFormat="1" ht="37.700000000000003" customHeight="1" x14ac:dyDescent="0.2">
      <c r="B3" s="812" t="s">
        <v>267</v>
      </c>
      <c r="C3" s="813"/>
      <c r="D3" s="814"/>
      <c r="E3" s="818" t="s">
        <v>42</v>
      </c>
      <c r="F3" s="819"/>
      <c r="G3" s="819"/>
      <c r="H3" s="819"/>
      <c r="I3" s="819"/>
      <c r="J3" s="43"/>
      <c r="K3" s="818" t="s">
        <v>41</v>
      </c>
      <c r="L3" s="819"/>
      <c r="M3" s="819"/>
      <c r="N3" s="43"/>
      <c r="O3" s="818" t="s">
        <v>256</v>
      </c>
      <c r="P3" s="819"/>
      <c r="Q3" s="819"/>
      <c r="R3" s="820"/>
      <c r="S3" s="121"/>
    </row>
    <row r="4" spans="2:19" ht="20.100000000000001" customHeight="1" x14ac:dyDescent="0.2">
      <c r="S4" s="117"/>
    </row>
    <row r="5" spans="2:19" ht="11.25" customHeight="1" x14ac:dyDescent="0.2">
      <c r="S5" s="117"/>
    </row>
    <row r="6" spans="2:19" ht="26.25" customHeight="1" x14ac:dyDescent="0.2">
      <c r="K6" s="357" t="s">
        <v>43</v>
      </c>
      <c r="L6" s="358" t="s">
        <v>16</v>
      </c>
      <c r="M6" s="830" t="str">
        <f>INPUT!C5</f>
        <v>JAW-JK-GGP-0435</v>
      </c>
      <c r="N6" s="830"/>
      <c r="O6" s="830"/>
      <c r="P6" s="830"/>
      <c r="Q6" s="830"/>
      <c r="R6" s="831"/>
      <c r="S6" s="53"/>
    </row>
    <row r="7" spans="2:19" ht="25.5" customHeight="1" x14ac:dyDescent="0.2">
      <c r="K7" s="357" t="s">
        <v>44</v>
      </c>
      <c r="L7" s="358" t="s">
        <v>16</v>
      </c>
      <c r="M7" s="832" t="str">
        <f>INPUT!C6</f>
        <v>PETERNAKAN KAPUK RAYA RELOCATION</v>
      </c>
      <c r="N7" s="832"/>
      <c r="O7" s="832"/>
      <c r="P7" s="832"/>
      <c r="Q7" s="832"/>
      <c r="R7" s="833"/>
      <c r="S7" s="53"/>
    </row>
    <row r="8" spans="2:19" ht="26.25" customHeight="1" x14ac:dyDescent="0.2">
      <c r="K8" s="484" t="s">
        <v>45</v>
      </c>
      <c r="L8" s="358" t="s">
        <v>16</v>
      </c>
      <c r="M8" s="834">
        <f>INPUT!C12</f>
        <v>44812</v>
      </c>
      <c r="N8" s="834"/>
      <c r="O8" s="834"/>
      <c r="P8" s="834"/>
      <c r="Q8" s="834"/>
      <c r="R8" s="835"/>
      <c r="S8" s="95"/>
    </row>
    <row r="9" spans="2:19" ht="20.100000000000001" customHeight="1" x14ac:dyDescent="0.2">
      <c r="S9" s="117"/>
    </row>
    <row r="10" spans="2:19" ht="20.100000000000001" customHeight="1" x14ac:dyDescent="0.2">
      <c r="B10" s="116" t="s">
        <v>9</v>
      </c>
      <c r="S10" s="117"/>
    </row>
    <row r="11" spans="2:19" ht="20.100000000000001" customHeight="1" x14ac:dyDescent="0.2">
      <c r="B11" s="12" t="s">
        <v>10</v>
      </c>
      <c r="C11" s="42" t="s">
        <v>16</v>
      </c>
      <c r="D11" s="13"/>
      <c r="E11" s="411" t="str">
        <f>INPUT!C20</f>
        <v>JABODETABEK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4"/>
    </row>
    <row r="12" spans="2:19" ht="17.25" customHeight="1" x14ac:dyDescent="0.2">
      <c r="B12" s="15" t="s">
        <v>4</v>
      </c>
      <c r="C12" s="41" t="s">
        <v>16</v>
      </c>
      <c r="D12" s="16"/>
      <c r="E12" s="827" t="str">
        <f>CONCATENATE(INPUT!C17,", ",INPUT!C18,",")</f>
        <v>Jl. Peternakan III  , Kel. Kapuk Kec. Cengkareng Kota Jakarta Barat, DKI Jakarta,</v>
      </c>
      <c r="F12" s="828"/>
      <c r="G12" s="828"/>
      <c r="H12" s="828"/>
      <c r="I12" s="828"/>
      <c r="J12" s="828"/>
      <c r="K12" s="828"/>
      <c r="L12" s="828"/>
      <c r="M12" s="828"/>
      <c r="N12" s="828"/>
      <c r="O12" s="828"/>
      <c r="P12" s="828"/>
      <c r="Q12" s="828"/>
      <c r="R12" s="829"/>
      <c r="S12" s="122"/>
    </row>
    <row r="13" spans="2:19" ht="14.45" customHeight="1" x14ac:dyDescent="0.2">
      <c r="B13" s="15"/>
      <c r="C13" s="41"/>
      <c r="D13" s="16"/>
      <c r="E13" s="827">
        <f>INPUT!C19</f>
        <v>0</v>
      </c>
      <c r="F13" s="836"/>
      <c r="G13" s="836"/>
      <c r="H13" s="836"/>
      <c r="I13" s="836"/>
      <c r="J13" s="836"/>
      <c r="K13" s="836"/>
      <c r="L13" s="836"/>
      <c r="M13" s="836"/>
      <c r="N13" s="836"/>
      <c r="O13" s="836"/>
      <c r="P13" s="836"/>
      <c r="Q13" s="836"/>
      <c r="R13" s="837"/>
      <c r="S13" s="123"/>
    </row>
    <row r="14" spans="2:19" ht="20.100000000000001" customHeight="1" x14ac:dyDescent="0.2">
      <c r="B14" s="15" t="s">
        <v>11</v>
      </c>
      <c r="C14" s="41" t="s">
        <v>16</v>
      </c>
      <c r="D14" s="16"/>
      <c r="E14" s="838">
        <f>INPUT!C24</f>
        <v>0</v>
      </c>
      <c r="F14" s="828"/>
      <c r="G14" s="828"/>
      <c r="H14" s="828"/>
      <c r="I14" s="828"/>
      <c r="J14" s="828"/>
      <c r="K14" s="828"/>
      <c r="L14" s="828"/>
      <c r="M14" s="828"/>
      <c r="N14" s="828"/>
      <c r="O14" s="828"/>
      <c r="P14" s="828"/>
      <c r="Q14" s="828"/>
      <c r="R14" s="829"/>
      <c r="S14" s="4"/>
    </row>
    <row r="15" spans="2:19" ht="20.100000000000001" customHeight="1" x14ac:dyDescent="0.2">
      <c r="B15" s="15" t="s">
        <v>12</v>
      </c>
      <c r="C15" s="41" t="s">
        <v>16</v>
      </c>
      <c r="D15" s="16"/>
      <c r="E15" s="824" t="str">
        <f>CONCATENATE(INPUT!C25,INPUT!D25)</f>
        <v>+62</v>
      </c>
      <c r="F15" s="825"/>
      <c r="G15" s="825"/>
      <c r="H15" s="825"/>
      <c r="I15" s="825"/>
      <c r="J15" s="825"/>
      <c r="K15" s="825"/>
      <c r="L15" s="825"/>
      <c r="M15" s="825"/>
      <c r="N15" s="825"/>
      <c r="O15" s="825"/>
      <c r="P15" s="825"/>
      <c r="Q15" s="825"/>
      <c r="R15" s="826"/>
      <c r="S15" s="4"/>
    </row>
    <row r="16" spans="2:19" ht="20.100000000000001" customHeight="1" x14ac:dyDescent="0.2">
      <c r="B16" s="485" t="s">
        <v>13</v>
      </c>
      <c r="C16" s="41" t="s">
        <v>16</v>
      </c>
      <c r="D16" s="16"/>
      <c r="E16" s="827" t="str">
        <f>CONCATENATE(INPUT!C26,", ",INPUT!C27)</f>
        <v xml:space="preserve">, </v>
      </c>
      <c r="F16" s="828"/>
      <c r="G16" s="828"/>
      <c r="H16" s="828"/>
      <c r="I16" s="828"/>
      <c r="J16" s="828"/>
      <c r="K16" s="828"/>
      <c r="L16" s="828"/>
      <c r="M16" s="828"/>
      <c r="N16" s="828"/>
      <c r="O16" s="828"/>
      <c r="P16" s="828"/>
      <c r="Q16" s="828"/>
      <c r="R16" s="829"/>
      <c r="S16" s="124"/>
    </row>
    <row r="17" spans="2:23" ht="17.25" customHeight="1" x14ac:dyDescent="0.2">
      <c r="B17" s="15"/>
      <c r="C17" s="41"/>
      <c r="D17" s="16"/>
      <c r="E17" s="838">
        <f>INPUT!C28</f>
        <v>0</v>
      </c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7"/>
      <c r="S17" s="124"/>
    </row>
    <row r="18" spans="2:23" ht="19.7" customHeight="1" x14ac:dyDescent="0.2">
      <c r="B18" s="15" t="s">
        <v>14</v>
      </c>
      <c r="C18" s="41" t="s">
        <v>16</v>
      </c>
      <c r="D18" s="16"/>
      <c r="E18" s="16"/>
      <c r="F18" s="16"/>
      <c r="G18" s="16" t="s">
        <v>17</v>
      </c>
      <c r="H18" s="16"/>
      <c r="I18" s="16"/>
      <c r="J18" s="16"/>
      <c r="K18" s="16" t="s">
        <v>19</v>
      </c>
      <c r="L18" s="16"/>
      <c r="M18" s="16"/>
      <c r="N18" s="16"/>
      <c r="O18" s="16" t="s">
        <v>21</v>
      </c>
      <c r="P18" s="16"/>
      <c r="Q18" s="16"/>
      <c r="R18" s="5"/>
      <c r="S18" s="4"/>
    </row>
    <row r="19" spans="2:23" ht="19.7" customHeight="1" x14ac:dyDescent="0.2">
      <c r="B19" s="15"/>
      <c r="C19" s="41"/>
      <c r="D19" s="16"/>
      <c r="E19" s="397" t="s">
        <v>364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5"/>
      <c r="S19" s="4"/>
    </row>
    <row r="20" spans="2:23" ht="20.100000000000001" customHeight="1" x14ac:dyDescent="0.2">
      <c r="B20" s="15" t="s">
        <v>15</v>
      </c>
      <c r="C20" s="41" t="s">
        <v>16</v>
      </c>
      <c r="D20" s="16"/>
      <c r="E20" s="16"/>
      <c r="F20" s="16"/>
      <c r="G20" s="16" t="s">
        <v>18</v>
      </c>
      <c r="H20" s="16"/>
      <c r="I20" s="16"/>
      <c r="J20" s="16"/>
      <c r="K20" s="16" t="s">
        <v>20</v>
      </c>
      <c r="L20" s="16"/>
      <c r="M20" s="16"/>
      <c r="N20" s="16"/>
      <c r="O20" s="16"/>
      <c r="P20" s="16"/>
      <c r="Q20" s="16"/>
      <c r="R20" s="5"/>
      <c r="S20" s="4"/>
    </row>
    <row r="21" spans="2:23" ht="7.5" customHeigh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/>
      <c r="S21" s="4"/>
    </row>
    <row r="22" spans="2:23" ht="15.75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"/>
      <c r="S22" s="4"/>
      <c r="U22" s="89"/>
      <c r="V22" s="89"/>
      <c r="W22" s="89"/>
    </row>
    <row r="23" spans="2:23" ht="20.100000000000001" customHeight="1" x14ac:dyDescent="0.2">
      <c r="R23" s="364"/>
      <c r="S23" s="117"/>
      <c r="U23" s="89"/>
      <c r="V23" s="89"/>
      <c r="W23" s="89"/>
    </row>
    <row r="24" spans="2:23" ht="20.100000000000001" customHeight="1" x14ac:dyDescent="0.2">
      <c r="B24" s="116" t="s">
        <v>22</v>
      </c>
      <c r="S24" s="117"/>
      <c r="U24" s="89"/>
      <c r="V24" s="89"/>
      <c r="W24" s="89"/>
    </row>
    <row r="25" spans="2:23" ht="20.100000000000001" customHeight="1" x14ac:dyDescent="0.2">
      <c r="B25" s="12" t="s">
        <v>233</v>
      </c>
      <c r="C25" s="12"/>
      <c r="D25" s="13"/>
      <c r="E25" s="58" t="str">
        <f>RFA!A53</f>
        <v>LATITUDE    : 6°8'20.04"S</v>
      </c>
      <c r="F25" s="13"/>
      <c r="G25" s="64"/>
      <c r="H25" s="64"/>
      <c r="I25" s="64"/>
      <c r="J25" s="64"/>
      <c r="K25" s="64"/>
      <c r="L25" s="64" t="str">
        <f>RFA!A55</f>
        <v>LONGITUDE : 106°45'33.84"T</v>
      </c>
      <c r="M25" s="64"/>
      <c r="N25" s="64"/>
      <c r="O25" s="64"/>
      <c r="P25" s="64"/>
      <c r="Q25" s="64"/>
      <c r="R25" s="125"/>
      <c r="S25" s="53"/>
      <c r="U25" s="148"/>
      <c r="V25" s="89"/>
      <c r="W25" s="89"/>
    </row>
    <row r="26" spans="2:23" ht="20.100000000000001" customHeight="1" x14ac:dyDescent="0.2">
      <c r="B26" s="112" t="s">
        <v>23</v>
      </c>
      <c r="C26" s="112"/>
      <c r="D26" s="113"/>
      <c r="E26" s="169" t="str">
        <f>RFA!A47</f>
        <v>LATITUDE    : 06.14059      //  '6° 08'26.1"S</v>
      </c>
      <c r="F26" s="113"/>
      <c r="G26" s="64"/>
      <c r="H26" s="169"/>
      <c r="I26" s="169"/>
      <c r="J26" s="169"/>
      <c r="K26" s="169"/>
      <c r="L26" s="169" t="str">
        <f>RFA!A49</f>
        <v>LONGITUDE : 106.76046  //  106°45'37.7"T</v>
      </c>
      <c r="M26" s="169"/>
      <c r="N26" s="169"/>
      <c r="O26" s="169"/>
      <c r="P26" s="169"/>
      <c r="Q26" s="169"/>
      <c r="R26" s="170" t="s">
        <v>459</v>
      </c>
      <c r="S26" s="53"/>
      <c r="U26" s="148"/>
      <c r="V26" s="89"/>
      <c r="W26" s="89"/>
    </row>
    <row r="27" spans="2:23" ht="20.100000000000001" customHeight="1" x14ac:dyDescent="0.2">
      <c r="B27" s="107" t="s">
        <v>251</v>
      </c>
      <c r="C27" s="16"/>
      <c r="D27" s="16"/>
      <c r="E27" s="16"/>
      <c r="F27" s="16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U27" s="89"/>
      <c r="V27" s="89"/>
      <c r="W27" s="89"/>
    </row>
    <row r="28" spans="2:23" ht="20.100000000000001" customHeight="1" x14ac:dyDescent="0.2">
      <c r="B28" s="493" t="s">
        <v>24</v>
      </c>
      <c r="C28" s="225"/>
      <c r="D28" s="64"/>
      <c r="E28" s="396" t="s">
        <v>376</v>
      </c>
      <c r="F28" s="396"/>
      <c r="G28" s="396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5"/>
      <c r="S28" s="4"/>
      <c r="U28" s="89"/>
      <c r="V28" s="89"/>
      <c r="W28" s="89"/>
    </row>
    <row r="29" spans="2:23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0" spans="2:23" ht="20.100000000000001" customHeight="1" x14ac:dyDescent="0.2">
      <c r="S30" s="117"/>
    </row>
    <row r="31" spans="2:23" ht="20.100000000000001" customHeight="1" x14ac:dyDescent="0.2">
      <c r="S31" s="117"/>
    </row>
    <row r="32" spans="2:23" ht="20.100000000000001" customHeight="1" x14ac:dyDescent="0.2">
      <c r="B32" s="116" t="s">
        <v>27</v>
      </c>
      <c r="S32" s="117"/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92" t="s">
        <v>361</v>
      </c>
      <c r="H33" s="393"/>
      <c r="I33" s="393"/>
      <c r="J33" s="393"/>
      <c r="K33" s="393"/>
      <c r="L33" s="393"/>
      <c r="M33" s="393"/>
      <c r="N33" s="393"/>
      <c r="O33" s="394">
        <v>2</v>
      </c>
      <c r="P33" s="393"/>
      <c r="Q33" s="393" t="s">
        <v>39</v>
      </c>
      <c r="R33" s="395"/>
      <c r="S33" s="4"/>
    </row>
    <row r="34" spans="2:21" ht="20.100000000000001" customHeight="1" x14ac:dyDescent="0.2">
      <c r="B34" s="18"/>
      <c r="C34" s="9"/>
      <c r="D34" s="10"/>
      <c r="E34" s="10"/>
      <c r="F34" s="10"/>
      <c r="G34" s="392" t="s">
        <v>355</v>
      </c>
      <c r="H34" s="393"/>
      <c r="I34" s="393"/>
      <c r="J34" s="393"/>
      <c r="K34" s="393"/>
      <c r="L34" s="393"/>
      <c r="M34" s="393"/>
      <c r="N34" s="393"/>
      <c r="O34" s="394">
        <v>1</v>
      </c>
      <c r="P34" s="393"/>
      <c r="Q34" s="392" t="s">
        <v>354</v>
      </c>
      <c r="R34" s="395"/>
      <c r="S34" s="4"/>
    </row>
    <row r="35" spans="2:21" ht="20.100000000000001" customHeight="1" x14ac:dyDescent="0.2">
      <c r="B35" s="18"/>
      <c r="C35" s="9"/>
      <c r="D35" s="10"/>
      <c r="E35" s="10"/>
      <c r="F35" s="10"/>
      <c r="G35" s="393" t="s">
        <v>35</v>
      </c>
      <c r="H35" s="393"/>
      <c r="I35" s="393"/>
      <c r="J35" s="393"/>
      <c r="K35" s="393"/>
      <c r="L35" s="393"/>
      <c r="M35" s="393"/>
      <c r="N35" s="393"/>
      <c r="O35" s="394">
        <v>12</v>
      </c>
      <c r="P35" s="393"/>
      <c r="Q35" s="393" t="s">
        <v>39</v>
      </c>
      <c r="R35" s="395"/>
      <c r="S35" s="4"/>
    </row>
    <row r="36" spans="2:21" ht="20.100000000000001" customHeight="1" x14ac:dyDescent="0.2">
      <c r="B36" s="18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5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8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437" t="s">
        <v>367</v>
      </c>
      <c r="P37" s="10"/>
      <c r="Q37" s="10" t="s">
        <v>39</v>
      </c>
      <c r="R37" s="2"/>
      <c r="S37" s="4"/>
    </row>
    <row r="38" spans="2:21" ht="20.100000000000001" customHeight="1" x14ac:dyDescent="0.2">
      <c r="B38" s="18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317"/>
      <c r="P38" s="10"/>
      <c r="Q38" s="10" t="s">
        <v>39</v>
      </c>
      <c r="R38" s="2"/>
      <c r="S38" s="4"/>
    </row>
    <row r="39" spans="2:21" ht="20.100000000000001" customHeight="1" x14ac:dyDescent="0.2">
      <c r="B39" s="19" t="s">
        <v>340</v>
      </c>
      <c r="C39" s="9"/>
      <c r="D39" s="10"/>
      <c r="E39" s="413" t="str">
        <f>INPUT!C51</f>
        <v>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9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226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16"/>
    </row>
    <row r="41" spans="2:21" ht="20.100000000000001" customHeight="1" x14ac:dyDescent="0.2">
      <c r="B41" s="19" t="s">
        <v>30</v>
      </c>
      <c r="C41" s="9"/>
      <c r="D41" s="10"/>
      <c r="E41" s="413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t="s">
        <v>234</v>
      </c>
      <c r="S44" s="71"/>
    </row>
    <row r="45" spans="2:21" ht="20.100000000000001" customHeight="1" x14ac:dyDescent="0.2">
      <c r="S45" s="126"/>
    </row>
    <row r="46" spans="2:21" ht="20.100000000000001" customHeight="1" x14ac:dyDescent="0.2">
      <c r="B46" s="116" t="s">
        <v>47</v>
      </c>
      <c r="S46" s="117"/>
    </row>
    <row r="47" spans="2:21" s="4" customFormat="1" ht="20.100000000000001" customHeight="1" x14ac:dyDescent="0.2">
      <c r="B47" s="12" t="s">
        <v>48</v>
      </c>
      <c r="C47" s="50" t="s">
        <v>16</v>
      </c>
      <c r="D47" s="60"/>
      <c r="E47" s="412" t="str">
        <f>CONCATENATE(INPUT!C10,"/ ",INPUT!D10,"/ ",INPUT!E10," ",INPUT!F10)</f>
        <v xml:space="preserve">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51" t="s">
        <v>16</v>
      </c>
      <c r="D48" s="56"/>
      <c r="E48" s="16"/>
      <c r="F48" s="16"/>
      <c r="G48" s="486">
        <f>INPUT!C11</f>
        <v>0</v>
      </c>
      <c r="H48" s="16"/>
      <c r="I48" s="16"/>
      <c r="J48" s="16"/>
      <c r="K48" s="487">
        <f>INPUT!D11</f>
        <v>0</v>
      </c>
      <c r="L48" s="16"/>
      <c r="M48" s="16"/>
      <c r="N48" s="16"/>
      <c r="O48" s="487">
        <f>INPUT!E11</f>
        <v>0</v>
      </c>
      <c r="P48" s="16"/>
      <c r="Q48" s="16"/>
      <c r="R48" s="17"/>
      <c r="S48" s="16"/>
      <c r="U48" s="16"/>
    </row>
    <row r="49" spans="2:19" ht="20.100000000000001" customHeight="1" x14ac:dyDescent="0.2">
      <c r="B49" s="15" t="s">
        <v>50</v>
      </c>
      <c r="C49" s="51" t="s">
        <v>16</v>
      </c>
      <c r="D49" s="821"/>
      <c r="E49" s="822"/>
      <c r="F49" s="822"/>
      <c r="G49" s="822"/>
      <c r="H49" s="822"/>
      <c r="I49" s="822"/>
      <c r="J49" s="822"/>
      <c r="K49" s="822"/>
      <c r="L49" s="822"/>
      <c r="M49" s="822"/>
      <c r="N49" s="822"/>
      <c r="O49" s="822"/>
      <c r="P49" s="822"/>
      <c r="Q49" s="822"/>
      <c r="R49" s="823"/>
      <c r="S49" s="4"/>
    </row>
    <row r="50" spans="2:19" ht="20.100000000000001" customHeight="1" x14ac:dyDescent="0.2">
      <c r="B50" s="15"/>
      <c r="C50" s="17"/>
      <c r="D50" s="821"/>
      <c r="E50" s="839"/>
      <c r="F50" s="839"/>
      <c r="G50" s="839"/>
      <c r="H50" s="839"/>
      <c r="I50" s="839"/>
      <c r="J50" s="839"/>
      <c r="K50" s="839"/>
      <c r="L50" s="839"/>
      <c r="M50" s="839"/>
      <c r="N50" s="839"/>
      <c r="O50" s="839"/>
      <c r="P50" s="839"/>
      <c r="Q50" s="839"/>
      <c r="R50" s="840"/>
      <c r="S50" s="4"/>
    </row>
    <row r="51" spans="2:19" ht="20.100000000000001" customHeight="1" x14ac:dyDescent="0.2">
      <c r="B51" s="20"/>
      <c r="C51" s="22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6"/>
      <c r="S51" s="4"/>
    </row>
    <row r="52" spans="2:19" ht="30.2" customHeight="1" x14ac:dyDescent="0.2">
      <c r="E52" s="16"/>
      <c r="S52" s="117"/>
    </row>
    <row r="53" spans="2:19" ht="20.100000000000001" customHeight="1" x14ac:dyDescent="0.2">
      <c r="B53" s="450" t="s">
        <v>51</v>
      </c>
      <c r="C53" s="44" t="s">
        <v>52</v>
      </c>
      <c r="D53" s="45"/>
      <c r="E53" s="45"/>
      <c r="F53" s="45"/>
      <c r="G53" s="45"/>
      <c r="H53" s="45"/>
      <c r="I53" s="45"/>
      <c r="J53" s="46"/>
      <c r="K53" s="44" t="s">
        <v>232</v>
      </c>
      <c r="L53" s="45"/>
      <c r="M53" s="45"/>
      <c r="N53" s="45"/>
      <c r="O53" s="447" t="s">
        <v>53</v>
      </c>
      <c r="P53" s="448"/>
      <c r="Q53" s="448"/>
      <c r="R53" s="449"/>
      <c r="S53" s="63"/>
    </row>
    <row r="54" spans="2:19" ht="20.100000000000001" customHeight="1" x14ac:dyDescent="0.2">
      <c r="B54" s="19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16"/>
    </row>
    <row r="55" spans="2:19" ht="20.100000000000001" customHeight="1" x14ac:dyDescent="0.2">
      <c r="B55" s="19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16"/>
    </row>
    <row r="56" spans="2:19" ht="20.100000000000001" customHeight="1" x14ac:dyDescent="0.2">
      <c r="B56" s="19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16"/>
    </row>
    <row r="57" spans="2:19" ht="20.100000000000001" customHeight="1" x14ac:dyDescent="0.2">
      <c r="B57" s="19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16"/>
    </row>
    <row r="58" spans="2:19" ht="20.100000000000001" customHeight="1" x14ac:dyDescent="0.2">
      <c r="B58" s="19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16"/>
    </row>
    <row r="59" spans="2:19" ht="20.10000000000000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2:19" ht="20.100000000000001" customHeight="1" x14ac:dyDescent="0.2">
      <c r="S60" s="117"/>
    </row>
    <row r="61" spans="2:19" ht="26.25" customHeight="1" x14ac:dyDescent="0.2">
      <c r="B61" s="96" t="s">
        <v>236</v>
      </c>
      <c r="C61" s="97"/>
      <c r="D61" s="97"/>
      <c r="E61" s="97"/>
      <c r="F61" s="97"/>
      <c r="G61" s="97"/>
      <c r="H61" s="97"/>
      <c r="I61" s="97"/>
      <c r="J61" s="97"/>
      <c r="K61" s="97" t="s">
        <v>243</v>
      </c>
      <c r="L61" s="97"/>
      <c r="M61" s="97"/>
      <c r="N61" s="97" t="s">
        <v>244</v>
      </c>
      <c r="O61" s="97"/>
      <c r="P61" s="97"/>
      <c r="Q61" s="97"/>
      <c r="R61" s="98"/>
      <c r="S61" s="118"/>
    </row>
    <row r="62" spans="2:19" ht="27.75" customHeight="1" x14ac:dyDescent="0.2">
      <c r="B62" s="99" t="s">
        <v>235</v>
      </c>
      <c r="C62" s="100"/>
      <c r="D62" s="100"/>
      <c r="E62" s="100"/>
      <c r="F62" s="100"/>
      <c r="G62" s="100"/>
      <c r="H62" s="100"/>
      <c r="I62" s="100"/>
      <c r="J62" s="100"/>
      <c r="K62" s="100" t="s">
        <v>237</v>
      </c>
      <c r="L62" s="100"/>
      <c r="M62" s="100"/>
      <c r="N62" s="100" t="s">
        <v>238</v>
      </c>
      <c r="O62" s="100"/>
      <c r="P62" s="100" t="s">
        <v>266</v>
      </c>
      <c r="Q62" s="100"/>
      <c r="R62" s="227"/>
      <c r="S62" s="119"/>
    </row>
    <row r="63" spans="2:19" s="4" customFormat="1" ht="20.100000000000001" customHeight="1" x14ac:dyDescent="0.2">
      <c r="B63" s="107" t="s">
        <v>284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19" s="4" customFormat="1" ht="20.10000000000000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2:19" ht="20.100000000000001" customHeight="1" x14ac:dyDescent="0.2">
      <c r="B65" s="109" t="s">
        <v>241</v>
      </c>
      <c r="C65" s="110" t="s">
        <v>16</v>
      </c>
      <c r="D65" s="109"/>
      <c r="E65" s="111"/>
      <c r="F65" s="109"/>
      <c r="G65" s="600" t="str">
        <f>INPUT!C31</f>
        <v>212 M</v>
      </c>
      <c r="H65" s="109" t="s">
        <v>384</v>
      </c>
      <c r="I65" s="109"/>
      <c r="J65" s="109"/>
      <c r="K65" s="109"/>
      <c r="L65" s="109" t="s">
        <v>341</v>
      </c>
      <c r="M65" s="109"/>
      <c r="N65" s="602">
        <f>INPUT!C32</f>
        <v>0</v>
      </c>
      <c r="O65" s="603" t="s">
        <v>453</v>
      </c>
      <c r="P65" s="601"/>
      <c r="Q65" s="87"/>
      <c r="R65" s="89"/>
      <c r="S65" s="89"/>
    </row>
    <row r="66" spans="2:19" ht="20.100000000000001" customHeight="1" x14ac:dyDescent="0.2">
      <c r="B66" s="109"/>
      <c r="C66" s="110"/>
      <c r="D66" s="109"/>
      <c r="E66" s="111"/>
      <c r="F66" s="109"/>
      <c r="G66" s="109"/>
      <c r="H66" s="109"/>
      <c r="I66" s="109"/>
      <c r="J66" s="109"/>
      <c r="K66" s="109"/>
      <c r="L66" s="87"/>
      <c r="M66" s="87"/>
      <c r="N66" s="87"/>
      <c r="O66" s="87"/>
      <c r="P66" s="87"/>
      <c r="Q66" s="87"/>
      <c r="R66" s="89"/>
      <c r="S66" s="127"/>
    </row>
    <row r="67" spans="2:19" ht="20.100000000000001" customHeight="1" x14ac:dyDescent="0.2">
      <c r="B67" s="101" t="s">
        <v>245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8"/>
      <c r="S67" s="118"/>
    </row>
    <row r="68" spans="2:19" ht="20.100000000000001" customHeight="1" x14ac:dyDescent="0.2">
      <c r="B68" s="102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4"/>
      <c r="S68" s="118"/>
    </row>
    <row r="69" spans="2:19" ht="20.100000000000001" customHeight="1" x14ac:dyDescent="0.2">
      <c r="B69" s="102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4"/>
      <c r="S69" s="118"/>
    </row>
    <row r="70" spans="2:19" ht="20.100000000000001" customHeight="1" x14ac:dyDescent="0.2">
      <c r="B70" s="102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4"/>
      <c r="S70" s="118"/>
    </row>
    <row r="71" spans="2:19" ht="20.100000000000001" customHeight="1" x14ac:dyDescent="0.2">
      <c r="B71" s="102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4"/>
      <c r="S71" s="118"/>
    </row>
    <row r="72" spans="2:19" ht="20.100000000000001" customHeight="1" x14ac:dyDescent="0.2">
      <c r="B72" s="102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4"/>
      <c r="S72" s="118"/>
    </row>
    <row r="73" spans="2:19" ht="20.100000000000001" customHeight="1" x14ac:dyDescent="0.2">
      <c r="B73" s="105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6"/>
      <c r="S73" s="118"/>
    </row>
    <row r="74" spans="2:19" ht="20.100000000000001" customHeight="1" x14ac:dyDescent="0.2">
      <c r="B74" s="182" t="s">
        <v>285</v>
      </c>
      <c r="S74" s="127"/>
    </row>
    <row r="75" spans="2:19" ht="30" customHeight="1" x14ac:dyDescent="0.2">
      <c r="B75" s="79" t="s">
        <v>54</v>
      </c>
      <c r="C75" s="83" t="s">
        <v>16</v>
      </c>
      <c r="D75" s="80"/>
      <c r="E75" s="80"/>
      <c r="F75" s="80"/>
      <c r="G75" s="80"/>
      <c r="H75" s="80"/>
      <c r="I75" s="80"/>
      <c r="J75" s="80"/>
      <c r="K75" s="79" t="s">
        <v>55</v>
      </c>
      <c r="L75" s="80"/>
      <c r="M75" s="80"/>
      <c r="N75" s="80"/>
      <c r="O75" s="79" t="s">
        <v>56</v>
      </c>
      <c r="S75" s="127"/>
    </row>
    <row r="76" spans="2:19" ht="24" customHeight="1" x14ac:dyDescent="0.2">
      <c r="B76" s="79" t="s">
        <v>246</v>
      </c>
      <c r="C76" s="72" t="s">
        <v>16</v>
      </c>
      <c r="E76" s="21"/>
      <c r="F76" s="21"/>
      <c r="G76" s="21"/>
      <c r="H76" s="21"/>
      <c r="I76" s="21"/>
      <c r="J76" s="21"/>
      <c r="K76" s="21"/>
      <c r="L76" s="21"/>
      <c r="M76" s="21"/>
    </row>
    <row r="78" spans="2:19" ht="20.100000000000001" customHeight="1" x14ac:dyDescent="0.2">
      <c r="R78" t="s">
        <v>198</v>
      </c>
      <c r="S78" s="71"/>
    </row>
    <row r="79" spans="2:19" ht="20.100000000000001" customHeight="1" x14ac:dyDescent="0.2">
      <c r="B79" s="116" t="s">
        <v>58</v>
      </c>
      <c r="S79" s="117"/>
    </row>
    <row r="80" spans="2:19" ht="20.100000000000001" customHeight="1" x14ac:dyDescent="0.2">
      <c r="S80" s="117"/>
    </row>
    <row r="81" spans="2:25" ht="20.100000000000001" customHeight="1" x14ac:dyDescent="0.2">
      <c r="B81" s="91" t="s">
        <v>59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9"/>
      <c r="S81" s="127"/>
    </row>
    <row r="82" spans="2:25" ht="30" customHeight="1" x14ac:dyDescent="0.2">
      <c r="B82" s="115" t="s">
        <v>60</v>
      </c>
      <c r="C82" s="112"/>
      <c r="D82" s="113" t="s">
        <v>63</v>
      </c>
      <c r="E82" s="113"/>
      <c r="F82" s="113"/>
      <c r="G82" s="113"/>
      <c r="H82" s="113"/>
      <c r="I82" s="114"/>
      <c r="J82" s="113"/>
      <c r="K82" s="113" t="s">
        <v>65</v>
      </c>
      <c r="L82" s="113"/>
      <c r="M82" s="114"/>
      <c r="N82" s="112"/>
      <c r="O82" s="10" t="s">
        <v>66</v>
      </c>
      <c r="P82" s="10"/>
      <c r="Q82" s="10"/>
      <c r="R82" s="128" t="s">
        <v>64</v>
      </c>
      <c r="S82" s="88"/>
      <c r="T82" s="88"/>
      <c r="U82" s="88"/>
      <c r="V82" s="88"/>
      <c r="W82" s="88"/>
      <c r="Y82" s="90"/>
    </row>
    <row r="83" spans="2:25" ht="20.100000000000001" customHeight="1" x14ac:dyDescent="0.2">
      <c r="B83" s="115"/>
      <c r="C83" s="112"/>
      <c r="D83" s="113"/>
      <c r="E83" s="113"/>
      <c r="F83" s="113"/>
      <c r="G83" s="113"/>
      <c r="H83" s="113"/>
      <c r="I83" s="114"/>
      <c r="J83" s="113"/>
      <c r="K83" s="113"/>
      <c r="L83" s="113"/>
      <c r="M83" s="114"/>
      <c r="N83" s="112"/>
      <c r="O83" s="10"/>
      <c r="P83" s="10"/>
      <c r="Q83" s="10"/>
      <c r="R83" s="115"/>
      <c r="S83" s="88"/>
      <c r="T83" s="88"/>
      <c r="U83" s="88"/>
      <c r="V83" s="88"/>
      <c r="W83" s="88"/>
    </row>
    <row r="84" spans="2:25" ht="20.100000000000001" customHeight="1" x14ac:dyDescent="0.2">
      <c r="B84" s="115"/>
      <c r="C84" s="112"/>
      <c r="D84" s="113"/>
      <c r="E84" s="113"/>
      <c r="F84" s="113"/>
      <c r="G84" s="113"/>
      <c r="H84" s="113"/>
      <c r="I84" s="114"/>
      <c r="J84" s="113"/>
      <c r="K84" s="113"/>
      <c r="L84" s="113"/>
      <c r="M84" s="114"/>
      <c r="N84" s="112"/>
      <c r="O84" s="10"/>
      <c r="P84" s="10"/>
      <c r="Q84" s="10"/>
      <c r="R84" s="115"/>
      <c r="S84" s="88"/>
      <c r="T84" s="88"/>
      <c r="U84" s="88"/>
      <c r="V84" s="88"/>
      <c r="W84" s="88"/>
    </row>
    <row r="85" spans="2:25" ht="20.100000000000001" customHeight="1" x14ac:dyDescent="0.2">
      <c r="B85" s="115"/>
      <c r="C85" s="112"/>
      <c r="D85" s="113"/>
      <c r="E85" s="113"/>
      <c r="F85" s="113"/>
      <c r="G85" s="113"/>
      <c r="H85" s="113"/>
      <c r="I85" s="114"/>
      <c r="J85" s="113"/>
      <c r="K85" s="113"/>
      <c r="L85" s="113"/>
      <c r="M85" s="114"/>
      <c r="N85" s="112"/>
      <c r="O85" s="10"/>
      <c r="P85" s="10"/>
      <c r="Q85" s="10"/>
      <c r="R85" s="115"/>
      <c r="S85" s="88"/>
      <c r="T85" s="88"/>
      <c r="U85" s="88"/>
      <c r="V85" s="88"/>
      <c r="W85" s="88"/>
    </row>
    <row r="86" spans="2:25" ht="20.100000000000001" customHeight="1" x14ac:dyDescent="0.2">
      <c r="B86" s="115"/>
      <c r="C86" s="112"/>
      <c r="D86" s="113"/>
      <c r="E86" s="113"/>
      <c r="F86" s="113"/>
      <c r="G86" s="113"/>
      <c r="H86" s="113"/>
      <c r="I86" s="114"/>
      <c r="J86" s="113"/>
      <c r="K86" s="113"/>
      <c r="L86" s="113"/>
      <c r="M86" s="114"/>
      <c r="N86" s="112"/>
      <c r="O86" s="10"/>
      <c r="P86" s="10"/>
      <c r="Q86" s="10"/>
      <c r="R86" s="115"/>
      <c r="S86" s="88"/>
      <c r="T86" s="88"/>
      <c r="U86" s="88"/>
      <c r="V86" s="88"/>
      <c r="W86" s="88"/>
    </row>
    <row r="87" spans="2:25" ht="20.100000000000001" customHeight="1" x14ac:dyDescent="0.2">
      <c r="B87" s="182"/>
      <c r="S87" s="117"/>
    </row>
    <row r="88" spans="2:25" ht="20.100000000000001" customHeight="1" x14ac:dyDescent="0.2">
      <c r="T88" s="117"/>
    </row>
    <row r="89" spans="2:25" ht="20.100000000000001" customHeight="1" x14ac:dyDescent="0.2">
      <c r="B89" s="195" t="s">
        <v>335</v>
      </c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7"/>
      <c r="T89" s="117"/>
    </row>
    <row r="90" spans="2:25" ht="30.75" customHeight="1" x14ac:dyDescent="0.2">
      <c r="B90" s="189" t="s">
        <v>60</v>
      </c>
      <c r="C90" s="189" t="s">
        <v>67</v>
      </c>
      <c r="D90" s="191"/>
      <c r="E90" s="191"/>
      <c r="F90" s="192"/>
      <c r="G90" s="228"/>
      <c r="H90" s="189" t="s">
        <v>68</v>
      </c>
      <c r="I90" s="191"/>
      <c r="J90" s="192"/>
      <c r="K90" s="191"/>
      <c r="L90" s="845" t="s">
        <v>69</v>
      </c>
      <c r="M90" s="846"/>
      <c r="N90" s="847"/>
      <c r="O90" s="845" t="s">
        <v>239</v>
      </c>
      <c r="P90" s="846"/>
      <c r="Q90" s="229"/>
      <c r="R90" s="197"/>
    </row>
    <row r="91" spans="2:25" ht="20.100000000000001" customHeight="1" x14ac:dyDescent="0.2">
      <c r="B91" s="230"/>
      <c r="C91" s="231"/>
      <c r="D91" s="232"/>
      <c r="E91" s="205"/>
      <c r="F91" s="205"/>
      <c r="G91" s="233"/>
      <c r="H91" s="189"/>
      <c r="I91" s="191"/>
      <c r="J91" s="191"/>
      <c r="K91" s="191"/>
      <c r="L91" s="189"/>
      <c r="M91" s="191"/>
      <c r="N91" s="192"/>
      <c r="O91" s="189"/>
      <c r="P91" s="191"/>
      <c r="Q91" s="191"/>
      <c r="R91" s="197"/>
    </row>
    <row r="92" spans="2:25" ht="20.100000000000001" customHeight="1" x14ac:dyDescent="0.2">
      <c r="B92" s="230"/>
      <c r="C92" s="230"/>
      <c r="D92" s="234"/>
      <c r="E92" s="191"/>
      <c r="F92" s="191"/>
      <c r="G92" s="235"/>
      <c r="H92" s="203"/>
      <c r="I92" s="205"/>
      <c r="J92" s="205"/>
      <c r="K92" s="205"/>
      <c r="L92" s="189"/>
      <c r="M92" s="191"/>
      <c r="N92" s="192"/>
      <c r="O92" s="189"/>
      <c r="P92" s="191"/>
      <c r="Q92" s="191"/>
      <c r="R92" s="197"/>
    </row>
    <row r="93" spans="2:25" ht="20.100000000000001" customHeight="1" x14ac:dyDescent="0.2">
      <c r="B93" s="230"/>
      <c r="C93" s="230"/>
      <c r="D93" s="234"/>
      <c r="E93" s="191"/>
      <c r="F93" s="191"/>
      <c r="G93" s="192"/>
      <c r="H93" s="189"/>
      <c r="I93" s="191"/>
      <c r="J93" s="191"/>
      <c r="K93" s="191"/>
      <c r="L93" s="189"/>
      <c r="M93" s="191"/>
      <c r="N93" s="192"/>
      <c r="O93" s="203"/>
      <c r="P93" s="205"/>
      <c r="Q93" s="205"/>
      <c r="R93" s="197"/>
    </row>
    <row r="94" spans="2:25" ht="20.100000000000001" customHeight="1" x14ac:dyDescent="0.2">
      <c r="B94" s="230"/>
      <c r="C94" s="236"/>
      <c r="D94" s="237"/>
      <c r="E94" s="210"/>
      <c r="F94" s="210"/>
      <c r="G94" s="238"/>
      <c r="H94" s="208"/>
      <c r="I94" s="210"/>
      <c r="J94" s="210"/>
      <c r="K94" s="210"/>
      <c r="L94" s="189"/>
      <c r="M94" s="191"/>
      <c r="N94" s="192"/>
      <c r="O94" s="189"/>
      <c r="P94" s="191"/>
      <c r="Q94" s="191"/>
      <c r="R94" s="197"/>
    </row>
    <row r="95" spans="2:25" ht="20.100000000000001" customHeight="1" x14ac:dyDescent="0.2">
      <c r="B95" s="313" t="s">
        <v>336</v>
      </c>
      <c r="C95" s="232"/>
      <c r="D95" s="232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16"/>
      <c r="T95" s="16"/>
    </row>
    <row r="96" spans="2:25" ht="20.100000000000001" customHeight="1" x14ac:dyDescent="0.2">
      <c r="T96" s="117"/>
    </row>
    <row r="97" spans="2:19" ht="20.100000000000001" customHeight="1" x14ac:dyDescent="0.2">
      <c r="B97" s="47" t="s">
        <v>272</v>
      </c>
      <c r="S97" s="117"/>
    </row>
    <row r="98" spans="2:19" ht="20.100000000000001" customHeight="1" x14ac:dyDescent="0.2">
      <c r="B98" s="841" t="s">
        <v>51</v>
      </c>
      <c r="C98" s="841"/>
      <c r="D98" s="841"/>
      <c r="E98" s="841" t="s">
        <v>72</v>
      </c>
      <c r="F98" s="841"/>
      <c r="G98" s="841"/>
      <c r="H98" s="841"/>
      <c r="I98" s="841"/>
      <c r="J98" s="841"/>
      <c r="K98" s="841" t="s">
        <v>67</v>
      </c>
      <c r="L98" s="841"/>
      <c r="M98" s="841"/>
      <c r="N98" s="841"/>
      <c r="O98" s="842" t="s">
        <v>71</v>
      </c>
      <c r="P98" s="843"/>
      <c r="Q98" s="843"/>
      <c r="R98" s="844"/>
      <c r="S98" s="16"/>
    </row>
    <row r="99" spans="2:19" ht="20.100000000000001" customHeight="1" x14ac:dyDescent="0.2">
      <c r="B99" s="848" t="s">
        <v>458</v>
      </c>
      <c r="C99" s="849"/>
      <c r="D99" s="850"/>
      <c r="E99" s="851"/>
      <c r="F99" s="843"/>
      <c r="G99" s="843"/>
      <c r="H99" s="843"/>
      <c r="I99" s="843"/>
      <c r="J99" s="844"/>
      <c r="K99" s="842"/>
      <c r="L99" s="843"/>
      <c r="M99" s="843"/>
      <c r="N99" s="844"/>
      <c r="O99" s="9"/>
      <c r="P99" s="10"/>
      <c r="Q99" s="10"/>
      <c r="R99" s="608"/>
      <c r="S99" s="16"/>
    </row>
    <row r="100" spans="2:19" ht="20.100000000000001" customHeight="1" x14ac:dyDescent="0.2">
      <c r="B100" s="856"/>
      <c r="C100" s="849"/>
      <c r="D100" s="850"/>
      <c r="E100" s="842"/>
      <c r="F100" s="843"/>
      <c r="G100" s="843"/>
      <c r="H100" s="843"/>
      <c r="I100" s="843"/>
      <c r="J100" s="844"/>
      <c r="K100" s="842"/>
      <c r="L100" s="843"/>
      <c r="M100" s="843"/>
      <c r="N100" s="844"/>
      <c r="O100" s="9"/>
      <c r="P100" s="10"/>
      <c r="Q100" s="10"/>
      <c r="R100" s="11"/>
      <c r="S100" s="16"/>
    </row>
    <row r="101" spans="2:19" ht="20.100000000000001" customHeight="1" x14ac:dyDescent="0.2">
      <c r="B101" s="856"/>
      <c r="C101" s="849"/>
      <c r="D101" s="850"/>
      <c r="E101" s="842"/>
      <c r="F101" s="843"/>
      <c r="G101" s="843"/>
      <c r="H101" s="843"/>
      <c r="I101" s="843"/>
      <c r="J101" s="844"/>
      <c r="K101" s="842"/>
      <c r="L101" s="843"/>
      <c r="M101" s="843"/>
      <c r="N101" s="844"/>
      <c r="O101" s="9"/>
      <c r="P101" s="10"/>
      <c r="Q101" s="10"/>
      <c r="R101" s="11"/>
      <c r="S101" s="16"/>
    </row>
    <row r="102" spans="2:19" ht="20.100000000000001" customHeight="1" x14ac:dyDescent="0.2">
      <c r="B102" s="856"/>
      <c r="C102" s="849"/>
      <c r="D102" s="850"/>
      <c r="E102" s="842"/>
      <c r="F102" s="843"/>
      <c r="G102" s="843"/>
      <c r="H102" s="843"/>
      <c r="I102" s="843"/>
      <c r="J102" s="844"/>
      <c r="K102" s="842"/>
      <c r="L102" s="843"/>
      <c r="M102" s="843"/>
      <c r="N102" s="844"/>
      <c r="O102" s="9"/>
      <c r="P102" s="10"/>
      <c r="Q102" s="10"/>
      <c r="R102" s="11"/>
      <c r="S102" s="16"/>
    </row>
    <row r="103" spans="2:19" ht="20.100000000000001" customHeight="1" x14ac:dyDescent="0.2">
      <c r="S103" s="117"/>
    </row>
    <row r="104" spans="2:19" ht="20.100000000000001" customHeight="1" x14ac:dyDescent="0.2">
      <c r="B104" s="101" t="s">
        <v>245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9"/>
      <c r="S104" s="117"/>
    </row>
    <row r="105" spans="2:19" ht="20.100000000000001" customHeight="1" x14ac:dyDescent="0.2">
      <c r="B105" s="150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51"/>
      <c r="S105" s="4"/>
    </row>
    <row r="106" spans="2:19" ht="20.100000000000001" customHeight="1" x14ac:dyDescent="0.2">
      <c r="B106" s="141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3"/>
      <c r="S106" s="4"/>
    </row>
    <row r="107" spans="2:19" ht="20.100000000000001" customHeight="1" x14ac:dyDescent="0.2">
      <c r="B107" s="152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9"/>
      <c r="S107" s="4"/>
    </row>
    <row r="108" spans="2:19" ht="20.100000000000001" customHeight="1" x14ac:dyDescent="0.2">
      <c r="S108" s="117"/>
    </row>
    <row r="109" spans="2:19" ht="20.100000000000001" customHeight="1" x14ac:dyDescent="0.2">
      <c r="B109" s="79" t="s">
        <v>286</v>
      </c>
      <c r="C109" s="80"/>
      <c r="D109" s="79" t="s">
        <v>16</v>
      </c>
      <c r="E109" s="80"/>
      <c r="F109" s="80"/>
      <c r="G109" s="80"/>
      <c r="H109" s="80"/>
      <c r="I109" s="80"/>
      <c r="J109" s="80"/>
      <c r="K109" s="79" t="s">
        <v>55</v>
      </c>
      <c r="L109" s="80"/>
      <c r="M109" s="80"/>
      <c r="N109" s="80"/>
      <c r="O109" s="79" t="s">
        <v>56</v>
      </c>
    </row>
    <row r="110" spans="2:19" ht="20.100000000000001" customHeight="1" x14ac:dyDescent="0.2">
      <c r="B110" s="79" t="s">
        <v>247</v>
      </c>
      <c r="C110" s="80"/>
      <c r="D110" s="79" t="s">
        <v>16</v>
      </c>
      <c r="E110" s="35"/>
      <c r="F110" s="21"/>
      <c r="G110" s="21"/>
      <c r="H110" s="21"/>
      <c r="I110" s="21"/>
      <c r="J110" s="21"/>
      <c r="K110" s="59"/>
      <c r="L110" s="21"/>
      <c r="M110" s="21"/>
      <c r="O110" s="47"/>
    </row>
    <row r="111" spans="2:19" ht="20.100000000000001" customHeight="1" x14ac:dyDescent="0.2">
      <c r="B111" s="79"/>
      <c r="C111" s="80"/>
      <c r="D111" s="80"/>
      <c r="E111" s="30"/>
      <c r="F111" s="16"/>
      <c r="G111" s="16"/>
      <c r="H111" s="16"/>
      <c r="I111" s="16"/>
      <c r="J111" s="16"/>
      <c r="K111" s="53"/>
      <c r="L111" s="16"/>
      <c r="M111" s="16"/>
      <c r="O111" s="47"/>
      <c r="R111" t="s">
        <v>73</v>
      </c>
    </row>
    <row r="112" spans="2:19" ht="27.75" customHeight="1" x14ac:dyDescent="0.2">
      <c r="R112" s="159"/>
      <c r="S112" s="133"/>
    </row>
    <row r="113" spans="2:18" ht="20.100000000000001" customHeight="1" x14ac:dyDescent="0.2">
      <c r="B113" s="116" t="s">
        <v>75</v>
      </c>
    </row>
    <row r="114" spans="2:18" ht="14.25" customHeight="1" x14ac:dyDescent="0.2">
      <c r="B114" s="116"/>
    </row>
    <row r="115" spans="2:18" s="4" customFormat="1" ht="20.100000000000001" customHeight="1" x14ac:dyDescent="0.2">
      <c r="B115" s="312" t="s">
        <v>91</v>
      </c>
      <c r="C115" s="41" t="s">
        <v>16</v>
      </c>
      <c r="D115" s="16"/>
      <c r="E115" s="16"/>
      <c r="F115" s="16"/>
      <c r="G115" s="53" t="s">
        <v>92</v>
      </c>
      <c r="H115" s="53"/>
      <c r="I115" s="53"/>
      <c r="J115" s="53"/>
      <c r="K115" s="134" t="s">
        <v>93</v>
      </c>
      <c r="L115" s="53"/>
      <c r="M115" s="53"/>
      <c r="N115" s="53"/>
      <c r="O115" s="53" t="s">
        <v>248</v>
      </c>
      <c r="P115" s="53"/>
      <c r="Q115" s="16"/>
      <c r="R115" s="16"/>
    </row>
    <row r="116" spans="2:18" ht="20.100000000000001" customHeight="1" x14ac:dyDescent="0.2">
      <c r="B116" s="177" t="s">
        <v>94</v>
      </c>
    </row>
    <row r="117" spans="2:18" ht="20.100000000000001" customHeight="1" x14ac:dyDescent="0.2">
      <c r="B117" s="12" t="s">
        <v>95</v>
      </c>
      <c r="C117" s="50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412" t="s">
        <v>140</v>
      </c>
      <c r="R117" s="62" t="s">
        <v>112</v>
      </c>
    </row>
    <row r="118" spans="2:18" ht="20.100000000000001" customHeight="1" x14ac:dyDescent="0.2">
      <c r="B118" s="15" t="s">
        <v>96</v>
      </c>
      <c r="C118" s="51" t="s">
        <v>16</v>
      </c>
      <c r="D118" s="16"/>
      <c r="E118" s="16"/>
      <c r="F118" s="16"/>
      <c r="G118" s="16" t="s">
        <v>100</v>
      </c>
      <c r="H118" s="16"/>
      <c r="I118" s="16"/>
      <c r="J118" s="16"/>
      <c r="K118" s="16" t="s">
        <v>105</v>
      </c>
      <c r="L118" s="16"/>
      <c r="M118" s="16"/>
      <c r="N118" s="16"/>
      <c r="O118" s="16" t="s">
        <v>108</v>
      </c>
      <c r="P118" s="16"/>
      <c r="Q118" s="16"/>
      <c r="R118" s="49" t="s">
        <v>111</v>
      </c>
    </row>
    <row r="119" spans="2:18" ht="20.100000000000001" customHeight="1" x14ac:dyDescent="0.2">
      <c r="B119" s="15" t="s">
        <v>97</v>
      </c>
      <c r="C119" s="51"/>
      <c r="D119" s="16"/>
      <c r="E119" s="16"/>
      <c r="F119" s="16"/>
      <c r="G119" s="16" t="s">
        <v>101</v>
      </c>
      <c r="H119" s="16"/>
      <c r="I119" s="16"/>
      <c r="J119" s="16"/>
      <c r="K119" s="16" t="s">
        <v>104</v>
      </c>
      <c r="L119" s="16"/>
      <c r="M119" s="16"/>
      <c r="N119" s="16"/>
      <c r="O119" s="16" t="s">
        <v>33</v>
      </c>
      <c r="P119" s="16"/>
      <c r="Q119" s="16"/>
      <c r="R119" s="49" t="s">
        <v>40</v>
      </c>
    </row>
    <row r="120" spans="2:18" ht="31.5" customHeight="1" x14ac:dyDescent="0.2">
      <c r="B120" s="20" t="s">
        <v>98</v>
      </c>
      <c r="C120" s="52" t="s">
        <v>16</v>
      </c>
      <c r="D120" s="21"/>
      <c r="E120" s="21"/>
      <c r="F120" s="21"/>
      <c r="G120" s="21" t="s">
        <v>102</v>
      </c>
      <c r="H120" s="21"/>
      <c r="I120" s="21"/>
      <c r="J120" s="21"/>
      <c r="K120" s="21" t="s">
        <v>103</v>
      </c>
      <c r="L120" s="21"/>
      <c r="M120" s="21"/>
      <c r="N120" s="21"/>
      <c r="O120" s="21" t="s">
        <v>109</v>
      </c>
      <c r="P120" s="21"/>
      <c r="Q120" s="21"/>
      <c r="R120" s="131" t="s">
        <v>110</v>
      </c>
    </row>
    <row r="121" spans="2:18" ht="15.75" customHeight="1" x14ac:dyDescent="0.25">
      <c r="B121" s="16"/>
      <c r="C121" s="41"/>
      <c r="D121" s="16"/>
      <c r="E121" s="16"/>
      <c r="F121" s="16"/>
      <c r="G121" s="16"/>
      <c r="H121" s="16"/>
      <c r="I121" s="16"/>
      <c r="J121" s="16"/>
      <c r="K121" s="438"/>
      <c r="L121" s="16"/>
      <c r="M121" s="16"/>
      <c r="N121" s="16"/>
      <c r="O121" s="16"/>
      <c r="P121" s="16"/>
      <c r="Q121" s="16"/>
      <c r="R121" s="132"/>
    </row>
    <row r="122" spans="2:18" ht="20.100000000000001" customHeight="1" x14ac:dyDescent="0.2">
      <c r="B122" s="108" t="s">
        <v>76</v>
      </c>
    </row>
    <row r="123" spans="2:18" ht="20.100000000000001" customHeight="1" x14ac:dyDescent="0.2">
      <c r="B123" s="441" t="s">
        <v>77</v>
      </c>
      <c r="C123" s="50" t="s">
        <v>16</v>
      </c>
      <c r="D123" s="13"/>
      <c r="E123" s="73"/>
      <c r="F123" s="73"/>
      <c r="G123" s="365">
        <f>INPUT!D34</f>
        <v>5</v>
      </c>
      <c r="H123" s="73"/>
      <c r="I123" s="73"/>
      <c r="J123" s="73"/>
      <c r="K123" s="412" t="s">
        <v>259</v>
      </c>
      <c r="L123" s="94" t="s">
        <v>260</v>
      </c>
      <c r="M123" s="13"/>
      <c r="N123" s="73"/>
      <c r="O123" s="360">
        <f>INPUT!F34</f>
        <v>2</v>
      </c>
      <c r="P123" s="73"/>
      <c r="Q123" s="94" t="s">
        <v>259</v>
      </c>
      <c r="R123" s="3"/>
    </row>
    <row r="124" spans="2:18" s="4" customFormat="1" ht="20.100000000000001" customHeight="1" x14ac:dyDescent="0.2">
      <c r="B124" s="15" t="s">
        <v>78</v>
      </c>
      <c r="C124" s="51" t="s">
        <v>16</v>
      </c>
      <c r="D124" s="16"/>
      <c r="E124" s="16"/>
      <c r="F124" s="16"/>
      <c r="G124" s="16" t="s">
        <v>81</v>
      </c>
      <c r="H124" s="16"/>
      <c r="I124" s="16"/>
      <c r="J124" s="16"/>
      <c r="K124" s="16" t="s">
        <v>82</v>
      </c>
      <c r="L124" s="16"/>
      <c r="M124" s="16"/>
      <c r="N124" s="16" t="s">
        <v>83</v>
      </c>
      <c r="P124" s="16"/>
      <c r="Q124" s="16"/>
      <c r="R124" s="49" t="s">
        <v>84</v>
      </c>
    </row>
    <row r="125" spans="2:18" s="4" customFormat="1" ht="20.100000000000001" customHeight="1" x14ac:dyDescent="0.2">
      <c r="B125" s="15"/>
      <c r="C125" s="51"/>
      <c r="D125" s="16"/>
      <c r="E125" s="16"/>
      <c r="F125" s="16"/>
      <c r="G125" s="16" t="s">
        <v>85</v>
      </c>
      <c r="H125" s="16"/>
      <c r="I125" s="16"/>
      <c r="J125" s="16"/>
      <c r="K125" s="16" t="s">
        <v>86</v>
      </c>
      <c r="L125" s="16"/>
      <c r="M125" s="16"/>
      <c r="N125" s="16" t="s">
        <v>87</v>
      </c>
      <c r="P125" s="16"/>
      <c r="Q125" s="16"/>
      <c r="R125" s="49" t="s">
        <v>40</v>
      </c>
    </row>
    <row r="126" spans="2:18" s="4" customFormat="1" ht="20.100000000000001" customHeight="1" x14ac:dyDescent="0.2">
      <c r="B126" s="485" t="s">
        <v>79</v>
      </c>
      <c r="C126" s="51" t="s">
        <v>16</v>
      </c>
      <c r="D126" s="16"/>
      <c r="E126" s="160"/>
      <c r="F126" s="160"/>
      <c r="G126" s="365">
        <f>INPUT!D35</f>
        <v>5</v>
      </c>
      <c r="H126" s="160"/>
      <c r="I126" s="160"/>
      <c r="J126" s="160"/>
      <c r="K126" s="16" t="s">
        <v>259</v>
      </c>
      <c r="L126" s="93" t="s">
        <v>260</v>
      </c>
      <c r="M126" s="16"/>
      <c r="N126" s="73"/>
      <c r="O126" s="360">
        <f>INPUT!F35</f>
        <v>2</v>
      </c>
      <c r="P126" s="73"/>
      <c r="Q126" s="94" t="s">
        <v>259</v>
      </c>
      <c r="R126" s="3"/>
    </row>
    <row r="127" spans="2:18" s="4" customFormat="1" ht="20.100000000000001" customHeight="1" x14ac:dyDescent="0.2">
      <c r="B127" s="15" t="s">
        <v>78</v>
      </c>
      <c r="C127" s="51" t="s">
        <v>16</v>
      </c>
      <c r="D127" s="16"/>
      <c r="E127" s="16"/>
      <c r="F127" s="16"/>
      <c r="G127" s="16" t="s">
        <v>81</v>
      </c>
      <c r="H127" s="16"/>
      <c r="I127" s="16"/>
      <c r="J127" s="16"/>
      <c r="K127" s="16" t="s">
        <v>82</v>
      </c>
      <c r="L127" s="16"/>
      <c r="M127" s="16"/>
      <c r="N127" s="16"/>
      <c r="O127" s="16" t="s">
        <v>83</v>
      </c>
      <c r="P127" s="16"/>
      <c r="Q127" s="16"/>
      <c r="R127" s="49" t="s">
        <v>84</v>
      </c>
    </row>
    <row r="128" spans="2:18" s="4" customFormat="1" ht="20.100000000000001" customHeight="1" x14ac:dyDescent="0.2">
      <c r="B128" s="15"/>
      <c r="C128" s="51"/>
      <c r="D128" s="16"/>
      <c r="E128" s="16"/>
      <c r="F128" s="16"/>
      <c r="G128" s="16" t="s">
        <v>85</v>
      </c>
      <c r="H128" s="16"/>
      <c r="I128" s="16"/>
      <c r="J128" s="16"/>
      <c r="K128" s="16" t="s">
        <v>86</v>
      </c>
      <c r="L128" s="16"/>
      <c r="M128" s="16"/>
      <c r="N128" s="16"/>
      <c r="O128" s="16" t="s">
        <v>87</v>
      </c>
      <c r="P128" s="16"/>
      <c r="Q128" s="16"/>
      <c r="R128" s="17" t="s">
        <v>40</v>
      </c>
    </row>
    <row r="129" spans="1:19" s="4" customFormat="1" ht="20.100000000000001" customHeight="1" x14ac:dyDescent="0.2">
      <c r="B129" s="20" t="s">
        <v>80</v>
      </c>
      <c r="C129" s="52" t="s">
        <v>16</v>
      </c>
      <c r="D129" s="21"/>
      <c r="E129" s="21"/>
      <c r="F129" s="21"/>
      <c r="G129" s="21" t="s">
        <v>88</v>
      </c>
      <c r="H129" s="21"/>
      <c r="I129" s="21"/>
      <c r="J129" s="21"/>
      <c r="K129" s="21" t="s">
        <v>89</v>
      </c>
      <c r="L129" s="21"/>
      <c r="M129" s="21"/>
      <c r="N129" s="21"/>
      <c r="O129" s="21" t="s">
        <v>90</v>
      </c>
      <c r="P129" s="21"/>
      <c r="Q129" s="21"/>
      <c r="R129" s="22"/>
    </row>
    <row r="130" spans="1:19" ht="16.5" customHeight="1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9" ht="20.100000000000001" customHeight="1" x14ac:dyDescent="0.2">
      <c r="A131" s="81"/>
      <c r="B131" s="213" t="s">
        <v>334</v>
      </c>
      <c r="C131" s="214"/>
      <c r="D131" s="214"/>
      <c r="E131" s="214"/>
      <c r="F131" s="214"/>
      <c r="G131" s="214"/>
      <c r="H131" s="214"/>
      <c r="I131" s="214"/>
      <c r="J131" s="214"/>
      <c r="K131" s="215"/>
      <c r="L131" s="215"/>
      <c r="M131" s="215"/>
      <c r="N131" s="215"/>
      <c r="O131" s="215"/>
      <c r="P131" s="214"/>
      <c r="Q131" s="214"/>
      <c r="R131" s="216"/>
      <c r="S131" s="133">
        <f>7.7*6.75</f>
        <v>51.975000000000001</v>
      </c>
    </row>
    <row r="132" spans="1:19" ht="22.5" customHeight="1" x14ac:dyDescent="0.2">
      <c r="B132" s="217" t="s">
        <v>168</v>
      </c>
      <c r="C132" s="218" t="s">
        <v>16</v>
      </c>
      <c r="D132" s="217"/>
      <c r="E132" s="219" t="s">
        <v>347</v>
      </c>
      <c r="F132" s="219"/>
      <c r="G132" s="219"/>
      <c r="H132" s="219"/>
      <c r="I132" s="219"/>
      <c r="J132" s="219"/>
      <c r="K132" s="220" t="str">
        <f>CONCATENATE(INPUT!C45," X ",INPUT!D45,"= ",INPUT!E45," ",INPUT!F45)</f>
        <v>2 X 2= 4 M2</v>
      </c>
      <c r="L132" s="220"/>
      <c r="M132" s="220"/>
      <c r="N132" s="220"/>
      <c r="O132" s="220"/>
      <c r="P132" s="220"/>
      <c r="Q132" s="221"/>
      <c r="R132" s="222"/>
    </row>
    <row r="133" spans="1:19" ht="22.5" customHeight="1" x14ac:dyDescent="0.2">
      <c r="B133" s="217"/>
      <c r="C133" s="218"/>
      <c r="D133" s="217"/>
      <c r="E133" s="219" t="s">
        <v>348</v>
      </c>
      <c r="F133" s="219"/>
      <c r="G133" s="219"/>
      <c r="H133" s="219"/>
      <c r="I133" s="219"/>
      <c r="J133" s="219"/>
      <c r="K133" s="220" t="str">
        <f>CONCATENATE(G123," X ",O123," = ",S133," Meter  (Distance from public road)")</f>
        <v>5 X 2 = 10 Meter  (Distance from public road)</v>
      </c>
      <c r="L133" s="220"/>
      <c r="M133" s="220"/>
      <c r="N133" s="220"/>
      <c r="O133" s="220"/>
      <c r="P133" s="220"/>
      <c r="Q133" s="221"/>
      <c r="R133" s="222"/>
      <c r="S133">
        <f>SUM(G123*O123)</f>
        <v>10</v>
      </c>
    </row>
    <row r="134" spans="1:19" ht="19.5" customHeight="1" x14ac:dyDescent="0.2">
      <c r="B134" s="313" t="s">
        <v>336</v>
      </c>
      <c r="C134" s="232"/>
      <c r="D134" s="205"/>
      <c r="E134" s="205"/>
      <c r="F134" s="205"/>
      <c r="G134" s="316"/>
      <c r="H134" s="316"/>
      <c r="I134" s="316"/>
      <c r="J134" s="316"/>
      <c r="K134" s="311"/>
      <c r="L134" s="311"/>
      <c r="M134" s="311"/>
      <c r="N134" s="311"/>
      <c r="O134" s="311"/>
      <c r="P134" s="311"/>
      <c r="Q134" s="232"/>
      <c r="R134" s="311"/>
    </row>
    <row r="135" spans="1:19" ht="13.5" customHeight="1" x14ac:dyDescent="0.2">
      <c r="B135" s="107"/>
      <c r="C135" s="41"/>
      <c r="D135" s="16"/>
      <c r="E135" s="16"/>
      <c r="F135" s="16"/>
      <c r="G135" s="134"/>
      <c r="H135" s="134"/>
      <c r="I135" s="134"/>
      <c r="J135" s="134"/>
      <c r="K135" s="135"/>
      <c r="L135" s="135"/>
      <c r="M135" s="135"/>
      <c r="N135" s="135"/>
      <c r="O135" s="135"/>
      <c r="P135" s="135"/>
      <c r="Q135" s="41"/>
      <c r="R135" s="135"/>
      <c r="S135" t="s">
        <v>340</v>
      </c>
    </row>
    <row r="136" spans="1:19" ht="24" customHeight="1" x14ac:dyDescent="0.2">
      <c r="B136" s="177" t="s">
        <v>113</v>
      </c>
      <c r="C136" s="87"/>
      <c r="D136" s="87"/>
      <c r="E136" s="87"/>
      <c r="F136" s="87"/>
      <c r="G136" s="87"/>
      <c r="H136" s="87"/>
      <c r="I136" s="87"/>
    </row>
    <row r="137" spans="1:19" ht="20.25" customHeight="1" x14ac:dyDescent="0.2">
      <c r="B137" s="441" t="s">
        <v>114</v>
      </c>
      <c r="C137" s="50" t="s">
        <v>16</v>
      </c>
      <c r="D137" s="9"/>
      <c r="E137" s="413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7"/>
      <c r="D138" s="9"/>
      <c r="E138" s="413" t="s">
        <v>93</v>
      </c>
      <c r="F138" s="10"/>
      <c r="G138" s="10"/>
      <c r="H138" s="10"/>
      <c r="I138" s="11"/>
      <c r="J138" s="10"/>
      <c r="K138" s="10">
        <f>INPUT!G37</f>
        <v>0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7"/>
      <c r="D139" s="9"/>
      <c r="E139" s="413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7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485" t="s">
        <v>120</v>
      </c>
      <c r="C141" s="51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340</v>
      </c>
    </row>
    <row r="142" spans="1:19" ht="26.25" customHeight="1" x14ac:dyDescent="0.2">
      <c r="B142" s="15" t="s">
        <v>121</v>
      </c>
      <c r="C142" s="51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4" t="s">
        <v>90</v>
      </c>
    </row>
    <row r="143" spans="1:19" ht="33.75" customHeight="1" x14ac:dyDescent="0.2">
      <c r="B143" s="15" t="s">
        <v>122</v>
      </c>
      <c r="C143" s="51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30" t="s">
        <v>128</v>
      </c>
    </row>
    <row r="144" spans="1:19" ht="20.100000000000001" customHeight="1" x14ac:dyDescent="0.2">
      <c r="B144" s="852" t="s">
        <v>257</v>
      </c>
      <c r="C144" s="854" t="s">
        <v>16</v>
      </c>
      <c r="D144" s="171"/>
      <c r="E144" s="436" t="s">
        <v>366</v>
      </c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3"/>
    </row>
    <row r="145" spans="2:18" ht="20.100000000000001" customHeight="1" x14ac:dyDescent="0.2">
      <c r="B145" s="853"/>
      <c r="C145" s="855"/>
      <c r="D145" s="174"/>
      <c r="E145" s="366" t="s">
        <v>17</v>
      </c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6"/>
    </row>
    <row r="146" spans="2:18" ht="20.100000000000001" customHeight="1" x14ac:dyDescent="0.2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 t="s">
        <v>74</v>
      </c>
    </row>
    <row r="147" spans="2:18" ht="20.100000000000001" customHeight="1" x14ac:dyDescent="0.2">
      <c r="B147" s="108" t="s">
        <v>131</v>
      </c>
    </row>
    <row r="148" spans="2:18" ht="20.100000000000001" customHeight="1" x14ac:dyDescent="0.2">
      <c r="B148" s="9" t="s">
        <v>132</v>
      </c>
      <c r="C148" s="55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50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7" t="s">
        <v>134</v>
      </c>
      <c r="C150" s="52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50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7" t="s">
        <v>136</v>
      </c>
      <c r="C152" s="52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50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6" t="s">
        <v>136</v>
      </c>
      <c r="C154" s="51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7" t="s">
        <v>134</v>
      </c>
      <c r="C155" s="52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83" t="s">
        <v>273</v>
      </c>
      <c r="C156" s="51"/>
      <c r="D156" s="12"/>
      <c r="E156" s="13"/>
      <c r="F156" s="13"/>
      <c r="G156" s="94" t="s">
        <v>18</v>
      </c>
      <c r="H156" s="13"/>
      <c r="I156" s="13"/>
      <c r="J156" s="13"/>
      <c r="K156" s="94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7" t="s">
        <v>134</v>
      </c>
      <c r="C157" s="51"/>
      <c r="D157" s="12"/>
      <c r="E157" s="13"/>
      <c r="F157" s="13"/>
      <c r="G157" s="94" t="s">
        <v>276</v>
      </c>
      <c r="H157" s="13"/>
      <c r="I157" s="13"/>
      <c r="J157" s="13"/>
      <c r="K157" s="94" t="s">
        <v>275</v>
      </c>
      <c r="L157" s="13"/>
      <c r="M157" s="13"/>
      <c r="N157" s="13"/>
      <c r="O157" s="94" t="s">
        <v>274</v>
      </c>
      <c r="P157" s="13"/>
      <c r="Q157" s="13"/>
      <c r="R157" s="3"/>
    </row>
    <row r="158" spans="2:18" ht="20.100000000000001" customHeight="1" x14ac:dyDescent="0.2">
      <c r="B158" s="852" t="s">
        <v>258</v>
      </c>
      <c r="C158" s="854" t="s">
        <v>16</v>
      </c>
      <c r="D158" s="171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3"/>
    </row>
    <row r="159" spans="2:18" ht="20.100000000000001" customHeight="1" x14ac:dyDescent="0.2">
      <c r="B159" s="853"/>
      <c r="C159" s="855"/>
      <c r="D159" s="174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6"/>
    </row>
    <row r="160" spans="2:18" ht="15" customHeight="1" x14ac:dyDescent="0.2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2:18" s="81" customFormat="1" ht="20.100000000000001" customHeight="1" x14ac:dyDescent="0.2">
      <c r="B161" s="223" t="s">
        <v>332</v>
      </c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6"/>
    </row>
    <row r="162" spans="2:18" ht="20.100000000000001" customHeight="1" x14ac:dyDescent="0.2">
      <c r="B162" s="198" t="s">
        <v>147</v>
      </c>
      <c r="C162" s="199" t="s">
        <v>16</v>
      </c>
      <c r="D162" s="198"/>
      <c r="E162" s="200" t="s">
        <v>149</v>
      </c>
      <c r="F162" s="200"/>
      <c r="G162" s="200"/>
      <c r="H162" s="200"/>
      <c r="I162" s="200"/>
      <c r="J162" s="200"/>
      <c r="K162" s="200" t="s">
        <v>150</v>
      </c>
      <c r="L162" s="200"/>
      <c r="M162" s="200"/>
      <c r="N162" s="200"/>
      <c r="O162" s="200"/>
      <c r="P162" s="200"/>
      <c r="Q162" s="200"/>
      <c r="R162" s="202"/>
    </row>
    <row r="163" spans="2:18" ht="20.100000000000001" customHeight="1" x14ac:dyDescent="0.2">
      <c r="B163" s="208" t="s">
        <v>148</v>
      </c>
      <c r="C163" s="209" t="s">
        <v>16</v>
      </c>
      <c r="D163" s="208"/>
      <c r="E163" s="210" t="s">
        <v>149</v>
      </c>
      <c r="F163" s="210"/>
      <c r="G163" s="210"/>
      <c r="H163" s="210"/>
      <c r="I163" s="210"/>
      <c r="J163" s="210"/>
      <c r="K163" s="210" t="s">
        <v>150</v>
      </c>
      <c r="L163" s="224" t="s">
        <v>263</v>
      </c>
      <c r="M163" s="210"/>
      <c r="N163" s="210"/>
      <c r="O163" s="210" t="s">
        <v>151</v>
      </c>
      <c r="P163" s="224" t="s">
        <v>264</v>
      </c>
      <c r="Q163" s="210"/>
      <c r="R163" s="212"/>
    </row>
    <row r="164" spans="2:18" ht="15" customHeight="1" x14ac:dyDescent="0.2">
      <c r="B164" s="313" t="s">
        <v>336</v>
      </c>
      <c r="C164" s="232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314"/>
    </row>
    <row r="165" spans="2:18" ht="15" customHeight="1" x14ac:dyDescent="0.2">
      <c r="B165" s="16"/>
      <c r="C165" s="4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4"/>
    </row>
    <row r="166" spans="2:18" s="81" customFormat="1" ht="20.100000000000001" customHeight="1" x14ac:dyDescent="0.2">
      <c r="B166" s="108" t="s">
        <v>152</v>
      </c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</row>
    <row r="167" spans="2:18" ht="20.100000000000001" customHeight="1" x14ac:dyDescent="0.2">
      <c r="B167" s="12" t="s">
        <v>153</v>
      </c>
      <c r="C167" s="50" t="s">
        <v>16</v>
      </c>
      <c r="D167" s="12"/>
      <c r="E167" s="13"/>
      <c r="F167" s="13"/>
      <c r="G167" s="58" t="s">
        <v>101</v>
      </c>
      <c r="H167" s="13"/>
      <c r="I167" s="13"/>
      <c r="J167" s="13"/>
      <c r="K167" s="58" t="s">
        <v>18</v>
      </c>
      <c r="L167" s="13"/>
      <c r="M167" s="412" t="s">
        <v>373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51" t="s">
        <v>16</v>
      </c>
      <c r="D168" s="15"/>
      <c r="E168" s="16"/>
      <c r="F168" s="16"/>
      <c r="G168" s="53" t="s">
        <v>101</v>
      </c>
      <c r="H168" s="16"/>
      <c r="I168" s="16"/>
      <c r="J168" s="16"/>
      <c r="K168" s="53" t="s">
        <v>18</v>
      </c>
      <c r="L168" s="16"/>
      <c r="M168" s="16"/>
      <c r="N168" s="16"/>
      <c r="O168" s="16"/>
      <c r="P168" s="16"/>
      <c r="Q168" s="16"/>
      <c r="R168" s="5"/>
    </row>
    <row r="169" spans="2:18" ht="20.100000000000001" customHeight="1" x14ac:dyDescent="0.2">
      <c r="B169" s="15" t="s">
        <v>155</v>
      </c>
      <c r="C169" s="51" t="s">
        <v>16</v>
      </c>
      <c r="D169" s="15"/>
      <c r="E169" s="16"/>
      <c r="F169" s="16"/>
      <c r="G169" s="53" t="s">
        <v>101</v>
      </c>
      <c r="H169" s="16"/>
      <c r="I169" s="16"/>
      <c r="J169" s="16"/>
      <c r="K169" s="53" t="s">
        <v>18</v>
      </c>
      <c r="L169" s="16"/>
      <c r="M169" s="412" t="s">
        <v>373</v>
      </c>
      <c r="N169" s="16"/>
      <c r="O169" s="16"/>
      <c r="P169" s="16"/>
      <c r="Q169" s="16"/>
      <c r="R169" s="5"/>
    </row>
    <row r="170" spans="2:18" ht="20.100000000000001" customHeight="1" x14ac:dyDescent="0.2">
      <c r="B170" s="20" t="s">
        <v>154</v>
      </c>
      <c r="C170" s="52" t="s">
        <v>16</v>
      </c>
      <c r="D170" s="20"/>
      <c r="E170" s="21"/>
      <c r="F170" s="21"/>
      <c r="G170" s="59" t="s">
        <v>101</v>
      </c>
      <c r="H170" s="21"/>
      <c r="I170" s="21"/>
      <c r="J170" s="21"/>
      <c r="K170" s="59" t="s">
        <v>18</v>
      </c>
      <c r="L170" s="21"/>
      <c r="M170" s="21"/>
      <c r="N170" s="21"/>
      <c r="O170" s="21"/>
      <c r="P170" s="21"/>
      <c r="Q170" s="21"/>
      <c r="R170" s="6"/>
    </row>
    <row r="171" spans="2:18" ht="16.5" customHeight="1" x14ac:dyDescent="0.2">
      <c r="B171" s="16"/>
      <c r="C171" s="41"/>
      <c r="D171" s="16"/>
      <c r="E171" s="16"/>
      <c r="F171" s="16"/>
      <c r="G171" s="53"/>
      <c r="H171" s="16"/>
      <c r="I171" s="16"/>
      <c r="J171" s="16"/>
      <c r="K171" s="53"/>
      <c r="L171" s="16"/>
      <c r="M171" s="16"/>
      <c r="N171" s="16"/>
      <c r="O171" s="16"/>
      <c r="P171" s="16"/>
      <c r="Q171" s="16"/>
      <c r="R171" s="4"/>
    </row>
    <row r="172" spans="2:18" s="81" customFormat="1" ht="20.100000000000001" customHeight="1" x14ac:dyDescent="0.2">
      <c r="B172" s="79" t="s">
        <v>156</v>
      </c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</row>
    <row r="173" spans="2:18" ht="20.100000000000001" customHeight="1" x14ac:dyDescent="0.2">
      <c r="B173" s="129" t="s">
        <v>277</v>
      </c>
      <c r="C173" s="50" t="s">
        <v>16</v>
      </c>
      <c r="D173" s="13"/>
      <c r="E173" s="13"/>
      <c r="F173" s="13"/>
      <c r="G173" s="58" t="s">
        <v>18</v>
      </c>
      <c r="H173" s="13"/>
      <c r="I173" s="13"/>
      <c r="J173" s="13"/>
      <c r="K173" s="58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83" t="s">
        <v>279</v>
      </c>
      <c r="C174" s="51" t="s">
        <v>16</v>
      </c>
      <c r="D174" s="16"/>
      <c r="E174" s="16"/>
      <c r="F174" s="16"/>
      <c r="G174" s="16" t="s">
        <v>157</v>
      </c>
      <c r="H174" s="16"/>
      <c r="I174" s="16"/>
      <c r="J174" s="16"/>
      <c r="K174" s="16" t="s">
        <v>158</v>
      </c>
      <c r="L174" s="16"/>
      <c r="M174" s="16"/>
      <c r="N174" s="16"/>
      <c r="O174" s="93" t="s">
        <v>278</v>
      </c>
      <c r="P174" s="16"/>
      <c r="Q174" s="16"/>
      <c r="R174" s="5"/>
    </row>
    <row r="175" spans="2:18" ht="20.100000000000001" customHeight="1" x14ac:dyDescent="0.2">
      <c r="B175" s="439"/>
      <c r="C175" s="178" t="s">
        <v>16</v>
      </c>
      <c r="D175" s="175"/>
      <c r="E175" s="175" t="s">
        <v>368</v>
      </c>
      <c r="F175" s="175"/>
      <c r="G175" s="179"/>
      <c r="H175" s="175"/>
      <c r="I175" s="179"/>
      <c r="J175" s="175"/>
      <c r="K175" s="175"/>
      <c r="L175" s="175"/>
      <c r="M175" s="175"/>
      <c r="N175" s="175"/>
      <c r="O175" s="366" t="s">
        <v>369</v>
      </c>
      <c r="P175" s="175"/>
      <c r="Q175" s="175"/>
      <c r="R175" s="180"/>
    </row>
    <row r="176" spans="2:18" ht="14.25" customHeight="1" x14ac:dyDescent="0.2">
      <c r="B176" s="186"/>
      <c r="C176" s="186"/>
      <c r="D176" s="88"/>
      <c r="E176" s="88"/>
      <c r="F176" s="88"/>
      <c r="G176" s="186"/>
      <c r="H176" s="88"/>
      <c r="I176" s="186"/>
      <c r="J176" s="88"/>
      <c r="K176" s="88"/>
      <c r="L176" s="88"/>
      <c r="M176" s="88"/>
      <c r="N176" s="88"/>
      <c r="O176" s="186"/>
      <c r="P176" s="88"/>
      <c r="Q176" s="88"/>
      <c r="R176" s="308"/>
    </row>
    <row r="177" spans="1:24" ht="15" customHeight="1" x14ac:dyDescent="0.2">
      <c r="B177" s="16"/>
      <c r="C177" s="4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4"/>
    </row>
    <row r="178" spans="1:24" ht="20.100000000000001" customHeight="1" x14ac:dyDescent="0.2">
      <c r="A178" s="81"/>
      <c r="B178" s="213" t="s">
        <v>333</v>
      </c>
      <c r="C178" s="214"/>
      <c r="D178" s="214"/>
      <c r="E178" s="214"/>
      <c r="F178" s="214"/>
      <c r="G178" s="214"/>
      <c r="H178" s="214"/>
      <c r="I178" s="214"/>
      <c r="J178" s="214"/>
      <c r="K178" s="215"/>
      <c r="L178" s="215"/>
      <c r="M178" s="215"/>
      <c r="N178" s="215"/>
      <c r="O178" s="215"/>
      <c r="P178" s="214"/>
      <c r="Q178" s="214"/>
      <c r="R178" s="216"/>
      <c r="S178" s="133"/>
    </row>
    <row r="179" spans="1:24" ht="22.5" customHeight="1" x14ac:dyDescent="0.2">
      <c r="B179" s="217" t="s">
        <v>168</v>
      </c>
      <c r="C179" s="218" t="s">
        <v>16</v>
      </c>
      <c r="D179" s="217"/>
      <c r="E179" s="219" t="s">
        <v>262</v>
      </c>
      <c r="F179" s="219"/>
      <c r="G179" s="219"/>
      <c r="H179" s="219"/>
      <c r="I179" s="219"/>
      <c r="J179" s="219"/>
      <c r="K179" s="220"/>
      <c r="L179" s="220"/>
      <c r="M179" s="220"/>
      <c r="N179" s="220"/>
      <c r="O179" s="220"/>
      <c r="P179" s="220"/>
      <c r="Q179" s="221"/>
      <c r="R179" s="222"/>
    </row>
    <row r="180" spans="1:24" ht="22.5" customHeight="1" x14ac:dyDescent="0.2">
      <c r="B180" s="217"/>
      <c r="C180" s="218"/>
      <c r="D180" s="217"/>
      <c r="E180" s="219" t="s">
        <v>261</v>
      </c>
      <c r="F180" s="219"/>
      <c r="G180" s="219"/>
      <c r="H180" s="219"/>
      <c r="I180" s="219"/>
      <c r="J180" s="219"/>
      <c r="K180" s="220"/>
      <c r="L180" s="220"/>
      <c r="M180" s="220"/>
      <c r="N180" s="220"/>
      <c r="O180" s="220"/>
      <c r="P180" s="220"/>
      <c r="Q180" s="221"/>
      <c r="R180" s="222"/>
    </row>
    <row r="181" spans="1:24" ht="20.25" customHeight="1" x14ac:dyDescent="0.2">
      <c r="B181" s="313" t="s">
        <v>336</v>
      </c>
      <c r="C181" s="309"/>
      <c r="D181" s="206"/>
      <c r="E181" s="206"/>
      <c r="F181" s="206"/>
      <c r="G181" s="206"/>
      <c r="H181" s="206"/>
      <c r="I181" s="206"/>
      <c r="J181" s="206"/>
      <c r="K181" s="310"/>
      <c r="L181" s="310"/>
      <c r="M181" s="310"/>
      <c r="N181" s="310"/>
      <c r="O181" s="310"/>
      <c r="P181" s="310"/>
      <c r="Q181" s="309"/>
      <c r="R181" s="311"/>
    </row>
    <row r="182" spans="1:24" ht="17.25" customHeight="1" x14ac:dyDescent="0.2">
      <c r="B182" s="161"/>
      <c r="C182" s="162"/>
      <c r="D182" s="161"/>
      <c r="E182" s="161"/>
      <c r="F182" s="161"/>
      <c r="G182" s="161"/>
      <c r="H182" s="161"/>
      <c r="I182" s="161"/>
      <c r="J182" s="161"/>
      <c r="K182" s="111"/>
      <c r="L182" s="111"/>
      <c r="M182" s="111"/>
      <c r="N182" s="111"/>
      <c r="O182" s="111"/>
      <c r="P182" s="111"/>
      <c r="Q182" s="162"/>
      <c r="R182" s="16" t="s">
        <v>146</v>
      </c>
    </row>
    <row r="183" spans="1:24" ht="14.25" customHeight="1" x14ac:dyDescent="0.2">
      <c r="B183" s="161"/>
      <c r="C183" s="162"/>
      <c r="D183" s="161"/>
      <c r="E183" s="161"/>
      <c r="F183" s="161"/>
      <c r="G183" s="161"/>
      <c r="H183" s="161"/>
      <c r="I183" s="161"/>
      <c r="J183" s="161"/>
      <c r="K183" s="111"/>
      <c r="L183" s="111"/>
      <c r="M183" s="111"/>
      <c r="N183" s="111"/>
      <c r="O183" s="111"/>
      <c r="P183" s="111"/>
      <c r="Q183" s="162"/>
      <c r="R183" s="16"/>
    </row>
    <row r="184" spans="1:24" s="81" customFormat="1" ht="20.100000000000001" customHeight="1" x14ac:dyDescent="0.2">
      <c r="B184" s="79" t="s">
        <v>162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</row>
    <row r="185" spans="1:24" ht="20.100000000000001" customHeight="1" x14ac:dyDescent="0.2">
      <c r="B185" s="12" t="s">
        <v>164</v>
      </c>
      <c r="C185" s="50" t="s">
        <v>16</v>
      </c>
      <c r="D185" s="12"/>
      <c r="E185" s="58" t="str">
        <f>CONCATENATE(INPUT!C43," ",INPUT!D43)</f>
        <v xml:space="preserve"> M</v>
      </c>
      <c r="F185" s="13"/>
      <c r="G185" s="13"/>
      <c r="H185" s="13"/>
      <c r="I185" s="13"/>
      <c r="J185" s="13"/>
      <c r="K185" s="94" t="s">
        <v>280</v>
      </c>
      <c r="L185" s="13"/>
      <c r="M185" s="13"/>
      <c r="N185" s="13"/>
      <c r="O185" s="94" t="s">
        <v>281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51" t="s">
        <v>16</v>
      </c>
      <c r="D186" s="15"/>
      <c r="E186" s="16"/>
      <c r="F186" s="16"/>
      <c r="G186" s="16" t="s">
        <v>165</v>
      </c>
      <c r="H186" s="16"/>
      <c r="I186" s="16"/>
      <c r="J186" s="16"/>
      <c r="K186" s="16"/>
      <c r="L186" s="16"/>
      <c r="M186" s="16" t="s">
        <v>167</v>
      </c>
      <c r="N186" s="16"/>
      <c r="O186" s="16"/>
      <c r="P186" s="16"/>
      <c r="Q186" s="16"/>
      <c r="R186" s="5"/>
    </row>
    <row r="187" spans="1:24" ht="20.100000000000001" customHeight="1" x14ac:dyDescent="0.2">
      <c r="B187" s="20"/>
      <c r="C187" s="52" t="s">
        <v>16</v>
      </c>
      <c r="D187" s="20"/>
      <c r="E187" s="21"/>
      <c r="F187" s="21"/>
      <c r="G187" s="21" t="s">
        <v>166</v>
      </c>
      <c r="H187" s="21"/>
      <c r="I187" s="21"/>
      <c r="J187" s="21"/>
      <c r="K187" s="21"/>
      <c r="L187" s="21"/>
      <c r="M187" s="21" t="s">
        <v>342</v>
      </c>
      <c r="N187" s="21"/>
      <c r="O187" s="92"/>
      <c r="P187" s="21"/>
      <c r="Q187" s="21"/>
      <c r="R187" s="6"/>
    </row>
    <row r="188" spans="1:24" ht="15" customHeight="1" x14ac:dyDescent="0.2">
      <c r="B188" s="16"/>
      <c r="C188" s="4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93"/>
      <c r="P188" s="16"/>
      <c r="Q188" s="16"/>
      <c r="R188" s="4"/>
    </row>
    <row r="189" spans="1:24" ht="20.100000000000001" customHeight="1" x14ac:dyDescent="0.2">
      <c r="B189" s="195" t="s">
        <v>337</v>
      </c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7"/>
      <c r="S189" s="133"/>
    </row>
    <row r="190" spans="1:24" ht="20.100000000000001" customHeight="1" x14ac:dyDescent="0.2">
      <c r="B190" s="198" t="s">
        <v>170</v>
      </c>
      <c r="C190" s="199" t="s">
        <v>16</v>
      </c>
      <c r="D190" s="198"/>
      <c r="E190" s="348" t="s">
        <v>343</v>
      </c>
      <c r="F190" s="200"/>
      <c r="G190" s="200"/>
      <c r="H190" s="200"/>
      <c r="I190" s="200" t="s">
        <v>140</v>
      </c>
      <c r="J190" s="200"/>
      <c r="K190" s="348" t="s">
        <v>344</v>
      </c>
      <c r="L190" s="200"/>
      <c r="M190" s="200" t="s">
        <v>140</v>
      </c>
      <c r="N190" s="200"/>
      <c r="O190" s="200" t="s">
        <v>173</v>
      </c>
      <c r="P190" s="200"/>
      <c r="Q190" s="201" t="s">
        <v>252</v>
      </c>
      <c r="R190" s="202"/>
      <c r="S190" s="133"/>
      <c r="X190" s="90"/>
    </row>
    <row r="191" spans="1:24" ht="20.100000000000001" customHeight="1" x14ac:dyDescent="0.2">
      <c r="B191" s="203" t="s">
        <v>172</v>
      </c>
      <c r="C191" s="204" t="s">
        <v>16</v>
      </c>
      <c r="D191" s="203"/>
      <c r="E191" s="205"/>
      <c r="F191" s="205"/>
      <c r="G191" s="206" t="s">
        <v>18</v>
      </c>
      <c r="H191" s="205"/>
      <c r="I191" s="205"/>
      <c r="J191" s="205"/>
      <c r="K191" s="206" t="s">
        <v>101</v>
      </c>
      <c r="L191" s="205"/>
      <c r="M191" s="205"/>
      <c r="N191" s="205"/>
      <c r="O191" s="205"/>
      <c r="P191" s="205"/>
      <c r="Q191" s="205"/>
      <c r="R191" s="207"/>
    </row>
    <row r="192" spans="1:24" s="81" customFormat="1" ht="20.100000000000001" customHeight="1" x14ac:dyDescent="0.2">
      <c r="A192"/>
      <c r="B192" s="208" t="s">
        <v>171</v>
      </c>
      <c r="C192" s="209" t="s">
        <v>16</v>
      </c>
      <c r="D192" s="208"/>
      <c r="E192" s="210"/>
      <c r="F192" s="210"/>
      <c r="G192" s="211" t="s">
        <v>18</v>
      </c>
      <c r="H192" s="210"/>
      <c r="I192" s="210"/>
      <c r="J192" s="210"/>
      <c r="K192" s="211" t="s">
        <v>101</v>
      </c>
      <c r="L192" s="210"/>
      <c r="M192" s="210"/>
      <c r="N192" s="210"/>
      <c r="O192" s="210"/>
      <c r="P192" s="210"/>
      <c r="Q192" s="210"/>
      <c r="R192" s="212"/>
    </row>
    <row r="193" spans="1:18" s="81" customFormat="1" ht="20.100000000000001" customHeight="1" x14ac:dyDescent="0.2">
      <c r="A193"/>
      <c r="B193" s="313" t="s">
        <v>336</v>
      </c>
      <c r="C193" s="232"/>
      <c r="D193" s="205"/>
      <c r="E193" s="205"/>
      <c r="F193" s="205"/>
      <c r="G193" s="206"/>
      <c r="H193" s="205"/>
      <c r="I193" s="205"/>
      <c r="J193" s="205"/>
      <c r="K193" s="206"/>
      <c r="L193" s="205"/>
      <c r="M193" s="205"/>
      <c r="N193" s="205"/>
      <c r="O193" s="205"/>
      <c r="P193" s="205"/>
      <c r="Q193" s="205"/>
      <c r="R193" s="314"/>
    </row>
    <row r="194" spans="1:18" ht="22.5" customHeight="1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53"/>
      <c r="N194" s="16"/>
      <c r="O194" s="16"/>
      <c r="P194" s="16"/>
      <c r="Q194" s="41"/>
      <c r="R194" s="84"/>
    </row>
    <row r="195" spans="1:18" ht="21" customHeight="1" x14ac:dyDescent="0.25">
      <c r="A195" s="82"/>
      <c r="B195" s="101" t="s">
        <v>245</v>
      </c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4"/>
    </row>
    <row r="196" spans="1:18" ht="20.100000000000001" customHeight="1" x14ac:dyDescent="0.2">
      <c r="B196" s="145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51"/>
    </row>
    <row r="197" spans="1:18" ht="20.100000000000001" customHeight="1" x14ac:dyDescent="0.2">
      <c r="B197" s="141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3"/>
    </row>
    <row r="198" spans="1:18" ht="20.100000000000001" customHeight="1" x14ac:dyDescent="0.2">
      <c r="B198" s="152"/>
      <c r="C198" s="138"/>
      <c r="D198" s="138"/>
      <c r="E198" s="138"/>
      <c r="F198" s="138"/>
      <c r="G198" s="138"/>
      <c r="H198" s="138"/>
      <c r="I198" s="138"/>
      <c r="J198" s="155"/>
      <c r="K198" s="138"/>
      <c r="L198" s="138"/>
      <c r="M198" s="138"/>
      <c r="N198" s="138"/>
      <c r="O198" s="138"/>
      <c r="P198" s="138"/>
      <c r="Q198" s="138"/>
      <c r="R198" s="139"/>
    </row>
    <row r="199" spans="1:18" ht="20.100000000000001" customHeight="1" x14ac:dyDescent="0.2">
      <c r="B199" s="16"/>
      <c r="C199" s="16"/>
      <c r="D199" s="16"/>
      <c r="E199" s="16"/>
      <c r="F199" s="16"/>
      <c r="G199" s="16"/>
      <c r="H199" s="16"/>
      <c r="I199" s="16"/>
      <c r="J199" s="41"/>
      <c r="K199" s="16"/>
      <c r="L199" s="16"/>
      <c r="M199" s="16"/>
      <c r="N199" s="16"/>
      <c r="O199" s="16"/>
      <c r="P199" s="16"/>
      <c r="Q199" s="16"/>
      <c r="R199" s="4"/>
    </row>
    <row r="200" spans="1:18" ht="20.100000000000001" customHeight="1" x14ac:dyDescent="0.2">
      <c r="A200" s="81"/>
      <c r="B200" s="79" t="s">
        <v>169</v>
      </c>
      <c r="C200" s="80"/>
      <c r="D200" s="80"/>
      <c r="E200" s="80"/>
      <c r="F200" s="80"/>
      <c r="G200" s="80"/>
      <c r="H200" s="80"/>
      <c r="I200" s="80"/>
      <c r="J200" s="80"/>
      <c r="K200" s="79" t="s">
        <v>55</v>
      </c>
      <c r="L200" s="80"/>
      <c r="M200" s="80"/>
      <c r="N200" s="80"/>
      <c r="O200" s="79" t="s">
        <v>56</v>
      </c>
      <c r="P200" s="80"/>
      <c r="Q200" s="80"/>
      <c r="R200" s="81"/>
    </row>
    <row r="201" spans="1:18" ht="20.100000000000001" customHeight="1" x14ac:dyDescent="0.2">
      <c r="A201" s="81"/>
      <c r="B201" s="79" t="s">
        <v>249</v>
      </c>
      <c r="C201" s="80"/>
      <c r="D201" s="79" t="s">
        <v>16</v>
      </c>
      <c r="E201" s="80"/>
      <c r="F201" s="35"/>
      <c r="G201" s="35"/>
      <c r="H201" s="35"/>
      <c r="I201" s="35"/>
      <c r="J201" s="35"/>
      <c r="K201" s="136"/>
      <c r="L201" s="35"/>
      <c r="M201" s="35"/>
      <c r="N201" s="35"/>
      <c r="O201" s="79"/>
      <c r="P201" s="80"/>
      <c r="Q201" s="80"/>
      <c r="R201" s="81"/>
    </row>
    <row r="202" spans="1:18" s="81" customFormat="1" ht="20.100000000000001" customHeight="1" x14ac:dyDescent="0.2">
      <c r="B202" s="79"/>
      <c r="C202" s="80"/>
      <c r="D202" s="79"/>
      <c r="E202" s="80"/>
      <c r="F202" s="30"/>
      <c r="G202" s="30"/>
      <c r="H202" s="30"/>
      <c r="I202" s="30"/>
      <c r="J202" s="30"/>
      <c r="K202" s="137"/>
      <c r="L202" s="30"/>
      <c r="M202" s="30"/>
      <c r="N202" s="30"/>
      <c r="O202" s="79"/>
      <c r="P202" s="80"/>
      <c r="Q202" s="80"/>
      <c r="R202" s="16" t="s">
        <v>210</v>
      </c>
    </row>
    <row r="203" spans="1:18" s="81" customFormat="1" ht="20.100000000000001" customHeight="1" x14ac:dyDescent="0.2">
      <c r="B203" s="116" t="s">
        <v>253</v>
      </c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</row>
    <row r="204" spans="1:18" s="81" customFormat="1" ht="15" customHeight="1" x14ac:dyDescent="0.2">
      <c r="B204" s="116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</row>
    <row r="205" spans="1:18" s="81" customFormat="1" ht="20.100000000000001" customHeight="1" x14ac:dyDescent="0.2">
      <c r="B205" s="79" t="s">
        <v>254</v>
      </c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</row>
    <row r="206" spans="1:18" s="81" customFormat="1" ht="20.100000000000001" customHeight="1" x14ac:dyDescent="0.2">
      <c r="A206"/>
      <c r="B206" s="129" t="s">
        <v>282</v>
      </c>
      <c r="C206" s="42"/>
      <c r="D206" s="112"/>
      <c r="E206" s="113"/>
      <c r="F206" s="184" t="s">
        <v>17</v>
      </c>
      <c r="G206" s="184"/>
      <c r="H206" s="113"/>
      <c r="I206" s="113"/>
      <c r="J206" s="184" t="s">
        <v>19</v>
      </c>
      <c r="K206" s="113"/>
      <c r="L206" s="112"/>
      <c r="M206" s="184" t="s">
        <v>339</v>
      </c>
      <c r="N206" s="113"/>
      <c r="O206" s="113"/>
      <c r="P206" s="113"/>
      <c r="Q206" s="113"/>
      <c r="R206" s="185"/>
    </row>
    <row r="207" spans="1:18" s="81" customFormat="1" ht="22.5" customHeight="1" x14ac:dyDescent="0.2">
      <c r="A207"/>
      <c r="B207" s="15"/>
      <c r="C207" s="51"/>
      <c r="D207" s="188"/>
      <c r="E207" s="88"/>
      <c r="F207" s="88"/>
      <c r="G207" s="367" t="s">
        <v>456</v>
      </c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187"/>
    </row>
    <row r="208" spans="1:18" s="81" customFormat="1" ht="20.100000000000001" customHeight="1" x14ac:dyDescent="0.2">
      <c r="A208"/>
      <c r="B208" s="15"/>
      <c r="C208" s="194"/>
      <c r="D208" s="174"/>
      <c r="E208" s="175"/>
      <c r="F208" s="175"/>
      <c r="G208" s="440" t="s">
        <v>370</v>
      </c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80"/>
    </row>
    <row r="209" spans="1:19" s="81" customFormat="1" ht="20.100000000000001" customHeight="1" x14ac:dyDescent="0.2">
      <c r="A209"/>
      <c r="B209" s="315" t="s">
        <v>338</v>
      </c>
      <c r="C209" s="190" t="s">
        <v>16</v>
      </c>
      <c r="D209" s="189"/>
      <c r="E209" s="191"/>
      <c r="F209" s="191"/>
      <c r="G209" s="191" t="s">
        <v>159</v>
      </c>
      <c r="H209" s="191"/>
      <c r="I209" s="191"/>
      <c r="J209" s="191"/>
      <c r="K209" s="191" t="s">
        <v>160</v>
      </c>
      <c r="L209" s="191"/>
      <c r="M209" s="191"/>
      <c r="N209" s="191" t="s">
        <v>161</v>
      </c>
      <c r="O209" s="191"/>
      <c r="P209" s="191"/>
      <c r="Q209" s="192" t="s">
        <v>90</v>
      </c>
      <c r="R209" s="193"/>
    </row>
    <row r="210" spans="1:19" s="81" customFormat="1" ht="20.100000000000001" customHeight="1" x14ac:dyDescent="0.2">
      <c r="A210"/>
      <c r="B210" s="313" t="s">
        <v>336</v>
      </c>
      <c r="C210" s="232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314"/>
    </row>
    <row r="211" spans="1:19" s="81" customFormat="1" ht="16.5" customHeight="1" x14ac:dyDescent="0.2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81" customFormat="1" ht="20.100000000000001" customHeight="1" x14ac:dyDescent="0.25">
      <c r="A212" s="82"/>
      <c r="B212" s="147" t="s">
        <v>245</v>
      </c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7"/>
    </row>
    <row r="213" spans="1:19" s="81" customFormat="1" ht="20.100000000000001" customHeight="1" x14ac:dyDescent="0.2">
      <c r="A213"/>
      <c r="B213" s="145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51"/>
    </row>
    <row r="214" spans="1:19" s="81" customFormat="1" ht="20.100000000000001" customHeight="1" x14ac:dyDescent="0.2">
      <c r="A214"/>
      <c r="B214" s="141"/>
      <c r="C214" s="142"/>
      <c r="D214" s="142"/>
      <c r="E214" s="142"/>
      <c r="F214" s="142"/>
      <c r="G214" s="142"/>
      <c r="H214" s="142"/>
      <c r="I214" s="142"/>
      <c r="J214" s="158"/>
      <c r="K214" s="142"/>
      <c r="L214" s="142"/>
      <c r="M214" s="142"/>
      <c r="N214" s="142"/>
      <c r="O214" s="142"/>
      <c r="P214" s="142"/>
      <c r="Q214" s="142"/>
      <c r="R214" s="143"/>
    </row>
    <row r="215" spans="1:19" s="81" customFormat="1" ht="20.100000000000001" customHeight="1" x14ac:dyDescent="0.2">
      <c r="A215"/>
      <c r="B215" s="152"/>
      <c r="C215" s="138"/>
      <c r="D215" s="138"/>
      <c r="E215" s="138"/>
      <c r="F215" s="138"/>
      <c r="G215" s="138"/>
      <c r="H215" s="138"/>
      <c r="I215" s="138"/>
      <c r="J215" s="155"/>
      <c r="K215" s="138"/>
      <c r="L215" s="138"/>
      <c r="M215" s="138"/>
      <c r="N215" s="138"/>
      <c r="O215" s="138"/>
      <c r="P215" s="138"/>
      <c r="Q215" s="138"/>
      <c r="R215" s="139"/>
    </row>
    <row r="216" spans="1:19" s="81" customFormat="1" ht="20.100000000000001" customHeight="1" x14ac:dyDescent="0.2">
      <c r="A216"/>
      <c r="B216" s="16"/>
      <c r="C216" s="16"/>
      <c r="D216" s="16"/>
      <c r="E216" s="16"/>
      <c r="F216" s="16"/>
      <c r="G216" s="16"/>
      <c r="H216" s="16"/>
      <c r="I216" s="16"/>
      <c r="J216" s="41"/>
      <c r="K216" s="16"/>
      <c r="L216" s="16"/>
      <c r="M216" s="16"/>
      <c r="N216" s="16"/>
      <c r="O216" s="16"/>
      <c r="P216" s="16"/>
      <c r="Q216" s="16"/>
      <c r="R216" s="4"/>
    </row>
    <row r="217" spans="1:19" s="81" customFormat="1" ht="20.100000000000001" customHeight="1" x14ac:dyDescent="0.2">
      <c r="B217" s="79" t="s">
        <v>240</v>
      </c>
      <c r="C217" s="80"/>
      <c r="D217" s="80"/>
      <c r="E217" s="80"/>
      <c r="F217" s="80"/>
      <c r="G217" s="80"/>
      <c r="H217" s="80"/>
      <c r="I217" s="80"/>
      <c r="J217" s="80"/>
      <c r="K217" s="79" t="s">
        <v>55</v>
      </c>
      <c r="L217" s="80"/>
      <c r="M217" s="80"/>
      <c r="N217" s="80"/>
      <c r="O217" s="79" t="s">
        <v>56</v>
      </c>
      <c r="P217" s="80"/>
      <c r="Q217" s="80"/>
    </row>
    <row r="218" spans="1:19" s="81" customFormat="1" ht="20.100000000000001" customHeight="1" x14ac:dyDescent="0.2">
      <c r="A218"/>
      <c r="B218" s="79" t="s">
        <v>255</v>
      </c>
      <c r="C218" s="8"/>
      <c r="D218" s="8"/>
      <c r="E218" s="144" t="s">
        <v>16</v>
      </c>
      <c r="F218" s="72"/>
      <c r="G218" s="21"/>
      <c r="H218" s="21"/>
      <c r="I218" s="21"/>
      <c r="J218" s="21"/>
      <c r="K218" s="21"/>
      <c r="L218" s="21"/>
      <c r="M218" s="21"/>
      <c r="N218" s="21"/>
      <c r="O218" s="21"/>
      <c r="P218" s="8"/>
      <c r="Q218" s="8"/>
      <c r="R218"/>
    </row>
    <row r="219" spans="1:19" s="81" customFormat="1" ht="20.100000000000001" customHeight="1" x14ac:dyDescent="0.2">
      <c r="A219"/>
      <c r="B219" s="79"/>
      <c r="C219" s="8"/>
      <c r="D219" s="8"/>
      <c r="E219" s="144"/>
      <c r="F219" s="72"/>
      <c r="G219" s="16"/>
      <c r="H219" s="16"/>
      <c r="I219" s="16"/>
      <c r="J219" s="16"/>
      <c r="K219" s="16"/>
      <c r="L219" s="16"/>
      <c r="M219" s="16"/>
      <c r="N219" s="16"/>
      <c r="O219" s="16"/>
      <c r="P219" s="8"/>
      <c r="Q219" s="8"/>
      <c r="R219" t="s">
        <v>365</v>
      </c>
    </row>
    <row r="220" spans="1:19" ht="20.100000000000001" customHeight="1" x14ac:dyDescent="0.2">
      <c r="R220" s="159"/>
      <c r="S220" s="133"/>
    </row>
    <row r="221" spans="1:19" s="81" customFormat="1" ht="20.100000000000001" customHeight="1" x14ac:dyDescent="0.2">
      <c r="A221"/>
      <c r="B221" s="61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00000000000001" customHeight="1" x14ac:dyDescent="0.2">
      <c r="B223" s="47" t="s">
        <v>359</v>
      </c>
    </row>
    <row r="224" spans="1:19" ht="20.100000000000001" customHeight="1" x14ac:dyDescent="0.2">
      <c r="B224" s="494" t="s">
        <v>360</v>
      </c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1" t="s">
        <v>186</v>
      </c>
    </row>
    <row r="225" spans="1:19" ht="20.100000000000001" customHeight="1" x14ac:dyDescent="0.2">
      <c r="B225" s="390" t="s">
        <v>357</v>
      </c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1" t="s">
        <v>358</v>
      </c>
    </row>
    <row r="226" spans="1:19" ht="20.100000000000001" customHeight="1" x14ac:dyDescent="0.2">
      <c r="B226" s="390" t="s">
        <v>176</v>
      </c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1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82" customFormat="1" ht="20.100000000000001" customHeight="1" x14ac:dyDescent="0.25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269</v>
      </c>
      <c r="R236" s="1" t="s">
        <v>270</v>
      </c>
      <c r="S236" s="4"/>
    </row>
    <row r="237" spans="1:19" s="81" customFormat="1" ht="25.5" customHeight="1" x14ac:dyDescent="0.2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00000000000001" customHeight="1" x14ac:dyDescent="0.2">
      <c r="S248" s="133"/>
    </row>
  </sheetData>
  <mergeCells count="39"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  <mergeCell ref="D50:R50"/>
    <mergeCell ref="B98:D98"/>
    <mergeCell ref="E98:J98"/>
    <mergeCell ref="K98:N98"/>
    <mergeCell ref="O98:R98"/>
    <mergeCell ref="L90:N90"/>
    <mergeCell ref="O90:P90"/>
    <mergeCell ref="D49:R49"/>
    <mergeCell ref="E15:R15"/>
    <mergeCell ref="E16:R16"/>
    <mergeCell ref="M6:R6"/>
    <mergeCell ref="M7:R7"/>
    <mergeCell ref="M8:R8"/>
    <mergeCell ref="E12:R12"/>
    <mergeCell ref="E13:R13"/>
    <mergeCell ref="E14:R14"/>
    <mergeCell ref="E17:R17"/>
    <mergeCell ref="B2:J2"/>
    <mergeCell ref="K2:R2"/>
    <mergeCell ref="B3:D3"/>
    <mergeCell ref="E3:I3"/>
    <mergeCell ref="K3:M3"/>
    <mergeCell ref="O3:R3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38100</xdr:rowOff>
                  </from>
                  <to>
                    <xdr:col>5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17</xdr:row>
                    <xdr:rowOff>28575</xdr:rowOff>
                  </from>
                  <to>
                    <xdr:col>9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13</xdr:col>
                    <xdr:colOff>66675</xdr:colOff>
                    <xdr:row>17</xdr:row>
                    <xdr:rowOff>38100</xdr:rowOff>
                  </from>
                  <to>
                    <xdr:col>13</xdr:col>
                    <xdr:colOff>304800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5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38100</xdr:rowOff>
                  </from>
                  <to>
                    <xdr:col>9</xdr:col>
                    <xdr:colOff>9525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28</xdr:row>
                    <xdr:rowOff>38100</xdr:rowOff>
                  </from>
                  <to>
                    <xdr:col>5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38100</xdr:rowOff>
                  </from>
                  <to>
                    <xdr:col>1</xdr:col>
                    <xdr:colOff>247650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38100</xdr:rowOff>
                  </from>
                  <to>
                    <xdr:col>1</xdr:col>
                    <xdr:colOff>247650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>
                <anchor moveWithCells="1">
                  <from>
                    <xdr:col>3</xdr:col>
                    <xdr:colOff>47625</xdr:colOff>
                    <xdr:row>32</xdr:row>
                    <xdr:rowOff>47625</xdr:rowOff>
                  </from>
                  <to>
                    <xdr:col>5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>
                <anchor moveWithCells="1">
                  <from>
                    <xdr:col>3</xdr:col>
                    <xdr:colOff>47625</xdr:colOff>
                    <xdr:row>33</xdr:row>
                    <xdr:rowOff>47625</xdr:rowOff>
                  </from>
                  <to>
                    <xdr:col>5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>
                <anchor moveWithCells="1">
                  <from>
                    <xdr:col>3</xdr:col>
                    <xdr:colOff>47625</xdr:colOff>
                    <xdr:row>34</xdr:row>
                    <xdr:rowOff>47625</xdr:rowOff>
                  </from>
                  <to>
                    <xdr:col>5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>
                <anchor moveWithCells="1">
                  <from>
                    <xdr:col>3</xdr:col>
                    <xdr:colOff>47625</xdr:colOff>
                    <xdr:row>35</xdr:row>
                    <xdr:rowOff>47625</xdr:rowOff>
                  </from>
                  <to>
                    <xdr:col>5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>
                <anchor moveWithCells="1">
                  <from>
                    <xdr:col>3</xdr:col>
                    <xdr:colOff>47625</xdr:colOff>
                    <xdr:row>36</xdr:row>
                    <xdr:rowOff>47625</xdr:rowOff>
                  </from>
                  <to>
                    <xdr:col>5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>
                <anchor moveWithCells="1">
                  <from>
                    <xdr:col>3</xdr:col>
                    <xdr:colOff>47625</xdr:colOff>
                    <xdr:row>37</xdr:row>
                    <xdr:rowOff>38100</xdr:rowOff>
                  </from>
                  <to>
                    <xdr:col>5</xdr:col>
                    <xdr:colOff>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209550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>
                <anchor moveWithCells="1">
                  <from>
                    <xdr:col>8</xdr:col>
                    <xdr:colOff>28575</xdr:colOff>
                    <xdr:row>39</xdr:row>
                    <xdr:rowOff>28575</xdr:rowOff>
                  </from>
                  <to>
                    <xdr:col>9</xdr:col>
                    <xdr:colOff>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>
                <anchor moveWithCells="1">
                  <from>
                    <xdr:col>13</xdr:col>
                    <xdr:colOff>57150</xdr:colOff>
                    <xdr:row>39</xdr:row>
                    <xdr:rowOff>28575</xdr:rowOff>
                  </from>
                  <to>
                    <xdr:col>13</xdr:col>
                    <xdr:colOff>285750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19050</xdr:rowOff>
                  </from>
                  <to>
                    <xdr:col>17</xdr:col>
                    <xdr:colOff>19050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38100</xdr:rowOff>
                  </from>
                  <to>
                    <xdr:col>1</xdr:col>
                    <xdr:colOff>228600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>
                <anchor moveWithCells="1">
                  <from>
                    <xdr:col>3</xdr:col>
                    <xdr:colOff>47625</xdr:colOff>
                    <xdr:row>41</xdr:row>
                    <xdr:rowOff>28575</xdr:rowOff>
                  </from>
                  <to>
                    <xdr:col>4</xdr:col>
                    <xdr:colOff>209550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28575</xdr:rowOff>
                  </from>
                  <to>
                    <xdr:col>5</xdr:col>
                    <xdr:colOff>9525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28575</xdr:rowOff>
                  </from>
                  <to>
                    <xdr:col>8</xdr:col>
                    <xdr:colOff>238125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>
                <anchor moveWithCells="1">
                  <from>
                    <xdr:col>13</xdr:col>
                    <xdr:colOff>47625</xdr:colOff>
                    <xdr:row>47</xdr:row>
                    <xdr:rowOff>28575</xdr:rowOff>
                  </from>
                  <to>
                    <xdr:col>13</xdr:col>
                    <xdr:colOff>276225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>
                <anchor moveWithCells="1">
                  <from>
                    <xdr:col>8</xdr:col>
                    <xdr:colOff>19050</xdr:colOff>
                    <xdr:row>60</xdr:row>
                    <xdr:rowOff>85725</xdr:rowOff>
                  </from>
                  <to>
                    <xdr:col>8</xdr:col>
                    <xdr:colOff>247650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85725</xdr:rowOff>
                  </from>
                  <to>
                    <xdr:col>12</xdr:col>
                    <xdr:colOff>314325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>
                <anchor moveWithCells="1">
                  <from>
                    <xdr:col>8</xdr:col>
                    <xdr:colOff>19050</xdr:colOff>
                    <xdr:row>61</xdr:row>
                    <xdr:rowOff>76200</xdr:rowOff>
                  </from>
                  <to>
                    <xdr:col>8</xdr:col>
                    <xdr:colOff>247650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304800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>
                <anchor moveWithCells="1">
                  <from>
                    <xdr:col>8</xdr:col>
                    <xdr:colOff>19050</xdr:colOff>
                    <xdr:row>74</xdr:row>
                    <xdr:rowOff>104775</xdr:rowOff>
                  </from>
                  <to>
                    <xdr:col>8</xdr:col>
                    <xdr:colOff>247650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>
                <anchor moveWithCells="1">
                  <from>
                    <xdr:col>13</xdr:col>
                    <xdr:colOff>57150</xdr:colOff>
                    <xdr:row>74</xdr:row>
                    <xdr:rowOff>104775</xdr:rowOff>
                  </from>
                  <to>
                    <xdr:col>13</xdr:col>
                    <xdr:colOff>285750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>
                <anchor moveWithCells="1">
                  <from>
                    <xdr:col>8</xdr:col>
                    <xdr:colOff>19050</xdr:colOff>
                    <xdr:row>108</xdr:row>
                    <xdr:rowOff>38100</xdr:rowOff>
                  </from>
                  <to>
                    <xdr:col>8</xdr:col>
                    <xdr:colOff>247650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>
                <anchor moveWithCells="1">
                  <from>
                    <xdr:col>13</xdr:col>
                    <xdr:colOff>66675</xdr:colOff>
                    <xdr:row>108</xdr:row>
                    <xdr:rowOff>38100</xdr:rowOff>
                  </from>
                  <to>
                    <xdr:col>13</xdr:col>
                    <xdr:colOff>285750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114</xdr:row>
                    <xdr:rowOff>47625</xdr:rowOff>
                  </from>
                  <to>
                    <xdr:col>5</xdr:col>
                    <xdr:colOff>38100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>
                <anchor moveWithCells="1">
                  <from>
                    <xdr:col>8</xdr:col>
                    <xdr:colOff>200025</xdr:colOff>
                    <xdr:row>114</xdr:row>
                    <xdr:rowOff>47625</xdr:rowOff>
                  </from>
                  <to>
                    <xdr:col>10</xdr:col>
                    <xdr:colOff>85725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114</xdr:row>
                    <xdr:rowOff>38100</xdr:rowOff>
                  </from>
                  <to>
                    <xdr:col>13</xdr:col>
                    <xdr:colOff>257175</xdr:colOff>
                    <xdr:row>114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>
                <anchor moveWithCells="1">
                  <from>
                    <xdr:col>4</xdr:col>
                    <xdr:colOff>28575</xdr:colOff>
                    <xdr:row>116</xdr:row>
                    <xdr:rowOff>28575</xdr:rowOff>
                  </from>
                  <to>
                    <xdr:col>5</xdr:col>
                    <xdr:colOff>47625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>
                <anchor moveWithCells="1">
                  <from>
                    <xdr:col>4</xdr:col>
                    <xdr:colOff>28575</xdr:colOff>
                    <xdr:row>117</xdr:row>
                    <xdr:rowOff>38100</xdr:rowOff>
                  </from>
                  <to>
                    <xdr:col>5</xdr:col>
                    <xdr:colOff>47625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>
                <anchor moveWithCells="1">
                  <from>
                    <xdr:col>4</xdr:col>
                    <xdr:colOff>28575</xdr:colOff>
                    <xdr:row>118</xdr:row>
                    <xdr:rowOff>38100</xdr:rowOff>
                  </from>
                  <to>
                    <xdr:col>5</xdr:col>
                    <xdr:colOff>47625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>
                <anchor moveWithCells="1">
                  <from>
                    <xdr:col>4</xdr:col>
                    <xdr:colOff>28575</xdr:colOff>
                    <xdr:row>119</xdr:row>
                    <xdr:rowOff>114300</xdr:rowOff>
                  </from>
                  <to>
                    <xdr:col>5</xdr:col>
                    <xdr:colOff>47625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>
                <anchor moveWithCells="1">
                  <from>
                    <xdr:col>8</xdr:col>
                    <xdr:colOff>28575</xdr:colOff>
                    <xdr:row>116</xdr:row>
                    <xdr:rowOff>28575</xdr:rowOff>
                  </from>
                  <to>
                    <xdr:col>9</xdr:col>
                    <xdr:colOff>9525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>
                <anchor moveWithCells="1">
                  <from>
                    <xdr:col>8</xdr:col>
                    <xdr:colOff>28575</xdr:colOff>
                    <xdr:row>117</xdr:row>
                    <xdr:rowOff>38100</xdr:rowOff>
                  </from>
                  <to>
                    <xdr:col>9</xdr:col>
                    <xdr:colOff>9525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>
                <anchor moveWithCells="1">
                  <from>
                    <xdr:col>8</xdr:col>
                    <xdr:colOff>28575</xdr:colOff>
                    <xdr:row>118</xdr:row>
                    <xdr:rowOff>38100</xdr:rowOff>
                  </from>
                  <to>
                    <xdr:col>9</xdr:col>
                    <xdr:colOff>9525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>
                <anchor moveWithCells="1">
                  <from>
                    <xdr:col>8</xdr:col>
                    <xdr:colOff>28575</xdr:colOff>
                    <xdr:row>119</xdr:row>
                    <xdr:rowOff>114300</xdr:rowOff>
                  </from>
                  <to>
                    <xdr:col>9</xdr:col>
                    <xdr:colOff>9525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>
                <anchor moveWithCells="1">
                  <from>
                    <xdr:col>13</xdr:col>
                    <xdr:colOff>28575</xdr:colOff>
                    <xdr:row>116</xdr:row>
                    <xdr:rowOff>28575</xdr:rowOff>
                  </from>
                  <to>
                    <xdr:col>13</xdr:col>
                    <xdr:colOff>266700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>
                <anchor moveWithCells="1">
                  <from>
                    <xdr:col>13</xdr:col>
                    <xdr:colOff>28575</xdr:colOff>
                    <xdr:row>117</xdr:row>
                    <xdr:rowOff>38100</xdr:rowOff>
                  </from>
                  <to>
                    <xdr:col>13</xdr:col>
                    <xdr:colOff>266700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>
                <anchor moveWithCells="1">
                  <from>
                    <xdr:col>13</xdr:col>
                    <xdr:colOff>28575</xdr:colOff>
                    <xdr:row>118</xdr:row>
                    <xdr:rowOff>38100</xdr:rowOff>
                  </from>
                  <to>
                    <xdr:col>13</xdr:col>
                    <xdr:colOff>266700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>
                <anchor moveWithCells="1">
                  <from>
                    <xdr:col>13</xdr:col>
                    <xdr:colOff>28575</xdr:colOff>
                    <xdr:row>119</xdr:row>
                    <xdr:rowOff>114300</xdr:rowOff>
                  </from>
                  <to>
                    <xdr:col>13</xdr:col>
                    <xdr:colOff>266700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>
                <anchor moveWithCells="1">
                  <from>
                    <xdr:col>4</xdr:col>
                    <xdr:colOff>9525</xdr:colOff>
                    <xdr:row>123</xdr:row>
                    <xdr:rowOff>38100</xdr:rowOff>
                  </from>
                  <to>
                    <xdr:col>5</xdr:col>
                    <xdr:colOff>28575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>
                <anchor moveWithCells="1">
                  <from>
                    <xdr:col>4</xdr:col>
                    <xdr:colOff>9525</xdr:colOff>
                    <xdr:row>124</xdr:row>
                    <xdr:rowOff>38100</xdr:rowOff>
                  </from>
                  <to>
                    <xdr:col>5</xdr:col>
                    <xdr:colOff>28575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123</xdr:row>
                    <xdr:rowOff>38100</xdr:rowOff>
                  </from>
                  <to>
                    <xdr:col>9</xdr:col>
                    <xdr:colOff>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124</xdr:row>
                    <xdr:rowOff>38100</xdr:rowOff>
                  </from>
                  <to>
                    <xdr:col>9</xdr:col>
                    <xdr:colOff>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>
                <anchor moveWithCells="1">
                  <from>
                    <xdr:col>12</xdr:col>
                    <xdr:colOff>28575</xdr:colOff>
                    <xdr:row>123</xdr:row>
                    <xdr:rowOff>38100</xdr:rowOff>
                  </from>
                  <to>
                    <xdr:col>12</xdr:col>
                    <xdr:colOff>266700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>
                <anchor moveWithCells="1">
                  <from>
                    <xdr:col>12</xdr:col>
                    <xdr:colOff>28575</xdr:colOff>
                    <xdr:row>124</xdr:row>
                    <xdr:rowOff>38100</xdr:rowOff>
                  </from>
                  <to>
                    <xdr:col>12</xdr:col>
                    <xdr:colOff>266700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>
                <anchor moveWithCells="1">
                  <from>
                    <xdr:col>15</xdr:col>
                    <xdr:colOff>180975</xdr:colOff>
                    <xdr:row>123</xdr:row>
                    <xdr:rowOff>38100</xdr:rowOff>
                  </from>
                  <to>
                    <xdr:col>17</xdr:col>
                    <xdr:colOff>19050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>
                <anchor moveWithCells="1">
                  <from>
                    <xdr:col>4</xdr:col>
                    <xdr:colOff>9525</xdr:colOff>
                    <xdr:row>126</xdr:row>
                    <xdr:rowOff>38100</xdr:rowOff>
                  </from>
                  <to>
                    <xdr:col>5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>
                <anchor moveWithCells="1">
                  <from>
                    <xdr:col>4</xdr:col>
                    <xdr:colOff>9525</xdr:colOff>
                    <xdr:row>127</xdr:row>
                    <xdr:rowOff>38100</xdr:rowOff>
                  </from>
                  <to>
                    <xdr:col>5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>
                <anchor moveWithCells="1">
                  <from>
                    <xdr:col>4</xdr:col>
                    <xdr:colOff>9525</xdr:colOff>
                    <xdr:row>128</xdr:row>
                    <xdr:rowOff>38100</xdr:rowOff>
                  </from>
                  <to>
                    <xdr:col>5</xdr:col>
                    <xdr:colOff>28575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>
                <anchor moveWithCells="1">
                  <from>
                    <xdr:col>8</xdr:col>
                    <xdr:colOff>9525</xdr:colOff>
                    <xdr:row>126</xdr:row>
                    <xdr:rowOff>38100</xdr:rowOff>
                  </from>
                  <to>
                    <xdr:col>8</xdr:col>
                    <xdr:colOff>247650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>
                <anchor moveWithCells="1">
                  <from>
                    <xdr:col>8</xdr:col>
                    <xdr:colOff>9525</xdr:colOff>
                    <xdr:row>127</xdr:row>
                    <xdr:rowOff>38100</xdr:rowOff>
                  </from>
                  <to>
                    <xdr:col>8</xdr:col>
                    <xdr:colOff>247650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>
                <anchor moveWithCells="1">
                  <from>
                    <xdr:col>8</xdr:col>
                    <xdr:colOff>9525</xdr:colOff>
                    <xdr:row>128</xdr:row>
                    <xdr:rowOff>38100</xdr:rowOff>
                  </from>
                  <to>
                    <xdr:col>8</xdr:col>
                    <xdr:colOff>247650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>
                <anchor moveWithCells="1">
                  <from>
                    <xdr:col>13</xdr:col>
                    <xdr:colOff>47625</xdr:colOff>
                    <xdr:row>126</xdr:row>
                    <xdr:rowOff>38100</xdr:rowOff>
                  </from>
                  <to>
                    <xdr:col>13</xdr:col>
                    <xdr:colOff>285750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>
                <anchor moveWithCells="1">
                  <from>
                    <xdr:col>13</xdr:col>
                    <xdr:colOff>47625</xdr:colOff>
                    <xdr:row>127</xdr:row>
                    <xdr:rowOff>38100</xdr:rowOff>
                  </from>
                  <to>
                    <xdr:col>13</xdr:col>
                    <xdr:colOff>285750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>
                <anchor moveWithCells="1">
                  <from>
                    <xdr:col>13</xdr:col>
                    <xdr:colOff>47625</xdr:colOff>
                    <xdr:row>128</xdr:row>
                    <xdr:rowOff>38100</xdr:rowOff>
                  </from>
                  <to>
                    <xdr:col>13</xdr:col>
                    <xdr:colOff>285750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>
                <anchor moveWithCells="1">
                  <from>
                    <xdr:col>15</xdr:col>
                    <xdr:colOff>180975</xdr:colOff>
                    <xdr:row>126</xdr:row>
                    <xdr:rowOff>38100</xdr:rowOff>
                  </from>
                  <to>
                    <xdr:col>17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>
                <anchor moveWithCells="1">
                  <from>
                    <xdr:col>15</xdr:col>
                    <xdr:colOff>180975</xdr:colOff>
                    <xdr:row>127</xdr:row>
                    <xdr:rowOff>38100</xdr:rowOff>
                  </from>
                  <to>
                    <xdr:col>17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>
                <anchor moveWithCells="1">
                  <from>
                    <xdr:col>4</xdr:col>
                    <xdr:colOff>9525</xdr:colOff>
                    <xdr:row>141</xdr:row>
                    <xdr:rowOff>85725</xdr:rowOff>
                  </from>
                  <to>
                    <xdr:col>5</xdr:col>
                    <xdr:colOff>28575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>
                <anchor moveWithCells="1">
                  <from>
                    <xdr:col>4</xdr:col>
                    <xdr:colOff>9525</xdr:colOff>
                    <xdr:row>142</xdr:row>
                    <xdr:rowOff>123825</xdr:rowOff>
                  </from>
                  <to>
                    <xdr:col>5</xdr:col>
                    <xdr:colOff>28575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>
                <anchor moveWithCells="1">
                  <from>
                    <xdr:col>8</xdr:col>
                    <xdr:colOff>9525</xdr:colOff>
                    <xdr:row>142</xdr:row>
                    <xdr:rowOff>123825</xdr:rowOff>
                  </from>
                  <to>
                    <xdr:col>8</xdr:col>
                    <xdr:colOff>247650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>
                <anchor moveWithCells="1">
                  <from>
                    <xdr:col>13</xdr:col>
                    <xdr:colOff>85725</xdr:colOff>
                    <xdr:row>141</xdr:row>
                    <xdr:rowOff>85725</xdr:rowOff>
                  </from>
                  <to>
                    <xdr:col>13</xdr:col>
                    <xdr:colOff>314325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>
                <anchor moveWithCells="1">
                  <from>
                    <xdr:col>13</xdr:col>
                    <xdr:colOff>85725</xdr:colOff>
                    <xdr:row>142</xdr:row>
                    <xdr:rowOff>123825</xdr:rowOff>
                  </from>
                  <to>
                    <xdr:col>13</xdr:col>
                    <xdr:colOff>314325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>
                <anchor moveWithCells="1">
                  <from>
                    <xdr:col>15</xdr:col>
                    <xdr:colOff>171450</xdr:colOff>
                    <xdr:row>141</xdr:row>
                    <xdr:rowOff>85725</xdr:rowOff>
                  </from>
                  <to>
                    <xdr:col>17</xdr:col>
                    <xdr:colOff>9525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>
                <anchor moveWithCells="1">
                  <from>
                    <xdr:col>15</xdr:col>
                    <xdr:colOff>171450</xdr:colOff>
                    <xdr:row>142</xdr:row>
                    <xdr:rowOff>123825</xdr:rowOff>
                  </from>
                  <to>
                    <xdr:col>17</xdr:col>
                    <xdr:colOff>9525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>
                <anchor moveWithCells="1">
                  <from>
                    <xdr:col>4</xdr:col>
                    <xdr:colOff>9525</xdr:colOff>
                    <xdr:row>147</xdr:row>
                    <xdr:rowOff>38100</xdr:rowOff>
                  </from>
                  <to>
                    <xdr:col>5</xdr:col>
                    <xdr:colOff>28575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>
                <anchor moveWithCells="1">
                  <from>
                    <xdr:col>4</xdr:col>
                    <xdr:colOff>9525</xdr:colOff>
                    <xdr:row>148</xdr:row>
                    <xdr:rowOff>28575</xdr:rowOff>
                  </from>
                  <to>
                    <xdr:col>5</xdr:col>
                    <xdr:colOff>28575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>
                <anchor moveWithCells="1">
                  <from>
                    <xdr:col>8</xdr:col>
                    <xdr:colOff>28575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>
                <anchor moveWithCells="1">
                  <from>
                    <xdr:col>8</xdr:col>
                    <xdr:colOff>28575</xdr:colOff>
                    <xdr:row>148</xdr:row>
                    <xdr:rowOff>28575</xdr:rowOff>
                  </from>
                  <to>
                    <xdr:col>9</xdr:col>
                    <xdr:colOff>9525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>
                <anchor moveWithCells="1">
                  <from>
                    <xdr:col>4</xdr:col>
                    <xdr:colOff>9525</xdr:colOff>
                    <xdr:row>150</xdr:row>
                    <xdr:rowOff>28575</xdr:rowOff>
                  </from>
                  <to>
                    <xdr:col>5</xdr:col>
                    <xdr:colOff>28575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>
                <anchor moveWithCells="1">
                  <from>
                    <xdr:col>8</xdr:col>
                    <xdr:colOff>28575</xdr:colOff>
                    <xdr:row>150</xdr:row>
                    <xdr:rowOff>28575</xdr:rowOff>
                  </from>
                  <to>
                    <xdr:col>9</xdr:col>
                    <xdr:colOff>9525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>
                <anchor moveWithCells="1">
                  <from>
                    <xdr:col>4</xdr:col>
                    <xdr:colOff>9525</xdr:colOff>
                    <xdr:row>152</xdr:row>
                    <xdr:rowOff>28575</xdr:rowOff>
                  </from>
                  <to>
                    <xdr:col>5</xdr:col>
                    <xdr:colOff>28575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>
                <anchor moveWithCells="1">
                  <from>
                    <xdr:col>8</xdr:col>
                    <xdr:colOff>28575</xdr:colOff>
                    <xdr:row>152</xdr:row>
                    <xdr:rowOff>28575</xdr:rowOff>
                  </from>
                  <to>
                    <xdr:col>9</xdr:col>
                    <xdr:colOff>9525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>
                <anchor moveWithCells="1">
                  <from>
                    <xdr:col>4</xdr:col>
                    <xdr:colOff>9525</xdr:colOff>
                    <xdr:row>155</xdr:row>
                    <xdr:rowOff>28575</xdr:rowOff>
                  </from>
                  <to>
                    <xdr:col>5</xdr:col>
                    <xdr:colOff>28575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>
                <anchor moveWithCells="1">
                  <from>
                    <xdr:col>8</xdr:col>
                    <xdr:colOff>28575</xdr:colOff>
                    <xdr:row>155</xdr:row>
                    <xdr:rowOff>28575</xdr:rowOff>
                  </from>
                  <to>
                    <xdr:col>9</xdr:col>
                    <xdr:colOff>9525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>
                <anchor moveWithCells="1">
                  <from>
                    <xdr:col>4</xdr:col>
                    <xdr:colOff>9525</xdr:colOff>
                    <xdr:row>166</xdr:row>
                    <xdr:rowOff>38100</xdr:rowOff>
                  </from>
                  <to>
                    <xdr:col>5</xdr:col>
                    <xdr:colOff>28575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>
                <anchor moveWithCells="1">
                  <from>
                    <xdr:col>4</xdr:col>
                    <xdr:colOff>9525</xdr:colOff>
                    <xdr:row>167</xdr:row>
                    <xdr:rowOff>28575</xdr:rowOff>
                  </from>
                  <to>
                    <xdr:col>5</xdr:col>
                    <xdr:colOff>28575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>
                <anchor moveWithCells="1">
                  <from>
                    <xdr:col>4</xdr:col>
                    <xdr:colOff>9525</xdr:colOff>
                    <xdr:row>168</xdr:row>
                    <xdr:rowOff>38100</xdr:rowOff>
                  </from>
                  <to>
                    <xdr:col>5</xdr:col>
                    <xdr:colOff>28575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>
                <anchor moveWithCells="1">
                  <from>
                    <xdr:col>4</xdr:col>
                    <xdr:colOff>9525</xdr:colOff>
                    <xdr:row>169</xdr:row>
                    <xdr:rowOff>28575</xdr:rowOff>
                  </from>
                  <to>
                    <xdr:col>5</xdr:col>
                    <xdr:colOff>28575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>
                <anchor moveWithCells="1">
                  <from>
                    <xdr:col>8</xdr:col>
                    <xdr:colOff>9525</xdr:colOff>
                    <xdr:row>166</xdr:row>
                    <xdr:rowOff>38100</xdr:rowOff>
                  </from>
                  <to>
                    <xdr:col>8</xdr:col>
                    <xdr:colOff>247650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>
                <anchor moveWithCells="1">
                  <from>
                    <xdr:col>8</xdr:col>
                    <xdr:colOff>9525</xdr:colOff>
                    <xdr:row>167</xdr:row>
                    <xdr:rowOff>28575</xdr:rowOff>
                  </from>
                  <to>
                    <xdr:col>8</xdr:col>
                    <xdr:colOff>247650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>
                <anchor moveWithCells="1">
                  <from>
                    <xdr:col>8</xdr:col>
                    <xdr:colOff>9525</xdr:colOff>
                    <xdr:row>168</xdr:row>
                    <xdr:rowOff>38100</xdr:rowOff>
                  </from>
                  <to>
                    <xdr:col>8</xdr:col>
                    <xdr:colOff>247650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>
                <anchor moveWithCells="1">
                  <from>
                    <xdr:col>8</xdr:col>
                    <xdr:colOff>9525</xdr:colOff>
                    <xdr:row>169</xdr:row>
                    <xdr:rowOff>28575</xdr:rowOff>
                  </from>
                  <to>
                    <xdr:col>8</xdr:col>
                    <xdr:colOff>247650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>
                <anchor moveWithCells="1">
                  <from>
                    <xdr:col>4</xdr:col>
                    <xdr:colOff>9525</xdr:colOff>
                    <xdr:row>172</xdr:row>
                    <xdr:rowOff>38100</xdr:rowOff>
                  </from>
                  <to>
                    <xdr:col>5</xdr:col>
                    <xdr:colOff>28575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>
                <anchor moveWithCells="1">
                  <from>
                    <xdr:col>4</xdr:col>
                    <xdr:colOff>9525</xdr:colOff>
                    <xdr:row>173</xdr:row>
                    <xdr:rowOff>28575</xdr:rowOff>
                  </from>
                  <to>
                    <xdr:col>5</xdr:col>
                    <xdr:colOff>28575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>
                <anchor moveWithCells="1">
                  <from>
                    <xdr:col>8</xdr:col>
                    <xdr:colOff>9525</xdr:colOff>
                    <xdr:row>172</xdr:row>
                    <xdr:rowOff>38100</xdr:rowOff>
                  </from>
                  <to>
                    <xdr:col>8</xdr:col>
                    <xdr:colOff>247650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>
                <anchor moveWithCells="1">
                  <from>
                    <xdr:col>8</xdr:col>
                    <xdr:colOff>9525</xdr:colOff>
                    <xdr:row>173</xdr:row>
                    <xdr:rowOff>28575</xdr:rowOff>
                  </from>
                  <to>
                    <xdr:col>8</xdr:col>
                    <xdr:colOff>247650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>
                <anchor moveWithCells="1">
                  <from>
                    <xdr:col>13</xdr:col>
                    <xdr:colOff>47625</xdr:colOff>
                    <xdr:row>173</xdr:row>
                    <xdr:rowOff>28575</xdr:rowOff>
                  </from>
                  <to>
                    <xdr:col>13</xdr:col>
                    <xdr:colOff>285750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>
                <anchor moveWithCells="1">
                  <from>
                    <xdr:col>4</xdr:col>
                    <xdr:colOff>9525</xdr:colOff>
                    <xdr:row>185</xdr:row>
                    <xdr:rowOff>38100</xdr:rowOff>
                  </from>
                  <to>
                    <xdr:col>5</xdr:col>
                    <xdr:colOff>28575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>
                <anchor moveWithCells="1">
                  <from>
                    <xdr:col>4</xdr:col>
                    <xdr:colOff>9525</xdr:colOff>
                    <xdr:row>186</xdr:row>
                    <xdr:rowOff>28575</xdr:rowOff>
                  </from>
                  <to>
                    <xdr:col>5</xdr:col>
                    <xdr:colOff>28575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>
                <anchor moveWithCells="1">
                  <from>
                    <xdr:col>10</xdr:col>
                    <xdr:colOff>790575</xdr:colOff>
                    <xdr:row>185</xdr:row>
                    <xdr:rowOff>38100</xdr:rowOff>
                  </from>
                  <to>
                    <xdr:col>12</xdr:col>
                    <xdr:colOff>47625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>
                <anchor moveWithCells="1">
                  <from>
                    <xdr:col>10</xdr:col>
                    <xdr:colOff>790575</xdr:colOff>
                    <xdr:row>186</xdr:row>
                    <xdr:rowOff>28575</xdr:rowOff>
                  </from>
                  <to>
                    <xdr:col>12</xdr:col>
                    <xdr:colOff>47625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>
                <anchor moveWithCells="1">
                  <from>
                    <xdr:col>8</xdr:col>
                    <xdr:colOff>19050</xdr:colOff>
                    <xdr:row>184</xdr:row>
                    <xdr:rowOff>28575</xdr:rowOff>
                  </from>
                  <to>
                    <xdr:col>8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>
                <anchor moveWithCells="1">
                  <from>
                    <xdr:col>13</xdr:col>
                    <xdr:colOff>19050</xdr:colOff>
                    <xdr:row>184</xdr:row>
                    <xdr:rowOff>28575</xdr:rowOff>
                  </from>
                  <to>
                    <xdr:col>13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>
                <anchor moveWithCells="1">
                  <from>
                    <xdr:col>4</xdr:col>
                    <xdr:colOff>9525</xdr:colOff>
                    <xdr:row>190</xdr:row>
                    <xdr:rowOff>38100</xdr:rowOff>
                  </from>
                  <to>
                    <xdr:col>5</xdr:col>
                    <xdr:colOff>28575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>
                <anchor moveWithCells="1">
                  <from>
                    <xdr:col>4</xdr:col>
                    <xdr:colOff>9525</xdr:colOff>
                    <xdr:row>191</xdr:row>
                    <xdr:rowOff>28575</xdr:rowOff>
                  </from>
                  <to>
                    <xdr:col>5</xdr:col>
                    <xdr:colOff>28575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>
                <anchor moveWithCells="1">
                  <from>
                    <xdr:col>8</xdr:col>
                    <xdr:colOff>9525</xdr:colOff>
                    <xdr:row>190</xdr:row>
                    <xdr:rowOff>38100</xdr:rowOff>
                  </from>
                  <to>
                    <xdr:col>8</xdr:col>
                    <xdr:colOff>247650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>
                <anchor moveWithCells="1">
                  <from>
                    <xdr:col>8</xdr:col>
                    <xdr:colOff>9525</xdr:colOff>
                    <xdr:row>191</xdr:row>
                    <xdr:rowOff>28575</xdr:rowOff>
                  </from>
                  <to>
                    <xdr:col>8</xdr:col>
                    <xdr:colOff>247650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>
                <anchor moveWithCells="1">
                  <from>
                    <xdr:col>8</xdr:col>
                    <xdr:colOff>28575</xdr:colOff>
                    <xdr:row>199</xdr:row>
                    <xdr:rowOff>28575</xdr:rowOff>
                  </from>
                  <to>
                    <xdr:col>9</xdr:col>
                    <xdr:colOff>9525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>
                <anchor moveWithCells="1">
                  <from>
                    <xdr:col>13</xdr:col>
                    <xdr:colOff>57150</xdr:colOff>
                    <xdr:row>199</xdr:row>
                    <xdr:rowOff>28575</xdr:rowOff>
                  </from>
                  <to>
                    <xdr:col>13</xdr:col>
                    <xdr:colOff>295275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>
                <anchor moveWithCells="1">
                  <from>
                    <xdr:col>4</xdr:col>
                    <xdr:colOff>9525</xdr:colOff>
                    <xdr:row>205</xdr:row>
                    <xdr:rowOff>28575</xdr:rowOff>
                  </from>
                  <to>
                    <xdr:col>5</xdr:col>
                    <xdr:colOff>28575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>
                <anchor moveWithCells="1">
                  <from>
                    <xdr:col>8</xdr:col>
                    <xdr:colOff>9525</xdr:colOff>
                    <xdr:row>205</xdr:row>
                    <xdr:rowOff>28575</xdr:rowOff>
                  </from>
                  <to>
                    <xdr:col>8</xdr:col>
                    <xdr:colOff>247650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>
                <anchor moveWithCells="1">
                  <from>
                    <xdr:col>4</xdr:col>
                    <xdr:colOff>9525</xdr:colOff>
                    <xdr:row>208</xdr:row>
                    <xdr:rowOff>28575</xdr:rowOff>
                  </from>
                  <to>
                    <xdr:col>5</xdr:col>
                    <xdr:colOff>28575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>
                <anchor moveWithCells="1">
                  <from>
                    <xdr:col>8</xdr:col>
                    <xdr:colOff>85725</xdr:colOff>
                    <xdr:row>208</xdr:row>
                    <xdr:rowOff>28575</xdr:rowOff>
                  </from>
                  <to>
                    <xdr:col>9</xdr:col>
                    <xdr:colOff>66675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>
                <anchor moveWithCells="1">
                  <from>
                    <xdr:col>12</xdr:col>
                    <xdr:colOff>85725</xdr:colOff>
                    <xdr:row>208</xdr:row>
                    <xdr:rowOff>28575</xdr:rowOff>
                  </from>
                  <to>
                    <xdr:col>12</xdr:col>
                    <xdr:colOff>323850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>
                <anchor moveWithCells="1">
                  <from>
                    <xdr:col>8</xdr:col>
                    <xdr:colOff>9525</xdr:colOff>
                    <xdr:row>216</xdr:row>
                    <xdr:rowOff>28575</xdr:rowOff>
                  </from>
                  <to>
                    <xdr:col>8</xdr:col>
                    <xdr:colOff>247650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>
                <anchor moveWithCells="1">
                  <from>
                    <xdr:col>13</xdr:col>
                    <xdr:colOff>57150</xdr:colOff>
                    <xdr:row>216</xdr:row>
                    <xdr:rowOff>28575</xdr:rowOff>
                  </from>
                  <to>
                    <xdr:col>13</xdr:col>
                    <xdr:colOff>295275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>
                <anchor moveWithCells="1">
                  <from>
                    <xdr:col>1</xdr:col>
                    <xdr:colOff>0</xdr:colOff>
                    <xdr:row>223</xdr:row>
                    <xdr:rowOff>28575</xdr:rowOff>
                  </from>
                  <to>
                    <xdr:col>1</xdr:col>
                    <xdr:colOff>238125</xdr:colOff>
                    <xdr:row>223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>
                <anchor moveWithCells="1">
                  <from>
                    <xdr:col>1</xdr:col>
                    <xdr:colOff>0</xdr:colOff>
                    <xdr:row>224</xdr:row>
                    <xdr:rowOff>28575</xdr:rowOff>
                  </from>
                  <to>
                    <xdr:col>1</xdr:col>
                    <xdr:colOff>238125</xdr:colOff>
                    <xdr:row>224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>
                <anchor moveWithCells="1">
                  <from>
                    <xdr:col>1</xdr:col>
                    <xdr:colOff>0</xdr:colOff>
                    <xdr:row>225</xdr:row>
                    <xdr:rowOff>28575</xdr:rowOff>
                  </from>
                  <to>
                    <xdr:col>1</xdr:col>
                    <xdr:colOff>238125</xdr:colOff>
                    <xdr:row>225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226</xdr:row>
                    <xdr:rowOff>28575</xdr:rowOff>
                  </from>
                  <to>
                    <xdr:col>1</xdr:col>
                    <xdr:colOff>238125</xdr:colOff>
                    <xdr:row>226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>
                <anchor moveWithCells="1">
                  <from>
                    <xdr:col>1</xdr:col>
                    <xdr:colOff>0</xdr:colOff>
                    <xdr:row>227</xdr:row>
                    <xdr:rowOff>28575</xdr:rowOff>
                  </from>
                  <to>
                    <xdr:col>1</xdr:col>
                    <xdr:colOff>238125</xdr:colOff>
                    <xdr:row>227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>
                <anchor moveWithCells="1">
                  <from>
                    <xdr:col>1</xdr:col>
                    <xdr:colOff>0</xdr:colOff>
                    <xdr:row>228</xdr:row>
                    <xdr:rowOff>28575</xdr:rowOff>
                  </from>
                  <to>
                    <xdr:col>1</xdr:col>
                    <xdr:colOff>238125</xdr:colOff>
                    <xdr:row>228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>
                <anchor moveWithCells="1">
                  <from>
                    <xdr:col>1</xdr:col>
                    <xdr:colOff>0</xdr:colOff>
                    <xdr:row>229</xdr:row>
                    <xdr:rowOff>28575</xdr:rowOff>
                  </from>
                  <to>
                    <xdr:col>1</xdr:col>
                    <xdr:colOff>238125</xdr:colOff>
                    <xdr:row>229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>
                <anchor moveWithCells="1">
                  <from>
                    <xdr:col>1</xdr:col>
                    <xdr:colOff>0</xdr:colOff>
                    <xdr:row>230</xdr:row>
                    <xdr:rowOff>28575</xdr:rowOff>
                  </from>
                  <to>
                    <xdr:col>1</xdr:col>
                    <xdr:colOff>238125</xdr:colOff>
                    <xdr:row>230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231</xdr:row>
                    <xdr:rowOff>28575</xdr:rowOff>
                  </from>
                  <to>
                    <xdr:col>1</xdr:col>
                    <xdr:colOff>238125</xdr:colOff>
                    <xdr:row>231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>
                <anchor moveWithCells="1">
                  <from>
                    <xdr:col>1</xdr:col>
                    <xdr:colOff>0</xdr:colOff>
                    <xdr:row>232</xdr:row>
                    <xdr:rowOff>28575</xdr:rowOff>
                  </from>
                  <to>
                    <xdr:col>1</xdr:col>
                    <xdr:colOff>238125</xdr:colOff>
                    <xdr:row>232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>
                <anchor moveWithCells="1">
                  <from>
                    <xdr:col>1</xdr:col>
                    <xdr:colOff>0</xdr:colOff>
                    <xdr:row>233</xdr:row>
                    <xdr:rowOff>28575</xdr:rowOff>
                  </from>
                  <to>
                    <xdr:col>1</xdr:col>
                    <xdr:colOff>238125</xdr:colOff>
                    <xdr:row>233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>
                <anchor moveWithCells="1">
                  <from>
                    <xdr:col>1</xdr:col>
                    <xdr:colOff>0</xdr:colOff>
                    <xdr:row>234</xdr:row>
                    <xdr:rowOff>28575</xdr:rowOff>
                  </from>
                  <to>
                    <xdr:col>1</xdr:col>
                    <xdr:colOff>238125</xdr:colOff>
                    <xdr:row>234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>
                <anchor moveWithCells="1">
                  <from>
                    <xdr:col>1</xdr:col>
                    <xdr:colOff>0</xdr:colOff>
                    <xdr:row>235</xdr:row>
                    <xdr:rowOff>28575</xdr:rowOff>
                  </from>
                  <to>
                    <xdr:col>1</xdr:col>
                    <xdr:colOff>238125</xdr:colOff>
                    <xdr:row>235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V53"/>
  <sheetViews>
    <sheetView topLeftCell="A29" zoomScale="98" zoomScaleNormal="98" zoomScaleSheetLayoutView="115" workbookViewId="0">
      <selection activeCell="K46" sqref="K46"/>
    </sheetView>
  </sheetViews>
  <sheetFormatPr defaultColWidth="9.140625" defaultRowHeight="12.75" x14ac:dyDescent="0.2"/>
  <cols>
    <col min="1" max="1" width="13.85546875" style="350" customWidth="1"/>
    <col min="2" max="2" width="1.5703125" style="350" customWidth="1"/>
    <col min="3" max="3" width="25.5703125" style="350" customWidth="1"/>
    <col min="4" max="4" width="15.85546875" style="350" customWidth="1"/>
    <col min="5" max="5" width="2.140625" style="350" customWidth="1"/>
    <col min="6" max="6" width="29.85546875" style="350" customWidth="1"/>
    <col min="7" max="16384" width="9.140625" style="350"/>
  </cols>
  <sheetData>
    <row r="1" spans="1:22" ht="20.25" x14ac:dyDescent="0.2">
      <c r="D1" s="319" t="s">
        <v>191</v>
      </c>
    </row>
    <row r="2" spans="1:22" s="325" customFormat="1" ht="20.100000000000001" customHeight="1" x14ac:dyDescent="0.2">
      <c r="A2" s="320" t="s">
        <v>43</v>
      </c>
      <c r="B2" s="321" t="s">
        <v>16</v>
      </c>
      <c r="C2" s="442" t="str">
        <f>INPUT!C5</f>
        <v>JAW-JK-GGP-0435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00000000000001" customHeight="1" x14ac:dyDescent="0.2">
      <c r="A3" s="326" t="s">
        <v>44</v>
      </c>
      <c r="B3" s="327" t="s">
        <v>16</v>
      </c>
      <c r="C3" s="328" t="str">
        <f>INPUT!C6</f>
        <v>PETERNAKAN KAPUK RAYA RELOCATION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00000000000001" customHeight="1" x14ac:dyDescent="0.2">
      <c r="A4" s="330" t="s">
        <v>45</v>
      </c>
      <c r="B4" s="331" t="s">
        <v>16</v>
      </c>
      <c r="C4" s="332">
        <f>INPUT!C46</f>
        <v>44812</v>
      </c>
      <c r="D4" s="860" t="s">
        <v>190</v>
      </c>
      <c r="E4" s="864" t="s">
        <v>16</v>
      </c>
      <c r="F4" s="866">
        <f>INPUT!C21</f>
        <v>0</v>
      </c>
    </row>
    <row r="5" spans="1:22" s="325" customFormat="1" ht="20.100000000000001" customHeight="1" x14ac:dyDescent="0.2">
      <c r="A5" s="333" t="s">
        <v>46</v>
      </c>
      <c r="B5" s="334" t="s">
        <v>16</v>
      </c>
      <c r="C5" s="335" t="str">
        <f>INPUT!C47</f>
        <v>Nurhayadi</v>
      </c>
      <c r="D5" s="863"/>
      <c r="E5" s="865"/>
      <c r="F5" s="867"/>
    </row>
    <row r="7" spans="1:22" x14ac:dyDescent="0.2">
      <c r="A7" s="336"/>
      <c r="B7" s="482"/>
      <c r="C7" s="482"/>
      <c r="D7" s="482"/>
      <c r="E7" s="482"/>
      <c r="F7" s="483"/>
    </row>
    <row r="8" spans="1:22" x14ac:dyDescent="0.2">
      <c r="A8" s="339"/>
      <c r="B8" s="351"/>
      <c r="C8" s="351"/>
      <c r="D8" s="351"/>
      <c r="E8" s="351"/>
      <c r="F8" s="352"/>
    </row>
    <row r="9" spans="1:22" x14ac:dyDescent="0.2">
      <c r="A9" s="339"/>
      <c r="B9" s="351"/>
      <c r="C9" s="351"/>
      <c r="D9" s="351"/>
      <c r="E9" s="351"/>
      <c r="F9" s="352"/>
    </row>
    <row r="10" spans="1:22" x14ac:dyDescent="0.2">
      <c r="A10" s="339"/>
      <c r="B10" s="351"/>
      <c r="C10" s="351"/>
      <c r="D10" s="351"/>
      <c r="E10" s="351"/>
      <c r="F10" s="352"/>
    </row>
    <row r="11" spans="1:22" x14ac:dyDescent="0.2">
      <c r="A11" s="339"/>
      <c r="B11" s="351"/>
      <c r="C11" s="351"/>
      <c r="D11" s="351"/>
      <c r="E11" s="351"/>
      <c r="F11" s="352"/>
    </row>
    <row r="12" spans="1:22" x14ac:dyDescent="0.2">
      <c r="A12" s="339"/>
      <c r="B12" s="351"/>
      <c r="C12" s="351"/>
      <c r="D12" s="351"/>
      <c r="E12" s="351"/>
      <c r="F12" s="352"/>
    </row>
    <row r="13" spans="1:22" x14ac:dyDescent="0.2">
      <c r="A13" s="339"/>
      <c r="B13" s="351"/>
      <c r="C13" s="351"/>
      <c r="D13" s="351"/>
      <c r="E13" s="351"/>
      <c r="F13" s="352"/>
      <c r="I13" s="353"/>
      <c r="M13" s="353"/>
      <c r="R13" s="353"/>
      <c r="V13" s="353"/>
    </row>
    <row r="14" spans="1:22" x14ac:dyDescent="0.2">
      <c r="A14" s="339"/>
      <c r="B14" s="351"/>
      <c r="C14" s="351"/>
      <c r="D14" s="351"/>
      <c r="E14" s="351"/>
      <c r="F14" s="352"/>
    </row>
    <row r="15" spans="1:22" x14ac:dyDescent="0.2">
      <c r="A15" s="339"/>
      <c r="B15" s="351"/>
      <c r="C15" s="351"/>
      <c r="D15" s="351"/>
      <c r="E15" s="351"/>
      <c r="F15" s="352"/>
    </row>
    <row r="16" spans="1:22" x14ac:dyDescent="0.2">
      <c r="A16" s="339"/>
      <c r="B16" s="351"/>
      <c r="C16" s="351"/>
      <c r="D16" s="351"/>
      <c r="E16" s="351"/>
      <c r="F16" s="352"/>
    </row>
    <row r="17" spans="1:22" x14ac:dyDescent="0.2">
      <c r="A17" s="339"/>
      <c r="B17" s="351"/>
      <c r="C17" s="351"/>
      <c r="D17" s="351"/>
      <c r="E17" s="351"/>
      <c r="F17" s="352"/>
    </row>
    <row r="18" spans="1:22" x14ac:dyDescent="0.2">
      <c r="A18" s="339"/>
      <c r="B18" s="351"/>
      <c r="C18" s="351"/>
      <c r="D18" s="351"/>
      <c r="E18" s="351"/>
      <c r="F18" s="352"/>
    </row>
    <row r="19" spans="1:22" x14ac:dyDescent="0.2">
      <c r="A19" s="339"/>
      <c r="B19" s="351"/>
      <c r="C19" s="351"/>
      <c r="D19" s="351"/>
      <c r="E19" s="351"/>
      <c r="F19" s="352"/>
    </row>
    <row r="20" spans="1:22" x14ac:dyDescent="0.2">
      <c r="A20" s="339"/>
      <c r="B20" s="351"/>
      <c r="C20" s="351"/>
      <c r="D20" s="351"/>
      <c r="E20" s="351"/>
      <c r="F20" s="352"/>
    </row>
    <row r="21" spans="1:22" x14ac:dyDescent="0.2">
      <c r="A21" s="339"/>
      <c r="B21" s="351"/>
      <c r="C21" s="351"/>
      <c r="D21" s="351"/>
      <c r="E21" s="351"/>
      <c r="F21" s="352"/>
      <c r="J21" s="325"/>
    </row>
    <row r="22" spans="1:22" x14ac:dyDescent="0.2">
      <c r="A22" s="339"/>
      <c r="B22" s="351"/>
      <c r="C22" s="351"/>
      <c r="D22" s="351"/>
      <c r="E22" s="351"/>
      <c r="F22" s="352"/>
    </row>
    <row r="23" spans="1:22" x14ac:dyDescent="0.2">
      <c r="A23" s="339"/>
      <c r="B23" s="351"/>
      <c r="C23" s="351"/>
      <c r="D23" s="351"/>
      <c r="E23" s="351"/>
      <c r="F23" s="352"/>
    </row>
    <row r="24" spans="1:22" x14ac:dyDescent="0.2">
      <c r="A24" s="868"/>
      <c r="B24" s="871"/>
      <c r="C24" s="871"/>
      <c r="D24" s="871"/>
      <c r="E24" s="871"/>
      <c r="F24" s="872"/>
    </row>
    <row r="25" spans="1:22" x14ac:dyDescent="0.2">
      <c r="A25" s="339"/>
      <c r="B25" s="351"/>
      <c r="C25" s="351"/>
      <c r="D25" s="351"/>
      <c r="E25" s="351"/>
      <c r="F25" s="352"/>
      <c r="I25" s="353"/>
      <c r="M25" s="353"/>
      <c r="R25" s="353"/>
      <c r="V25" s="353"/>
    </row>
    <row r="26" spans="1:22" x14ac:dyDescent="0.2">
      <c r="A26" s="354"/>
      <c r="B26" s="351"/>
      <c r="C26" s="351"/>
      <c r="D26" s="351"/>
      <c r="E26" s="351"/>
      <c r="F26" s="352"/>
    </row>
    <row r="27" spans="1:22" x14ac:dyDescent="0.2">
      <c r="A27" s="857"/>
      <c r="B27" s="858"/>
      <c r="C27" s="858"/>
      <c r="D27" s="858"/>
      <c r="E27" s="858"/>
      <c r="F27" s="859"/>
      <c r="G27" s="351"/>
    </row>
    <row r="28" spans="1:22" x14ac:dyDescent="0.2">
      <c r="A28" s="868"/>
      <c r="B28" s="869"/>
      <c r="C28" s="869"/>
      <c r="D28" s="869"/>
      <c r="E28" s="869"/>
      <c r="F28" s="870"/>
    </row>
    <row r="29" spans="1:22" x14ac:dyDescent="0.2">
      <c r="A29" s="857"/>
      <c r="B29" s="858"/>
      <c r="C29" s="858"/>
      <c r="D29" s="858"/>
      <c r="E29" s="858"/>
      <c r="F29" s="859"/>
    </row>
    <row r="30" spans="1:22" x14ac:dyDescent="0.2">
      <c r="A30" s="857"/>
      <c r="B30" s="858"/>
      <c r="C30" s="858"/>
      <c r="D30" s="858"/>
      <c r="E30" s="858"/>
      <c r="F30" s="859"/>
    </row>
    <row r="31" spans="1:22" x14ac:dyDescent="0.2">
      <c r="A31" s="330"/>
      <c r="B31" s="351"/>
      <c r="C31" s="351"/>
      <c r="D31" s="351"/>
      <c r="E31" s="351"/>
      <c r="F31" s="352"/>
    </row>
    <row r="32" spans="1:22" x14ac:dyDescent="0.2">
      <c r="A32" s="354"/>
      <c r="B32" s="351"/>
      <c r="C32" s="351"/>
      <c r="D32" s="351"/>
      <c r="E32" s="351"/>
      <c r="F32" s="352"/>
    </row>
    <row r="33" spans="1:13" x14ac:dyDescent="0.2">
      <c r="A33" s="860"/>
      <c r="B33" s="861"/>
      <c r="C33" s="861"/>
      <c r="D33" s="861"/>
      <c r="E33" s="861"/>
      <c r="F33" s="862"/>
      <c r="I33" s="353"/>
      <c r="M33" s="353"/>
    </row>
    <row r="34" spans="1:13" x14ac:dyDescent="0.2">
      <c r="A34" s="339"/>
      <c r="B34" s="351"/>
      <c r="C34" s="351"/>
      <c r="D34" s="351"/>
      <c r="E34" s="351"/>
      <c r="F34" s="352"/>
    </row>
    <row r="35" spans="1:13" x14ac:dyDescent="0.2">
      <c r="A35" s="339"/>
      <c r="B35" s="351"/>
      <c r="C35" s="351"/>
      <c r="D35" s="351"/>
      <c r="E35" s="351"/>
      <c r="F35" s="352"/>
    </row>
    <row r="36" spans="1:13" x14ac:dyDescent="0.2">
      <c r="A36" s="339"/>
      <c r="B36" s="351"/>
      <c r="C36" s="351"/>
      <c r="D36" s="351"/>
      <c r="E36" s="351"/>
      <c r="F36" s="352"/>
    </row>
    <row r="37" spans="1:13" x14ac:dyDescent="0.2">
      <c r="A37" s="339"/>
      <c r="B37" s="351"/>
      <c r="C37" s="351"/>
      <c r="D37" s="351"/>
      <c r="E37" s="351"/>
      <c r="F37" s="352"/>
    </row>
    <row r="38" spans="1:13" x14ac:dyDescent="0.2">
      <c r="A38" s="339"/>
      <c r="B38" s="351"/>
      <c r="C38" s="351"/>
      <c r="D38" s="351"/>
      <c r="E38" s="351"/>
      <c r="F38" s="352"/>
    </row>
    <row r="39" spans="1:13" x14ac:dyDescent="0.2">
      <c r="A39" s="339"/>
      <c r="B39" s="351"/>
      <c r="C39" s="351"/>
      <c r="D39" s="351"/>
      <c r="E39" s="351"/>
      <c r="F39" s="352"/>
    </row>
    <row r="40" spans="1:13" x14ac:dyDescent="0.2">
      <c r="A40" s="339"/>
      <c r="B40" s="351"/>
      <c r="C40" s="351"/>
      <c r="D40" s="351"/>
      <c r="E40" s="351"/>
      <c r="F40" s="352"/>
    </row>
    <row r="41" spans="1:13" x14ac:dyDescent="0.2">
      <c r="A41" s="857"/>
      <c r="B41" s="858"/>
      <c r="C41" s="858"/>
      <c r="D41" s="858"/>
      <c r="E41" s="858"/>
      <c r="F41" s="859"/>
    </row>
    <row r="42" spans="1:13" x14ac:dyDescent="0.2">
      <c r="A42" s="339"/>
      <c r="B42" s="351"/>
      <c r="C42" s="351"/>
      <c r="D42" s="351"/>
      <c r="E42" s="351"/>
      <c r="F42" s="352"/>
    </row>
    <row r="43" spans="1:13" x14ac:dyDescent="0.2">
      <c r="A43" s="330"/>
      <c r="B43" s="351"/>
      <c r="C43" s="351"/>
      <c r="D43" s="351"/>
      <c r="E43" s="351"/>
      <c r="F43" s="352"/>
    </row>
    <row r="44" spans="1:13" x14ac:dyDescent="0.2">
      <c r="A44" s="330"/>
      <c r="B44" s="351"/>
      <c r="C44" s="351"/>
      <c r="D44" s="351"/>
      <c r="E44" s="351"/>
      <c r="F44" s="352"/>
    </row>
    <row r="45" spans="1:13" x14ac:dyDescent="0.2">
      <c r="A45" s="330"/>
      <c r="B45" s="351"/>
      <c r="C45" s="605"/>
      <c r="D45" s="351"/>
      <c r="E45" s="351"/>
      <c r="F45" s="352"/>
    </row>
    <row r="46" spans="1:13" x14ac:dyDescent="0.2">
      <c r="A46" s="330"/>
      <c r="B46" s="351"/>
      <c r="C46" s="351"/>
      <c r="D46" s="351"/>
      <c r="E46" s="351"/>
      <c r="F46" s="352"/>
    </row>
    <row r="47" spans="1:13" x14ac:dyDescent="0.2">
      <c r="A47" s="354"/>
      <c r="B47" s="351"/>
      <c r="C47" s="351"/>
      <c r="D47" s="351"/>
      <c r="E47" s="351"/>
      <c r="F47" s="352"/>
    </row>
    <row r="48" spans="1:13" x14ac:dyDescent="0.2">
      <c r="A48" s="330"/>
      <c r="B48" s="351"/>
      <c r="C48" s="351"/>
      <c r="D48" s="351"/>
      <c r="E48" s="351"/>
      <c r="F48" s="352"/>
    </row>
    <row r="49" spans="1:6" x14ac:dyDescent="0.2">
      <c r="A49" s="354"/>
      <c r="B49" s="351"/>
      <c r="C49" s="351"/>
      <c r="D49" s="351"/>
      <c r="E49" s="351"/>
      <c r="F49" s="352"/>
    </row>
    <row r="50" spans="1:6" x14ac:dyDescent="0.2">
      <c r="A50" s="330"/>
      <c r="B50" s="351"/>
      <c r="C50" s="351"/>
      <c r="D50" s="351"/>
      <c r="E50" s="351"/>
      <c r="F50" s="352"/>
    </row>
    <row r="51" spans="1:6" x14ac:dyDescent="0.2">
      <c r="A51" s="873" t="s">
        <v>465</v>
      </c>
      <c r="B51" s="874"/>
      <c r="C51" s="874"/>
      <c r="D51" s="874"/>
      <c r="E51" s="874"/>
      <c r="F51" s="875"/>
    </row>
    <row r="52" spans="1:6" x14ac:dyDescent="0.2">
      <c r="A52" s="857"/>
      <c r="B52" s="858"/>
      <c r="C52" s="858"/>
      <c r="D52" s="858"/>
      <c r="E52" s="858"/>
      <c r="F52" s="859"/>
    </row>
    <row r="53" spans="1:6" x14ac:dyDescent="0.2">
      <c r="A53" s="417"/>
      <c r="B53" s="355"/>
      <c r="C53" s="355"/>
      <c r="D53" s="355"/>
      <c r="E53" s="355"/>
      <c r="F53" s="356"/>
    </row>
  </sheetData>
  <mergeCells count="12">
    <mergeCell ref="A41:F41"/>
    <mergeCell ref="A33:F33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</mergeCells>
  <phoneticPr fontId="5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W38"/>
  <sheetViews>
    <sheetView topLeftCell="A4" zoomScale="70" zoomScaleNormal="70" zoomScaleSheetLayoutView="100" workbookViewId="0">
      <selection activeCell="K31" sqref="K31"/>
    </sheetView>
  </sheetViews>
  <sheetFormatPr defaultColWidth="9.140625" defaultRowHeight="12.75" x14ac:dyDescent="0.2"/>
  <cols>
    <col min="1" max="1" width="2.42578125" style="318" customWidth="1"/>
    <col min="2" max="2" width="13.85546875" style="318" customWidth="1"/>
    <col min="3" max="3" width="1.5703125" style="318" customWidth="1"/>
    <col min="4" max="4" width="24.28515625" style="318" customWidth="1"/>
    <col min="5" max="5" width="15.85546875" style="318" customWidth="1"/>
    <col min="6" max="6" width="2.140625" style="318" customWidth="1"/>
    <col min="7" max="7" width="29.85546875" style="318" customWidth="1"/>
    <col min="8" max="16384" width="9.140625" style="318"/>
  </cols>
  <sheetData>
    <row r="1" spans="1:23" ht="20.25" x14ac:dyDescent="0.2">
      <c r="E1" s="319" t="s">
        <v>191</v>
      </c>
    </row>
    <row r="2" spans="1:23" s="325" customFormat="1" ht="20.100000000000001" customHeight="1" x14ac:dyDescent="0.2">
      <c r="A2" s="320"/>
      <c r="B2" s="321" t="s">
        <v>43</v>
      </c>
      <c r="C2" s="321" t="s">
        <v>16</v>
      </c>
      <c r="D2" s="414" t="str">
        <f>INPUT!C5</f>
        <v>JAW-JK-GGP-0435</v>
      </c>
      <c r="E2" s="320" t="s">
        <v>188</v>
      </c>
      <c r="F2" s="321" t="s">
        <v>16</v>
      </c>
      <c r="G2" s="323" t="str">
        <f>INPUT!C9</f>
        <v>Greenfield</v>
      </c>
      <c r="H2" s="324"/>
    </row>
    <row r="3" spans="1:23" s="325" customFormat="1" ht="20.100000000000001" customHeight="1" x14ac:dyDescent="0.2">
      <c r="A3" s="326"/>
      <c r="B3" s="327" t="s">
        <v>44</v>
      </c>
      <c r="C3" s="327" t="s">
        <v>16</v>
      </c>
      <c r="D3" s="415" t="str">
        <f>INPUT!C6</f>
        <v>PETERNAKAN KAPUK RAYA RELOCATION</v>
      </c>
      <c r="E3" s="326" t="s">
        <v>189</v>
      </c>
      <c r="F3" s="327" t="s">
        <v>16</v>
      </c>
      <c r="G3" s="329" t="str">
        <f>INPUT!C20</f>
        <v>JABODETABEK</v>
      </c>
      <c r="H3" s="324"/>
    </row>
    <row r="4" spans="1:23" s="325" customFormat="1" ht="20.100000000000001" customHeight="1" x14ac:dyDescent="0.2">
      <c r="A4" s="330"/>
      <c r="B4" s="373" t="s">
        <v>45</v>
      </c>
      <c r="C4" s="331" t="s">
        <v>16</v>
      </c>
      <c r="D4" s="332">
        <f>'Photo GPS'!C4</f>
        <v>44812</v>
      </c>
      <c r="E4" s="860" t="s">
        <v>190</v>
      </c>
      <c r="F4" s="864" t="s">
        <v>16</v>
      </c>
      <c r="G4" s="866">
        <f>INPUT!C21</f>
        <v>0</v>
      </c>
    </row>
    <row r="5" spans="1:23" s="325" customFormat="1" ht="20.100000000000001" customHeight="1" x14ac:dyDescent="0.2">
      <c r="A5" s="333"/>
      <c r="B5" s="374" t="s">
        <v>46</v>
      </c>
      <c r="C5" s="334" t="s">
        <v>16</v>
      </c>
      <c r="D5" s="335" t="str">
        <f>INPUT!C47</f>
        <v>Nurhayadi</v>
      </c>
      <c r="E5" s="863"/>
      <c r="F5" s="865"/>
      <c r="G5" s="867"/>
    </row>
    <row r="7" spans="1:23" x14ac:dyDescent="0.2">
      <c r="A7" s="336"/>
      <c r="B7" s="375"/>
      <c r="C7" s="337"/>
      <c r="D7" s="337"/>
      <c r="E7" s="337"/>
      <c r="F7" s="337"/>
      <c r="G7" s="338"/>
    </row>
    <row r="8" spans="1:23" x14ac:dyDescent="0.2">
      <c r="A8" s="339"/>
      <c r="B8" s="376"/>
      <c r="C8" s="340"/>
      <c r="D8" s="340"/>
      <c r="E8" s="340"/>
      <c r="F8" s="340"/>
      <c r="G8" s="341"/>
    </row>
    <row r="9" spans="1:23" x14ac:dyDescent="0.2">
      <c r="A9" s="339"/>
      <c r="B9" s="376"/>
      <c r="C9" s="340"/>
      <c r="D9" s="340"/>
      <c r="E9" s="340"/>
      <c r="F9" s="340"/>
      <c r="G9" s="341"/>
    </row>
    <row r="10" spans="1:23" x14ac:dyDescent="0.2">
      <c r="A10" s="339"/>
      <c r="B10" s="376"/>
      <c r="C10" s="340"/>
      <c r="D10" s="340"/>
      <c r="E10" s="340"/>
      <c r="F10" s="340"/>
      <c r="G10" s="341"/>
    </row>
    <row r="11" spans="1:23" x14ac:dyDescent="0.2">
      <c r="A11" s="339"/>
      <c r="B11" s="376"/>
      <c r="C11" s="340"/>
      <c r="D11" s="340"/>
      <c r="E11" s="340"/>
      <c r="F11" s="340"/>
      <c r="G11" s="341"/>
    </row>
    <row r="12" spans="1:23" x14ac:dyDescent="0.2">
      <c r="A12" s="339"/>
      <c r="B12" s="376"/>
      <c r="C12" s="340"/>
      <c r="D12" s="340"/>
      <c r="E12" s="340"/>
      <c r="F12" s="340"/>
      <c r="G12" s="341"/>
    </row>
    <row r="13" spans="1:23" x14ac:dyDescent="0.2">
      <c r="A13" s="339"/>
      <c r="B13" s="376"/>
      <c r="C13" s="340"/>
      <c r="D13" s="340"/>
      <c r="E13" s="340"/>
      <c r="F13" s="340"/>
      <c r="G13" s="341"/>
      <c r="J13" s="342"/>
      <c r="N13" s="342"/>
      <c r="S13" s="342"/>
      <c r="W13" s="342"/>
    </row>
    <row r="14" spans="1:23" x14ac:dyDescent="0.2">
      <c r="A14" s="339"/>
      <c r="B14" s="376"/>
      <c r="C14" s="340"/>
      <c r="D14" s="340"/>
      <c r="E14" s="340"/>
      <c r="F14" s="340"/>
      <c r="G14" s="341"/>
    </row>
    <row r="15" spans="1:23" x14ac:dyDescent="0.2">
      <c r="A15" s="339"/>
      <c r="B15" s="376"/>
      <c r="C15" s="340"/>
      <c r="D15" s="340"/>
      <c r="E15" s="340"/>
      <c r="F15" s="340"/>
      <c r="G15" s="341"/>
    </row>
    <row r="16" spans="1:23" x14ac:dyDescent="0.2">
      <c r="A16" s="339"/>
      <c r="B16" s="376"/>
      <c r="C16" s="340"/>
      <c r="D16" s="340"/>
      <c r="E16" s="340"/>
      <c r="F16" s="340"/>
      <c r="G16" s="341"/>
    </row>
    <row r="17" spans="1:23" x14ac:dyDescent="0.2">
      <c r="A17" s="339"/>
      <c r="B17" s="376"/>
      <c r="C17" s="340"/>
      <c r="D17" s="340"/>
      <c r="E17" s="340"/>
      <c r="F17" s="340"/>
      <c r="G17" s="341"/>
    </row>
    <row r="18" spans="1:23" x14ac:dyDescent="0.2">
      <c r="A18" s="339"/>
      <c r="B18" s="376"/>
      <c r="C18" s="340"/>
      <c r="D18" s="340"/>
      <c r="E18" s="340"/>
      <c r="F18" s="340"/>
      <c r="G18" s="341"/>
    </row>
    <row r="19" spans="1:23" x14ac:dyDescent="0.2">
      <c r="A19" s="339"/>
      <c r="B19" s="376"/>
      <c r="C19" s="340"/>
      <c r="D19" s="340"/>
      <c r="E19" s="340"/>
      <c r="F19" s="340"/>
      <c r="G19" s="341"/>
    </row>
    <row r="20" spans="1:23" x14ac:dyDescent="0.2">
      <c r="A20" s="339"/>
      <c r="B20" s="376"/>
      <c r="C20" s="340"/>
      <c r="D20" s="340"/>
      <c r="E20" s="340"/>
      <c r="F20" s="340"/>
      <c r="G20" s="341"/>
    </row>
    <row r="21" spans="1:23" x14ac:dyDescent="0.2">
      <c r="A21" s="339"/>
      <c r="B21" s="376"/>
      <c r="C21" s="340"/>
      <c r="D21" s="340"/>
      <c r="E21" s="340"/>
      <c r="F21" s="340"/>
      <c r="G21" s="341"/>
    </row>
    <row r="22" spans="1:23" x14ac:dyDescent="0.2">
      <c r="A22" s="339"/>
      <c r="B22" s="376"/>
      <c r="C22" s="340"/>
      <c r="D22" s="340"/>
      <c r="E22" s="340"/>
      <c r="F22" s="340"/>
      <c r="G22" s="341"/>
    </row>
    <row r="23" spans="1:23" x14ac:dyDescent="0.2">
      <c r="A23" s="339"/>
      <c r="B23" s="376"/>
      <c r="C23" s="340"/>
      <c r="D23" s="340"/>
      <c r="E23" s="340"/>
      <c r="F23" s="340"/>
      <c r="G23" s="341"/>
    </row>
    <row r="24" spans="1:23" x14ac:dyDescent="0.2">
      <c r="A24" s="339"/>
      <c r="B24" s="376"/>
      <c r="C24" s="340"/>
      <c r="D24" s="340"/>
      <c r="E24" s="340"/>
      <c r="F24" s="340"/>
      <c r="G24" s="341"/>
    </row>
    <row r="25" spans="1:23" x14ac:dyDescent="0.2">
      <c r="A25" s="339"/>
      <c r="B25" s="376"/>
      <c r="C25" s="340"/>
      <c r="D25" s="340"/>
      <c r="E25" s="340"/>
      <c r="F25" s="340"/>
      <c r="G25" s="341"/>
      <c r="J25" s="342"/>
      <c r="N25" s="342"/>
      <c r="S25" s="342"/>
      <c r="W25" s="342"/>
    </row>
    <row r="26" spans="1:23" x14ac:dyDescent="0.2">
      <c r="A26" s="339"/>
      <c r="B26" s="376"/>
      <c r="C26" s="340"/>
      <c r="D26" s="340"/>
      <c r="E26" s="340"/>
      <c r="F26" s="340"/>
      <c r="G26" s="341"/>
    </row>
    <row r="27" spans="1:23" x14ac:dyDescent="0.2">
      <c r="A27" s="868"/>
      <c r="B27" s="871"/>
      <c r="C27" s="876"/>
      <c r="D27" s="876"/>
      <c r="E27" s="876"/>
      <c r="F27" s="876"/>
      <c r="G27" s="877"/>
    </row>
    <row r="28" spans="1:23" x14ac:dyDescent="0.2">
      <c r="A28" s="339"/>
      <c r="B28" s="376"/>
      <c r="C28" s="340"/>
      <c r="D28" s="340"/>
      <c r="E28" s="340"/>
      <c r="F28" s="340"/>
      <c r="G28" s="341"/>
    </row>
    <row r="29" spans="1:23" x14ac:dyDescent="0.2">
      <c r="A29" s="330"/>
      <c r="B29" s="373"/>
      <c r="C29" s="340"/>
      <c r="D29" s="340"/>
      <c r="E29" s="340"/>
      <c r="F29" s="340"/>
      <c r="G29" s="341"/>
    </row>
    <row r="30" spans="1:23" x14ac:dyDescent="0.2">
      <c r="A30" s="330"/>
      <c r="B30" s="373"/>
      <c r="C30" s="340"/>
      <c r="D30" s="340"/>
      <c r="E30" s="340"/>
      <c r="F30" s="340"/>
      <c r="G30" s="341"/>
    </row>
    <row r="31" spans="1:23" x14ac:dyDescent="0.2">
      <c r="A31" s="330"/>
      <c r="B31" s="373"/>
      <c r="C31" s="340"/>
      <c r="D31" s="340"/>
      <c r="E31" s="340"/>
      <c r="F31" s="340"/>
      <c r="G31" s="341"/>
    </row>
    <row r="32" spans="1:23" x14ac:dyDescent="0.2">
      <c r="A32" s="330"/>
      <c r="B32" s="373"/>
      <c r="C32" s="340"/>
      <c r="D32" s="340"/>
      <c r="E32" s="340"/>
      <c r="F32" s="340"/>
      <c r="G32" s="341"/>
    </row>
    <row r="33" spans="1:8" x14ac:dyDescent="0.2">
      <c r="A33" s="343"/>
      <c r="B33" s="340"/>
      <c r="C33" s="340"/>
      <c r="D33" s="340"/>
      <c r="E33" s="340"/>
      <c r="F33" s="340"/>
      <c r="G33" s="341"/>
    </row>
    <row r="34" spans="1:8" x14ac:dyDescent="0.2">
      <c r="A34" s="330"/>
      <c r="B34" s="373"/>
      <c r="C34" s="340"/>
      <c r="D34" s="340"/>
      <c r="E34" s="340"/>
      <c r="F34" s="340"/>
      <c r="G34" s="341"/>
    </row>
    <row r="35" spans="1:8" x14ac:dyDescent="0.2">
      <c r="A35" s="343"/>
      <c r="B35" s="340"/>
      <c r="C35" s="340"/>
      <c r="D35" s="340"/>
      <c r="E35" s="340"/>
      <c r="F35" s="340"/>
      <c r="G35" s="341"/>
    </row>
    <row r="36" spans="1:8" x14ac:dyDescent="0.2">
      <c r="A36" s="330"/>
      <c r="B36" s="373"/>
      <c r="C36" s="340"/>
      <c r="D36" s="340"/>
      <c r="E36" s="340"/>
      <c r="F36" s="340"/>
      <c r="G36" s="341"/>
    </row>
    <row r="37" spans="1:8" x14ac:dyDescent="0.2">
      <c r="A37" s="344"/>
      <c r="B37" s="345"/>
      <c r="C37" s="345"/>
      <c r="D37" s="345"/>
      <c r="E37" s="345"/>
      <c r="F37" s="345"/>
      <c r="G37" s="346"/>
      <c r="H37" s="343"/>
    </row>
    <row r="38" spans="1:8" x14ac:dyDescent="0.2">
      <c r="A38" s="343"/>
      <c r="B38" s="340"/>
      <c r="C38" s="340"/>
      <c r="D38" s="340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Sheet2</vt:lpstr>
      <vt:lpstr>Sheet3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Anugerah P P Aji</cp:lastModifiedBy>
  <cp:lastPrinted>2018-03-25T05:47:15Z</cp:lastPrinted>
  <dcterms:created xsi:type="dcterms:W3CDTF">2005-03-24T00:06:55Z</dcterms:created>
  <dcterms:modified xsi:type="dcterms:W3CDTF">2023-01-12T10:02:07Z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00080062160000000000010282310207f7000400038000</vt:lpwstr>
  </property>
</Properties>
</file>