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eignOffice\Atmel_AVR\DDS_si5351\AW_Code\SugarCubeVFO\"/>
    </mc:Choice>
  </mc:AlternateContent>
  <xr:revisionPtr revIDLastSave="0" documentId="13_ncr:1_{8CDB77EE-F6C9-4BC5-9118-04E22B1284B4}" xr6:coauthVersionLast="43" xr6:coauthVersionMax="43" xr10:uidLastSave="{00000000-0000-0000-0000-000000000000}"/>
  <bookViews>
    <workbookView xWindow="-120" yWindow="-120" windowWidth="24240" windowHeight="13140" xr2:uid="{3B50DC9F-9D33-463E-B1B7-7A9F83EE4191}"/>
  </bookViews>
  <sheets>
    <sheet name="SugarCubeVF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9" i="1" l="1"/>
  <c r="I79" i="1"/>
  <c r="S53" i="1"/>
  <c r="K74" i="1" s="1"/>
  <c r="L82" i="1" s="1"/>
  <c r="R53" i="1"/>
  <c r="I74" i="1" s="1"/>
  <c r="K82" i="1" s="1"/>
  <c r="S35" i="1"/>
  <c r="R35" i="1"/>
  <c r="U53" i="1"/>
  <c r="O74" i="1" s="1"/>
  <c r="N82" i="1" s="1"/>
  <c r="T53" i="1"/>
  <c r="M74" i="1" s="1"/>
  <c r="M82" i="1" s="1"/>
  <c r="W45" i="1"/>
  <c r="R45" i="1"/>
  <c r="W44" i="1"/>
  <c r="R44" i="1"/>
  <c r="W43" i="1"/>
  <c r="R43" i="1"/>
  <c r="W42" i="1"/>
  <c r="R42" i="1"/>
  <c r="U35" i="1"/>
  <c r="T35" i="1"/>
  <c r="L46" i="1"/>
  <c r="V71" i="1" s="1"/>
  <c r="J82" i="1" s="1"/>
  <c r="K46" i="1"/>
  <c r="U71" i="1" s="1"/>
  <c r="I82" i="1" s="1"/>
  <c r="J46" i="1"/>
  <c r="T71" i="1" s="1"/>
  <c r="P81" i="1" s="1"/>
  <c r="I46" i="1"/>
  <c r="S71" i="1" s="1"/>
  <c r="O81" i="1" s="1"/>
  <c r="G46" i="1"/>
  <c r="L45" i="1"/>
  <c r="Q71" i="1" s="1"/>
  <c r="N81" i="1" s="1"/>
  <c r="K45" i="1"/>
  <c r="P71" i="1" s="1"/>
  <c r="M81" i="1" s="1"/>
  <c r="J45" i="1"/>
  <c r="O71" i="1" s="1"/>
  <c r="L81" i="1" s="1"/>
  <c r="I45" i="1"/>
  <c r="N71" i="1" s="1"/>
  <c r="K81" i="1" s="1"/>
  <c r="G45" i="1"/>
  <c r="L44" i="1"/>
  <c r="L71" i="1" s="1"/>
  <c r="J81" i="1" s="1"/>
  <c r="K44" i="1"/>
  <c r="K71" i="1" s="1"/>
  <c r="I81" i="1" s="1"/>
  <c r="J44" i="1"/>
  <c r="J71" i="1" s="1"/>
  <c r="P80" i="1" s="1"/>
  <c r="I44" i="1"/>
  <c r="I71" i="1" s="1"/>
  <c r="O80" i="1" s="1"/>
  <c r="G44" i="1"/>
  <c r="L43" i="1"/>
  <c r="V68" i="1" s="1"/>
  <c r="N80" i="1" s="1"/>
  <c r="K43" i="1"/>
  <c r="U68" i="1" s="1"/>
  <c r="M80" i="1" s="1"/>
  <c r="J43" i="1"/>
  <c r="T68" i="1" s="1"/>
  <c r="L80" i="1" s="1"/>
  <c r="I43" i="1"/>
  <c r="S68" i="1" s="1"/>
  <c r="K80" i="1" s="1"/>
  <c r="G43" i="1"/>
  <c r="L42" i="1"/>
  <c r="Q68" i="1" s="1"/>
  <c r="J80" i="1" s="1"/>
  <c r="K42" i="1"/>
  <c r="P68" i="1" s="1"/>
  <c r="I80" i="1" s="1"/>
  <c r="J42" i="1"/>
  <c r="O68" i="1" s="1"/>
  <c r="P79" i="1" s="1"/>
  <c r="I42" i="1"/>
  <c r="N68" i="1" s="1"/>
  <c r="O79" i="1" s="1"/>
  <c r="G42" i="1"/>
  <c r="L41" i="1"/>
  <c r="L68" i="1" s="1"/>
  <c r="N79" i="1" s="1"/>
  <c r="K41" i="1"/>
  <c r="K68" i="1" s="1"/>
  <c r="M79" i="1" s="1"/>
  <c r="J41" i="1"/>
  <c r="J68" i="1" s="1"/>
  <c r="L79" i="1" s="1"/>
  <c r="I41" i="1"/>
  <c r="I68" i="1" s="1"/>
  <c r="K79" i="1" s="1"/>
  <c r="G41" i="1"/>
  <c r="W27" i="1"/>
  <c r="W26" i="1"/>
  <c r="W25" i="1"/>
  <c r="W24" i="1"/>
  <c r="R27" i="1"/>
  <c r="R26" i="1"/>
  <c r="R25" i="1"/>
  <c r="R24" i="1"/>
  <c r="I29" i="1"/>
  <c r="J29" i="1"/>
  <c r="K29" i="1"/>
  <c r="L29" i="1"/>
  <c r="G29" i="1"/>
  <c r="I28" i="1"/>
  <c r="J28" i="1"/>
  <c r="K28" i="1"/>
  <c r="L28" i="1"/>
  <c r="G28" i="1"/>
  <c r="I27" i="1"/>
  <c r="J27" i="1"/>
  <c r="K27" i="1"/>
  <c r="L27" i="1"/>
  <c r="G27" i="1"/>
  <c r="I26" i="1"/>
  <c r="J26" i="1"/>
  <c r="K26" i="1"/>
  <c r="L26" i="1"/>
  <c r="G26" i="1"/>
  <c r="I25" i="1"/>
  <c r="J25" i="1"/>
  <c r="K25" i="1"/>
  <c r="L25" i="1"/>
  <c r="G25" i="1"/>
  <c r="I24" i="1"/>
  <c r="J24" i="1"/>
  <c r="K24" i="1"/>
  <c r="L24" i="1"/>
  <c r="G24" i="1"/>
</calcChain>
</file>

<file path=xl/sharedStrings.xml><?xml version="1.0" encoding="utf-8"?>
<sst xmlns="http://schemas.openxmlformats.org/spreadsheetml/2006/main" count="154" uniqueCount="83">
  <si>
    <t>Crystal</t>
  </si>
  <si>
    <t>VFO A</t>
  </si>
  <si>
    <t>VFO B</t>
  </si>
  <si>
    <t>IF</t>
  </si>
  <si>
    <t>BFO A</t>
  </si>
  <si>
    <t>BFO B</t>
  </si>
  <si>
    <t>SC Output</t>
  </si>
  <si>
    <t>Mode 0</t>
  </si>
  <si>
    <t>Mode 1</t>
  </si>
  <si>
    <t>Mode 2</t>
  </si>
  <si>
    <t>Mode 3</t>
  </si>
  <si>
    <t>SugarCube VFO Calculation Worksheet</t>
  </si>
  <si>
    <t>HEX</t>
  </si>
  <si>
    <t>EEPROM Stored Data</t>
  </si>
  <si>
    <t>SC Input Data</t>
  </si>
  <si>
    <t>Mode Definition</t>
  </si>
  <si>
    <t>TX</t>
  </si>
  <si>
    <t>RX</t>
  </si>
  <si>
    <t>Operation</t>
  </si>
  <si>
    <t>Mode Bytes:</t>
  </si>
  <si>
    <t>VFO A RX</t>
  </si>
  <si>
    <t>VFO B RX</t>
  </si>
  <si>
    <t>VFO A TX</t>
  </si>
  <si>
    <t>VFO B TX</t>
  </si>
  <si>
    <t>Instructions</t>
  </si>
  <si>
    <t>or:</t>
  </si>
  <si>
    <t>Title</t>
  </si>
  <si>
    <t>Here is the section where 
I entered the data used in 
the original design published on the website</t>
  </si>
  <si>
    <t>Equivalent HEX value for reference</t>
  </si>
  <si>
    <t>Enter YOUR data here</t>
  </si>
  <si>
    <t>Each row corresponds with the four equivalent bytes of data stored in the EEPROM for the relevant parameter e.g. Crystal = 25.0MHz = 25,000,000 = &amp;h17D7840 (See HEX value - Green arrow) which must be stored in EEPROM as four equivalent byte HEX values (saved in reverse order) of 40 78 7D and 01</t>
  </si>
  <si>
    <t>Each row corresponds with the four equivalent bytes of data stored in the EEPROM for the relevant parameter</t>
  </si>
  <si>
    <r>
      <t xml:space="preserve">The </t>
    </r>
    <r>
      <rPr>
        <u/>
        <sz val="11"/>
        <color theme="1"/>
        <rFont val="Calibri"/>
        <family val="2"/>
        <scheme val="minor"/>
      </rPr>
      <t>first table</t>
    </r>
    <r>
      <rPr>
        <sz val="11"/>
        <color theme="1"/>
        <rFont val="Calibri"/>
        <family val="2"/>
        <scheme val="minor"/>
      </rPr>
      <t xml:space="preserve"> in this section (left hand side) generates the main frequency-related parameters e.g. starting frequencies for VFO A and VFO B etc</t>
    </r>
  </si>
  <si>
    <t xml:space="preserve">VFO A </t>
  </si>
  <si>
    <r>
      <t xml:space="preserve">Each column selects the mode used for the VFO on Transmit and Receive - One table for VFO A and the second for VFO B  i.e. No mixing, high-side injection, low-side injection, or inverted (See </t>
    </r>
    <r>
      <rPr>
        <b/>
        <sz val="11"/>
        <color theme="1"/>
        <rFont val="Calibri"/>
        <family val="2"/>
        <scheme val="minor"/>
      </rPr>
      <t>Mode Definition</t>
    </r>
    <r>
      <rPr>
        <sz val="11"/>
        <color theme="1"/>
        <rFont val="Calibri"/>
        <family val="2"/>
        <scheme val="minor"/>
      </rPr>
      <t xml:space="preserve"> summary description table on the right).
These tables generate the four Mode Bytes (table below)</t>
    </r>
  </si>
  <si>
    <t>This worksheet includes several examples and allows users to calculate revised EEPROM parameters necessary for your own requirements.</t>
  </si>
  <si>
    <r>
      <t xml:space="preserve">The </t>
    </r>
    <r>
      <rPr>
        <u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set of three tables (right hand side) shows how the four bytes which define the VFO operating modes are determined</t>
    </r>
  </si>
  <si>
    <r>
      <t xml:space="preserve">The </t>
    </r>
    <r>
      <rPr>
        <b/>
        <u/>
        <sz val="11"/>
        <color theme="1"/>
        <rFont val="Calibri"/>
        <family val="2"/>
        <scheme val="minor"/>
      </rPr>
      <t>first section</t>
    </r>
    <r>
      <rPr>
        <sz val="11"/>
        <color theme="1"/>
        <rFont val="Calibri"/>
        <family val="2"/>
        <scheme val="minor"/>
      </rPr>
      <t xml:space="preserve"> titled "ZL2PD SugarCube Configuration" is an example to illustrate how the parameters stored in the EEPROM data for the prototype described on the website were calculated</t>
    </r>
  </si>
  <si>
    <r>
      <t xml:space="preserve">The </t>
    </r>
    <r>
      <rPr>
        <b/>
        <u/>
        <sz val="11"/>
        <color theme="1"/>
        <rFont val="Calibri"/>
        <family val="2"/>
        <scheme val="minor"/>
      </rPr>
      <t>second section</t>
    </r>
    <r>
      <rPr>
        <sz val="11"/>
        <color theme="1"/>
        <rFont val="Calibri"/>
        <family val="2"/>
        <scheme val="minor"/>
      </rPr>
      <t xml:space="preserve"> titled "User Configuration Tables" can be used to determine the data to be entered in the EEPROM for your SugarCube VFO.</t>
    </r>
  </si>
  <si>
    <t>Version:</t>
  </si>
  <si>
    <t>(The data provided in this section also illustrates another example)</t>
  </si>
  <si>
    <t>©</t>
  </si>
  <si>
    <t>Andrew Woodfield ZL2PD 2019</t>
  </si>
  <si>
    <t>Data:</t>
  </si>
  <si>
    <t>IF Offset</t>
  </si>
  <si>
    <t>HEX:</t>
  </si>
  <si>
    <t>Format:</t>
  </si>
  <si>
    <t>Dummy1,     Crystal,     VFO A Start Freq,     VFO B Start Freq,     IF offset,     A BFO freq,     B BFO freq,     Rx A vfo mix mode,     Rx B vfo mix mode,     Tx A vfo mix mode,     Tx B vfo mix mode</t>
  </si>
  <si>
    <t>2 bytes,       4 bytes,               4 bytes,                    4 bytes,                    4 bytes,         4 bytes,          4 bytes,                  1 byte,                              1 byte,                              1 byte,                               1 byte</t>
  </si>
  <si>
    <t>12345% , 25000000&amp; , 14100000&amp; , 3650000&amp; , 11997300&amp; , 11997300&amp; , 12000700&amp; , 1 , 3 , 2 , 0</t>
  </si>
  <si>
    <r>
      <t xml:space="preserve">Enter your VFO mode settings in the above columns (Enter TX or RX in the relevant column, one entry per column, using CAPITALS). If the calculation results in a negative number, the cell is highlighted in red and </t>
    </r>
    <r>
      <rPr>
        <b/>
        <sz val="11"/>
        <color theme="1"/>
        <rFont val="Calibri"/>
        <family val="2"/>
        <scheme val="minor"/>
      </rPr>
      <t>this mode cannot be used</t>
    </r>
    <r>
      <rPr>
        <sz val="11"/>
        <color theme="1"/>
        <rFont val="Calibri"/>
        <family val="2"/>
        <scheme val="minor"/>
      </rPr>
      <t>. 
The resulting data is generated in the table below.</t>
    </r>
  </si>
  <si>
    <t>Values:</t>
  </si>
  <si>
    <r>
      <t xml:space="preserve">The </t>
    </r>
    <r>
      <rPr>
        <b/>
        <sz val="11"/>
        <color theme="1"/>
        <rFont val="Calibri"/>
        <family val="2"/>
        <scheme val="minor"/>
      </rPr>
      <t>final section</t>
    </r>
    <r>
      <rPr>
        <sz val="11"/>
        <color theme="1"/>
        <rFont val="Calibri"/>
        <family val="2"/>
        <scheme val="minor"/>
      </rPr>
      <t xml:space="preserve"> shows the contents of the prototype's EEPROM which matches the results shown in the first section. These values can be updated with your revised data.</t>
    </r>
  </si>
  <si>
    <t>A BFO</t>
  </si>
  <si>
    <t>B BFO</t>
  </si>
  <si>
    <t>C</t>
  </si>
  <si>
    <t>xxx0</t>
  </si>
  <si>
    <t>xxx1</t>
  </si>
  <si>
    <t>xxx2</t>
  </si>
  <si>
    <t>xxx3</t>
  </si>
  <si>
    <t>xxx4</t>
  </si>
  <si>
    <t>xxx5</t>
  </si>
  <si>
    <t>xxx6</t>
  </si>
  <si>
    <t>xxx7</t>
  </si>
  <si>
    <t>000001</t>
  </si>
  <si>
    <t>000008</t>
  </si>
  <si>
    <t>000010</t>
  </si>
  <si>
    <t>000018</t>
  </si>
  <si>
    <t>FF</t>
  </si>
  <si>
    <t>Dummy' Bytes - Ignore</t>
  </si>
  <si>
    <t>The parameter data is stored in the EEPROM as follows:</t>
  </si>
  <si>
    <t>The values calculated from the User Parameter inputs results in the following values (summarised here by parameter and in the Atmel/Micro required format):</t>
  </si>
  <si>
    <t>000020</t>
  </si>
  <si>
    <t>VFO Output = Operating frequency</t>
  </si>
  <si>
    <t>VFO Output = Operating frequency + IF</t>
  </si>
  <si>
    <t>VFO Output = Operating frequency - IF</t>
  </si>
  <si>
    <t>VFO Output = IF -  Operating frequency</t>
  </si>
  <si>
    <r>
      <rPr>
        <b/>
        <sz val="11"/>
        <color rgb="FFFF0000"/>
        <rFont val="Calibri"/>
        <family val="2"/>
        <scheme val="minor"/>
      </rPr>
      <t>DON'T</t>
    </r>
    <r>
      <rPr>
        <sz val="11"/>
        <color theme="1"/>
        <rFont val="Calibri"/>
        <family val="2"/>
        <scheme val="minor"/>
      </rPr>
      <t xml:space="preserve"> change or edit the blocks that are </t>
    </r>
    <r>
      <rPr>
        <b/>
        <u/>
        <sz val="11"/>
        <color theme="1"/>
        <rFont val="Calibri"/>
        <family val="2"/>
        <scheme val="minor"/>
      </rPr>
      <t>highlighted</t>
    </r>
    <r>
      <rPr>
        <sz val="11"/>
        <color theme="1"/>
        <rFont val="Calibri"/>
        <family val="2"/>
        <scheme val="minor"/>
      </rPr>
      <t xml:space="preserve"> like this:</t>
    </r>
  </si>
  <si>
    <r>
      <rPr>
        <b/>
        <sz val="11"/>
        <rFont val="Calibri"/>
        <family val="2"/>
        <scheme val="minor"/>
      </rPr>
      <t>New data can be entered</t>
    </r>
    <r>
      <rPr>
        <sz val="11"/>
        <color theme="1"/>
        <rFont val="Calibri"/>
        <family val="2"/>
        <scheme val="minor"/>
      </rPr>
      <t xml:space="preserve"> in the blocks highlighted like this:</t>
    </r>
  </si>
  <si>
    <t>1. ZL2PD SugarCube Configuration for Website Design</t>
  </si>
  <si>
    <t>2. User Configuration Tables - USE THIS SECTION FOR YOUR CHANGES</t>
  </si>
  <si>
    <t>3. EEPROM Contents From User Configuration Data (Section 2)</t>
  </si>
  <si>
    <t>EEPROM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</si>
</sst>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/>
      <diagonal/>
    </border>
    <border>
      <left style="thick">
        <color rgb="FF00FF00"/>
      </left>
      <right style="thick">
        <color rgb="FF00FF00"/>
      </right>
      <top/>
      <bottom/>
      <diagonal/>
    </border>
    <border>
      <left style="thick">
        <color rgb="FF00FF00"/>
      </left>
      <right style="thick">
        <color rgb="FF00FF00"/>
      </right>
      <top/>
      <bottom style="thick">
        <color rgb="FF00FF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/>
      <diagonal/>
    </border>
    <border>
      <left style="medium">
        <color rgb="FF00FF00"/>
      </left>
      <right style="medium">
        <color rgb="FF00FF00"/>
      </right>
      <top/>
      <bottom/>
      <diagonal/>
    </border>
    <border>
      <left style="medium">
        <color rgb="FF00FF00"/>
      </left>
      <right style="medium">
        <color rgb="FF00FF00"/>
      </right>
      <top/>
      <bottom style="medium">
        <color rgb="FF00FF0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1" fontId="0" fillId="2" borderId="1" xfId="1" applyNumberFormat="1" applyFont="1" applyFill="1" applyBorder="1"/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1" xfId="0" applyFont="1" applyBorder="1" applyAlignment="1">
      <alignment horizontal="center"/>
    </xf>
    <xf numFmtId="41" fontId="0" fillId="4" borderId="1" xfId="1" applyNumberFormat="1" applyFont="1" applyFill="1" applyBorder="1"/>
    <xf numFmtId="0" fontId="3" fillId="0" borderId="1" xfId="0" applyFont="1" applyBorder="1" applyAlignment="1">
      <alignment horizontal="left"/>
    </xf>
    <xf numFmtId="0" fontId="0" fillId="6" borderId="0" xfId="0" applyFill="1"/>
    <xf numFmtId="0" fontId="5" fillId="6" borderId="0" xfId="0" applyFont="1" applyFill="1"/>
    <xf numFmtId="0" fontId="3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right" wrapText="1"/>
    </xf>
    <xf numFmtId="0" fontId="0" fillId="0" borderId="15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0" borderId="19" xfId="0" applyBorder="1" applyAlignment="1">
      <alignment horizontal="right" wrapText="1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0" fillId="0" borderId="28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7" fillId="7" borderId="0" xfId="0" applyFont="1" applyFill="1"/>
    <xf numFmtId="0" fontId="0" fillId="8" borderId="0" xfId="0" applyFill="1"/>
    <xf numFmtId="0" fontId="5" fillId="8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9" borderId="1" xfId="0" quotePrefix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2" fillId="11" borderId="1" xfId="0" quotePrefix="1" applyFont="1" applyFill="1" applyBorder="1" applyAlignment="1">
      <alignment horizontal="center"/>
    </xf>
    <xf numFmtId="0" fontId="2" fillId="11" borderId="1" xfId="0" quotePrefix="1" applyFont="1" applyFill="1" applyBorder="1" applyAlignment="1">
      <alignment horizontal="right"/>
    </xf>
    <xf numFmtId="0" fontId="2" fillId="3" borderId="4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ont>
        <color theme="0"/>
      </font>
      <numFmt numFmtId="3" formatCode="#,##0"/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numFmt numFmtId="3" formatCode="#,##0"/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numFmt numFmtId="3" formatCode="#,##0"/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numFmt numFmtId="3" formatCode="#,##0"/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numFmt numFmtId="3" formatCode="#,##0"/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numFmt numFmtId="3" formatCode="#,##0"/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numFmt numFmtId="3" formatCode="#,##0"/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numFmt numFmtId="3" formatCode="#,##0"/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29</xdr:row>
      <xdr:rowOff>28575</xdr:rowOff>
    </xdr:from>
    <xdr:to>
      <xdr:col>4</xdr:col>
      <xdr:colOff>638175</xdr:colOff>
      <xdr:row>29</xdr:row>
      <xdr:rowOff>180975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31A973D9-78A8-4E11-B93B-94965B81A710}"/>
            </a:ext>
          </a:extLst>
        </xdr:cNvPr>
        <xdr:cNvSpPr/>
      </xdr:nvSpPr>
      <xdr:spPr>
        <a:xfrm>
          <a:off x="2276475" y="4695825"/>
          <a:ext cx="314325" cy="1524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180975</xdr:colOff>
      <xdr:row>29</xdr:row>
      <xdr:rowOff>19050</xdr:rowOff>
    </xdr:from>
    <xdr:to>
      <xdr:col>6</xdr:col>
      <xdr:colOff>495300</xdr:colOff>
      <xdr:row>29</xdr:row>
      <xdr:rowOff>171450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CCD1722-E505-450A-A532-76F0FE7E1839}"/>
            </a:ext>
          </a:extLst>
        </xdr:cNvPr>
        <xdr:cNvSpPr/>
      </xdr:nvSpPr>
      <xdr:spPr>
        <a:xfrm>
          <a:off x="3190875" y="4686300"/>
          <a:ext cx="314325" cy="152400"/>
        </a:xfrm>
        <a:prstGeom prst="triangle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457200</xdr:colOff>
      <xdr:row>29</xdr:row>
      <xdr:rowOff>19050</xdr:rowOff>
    </xdr:from>
    <xdr:to>
      <xdr:col>10</xdr:col>
      <xdr:colOff>161925</xdr:colOff>
      <xdr:row>29</xdr:row>
      <xdr:rowOff>171450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AA9F872B-801A-44CE-B8F3-F20BB28390F2}"/>
            </a:ext>
          </a:extLst>
        </xdr:cNvPr>
        <xdr:cNvSpPr/>
      </xdr:nvSpPr>
      <xdr:spPr>
        <a:xfrm>
          <a:off x="4819650" y="4686300"/>
          <a:ext cx="314325" cy="152400"/>
        </a:xfrm>
        <a:prstGeom prst="triangle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323850</xdr:colOff>
      <xdr:row>46</xdr:row>
      <xdr:rowOff>28575</xdr:rowOff>
    </xdr:from>
    <xdr:to>
      <xdr:col>4</xdr:col>
      <xdr:colOff>638175</xdr:colOff>
      <xdr:row>46</xdr:row>
      <xdr:rowOff>180975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9E6A3F0F-06B2-41AB-AB28-BEB7EFB6E11D}"/>
            </a:ext>
          </a:extLst>
        </xdr:cNvPr>
        <xdr:cNvSpPr/>
      </xdr:nvSpPr>
      <xdr:spPr>
        <a:xfrm>
          <a:off x="2276475" y="4695825"/>
          <a:ext cx="314325" cy="15240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180975</xdr:colOff>
      <xdr:row>46</xdr:row>
      <xdr:rowOff>19050</xdr:rowOff>
    </xdr:from>
    <xdr:to>
      <xdr:col>6</xdr:col>
      <xdr:colOff>495300</xdr:colOff>
      <xdr:row>46</xdr:row>
      <xdr:rowOff>171450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82F090F0-C84E-4319-A6FF-64DD7AAC8FA8}"/>
            </a:ext>
          </a:extLst>
        </xdr:cNvPr>
        <xdr:cNvSpPr/>
      </xdr:nvSpPr>
      <xdr:spPr>
        <a:xfrm>
          <a:off x="3190875" y="4686300"/>
          <a:ext cx="314325" cy="152400"/>
        </a:xfrm>
        <a:prstGeom prst="triangle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457200</xdr:colOff>
      <xdr:row>46</xdr:row>
      <xdr:rowOff>19050</xdr:rowOff>
    </xdr:from>
    <xdr:to>
      <xdr:col>10</xdr:col>
      <xdr:colOff>161925</xdr:colOff>
      <xdr:row>46</xdr:row>
      <xdr:rowOff>171450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A2E3AD7A-DFE5-4C59-B688-CCD92F6A2EDA}"/>
            </a:ext>
          </a:extLst>
        </xdr:cNvPr>
        <xdr:cNvSpPr/>
      </xdr:nvSpPr>
      <xdr:spPr>
        <a:xfrm>
          <a:off x="4819650" y="4686300"/>
          <a:ext cx="314325" cy="152400"/>
        </a:xfrm>
        <a:prstGeom prst="triangle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66675</xdr:colOff>
      <xdr:row>27</xdr:row>
      <xdr:rowOff>19050</xdr:rowOff>
    </xdr:from>
    <xdr:to>
      <xdr:col>15</xdr:col>
      <xdr:colOff>381000</xdr:colOff>
      <xdr:row>27</xdr:row>
      <xdr:rowOff>171450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E5CB1E17-9668-4B13-B7AE-89C7A7B5066D}"/>
            </a:ext>
          </a:extLst>
        </xdr:cNvPr>
        <xdr:cNvSpPr/>
      </xdr:nvSpPr>
      <xdr:spPr>
        <a:xfrm>
          <a:off x="8382000" y="5067300"/>
          <a:ext cx="314325" cy="152400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57150</xdr:colOff>
      <xdr:row>27</xdr:row>
      <xdr:rowOff>19050</xdr:rowOff>
    </xdr:from>
    <xdr:to>
      <xdr:col>16</xdr:col>
      <xdr:colOff>371475</xdr:colOff>
      <xdr:row>27</xdr:row>
      <xdr:rowOff>171450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3ED3900A-B5F3-4DC8-9742-3AAFD04CFCA3}"/>
            </a:ext>
          </a:extLst>
        </xdr:cNvPr>
        <xdr:cNvSpPr/>
      </xdr:nvSpPr>
      <xdr:spPr>
        <a:xfrm>
          <a:off x="8810625" y="5067300"/>
          <a:ext cx="314325" cy="152400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27</xdr:row>
      <xdr:rowOff>19050</xdr:rowOff>
    </xdr:from>
    <xdr:to>
      <xdr:col>20</xdr:col>
      <xdr:colOff>314325</xdr:colOff>
      <xdr:row>27</xdr:row>
      <xdr:rowOff>171450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BEF9D32F-F9FE-46DD-8913-274F448B8C94}"/>
            </a:ext>
          </a:extLst>
        </xdr:cNvPr>
        <xdr:cNvSpPr/>
      </xdr:nvSpPr>
      <xdr:spPr>
        <a:xfrm>
          <a:off x="11306175" y="5067300"/>
          <a:ext cx="314325" cy="152400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27</xdr:row>
      <xdr:rowOff>19050</xdr:rowOff>
    </xdr:from>
    <xdr:to>
      <xdr:col>21</xdr:col>
      <xdr:colOff>314325</xdr:colOff>
      <xdr:row>27</xdr:row>
      <xdr:rowOff>171450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E7539C26-4707-4B72-A0F5-0837606160E0}"/>
            </a:ext>
          </a:extLst>
        </xdr:cNvPr>
        <xdr:cNvSpPr/>
      </xdr:nvSpPr>
      <xdr:spPr>
        <a:xfrm>
          <a:off x="11706225" y="5067300"/>
          <a:ext cx="314325" cy="152400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514350</xdr:colOff>
      <xdr:row>32</xdr:row>
      <xdr:rowOff>28575</xdr:rowOff>
    </xdr:from>
    <xdr:to>
      <xdr:col>19</xdr:col>
      <xdr:colOff>152400</xdr:colOff>
      <xdr:row>32</xdr:row>
      <xdr:rowOff>180975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3B934E71-5FCD-463F-9227-795D44E9769E}"/>
            </a:ext>
          </a:extLst>
        </xdr:cNvPr>
        <xdr:cNvSpPr/>
      </xdr:nvSpPr>
      <xdr:spPr>
        <a:xfrm rot="10800000">
          <a:off x="10534650" y="6067425"/>
          <a:ext cx="314325" cy="152400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66675</xdr:colOff>
      <xdr:row>45</xdr:row>
      <xdr:rowOff>19050</xdr:rowOff>
    </xdr:from>
    <xdr:to>
      <xdr:col>15</xdr:col>
      <xdr:colOff>381000</xdr:colOff>
      <xdr:row>45</xdr:row>
      <xdr:rowOff>171450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CEC503BB-6298-4820-82D7-C433BEE732A5}"/>
            </a:ext>
          </a:extLst>
        </xdr:cNvPr>
        <xdr:cNvSpPr/>
      </xdr:nvSpPr>
      <xdr:spPr>
        <a:xfrm>
          <a:off x="8382000" y="5067300"/>
          <a:ext cx="314325" cy="152400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57150</xdr:colOff>
      <xdr:row>45</xdr:row>
      <xdr:rowOff>19050</xdr:rowOff>
    </xdr:from>
    <xdr:to>
      <xdr:col>16</xdr:col>
      <xdr:colOff>371475</xdr:colOff>
      <xdr:row>45</xdr:row>
      <xdr:rowOff>171450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1B9641A1-F872-4F06-A6FF-952E0525308B}"/>
            </a:ext>
          </a:extLst>
        </xdr:cNvPr>
        <xdr:cNvSpPr/>
      </xdr:nvSpPr>
      <xdr:spPr>
        <a:xfrm>
          <a:off x="8810625" y="5067300"/>
          <a:ext cx="314325" cy="152400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45</xdr:row>
      <xdr:rowOff>19050</xdr:rowOff>
    </xdr:from>
    <xdr:to>
      <xdr:col>20</xdr:col>
      <xdr:colOff>314325</xdr:colOff>
      <xdr:row>45</xdr:row>
      <xdr:rowOff>171450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93DBDC2-EEF0-4E35-8089-AAA7864BCD7B}"/>
            </a:ext>
          </a:extLst>
        </xdr:cNvPr>
        <xdr:cNvSpPr/>
      </xdr:nvSpPr>
      <xdr:spPr>
        <a:xfrm>
          <a:off x="11306175" y="5067300"/>
          <a:ext cx="314325" cy="152400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45</xdr:row>
      <xdr:rowOff>19050</xdr:rowOff>
    </xdr:from>
    <xdr:to>
      <xdr:col>21</xdr:col>
      <xdr:colOff>314325</xdr:colOff>
      <xdr:row>45</xdr:row>
      <xdr:rowOff>171450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CD5F2371-FD86-4DC6-B66B-BA09D0D8C20C}"/>
            </a:ext>
          </a:extLst>
        </xdr:cNvPr>
        <xdr:cNvSpPr/>
      </xdr:nvSpPr>
      <xdr:spPr>
        <a:xfrm>
          <a:off x="11706225" y="5067300"/>
          <a:ext cx="314325" cy="152400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352425</xdr:colOff>
      <xdr:row>50</xdr:row>
      <xdr:rowOff>38100</xdr:rowOff>
    </xdr:from>
    <xdr:to>
      <xdr:col>18</xdr:col>
      <xdr:colOff>666750</xdr:colOff>
      <xdr:row>50</xdr:row>
      <xdr:rowOff>190500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37D5121D-E5D4-4A78-A65E-E6929986B2BE}"/>
            </a:ext>
          </a:extLst>
        </xdr:cNvPr>
        <xdr:cNvSpPr/>
      </xdr:nvSpPr>
      <xdr:spPr>
        <a:xfrm rot="10800000">
          <a:off x="10372725" y="9791700"/>
          <a:ext cx="314325" cy="152400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986-91F1-41EF-B3FC-68A4FFD11F45}">
  <sheetPr>
    <pageSetUpPr fitToPage="1"/>
  </sheetPr>
  <dimension ref="A2:Z85"/>
  <sheetViews>
    <sheetView tabSelected="1" workbookViewId="0"/>
  </sheetViews>
  <sheetFormatPr defaultRowHeight="15" x14ac:dyDescent="0.25"/>
  <cols>
    <col min="1" max="1" width="4.85546875" customWidth="1"/>
    <col min="2" max="2" width="4.7109375" customWidth="1"/>
    <col min="4" max="4" width="10.5703125" customWidth="1"/>
    <col min="5" max="5" width="14.140625" customWidth="1"/>
    <col min="6" max="6" width="1.7109375" customWidth="1"/>
    <col min="7" max="7" width="10.140625" customWidth="1"/>
    <col min="8" max="8" width="1" customWidth="1"/>
    <col min="14" max="14" width="13.5703125" customWidth="1"/>
    <col min="16" max="17" width="6.5703125" customWidth="1"/>
    <col min="18" max="18" width="12.42578125" customWidth="1"/>
    <col min="19" max="19" width="10.140625" customWidth="1"/>
    <col min="21" max="22" width="6" customWidth="1"/>
    <col min="23" max="23" width="13.140625" customWidth="1"/>
    <col min="25" max="25" width="35.5703125" customWidth="1"/>
  </cols>
  <sheetData>
    <row r="2" spans="1:26" s="3" customFormat="1" ht="21" x14ac:dyDescent="0.35">
      <c r="A2" s="60"/>
      <c r="B2" s="60" t="s">
        <v>11</v>
      </c>
      <c r="C2" s="60"/>
      <c r="D2" s="60"/>
      <c r="E2" s="60"/>
      <c r="F2" s="60"/>
      <c r="G2" s="60"/>
      <c r="H2" s="60"/>
      <c r="I2" s="60"/>
      <c r="J2" s="60"/>
      <c r="K2" s="77" t="s">
        <v>39</v>
      </c>
      <c r="L2" s="77" t="s">
        <v>55</v>
      </c>
      <c r="M2" s="60"/>
      <c r="N2" s="60"/>
      <c r="O2" s="60"/>
      <c r="P2" s="60"/>
      <c r="Q2" s="60"/>
      <c r="R2" s="60"/>
      <c r="S2" s="75" t="s">
        <v>41</v>
      </c>
      <c r="T2" s="76" t="s">
        <v>42</v>
      </c>
      <c r="U2" s="60"/>
      <c r="V2" s="60"/>
      <c r="W2" s="60"/>
      <c r="X2" s="60"/>
      <c r="Y2" s="60"/>
      <c r="Z2" s="60"/>
    </row>
    <row r="4" spans="1:26" ht="15.75" x14ac:dyDescent="0.25">
      <c r="B4" s="61"/>
      <c r="C4" s="62" t="s">
        <v>24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6" spans="1:26" x14ac:dyDescent="0.25">
      <c r="C6" t="s">
        <v>35</v>
      </c>
    </row>
    <row r="8" spans="1:26" x14ac:dyDescent="0.25">
      <c r="C8" t="s">
        <v>77</v>
      </c>
      <c r="J8" s="24"/>
      <c r="K8" s="2" t="s">
        <v>25</v>
      </c>
      <c r="L8" s="12" t="s">
        <v>26</v>
      </c>
      <c r="M8" s="2" t="s">
        <v>25</v>
      </c>
      <c r="N8" s="5" t="s">
        <v>26</v>
      </c>
    </row>
    <row r="10" spans="1:26" x14ac:dyDescent="0.25">
      <c r="C10" t="s">
        <v>78</v>
      </c>
      <c r="J10" s="7">
        <v>12345</v>
      </c>
      <c r="K10" s="2" t="s">
        <v>25</v>
      </c>
      <c r="L10" s="19" t="s">
        <v>16</v>
      </c>
      <c r="M10" s="2" t="s">
        <v>25</v>
      </c>
      <c r="N10" s="19" t="s">
        <v>17</v>
      </c>
    </row>
    <row r="12" spans="1:26" x14ac:dyDescent="0.25">
      <c r="C12" t="s">
        <v>37</v>
      </c>
    </row>
    <row r="13" spans="1:26" x14ac:dyDescent="0.25">
      <c r="C13" t="s">
        <v>32</v>
      </c>
    </row>
    <row r="14" spans="1:26" x14ac:dyDescent="0.25">
      <c r="C14" t="s">
        <v>36</v>
      </c>
    </row>
    <row r="16" spans="1:26" x14ac:dyDescent="0.25">
      <c r="C16" t="s">
        <v>38</v>
      </c>
    </row>
    <row r="17" spans="2:26" x14ac:dyDescent="0.25">
      <c r="C17" t="s">
        <v>40</v>
      </c>
    </row>
    <row r="19" spans="2:26" x14ac:dyDescent="0.25">
      <c r="C19" t="s">
        <v>52</v>
      </c>
    </row>
    <row r="21" spans="2:26" ht="15.75" x14ac:dyDescent="0.25">
      <c r="B21" s="61"/>
      <c r="C21" s="62" t="s">
        <v>79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3" spans="2:26" x14ac:dyDescent="0.25">
      <c r="D23" s="11" t="s">
        <v>14</v>
      </c>
      <c r="E23" s="11"/>
      <c r="F23" s="13"/>
      <c r="G23" s="12" t="s">
        <v>12</v>
      </c>
      <c r="H23" s="13"/>
      <c r="I23" s="11" t="s">
        <v>13</v>
      </c>
      <c r="J23" s="11"/>
      <c r="K23" s="11"/>
      <c r="L23" s="11"/>
      <c r="O23" s="12" t="s">
        <v>33</v>
      </c>
      <c r="P23" s="63" t="s">
        <v>16</v>
      </c>
      <c r="Q23" s="64" t="s">
        <v>17</v>
      </c>
      <c r="R23" s="14" t="s">
        <v>6</v>
      </c>
      <c r="T23" s="12" t="s">
        <v>2</v>
      </c>
      <c r="U23" s="63" t="s">
        <v>16</v>
      </c>
      <c r="V23" s="64" t="s">
        <v>17</v>
      </c>
      <c r="W23" s="14" t="s">
        <v>6</v>
      </c>
      <c r="Y23" s="16" t="s">
        <v>15</v>
      </c>
    </row>
    <row r="24" spans="2:26" x14ac:dyDescent="0.25">
      <c r="D24" s="9" t="s">
        <v>0</v>
      </c>
      <c r="E24" s="7">
        <v>25000000</v>
      </c>
      <c r="F24" s="4"/>
      <c r="G24" s="8" t="str">
        <f t="shared" ref="G24:G29" si="0">DEC2HEX(E24)</f>
        <v>17D7840</v>
      </c>
      <c r="H24" s="4"/>
      <c r="I24" s="8" t="str">
        <f>DEC2HEX(MOD(QUOTIENT(E24,256^0),256),2)</f>
        <v>40</v>
      </c>
      <c r="J24" s="8" t="str">
        <f>DEC2HEX(MOD(QUOTIENT(E24,256^1),256),2)</f>
        <v>78</v>
      </c>
      <c r="K24" s="8" t="str">
        <f>DEC2HEX(MOD(QUOTIENT(E24,256^2),256),2)</f>
        <v>7D</v>
      </c>
      <c r="L24" s="8" t="str">
        <f>DEC2HEX(MOD(QUOTIENT(E24,256^3),256),2)</f>
        <v>01</v>
      </c>
      <c r="O24" s="6" t="s">
        <v>7</v>
      </c>
      <c r="P24" s="19"/>
      <c r="Q24" s="19"/>
      <c r="R24" s="15">
        <f>E25</f>
        <v>14100000</v>
      </c>
      <c r="T24" s="6" t="s">
        <v>7</v>
      </c>
      <c r="U24" s="19" t="s">
        <v>16</v>
      </c>
      <c r="V24" s="19"/>
      <c r="W24" s="15">
        <f>E26</f>
        <v>3650000</v>
      </c>
      <c r="Y24" s="4" t="s">
        <v>73</v>
      </c>
    </row>
    <row r="25" spans="2:26" x14ac:dyDescent="0.25">
      <c r="D25" s="6" t="s">
        <v>1</v>
      </c>
      <c r="E25" s="7">
        <v>14100000</v>
      </c>
      <c r="F25" s="4"/>
      <c r="G25" s="8" t="str">
        <f t="shared" si="0"/>
        <v>D72620</v>
      </c>
      <c r="H25" s="4"/>
      <c r="I25" s="8" t="str">
        <f>DEC2HEX(MOD(QUOTIENT(E25,256^0),256),2)</f>
        <v>20</v>
      </c>
      <c r="J25" s="8" t="str">
        <f>DEC2HEX(MOD(QUOTIENT(E25,256^1),256),2)</f>
        <v>26</v>
      </c>
      <c r="K25" s="8" t="str">
        <f>DEC2HEX(MOD(QUOTIENT(E25,256^2),256),2)</f>
        <v>D7</v>
      </c>
      <c r="L25" s="8" t="str">
        <f>DEC2HEX(MOD(QUOTIENT(E25,256^3),256),2)</f>
        <v>00</v>
      </c>
      <c r="O25" s="6" t="s">
        <v>8</v>
      </c>
      <c r="P25" s="19"/>
      <c r="Q25" s="19" t="s">
        <v>17</v>
      </c>
      <c r="R25" s="15">
        <f>E25+E27</f>
        <v>26097300</v>
      </c>
      <c r="T25" s="6" t="s">
        <v>8</v>
      </c>
      <c r="U25" s="19"/>
      <c r="V25" s="19"/>
      <c r="W25" s="15">
        <f>E26+E27</f>
        <v>15647300</v>
      </c>
      <c r="Y25" s="4" t="s">
        <v>74</v>
      </c>
    </row>
    <row r="26" spans="2:26" x14ac:dyDescent="0.25">
      <c r="D26" s="6" t="s">
        <v>2</v>
      </c>
      <c r="E26" s="7">
        <v>3650000</v>
      </c>
      <c r="F26" s="4"/>
      <c r="G26" s="8" t="str">
        <f t="shared" si="0"/>
        <v>37B1D0</v>
      </c>
      <c r="H26" s="4"/>
      <c r="I26" s="8" t="str">
        <f>DEC2HEX(MOD(QUOTIENT(E26,256^0),256),2)</f>
        <v>D0</v>
      </c>
      <c r="J26" s="8" t="str">
        <f>DEC2HEX(MOD(QUOTIENT(E26,256^1),256),2)</f>
        <v>B1</v>
      </c>
      <c r="K26" s="8" t="str">
        <f>DEC2HEX(MOD(QUOTIENT(E26,256^2),256),2)</f>
        <v>37</v>
      </c>
      <c r="L26" s="8" t="str">
        <f>DEC2HEX(MOD(QUOTIENT(E26,256^3),256),2)</f>
        <v>00</v>
      </c>
      <c r="O26" s="6" t="s">
        <v>9</v>
      </c>
      <c r="P26" s="19" t="s">
        <v>16</v>
      </c>
      <c r="Q26" s="19"/>
      <c r="R26" s="15">
        <f>E25-E27</f>
        <v>2102700</v>
      </c>
      <c r="T26" s="6" t="s">
        <v>9</v>
      </c>
      <c r="U26" s="19"/>
      <c r="V26" s="19"/>
      <c r="W26" s="15">
        <f>E26-E27</f>
        <v>-8347300</v>
      </c>
      <c r="Y26" s="4" t="s">
        <v>75</v>
      </c>
    </row>
    <row r="27" spans="2:26" x14ac:dyDescent="0.25">
      <c r="D27" s="6" t="s">
        <v>3</v>
      </c>
      <c r="E27" s="7">
        <v>11997300</v>
      </c>
      <c r="F27" s="4"/>
      <c r="G27" s="8" t="str">
        <f t="shared" si="0"/>
        <v>B71074</v>
      </c>
      <c r="H27" s="4"/>
      <c r="I27" s="8" t="str">
        <f>DEC2HEX(MOD(QUOTIENT(E27,256^0),256),2)</f>
        <v>74</v>
      </c>
      <c r="J27" s="8" t="str">
        <f>DEC2HEX(MOD(QUOTIENT(E27,256^1),256),2)</f>
        <v>10</v>
      </c>
      <c r="K27" s="8" t="str">
        <f>DEC2HEX(MOD(QUOTIENT(E27,256^2),256),2)</f>
        <v>B7</v>
      </c>
      <c r="L27" s="8" t="str">
        <f>DEC2HEX(MOD(QUOTIENT(E27,256^3),256),2)</f>
        <v>00</v>
      </c>
      <c r="O27" s="6" t="s">
        <v>10</v>
      </c>
      <c r="P27" s="19"/>
      <c r="Q27" s="19"/>
      <c r="R27" s="15">
        <f>E27-E25</f>
        <v>-2102700</v>
      </c>
      <c r="T27" s="6" t="s">
        <v>10</v>
      </c>
      <c r="U27" s="19"/>
      <c r="V27" s="19" t="s">
        <v>17</v>
      </c>
      <c r="W27" s="15">
        <f>E27-E26</f>
        <v>8347300</v>
      </c>
      <c r="Y27" s="4" t="s">
        <v>76</v>
      </c>
    </row>
    <row r="28" spans="2:26" ht="15.75" thickBot="1" x14ac:dyDescent="0.3">
      <c r="D28" s="6" t="s">
        <v>4</v>
      </c>
      <c r="E28" s="7">
        <v>11997300</v>
      </c>
      <c r="F28" s="4"/>
      <c r="G28" s="8" t="str">
        <f t="shared" si="0"/>
        <v>B71074</v>
      </c>
      <c r="H28" s="4"/>
      <c r="I28" s="8" t="str">
        <f>DEC2HEX(MOD(QUOTIENT(E28,256^0),256),2)</f>
        <v>74</v>
      </c>
      <c r="J28" s="8" t="str">
        <f>DEC2HEX(MOD(QUOTIENT(E28,256^1),256),2)</f>
        <v>10</v>
      </c>
      <c r="K28" s="8" t="str">
        <f>DEC2HEX(MOD(QUOTIENT(E28,256^2),256),2)</f>
        <v>B7</v>
      </c>
      <c r="L28" s="8" t="str">
        <f>DEC2HEX(MOD(QUOTIENT(E28,256^3),256),2)</f>
        <v>00</v>
      </c>
    </row>
    <row r="29" spans="2:26" ht="15" customHeight="1" x14ac:dyDescent="0.25">
      <c r="D29" s="6" t="s">
        <v>5</v>
      </c>
      <c r="E29" s="7">
        <v>12000700</v>
      </c>
      <c r="F29" s="4"/>
      <c r="G29" s="8" t="str">
        <f t="shared" si="0"/>
        <v>B71DBC</v>
      </c>
      <c r="H29" s="4"/>
      <c r="I29" s="8" t="str">
        <f>DEC2HEX(MOD(QUOTIENT(E29,256^0),256),2)</f>
        <v>BC</v>
      </c>
      <c r="J29" s="8" t="str">
        <f>DEC2HEX(MOD(QUOTIENT(E29,256^1),256),2)</f>
        <v>1D</v>
      </c>
      <c r="K29" s="8" t="str">
        <f>DEC2HEX(MOD(QUOTIENT(E29,256^2),256),2)</f>
        <v>B7</v>
      </c>
      <c r="L29" s="8" t="str">
        <f>DEC2HEX(MOD(QUOTIENT(E29,256^3),256),2)</f>
        <v>00</v>
      </c>
      <c r="O29" s="66" t="s">
        <v>34</v>
      </c>
      <c r="P29" s="67"/>
      <c r="Q29" s="67"/>
      <c r="R29" s="67"/>
      <c r="S29" s="67"/>
      <c r="T29" s="67"/>
      <c r="U29" s="67"/>
      <c r="V29" s="67"/>
      <c r="W29" s="69"/>
    </row>
    <row r="30" spans="2:26" ht="16.5" customHeight="1" thickBot="1" x14ac:dyDescent="0.3">
      <c r="D30" s="1"/>
      <c r="E30" s="2"/>
      <c r="O30" s="70"/>
      <c r="P30" s="68"/>
      <c r="Q30" s="68"/>
      <c r="R30" s="68"/>
      <c r="S30" s="68"/>
      <c r="T30" s="68"/>
      <c r="U30" s="68"/>
      <c r="V30" s="68"/>
      <c r="W30" s="71"/>
    </row>
    <row r="31" spans="2:26" ht="15" customHeight="1" thickTop="1" x14ac:dyDescent="0.25">
      <c r="D31" s="35" t="s">
        <v>27</v>
      </c>
      <c r="E31" s="36"/>
      <c r="F31" s="10"/>
      <c r="G31" s="41" t="s">
        <v>28</v>
      </c>
      <c r="I31" s="27" t="s">
        <v>30</v>
      </c>
      <c r="J31" s="28"/>
      <c r="K31" s="28"/>
      <c r="L31" s="28"/>
      <c r="M31" s="29"/>
      <c r="O31" s="70"/>
      <c r="P31" s="68"/>
      <c r="Q31" s="68"/>
      <c r="R31" s="68"/>
      <c r="S31" s="68"/>
      <c r="T31" s="68"/>
      <c r="U31" s="68"/>
      <c r="V31" s="68"/>
      <c r="W31" s="71"/>
    </row>
    <row r="32" spans="2:26" ht="15.75" thickBot="1" x14ac:dyDescent="0.3">
      <c r="D32" s="37"/>
      <c r="E32" s="38"/>
      <c r="F32" s="10"/>
      <c r="G32" s="42"/>
      <c r="I32" s="30"/>
      <c r="J32" s="26"/>
      <c r="K32" s="26"/>
      <c r="L32" s="26"/>
      <c r="M32" s="31"/>
      <c r="O32" s="72"/>
      <c r="P32" s="73"/>
      <c r="Q32" s="73"/>
      <c r="R32" s="73"/>
      <c r="S32" s="73"/>
      <c r="T32" s="73"/>
      <c r="U32" s="73"/>
      <c r="V32" s="73"/>
      <c r="W32" s="74"/>
    </row>
    <row r="33" spans="2:26" x14ac:dyDescent="0.25">
      <c r="D33" s="37"/>
      <c r="E33" s="38"/>
      <c r="F33" s="10"/>
      <c r="G33" s="42"/>
      <c r="I33" s="30"/>
      <c r="J33" s="26"/>
      <c r="K33" s="26"/>
      <c r="L33" s="26"/>
      <c r="M33" s="31"/>
      <c r="O33" s="65"/>
    </row>
    <row r="34" spans="2:26" ht="15.75" thickBot="1" x14ac:dyDescent="0.3">
      <c r="D34" s="39"/>
      <c r="E34" s="40"/>
      <c r="F34" s="10"/>
      <c r="G34" s="43"/>
      <c r="I34" s="30"/>
      <c r="J34" s="26"/>
      <c r="K34" s="26"/>
      <c r="L34" s="26"/>
      <c r="M34" s="31"/>
      <c r="R34" s="12" t="s">
        <v>20</v>
      </c>
      <c r="S34" s="12" t="s">
        <v>21</v>
      </c>
      <c r="T34" s="12" t="s">
        <v>22</v>
      </c>
      <c r="U34" s="11" t="s">
        <v>23</v>
      </c>
      <c r="V34" s="11"/>
    </row>
    <row r="35" spans="2:26" ht="15.75" thickTop="1" x14ac:dyDescent="0.25">
      <c r="D35" s="25"/>
      <c r="G35" s="2"/>
      <c r="I35" s="30"/>
      <c r="J35" s="26"/>
      <c r="K35" s="26"/>
      <c r="L35" s="26"/>
      <c r="M35" s="31"/>
      <c r="P35" s="20" t="s">
        <v>19</v>
      </c>
      <c r="Q35" s="21"/>
      <c r="R35" s="8" t="str">
        <f>IF($Q$24="RX","00",IF($Q$25="RX","01",IF($Q$26="RX","02",IF($Q$27="RX","03",""))))</f>
        <v>01</v>
      </c>
      <c r="S35" s="8" t="str">
        <f>IF($V$24="RX","00",IF($V$25="RX","01",IF($V$26="RX","02",IF($V$27="RX","03",""))))</f>
        <v>03</v>
      </c>
      <c r="T35" s="8" t="str">
        <f>IF($P$24="TX","00",IF($P$25="TX","01",IF($P$26="TX","02",IF($P$27="TX","03",""))))</f>
        <v>02</v>
      </c>
      <c r="U35" s="23" t="str">
        <f>IF($U$24="TX","00",IF($U$25="TX","01",IF($U$26="TX","02",IF($U$27="TX","03",""))))</f>
        <v>00</v>
      </c>
      <c r="V35" s="23"/>
    </row>
    <row r="36" spans="2:26" ht="15.75" thickBot="1" x14ac:dyDescent="0.3">
      <c r="D36" s="25"/>
      <c r="G36" s="2"/>
      <c r="I36" s="32"/>
      <c r="J36" s="33"/>
      <c r="K36" s="33"/>
      <c r="L36" s="33"/>
      <c r="M36" s="34"/>
    </row>
    <row r="37" spans="2:26" ht="15.75" thickTop="1" x14ac:dyDescent="0.25">
      <c r="D37" s="25"/>
      <c r="G37" s="2"/>
    </row>
    <row r="38" spans="2:26" ht="15.75" x14ac:dyDescent="0.25">
      <c r="B38" s="17"/>
      <c r="C38" s="18" t="s">
        <v>80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2:26" x14ac:dyDescent="0.25">
      <c r="G39" s="2"/>
    </row>
    <row r="40" spans="2:26" x14ac:dyDescent="0.25">
      <c r="D40" s="11" t="s">
        <v>14</v>
      </c>
      <c r="E40" s="11"/>
      <c r="F40" s="13"/>
      <c r="G40" s="12" t="s">
        <v>12</v>
      </c>
      <c r="H40" s="13"/>
      <c r="I40" s="11" t="s">
        <v>13</v>
      </c>
      <c r="J40" s="11"/>
      <c r="K40" s="11"/>
      <c r="L40" s="11"/>
    </row>
    <row r="41" spans="2:26" x14ac:dyDescent="0.25">
      <c r="D41" s="9" t="s">
        <v>0</v>
      </c>
      <c r="E41" s="7">
        <v>25001735</v>
      </c>
      <c r="F41" s="4"/>
      <c r="G41" s="8" t="str">
        <f t="shared" ref="G41:G46" si="1">DEC2HEX(E41)</f>
        <v>17D7F07</v>
      </c>
      <c r="H41" s="4"/>
      <c r="I41" s="8" t="str">
        <f>DEC2HEX(MOD(QUOTIENT(E41,256^0),256),2)</f>
        <v>07</v>
      </c>
      <c r="J41" s="8" t="str">
        <f>DEC2HEX(MOD(QUOTIENT(E41,256^1),256),2)</f>
        <v>7F</v>
      </c>
      <c r="K41" s="8" t="str">
        <f>DEC2HEX(MOD(QUOTIENT(E41,256^2),256),2)</f>
        <v>7D</v>
      </c>
      <c r="L41" s="8" t="str">
        <f>DEC2HEX(MOD(QUOTIENT(E41,256^3),256),2)</f>
        <v>01</v>
      </c>
      <c r="O41" s="12" t="s">
        <v>1</v>
      </c>
      <c r="P41" s="20" t="s">
        <v>18</v>
      </c>
      <c r="Q41" s="21"/>
      <c r="R41" s="14" t="s">
        <v>6</v>
      </c>
      <c r="T41" s="12" t="s">
        <v>2</v>
      </c>
      <c r="U41" s="20" t="s">
        <v>18</v>
      </c>
      <c r="V41" s="21"/>
      <c r="W41" s="14" t="s">
        <v>6</v>
      </c>
      <c r="Y41" s="16" t="s">
        <v>15</v>
      </c>
    </row>
    <row r="42" spans="2:26" x14ac:dyDescent="0.25">
      <c r="D42" s="6" t="s">
        <v>1</v>
      </c>
      <c r="E42" s="7">
        <v>7080000</v>
      </c>
      <c r="F42" s="4"/>
      <c r="G42" s="8" t="str">
        <f t="shared" si="1"/>
        <v>6C0840</v>
      </c>
      <c r="H42" s="4"/>
      <c r="I42" s="8" t="str">
        <f>DEC2HEX(MOD(QUOTIENT(E42,256^0),256),2)</f>
        <v>40</v>
      </c>
      <c r="J42" s="8" t="str">
        <f>DEC2HEX(MOD(QUOTIENT(E42,256^1),256),2)</f>
        <v>08</v>
      </c>
      <c r="K42" s="8" t="str">
        <f>DEC2HEX(MOD(QUOTIENT(E42,256^2),256),2)</f>
        <v>6C</v>
      </c>
      <c r="L42" s="8" t="str">
        <f>DEC2HEX(MOD(QUOTIENT(E42,256^3),256),2)</f>
        <v>00</v>
      </c>
      <c r="O42" s="6" t="s">
        <v>7</v>
      </c>
      <c r="P42" s="19"/>
      <c r="Q42" s="19"/>
      <c r="R42" s="15">
        <f>E42</f>
        <v>7080000</v>
      </c>
      <c r="T42" s="6" t="s">
        <v>7</v>
      </c>
      <c r="U42" s="19"/>
      <c r="V42" s="19"/>
      <c r="W42" s="15">
        <f>E43</f>
        <v>21125000</v>
      </c>
      <c r="Y42" s="4" t="s">
        <v>73</v>
      </c>
    </row>
    <row r="43" spans="2:26" x14ac:dyDescent="0.25">
      <c r="D43" s="6" t="s">
        <v>2</v>
      </c>
      <c r="E43" s="7">
        <v>21125000</v>
      </c>
      <c r="F43" s="4"/>
      <c r="G43" s="8" t="str">
        <f t="shared" si="1"/>
        <v>1425788</v>
      </c>
      <c r="H43" s="4"/>
      <c r="I43" s="8" t="str">
        <f>DEC2HEX(MOD(QUOTIENT(E43,256^0),256),2)</f>
        <v>88</v>
      </c>
      <c r="J43" s="8" t="str">
        <f>DEC2HEX(MOD(QUOTIENT(E43,256^1),256),2)</f>
        <v>57</v>
      </c>
      <c r="K43" s="8" t="str">
        <f>DEC2HEX(MOD(QUOTIENT(E43,256^2),256),2)</f>
        <v>42</v>
      </c>
      <c r="L43" s="8" t="str">
        <f>DEC2HEX(MOD(QUOTIENT(E43,256^3),256),2)</f>
        <v>01</v>
      </c>
      <c r="O43" s="6" t="s">
        <v>8</v>
      </c>
      <c r="P43" s="19"/>
      <c r="Q43" s="19"/>
      <c r="R43" s="15">
        <f>E42+E44</f>
        <v>19080000</v>
      </c>
      <c r="T43" s="6" t="s">
        <v>8</v>
      </c>
      <c r="U43" s="19" t="s">
        <v>16</v>
      </c>
      <c r="V43" s="19" t="s">
        <v>17</v>
      </c>
      <c r="W43" s="15">
        <f>E43+E44</f>
        <v>33125000</v>
      </c>
      <c r="Y43" s="4" t="s">
        <v>74</v>
      </c>
    </row>
    <row r="44" spans="2:26" x14ac:dyDescent="0.25">
      <c r="D44" s="6" t="s">
        <v>3</v>
      </c>
      <c r="E44" s="7">
        <v>12000000</v>
      </c>
      <c r="F44" s="4"/>
      <c r="G44" s="8" t="str">
        <f t="shared" si="1"/>
        <v>B71B00</v>
      </c>
      <c r="H44" s="4"/>
      <c r="I44" s="8" t="str">
        <f>DEC2HEX(MOD(QUOTIENT(E44,256^0),256),2)</f>
        <v>00</v>
      </c>
      <c r="J44" s="8" t="str">
        <f>DEC2HEX(MOD(QUOTIENT(E44,256^1),256),2)</f>
        <v>1B</v>
      </c>
      <c r="K44" s="8" t="str">
        <f>DEC2HEX(MOD(QUOTIENT(E44,256^2),256),2)</f>
        <v>B7</v>
      </c>
      <c r="L44" s="8" t="str">
        <f>DEC2HEX(MOD(QUOTIENT(E44,256^3),256),2)</f>
        <v>00</v>
      </c>
      <c r="O44" s="6" t="s">
        <v>9</v>
      </c>
      <c r="P44" s="19"/>
      <c r="Q44" s="19"/>
      <c r="R44" s="15">
        <f>E42-E44</f>
        <v>-4920000</v>
      </c>
      <c r="T44" s="6" t="s">
        <v>9</v>
      </c>
      <c r="U44" s="19"/>
      <c r="V44" s="19"/>
      <c r="W44" s="15">
        <f>E43-E44</f>
        <v>9125000</v>
      </c>
      <c r="Y44" s="4" t="s">
        <v>75</v>
      </c>
    </row>
    <row r="45" spans="2:26" x14ac:dyDescent="0.25">
      <c r="D45" s="6" t="s">
        <v>4</v>
      </c>
      <c r="E45" s="7">
        <v>12003100</v>
      </c>
      <c r="F45" s="4"/>
      <c r="G45" s="8" t="str">
        <f t="shared" si="1"/>
        <v>B7271C</v>
      </c>
      <c r="H45" s="4"/>
      <c r="I45" s="8" t="str">
        <f>DEC2HEX(MOD(QUOTIENT(E45,256^0),256),2)</f>
        <v>1C</v>
      </c>
      <c r="J45" s="8" t="str">
        <f>DEC2HEX(MOD(QUOTIENT(E45,256^1),256),2)</f>
        <v>27</v>
      </c>
      <c r="K45" s="8" t="str">
        <f>DEC2HEX(MOD(QUOTIENT(E45,256^2),256),2)</f>
        <v>B7</v>
      </c>
      <c r="L45" s="8" t="str">
        <f>DEC2HEX(MOD(QUOTIENT(E45,256^3),256),2)</f>
        <v>00</v>
      </c>
      <c r="O45" s="6" t="s">
        <v>10</v>
      </c>
      <c r="P45" s="19" t="s">
        <v>16</v>
      </c>
      <c r="Q45" s="19" t="s">
        <v>17</v>
      </c>
      <c r="R45" s="15">
        <f>E44-E42</f>
        <v>4920000</v>
      </c>
      <c r="T45" s="6" t="s">
        <v>10</v>
      </c>
      <c r="U45" s="19"/>
      <c r="V45" s="19"/>
      <c r="W45" s="15">
        <f>E44-E43</f>
        <v>-9125000</v>
      </c>
      <c r="Y45" s="4" t="s">
        <v>76</v>
      </c>
    </row>
    <row r="46" spans="2:26" ht="15.75" thickBot="1" x14ac:dyDescent="0.3">
      <c r="D46" s="6" t="s">
        <v>5</v>
      </c>
      <c r="E46" s="7">
        <v>11998700</v>
      </c>
      <c r="F46" s="4"/>
      <c r="G46" s="8" t="str">
        <f t="shared" si="1"/>
        <v>B715EC</v>
      </c>
      <c r="H46" s="4"/>
      <c r="I46" s="8" t="str">
        <f>DEC2HEX(MOD(QUOTIENT(E46,256^0),256),2)</f>
        <v>EC</v>
      </c>
      <c r="J46" s="8" t="str">
        <f>DEC2HEX(MOD(QUOTIENT(E46,256^1),256),2)</f>
        <v>15</v>
      </c>
      <c r="K46" s="8" t="str">
        <f>DEC2HEX(MOD(QUOTIENT(E46,256^2),256),2)</f>
        <v>B7</v>
      </c>
      <c r="L46" s="8" t="str">
        <f>DEC2HEX(MOD(QUOTIENT(E46,256^3),256),2)</f>
        <v>00</v>
      </c>
    </row>
    <row r="47" spans="2:26" ht="15.75" customHeight="1" thickBot="1" x14ac:dyDescent="0.3">
      <c r="D47" s="1"/>
      <c r="E47" s="2"/>
      <c r="O47" s="66" t="s">
        <v>50</v>
      </c>
      <c r="P47" s="67"/>
      <c r="Q47" s="67"/>
      <c r="R47" s="67"/>
      <c r="S47" s="67"/>
      <c r="T47" s="67"/>
      <c r="U47" s="67"/>
      <c r="V47" s="67"/>
      <c r="W47" s="69"/>
    </row>
    <row r="48" spans="2:26" ht="15.75" customHeight="1" x14ac:dyDescent="0.25">
      <c r="D48" s="10"/>
      <c r="E48" s="45" t="s">
        <v>29</v>
      </c>
      <c r="F48" s="10"/>
      <c r="G48" s="47" t="s">
        <v>28</v>
      </c>
      <c r="I48" s="52" t="s">
        <v>31</v>
      </c>
      <c r="J48" s="53"/>
      <c r="K48" s="53"/>
      <c r="L48" s="54"/>
      <c r="M48" s="50"/>
      <c r="O48" s="70"/>
      <c r="P48" s="68"/>
      <c r="Q48" s="68"/>
      <c r="R48" s="68"/>
      <c r="S48" s="68"/>
      <c r="T48" s="68"/>
      <c r="U48" s="68"/>
      <c r="V48" s="68"/>
      <c r="W48" s="71"/>
    </row>
    <row r="49" spans="2:25" ht="15.75" thickBot="1" x14ac:dyDescent="0.3">
      <c r="D49" s="44"/>
      <c r="E49" s="46"/>
      <c r="F49" s="10"/>
      <c r="G49" s="48"/>
      <c r="I49" s="55"/>
      <c r="J49" s="51"/>
      <c r="K49" s="51"/>
      <c r="L49" s="56"/>
      <c r="M49" s="50"/>
      <c r="O49" s="70"/>
      <c r="P49" s="68"/>
      <c r="Q49" s="68"/>
      <c r="R49" s="68"/>
      <c r="S49" s="68"/>
      <c r="T49" s="68"/>
      <c r="U49" s="68"/>
      <c r="V49" s="68"/>
      <c r="W49" s="71"/>
    </row>
    <row r="50" spans="2:25" ht="15.75" thickBot="1" x14ac:dyDescent="0.3">
      <c r="D50" s="44"/>
      <c r="E50" s="44"/>
      <c r="F50" s="10"/>
      <c r="G50" s="48"/>
      <c r="I50" s="57"/>
      <c r="J50" s="58"/>
      <c r="K50" s="58"/>
      <c r="L50" s="59"/>
      <c r="M50" s="50"/>
      <c r="O50" s="72"/>
      <c r="P50" s="73"/>
      <c r="Q50" s="73"/>
      <c r="R50" s="73"/>
      <c r="S50" s="73"/>
      <c r="T50" s="73"/>
      <c r="U50" s="73"/>
      <c r="V50" s="73"/>
      <c r="W50" s="74"/>
    </row>
    <row r="51" spans="2:25" ht="15.75" thickBot="1" x14ac:dyDescent="0.3">
      <c r="D51" s="44"/>
      <c r="E51" s="44"/>
      <c r="F51" s="10"/>
      <c r="G51" s="49"/>
      <c r="I51" s="50"/>
      <c r="J51" s="50"/>
      <c r="K51" s="50"/>
      <c r="L51" s="50"/>
      <c r="M51" s="50"/>
      <c r="O51" s="65"/>
    </row>
    <row r="52" spans="2:25" x14ac:dyDescent="0.25">
      <c r="D52" s="25"/>
      <c r="E52" s="25"/>
      <c r="G52" s="2"/>
      <c r="I52" s="50"/>
      <c r="J52" s="50"/>
      <c r="K52" s="50"/>
      <c r="L52" s="50"/>
      <c r="M52" s="50"/>
      <c r="R52" s="12" t="s">
        <v>20</v>
      </c>
      <c r="S52" s="12" t="s">
        <v>21</v>
      </c>
      <c r="T52" s="12" t="s">
        <v>22</v>
      </c>
      <c r="U52" s="11" t="s">
        <v>23</v>
      </c>
      <c r="V52" s="11"/>
    </row>
    <row r="53" spans="2:25" x14ac:dyDescent="0.25">
      <c r="D53" s="25"/>
      <c r="E53" s="25"/>
      <c r="G53" s="2"/>
      <c r="I53" s="50"/>
      <c r="J53" s="50"/>
      <c r="K53" s="50"/>
      <c r="L53" s="50"/>
      <c r="M53" s="50"/>
      <c r="P53" s="20" t="s">
        <v>19</v>
      </c>
      <c r="Q53" s="21"/>
      <c r="R53" s="8" t="str">
        <f>IF($Q$42="RX","00",IF($Q$43="RX","01",IF($Q$44="RX","02",IF($Q$45="RX","03",""))))</f>
        <v>03</v>
      </c>
      <c r="S53" s="8" t="str">
        <f>IF($V$42="RX","00",IF($V$43="RX","01",IF($V$44="RX","02",IF($V$45="RX","03",""))))</f>
        <v>01</v>
      </c>
      <c r="T53" s="8" t="str">
        <f>IF($P$42="TX","00",IF($P$43="TX","01",IF($P$44="TX","02",IF($P$45="TX","03",""))))</f>
        <v>03</v>
      </c>
      <c r="U53" s="23" t="str">
        <f>IF($U$42="TX","00",IF($U$43="TX","01",IF($U$44="TX","02",IF($U$45="TX","03",""))))</f>
        <v>01</v>
      </c>
      <c r="V53" s="23"/>
    </row>
    <row r="54" spans="2:25" x14ac:dyDescent="0.25">
      <c r="D54" s="1"/>
      <c r="E54" s="1"/>
      <c r="G54" s="2"/>
    </row>
    <row r="57" spans="2:25" ht="15.75" x14ac:dyDescent="0.25">
      <c r="B57" s="17"/>
      <c r="C57" s="18" t="s">
        <v>81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9" spans="2:25" x14ac:dyDescent="0.25">
      <c r="C59" t="s">
        <v>70</v>
      </c>
    </row>
    <row r="61" spans="2:25" x14ac:dyDescent="0.25">
      <c r="C61" s="80" t="s">
        <v>43</v>
      </c>
      <c r="D61" t="s">
        <v>47</v>
      </c>
    </row>
    <row r="62" spans="2:25" x14ac:dyDescent="0.25">
      <c r="C62" s="80" t="s">
        <v>46</v>
      </c>
      <c r="D62" t="s">
        <v>48</v>
      </c>
    </row>
    <row r="63" spans="2:25" x14ac:dyDescent="0.25">
      <c r="C63" s="80" t="s">
        <v>51</v>
      </c>
      <c r="D63" t="s">
        <v>49</v>
      </c>
    </row>
    <row r="65" spans="3:22" x14ac:dyDescent="0.25">
      <c r="C65" s="80" t="s">
        <v>71</v>
      </c>
    </row>
    <row r="67" spans="3:22" x14ac:dyDescent="0.25">
      <c r="C67" s="80" t="s">
        <v>45</v>
      </c>
      <c r="D67" s="84" t="s">
        <v>69</v>
      </c>
      <c r="E67" s="85"/>
      <c r="I67" s="81" t="s">
        <v>0</v>
      </c>
      <c r="J67" s="81"/>
      <c r="K67" s="81"/>
      <c r="L67" s="81"/>
      <c r="N67" s="81" t="s">
        <v>1</v>
      </c>
      <c r="O67" s="81"/>
      <c r="P67" s="81"/>
      <c r="Q67" s="81"/>
      <c r="S67" s="81" t="s">
        <v>2</v>
      </c>
      <c r="T67" s="81"/>
      <c r="U67" s="81"/>
      <c r="V67" s="81"/>
    </row>
    <row r="68" spans="3:22" x14ac:dyDescent="0.25">
      <c r="D68" s="78">
        <v>39</v>
      </c>
      <c r="E68" s="78">
        <v>30</v>
      </c>
      <c r="F68" s="79"/>
      <c r="G68" s="79"/>
      <c r="H68" s="79"/>
      <c r="I68" s="78" t="str">
        <f>I41</f>
        <v>07</v>
      </c>
      <c r="J68" s="78" t="str">
        <f t="shared" ref="J68:L68" si="2">J41</f>
        <v>7F</v>
      </c>
      <c r="K68" s="78" t="str">
        <f t="shared" si="2"/>
        <v>7D</v>
      </c>
      <c r="L68" s="78" t="str">
        <f t="shared" si="2"/>
        <v>01</v>
      </c>
      <c r="M68" s="79"/>
      <c r="N68" s="78" t="str">
        <f>I42</f>
        <v>40</v>
      </c>
      <c r="O68" s="78" t="str">
        <f t="shared" ref="O68:Q68" si="3">J42</f>
        <v>08</v>
      </c>
      <c r="P68" s="78" t="str">
        <f t="shared" si="3"/>
        <v>6C</v>
      </c>
      <c r="Q68" s="78" t="str">
        <f t="shared" si="3"/>
        <v>00</v>
      </c>
      <c r="R68" s="79"/>
      <c r="S68" s="78" t="str">
        <f>I43</f>
        <v>88</v>
      </c>
      <c r="T68" s="78" t="str">
        <f t="shared" ref="T68:V68" si="4">J43</f>
        <v>57</v>
      </c>
      <c r="U68" s="78" t="str">
        <f t="shared" si="4"/>
        <v>42</v>
      </c>
      <c r="V68" s="78" t="str">
        <f t="shared" si="4"/>
        <v>01</v>
      </c>
    </row>
    <row r="69" spans="3:22" x14ac:dyDescent="0.25"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</row>
    <row r="70" spans="3:22" x14ac:dyDescent="0.25">
      <c r="F70" s="79"/>
      <c r="G70" s="79"/>
      <c r="H70" s="79"/>
      <c r="I70" s="82" t="s">
        <v>44</v>
      </c>
      <c r="J70" s="82"/>
      <c r="K70" s="82"/>
      <c r="L70" s="82"/>
      <c r="M70" s="79"/>
      <c r="N70" s="82" t="s">
        <v>53</v>
      </c>
      <c r="O70" s="82"/>
      <c r="P70" s="82"/>
      <c r="Q70" s="82"/>
      <c r="R70" s="79"/>
      <c r="S70" s="82" t="s">
        <v>54</v>
      </c>
      <c r="T70" s="82"/>
      <c r="U70" s="82"/>
      <c r="V70" s="82"/>
    </row>
    <row r="71" spans="3:22" x14ac:dyDescent="0.25">
      <c r="D71" s="79"/>
      <c r="E71" s="79"/>
      <c r="F71" s="79"/>
      <c r="G71" s="79"/>
      <c r="H71" s="79"/>
      <c r="I71" s="78" t="str">
        <f>I44</f>
        <v>00</v>
      </c>
      <c r="J71" s="78" t="str">
        <f t="shared" ref="J71:L71" si="5">J44</f>
        <v>1B</v>
      </c>
      <c r="K71" s="78" t="str">
        <f t="shared" si="5"/>
        <v>B7</v>
      </c>
      <c r="L71" s="78" t="str">
        <f t="shared" si="5"/>
        <v>00</v>
      </c>
      <c r="M71" s="79"/>
      <c r="N71" s="78" t="str">
        <f>I45</f>
        <v>1C</v>
      </c>
      <c r="O71" s="78" t="str">
        <f t="shared" ref="O71:Q71" si="6">J45</f>
        <v>27</v>
      </c>
      <c r="P71" s="78" t="str">
        <f t="shared" si="6"/>
        <v>B7</v>
      </c>
      <c r="Q71" s="78" t="str">
        <f t="shared" si="6"/>
        <v>00</v>
      </c>
      <c r="R71" s="79"/>
      <c r="S71" s="78" t="str">
        <f>I46</f>
        <v>EC</v>
      </c>
      <c r="T71" s="78" t="str">
        <f t="shared" ref="T71:V71" si="7">J46</f>
        <v>15</v>
      </c>
      <c r="U71" s="78" t="str">
        <f t="shared" si="7"/>
        <v>B7</v>
      </c>
      <c r="V71" s="78" t="str">
        <f t="shared" si="7"/>
        <v>00</v>
      </c>
    </row>
    <row r="72" spans="3:22" x14ac:dyDescent="0.25"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</row>
    <row r="73" spans="3:22" x14ac:dyDescent="0.25">
      <c r="D73" s="79"/>
      <c r="E73" s="79"/>
      <c r="F73" s="79"/>
      <c r="G73" s="79"/>
      <c r="H73" s="79"/>
      <c r="I73" s="79" t="s">
        <v>20</v>
      </c>
      <c r="K73" s="79" t="s">
        <v>21</v>
      </c>
      <c r="M73" s="79" t="s">
        <v>22</v>
      </c>
      <c r="O73" s="79" t="s">
        <v>23</v>
      </c>
      <c r="P73" s="79"/>
      <c r="Q73" s="79"/>
      <c r="R73" s="79"/>
      <c r="S73" s="79"/>
      <c r="T73" s="79"/>
      <c r="U73" s="79"/>
      <c r="V73" s="79"/>
    </row>
    <row r="74" spans="3:22" x14ac:dyDescent="0.25">
      <c r="D74" s="79"/>
      <c r="E74" s="79"/>
      <c r="F74" s="79"/>
      <c r="G74" s="79"/>
      <c r="H74" s="79"/>
      <c r="I74" s="78" t="str">
        <f>R53</f>
        <v>03</v>
      </c>
      <c r="K74" s="78" t="str">
        <f>S53</f>
        <v>01</v>
      </c>
      <c r="M74" s="78" t="str">
        <f>T53</f>
        <v>03</v>
      </c>
      <c r="O74" s="78" t="str">
        <f>U53</f>
        <v>01</v>
      </c>
      <c r="P74" s="79"/>
      <c r="Q74" s="79"/>
      <c r="R74" s="79"/>
      <c r="S74" s="79"/>
      <c r="T74" s="79"/>
      <c r="U74" s="79"/>
      <c r="V74" s="79"/>
    </row>
    <row r="75" spans="3:22" ht="15.75" thickBot="1" x14ac:dyDescent="0.3"/>
    <row r="76" spans="3:22" x14ac:dyDescent="0.25">
      <c r="D76" s="86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</row>
    <row r="77" spans="3:22" x14ac:dyDescent="0.25">
      <c r="D77" s="8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90"/>
    </row>
    <row r="78" spans="3:22" x14ac:dyDescent="0.25">
      <c r="D78" s="96" t="s">
        <v>82</v>
      </c>
      <c r="E78" s="22"/>
      <c r="F78" s="10"/>
      <c r="G78" s="10"/>
      <c r="H78" s="10"/>
      <c r="I78" s="94" t="s">
        <v>56</v>
      </c>
      <c r="J78" s="94" t="s">
        <v>57</v>
      </c>
      <c r="K78" s="94" t="s">
        <v>58</v>
      </c>
      <c r="L78" s="94" t="s">
        <v>59</v>
      </c>
      <c r="M78" s="94" t="s">
        <v>60</v>
      </c>
      <c r="N78" s="94" t="s">
        <v>61</v>
      </c>
      <c r="O78" s="94" t="s">
        <v>62</v>
      </c>
      <c r="P78" s="94" t="s">
        <v>63</v>
      </c>
      <c r="Q78" s="10"/>
      <c r="R78" s="90"/>
    </row>
    <row r="79" spans="3:22" x14ac:dyDescent="0.25">
      <c r="D79" s="89"/>
      <c r="E79" s="10"/>
      <c r="F79" s="10"/>
      <c r="G79" s="95" t="s">
        <v>64</v>
      </c>
      <c r="H79" s="10"/>
      <c r="I79" s="83">
        <f>D68</f>
        <v>39</v>
      </c>
      <c r="J79" s="83">
        <f>E68</f>
        <v>30</v>
      </c>
      <c r="K79" s="5" t="str">
        <f>I68</f>
        <v>07</v>
      </c>
      <c r="L79" s="5" t="str">
        <f t="shared" ref="L79:N79" si="8">J68</f>
        <v>7F</v>
      </c>
      <c r="M79" s="5" t="str">
        <f t="shared" si="8"/>
        <v>7D</v>
      </c>
      <c r="N79" s="5" t="str">
        <f t="shared" si="8"/>
        <v>01</v>
      </c>
      <c r="O79" s="5" t="str">
        <f>N68</f>
        <v>40</v>
      </c>
      <c r="P79" s="5" t="str">
        <f>O68</f>
        <v>08</v>
      </c>
      <c r="Q79" s="10"/>
      <c r="R79" s="90"/>
    </row>
    <row r="80" spans="3:22" x14ac:dyDescent="0.25">
      <c r="D80" s="89"/>
      <c r="E80" s="10"/>
      <c r="F80" s="10"/>
      <c r="G80" s="95" t="s">
        <v>65</v>
      </c>
      <c r="H80" s="10"/>
      <c r="I80" s="5" t="str">
        <f>P68</f>
        <v>6C</v>
      </c>
      <c r="J80" s="5" t="str">
        <f>Q68</f>
        <v>00</v>
      </c>
      <c r="K80" s="5" t="str">
        <f>S68</f>
        <v>88</v>
      </c>
      <c r="L80" s="5" t="str">
        <f t="shared" ref="L80:N80" si="9">T68</f>
        <v>57</v>
      </c>
      <c r="M80" s="5" t="str">
        <f t="shared" si="9"/>
        <v>42</v>
      </c>
      <c r="N80" s="5" t="str">
        <f t="shared" si="9"/>
        <v>01</v>
      </c>
      <c r="O80" s="5" t="str">
        <f>I71</f>
        <v>00</v>
      </c>
      <c r="P80" s="5" t="str">
        <f>J71</f>
        <v>1B</v>
      </c>
      <c r="Q80" s="10"/>
      <c r="R80" s="90"/>
    </row>
    <row r="81" spans="4:18" x14ac:dyDescent="0.25">
      <c r="D81" s="89"/>
      <c r="E81" s="10"/>
      <c r="F81" s="10"/>
      <c r="G81" s="95" t="s">
        <v>66</v>
      </c>
      <c r="H81" s="10"/>
      <c r="I81" s="5" t="str">
        <f>K71</f>
        <v>B7</v>
      </c>
      <c r="J81" s="5" t="str">
        <f>L71</f>
        <v>00</v>
      </c>
      <c r="K81" s="5" t="str">
        <f>N71</f>
        <v>1C</v>
      </c>
      <c r="L81" s="5" t="str">
        <f t="shared" ref="L81:N81" si="10">O71</f>
        <v>27</v>
      </c>
      <c r="M81" s="5" t="str">
        <f t="shared" si="10"/>
        <v>B7</v>
      </c>
      <c r="N81" s="5" t="str">
        <f t="shared" si="10"/>
        <v>00</v>
      </c>
      <c r="O81" s="5" t="str">
        <f>S71</f>
        <v>EC</v>
      </c>
      <c r="P81" s="5" t="str">
        <f>T71</f>
        <v>15</v>
      </c>
      <c r="Q81" s="10"/>
      <c r="R81" s="90"/>
    </row>
    <row r="82" spans="4:18" x14ac:dyDescent="0.25">
      <c r="D82" s="89"/>
      <c r="E82" s="10"/>
      <c r="F82" s="10"/>
      <c r="G82" s="95" t="s">
        <v>67</v>
      </c>
      <c r="H82" s="10"/>
      <c r="I82" s="5" t="str">
        <f>U71</f>
        <v>B7</v>
      </c>
      <c r="J82" s="5" t="str">
        <f>V71</f>
        <v>00</v>
      </c>
      <c r="K82" s="5" t="str">
        <f>I74</f>
        <v>03</v>
      </c>
      <c r="L82" s="5" t="str">
        <f>K74</f>
        <v>01</v>
      </c>
      <c r="M82" s="5" t="str">
        <f>M74</f>
        <v>03</v>
      </c>
      <c r="N82" s="5" t="str">
        <f>O74</f>
        <v>01</v>
      </c>
      <c r="O82" s="83" t="s">
        <v>68</v>
      </c>
      <c r="P82" s="83" t="s">
        <v>68</v>
      </c>
      <c r="Q82" s="10"/>
      <c r="R82" s="90"/>
    </row>
    <row r="83" spans="4:18" x14ac:dyDescent="0.25">
      <c r="D83" s="89"/>
      <c r="E83" s="10"/>
      <c r="F83" s="10"/>
      <c r="G83" s="95" t="s">
        <v>72</v>
      </c>
      <c r="H83" s="10"/>
      <c r="I83" s="83" t="s">
        <v>68</v>
      </c>
      <c r="J83" s="83" t="s">
        <v>68</v>
      </c>
      <c r="K83" s="83" t="s">
        <v>68</v>
      </c>
      <c r="L83" s="83" t="s">
        <v>68</v>
      </c>
      <c r="M83" s="83" t="s">
        <v>68</v>
      </c>
      <c r="N83" s="83" t="s">
        <v>68</v>
      </c>
      <c r="O83" s="83" t="s">
        <v>68</v>
      </c>
      <c r="P83" s="83" t="s">
        <v>68</v>
      </c>
      <c r="Q83" s="10"/>
      <c r="R83" s="90"/>
    </row>
    <row r="84" spans="4:18" x14ac:dyDescent="0.25">
      <c r="D84" s="8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90"/>
    </row>
    <row r="85" spans="4:18" ht="15.75" thickBot="1" x14ac:dyDescent="0.3">
      <c r="D85" s="91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3"/>
    </row>
  </sheetData>
  <mergeCells count="28">
    <mergeCell ref="D78:E78"/>
    <mergeCell ref="D67:E67"/>
    <mergeCell ref="I67:L67"/>
    <mergeCell ref="N67:Q67"/>
    <mergeCell ref="S67:V67"/>
    <mergeCell ref="I70:L70"/>
    <mergeCell ref="N70:Q70"/>
    <mergeCell ref="S70:V70"/>
    <mergeCell ref="O29:W32"/>
    <mergeCell ref="O47:W50"/>
    <mergeCell ref="I31:M36"/>
    <mergeCell ref="G48:G51"/>
    <mergeCell ref="E48:E49"/>
    <mergeCell ref="I48:L50"/>
    <mergeCell ref="P53:Q53"/>
    <mergeCell ref="U41:V41"/>
    <mergeCell ref="U52:V52"/>
    <mergeCell ref="U53:V53"/>
    <mergeCell ref="U34:V34"/>
    <mergeCell ref="U35:V35"/>
    <mergeCell ref="P35:Q35"/>
    <mergeCell ref="I23:L23"/>
    <mergeCell ref="D23:E23"/>
    <mergeCell ref="D40:E40"/>
    <mergeCell ref="I40:L40"/>
    <mergeCell ref="P41:Q41"/>
    <mergeCell ref="D31:E34"/>
    <mergeCell ref="G31:G34"/>
  </mergeCells>
  <phoneticPr fontId="12" type="noConversion"/>
  <conditionalFormatting sqref="R27">
    <cfRule type="cellIs" dxfId="15" priority="24" operator="lessThan">
      <formula>0</formula>
    </cfRule>
  </conditionalFormatting>
  <conditionalFormatting sqref="R27">
    <cfRule type="cellIs" dxfId="14" priority="23" operator="lessThan">
      <formula>0</formula>
    </cfRule>
  </conditionalFormatting>
  <conditionalFormatting sqref="R24:R26">
    <cfRule type="cellIs" dxfId="13" priority="22" operator="lessThan">
      <formula>0</formula>
    </cfRule>
  </conditionalFormatting>
  <conditionalFormatting sqref="R24:R26">
    <cfRule type="cellIs" dxfId="12" priority="21" operator="lessThan">
      <formula>0</formula>
    </cfRule>
  </conditionalFormatting>
  <conditionalFormatting sqref="W27">
    <cfRule type="cellIs" dxfId="11" priority="20" operator="lessThan">
      <formula>0</formula>
    </cfRule>
  </conditionalFormatting>
  <conditionalFormatting sqref="W27">
    <cfRule type="cellIs" dxfId="10" priority="19" operator="lessThan">
      <formula>0</formula>
    </cfRule>
  </conditionalFormatting>
  <conditionalFormatting sqref="W24:W26">
    <cfRule type="cellIs" dxfId="9" priority="18" operator="lessThan">
      <formula>0</formula>
    </cfRule>
  </conditionalFormatting>
  <conditionalFormatting sqref="W24:W26">
    <cfRule type="cellIs" dxfId="8" priority="17" operator="lessThan">
      <formula>0</formula>
    </cfRule>
  </conditionalFormatting>
  <conditionalFormatting sqref="R45">
    <cfRule type="cellIs" dxfId="7" priority="8" operator="lessThan">
      <formula>0</formula>
    </cfRule>
  </conditionalFormatting>
  <conditionalFormatting sqref="R45">
    <cfRule type="cellIs" dxfId="6" priority="7" operator="lessThan">
      <formula>0</formula>
    </cfRule>
  </conditionalFormatting>
  <conditionalFormatting sqref="R42:R44">
    <cfRule type="cellIs" dxfId="5" priority="6" operator="lessThan">
      <formula>0</formula>
    </cfRule>
  </conditionalFormatting>
  <conditionalFormatting sqref="R42:R44">
    <cfRule type="cellIs" dxfId="4" priority="5" operator="lessThan">
      <formula>0</formula>
    </cfRule>
  </conditionalFormatting>
  <conditionalFormatting sqref="W45">
    <cfRule type="cellIs" dxfId="3" priority="4" operator="lessThan">
      <formula>0</formula>
    </cfRule>
  </conditionalFormatting>
  <conditionalFormatting sqref="W45">
    <cfRule type="cellIs" dxfId="2" priority="3" operator="lessThan">
      <formula>0</formula>
    </cfRule>
  </conditionalFormatting>
  <conditionalFormatting sqref="W42:W44">
    <cfRule type="cellIs" dxfId="1" priority="2" operator="lessThan">
      <formula>0</formula>
    </cfRule>
  </conditionalFormatting>
  <conditionalFormatting sqref="W42:W44">
    <cfRule type="cellIs" dxfId="0" priority="1" operator="lessThan">
      <formula>0</formula>
    </cfRule>
  </conditionalFormatting>
  <pageMargins left="0.7" right="0.7" top="0.75" bottom="0.75" header="0.3" footer="0.3"/>
  <pageSetup paperSize="9" scale="3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SugarCubeVFO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Woodfield</dc:creator>
  <cp:lastModifiedBy>Andrew Woodfield</cp:lastModifiedBy>
  <cp:lastPrinted>2019-12-04T21:37:15Z</cp:lastPrinted>
  <dcterms:created xsi:type="dcterms:W3CDTF">2019-11-28T00:31:56Z</dcterms:created>
  <dcterms:modified xsi:type="dcterms:W3CDTF">2019-12-04T22:03:22Z</dcterms:modified>
</cp:coreProperties>
</file>