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WIKI\Desktop\case\"/>
    </mc:Choice>
  </mc:AlternateContent>
  <xr:revisionPtr revIDLastSave="0" documentId="13_ncr:1_{65D3D31F-0F15-4C08-8ACE-CFB56B4491DB}" xr6:coauthVersionLast="47" xr6:coauthVersionMax="47" xr10:uidLastSave="{00000000-0000-0000-0000-000000000000}"/>
  <bookViews>
    <workbookView xWindow="28680" yWindow="225" windowWidth="19440" windowHeight="15000" activeTab="2" xr2:uid="{00000000-000D-0000-FFFF-FFFF00000000}"/>
  </bookViews>
  <sheets>
    <sheet name="Лист1" sheetId="1" r:id="rId1"/>
    <sheet name="Лист2" sheetId="8" r:id="rId2"/>
    <sheet name="Продажа" sheetId="7" r:id="rId3"/>
    <sheet name="Дата пополнения" sheetId="5" r:id="rId4"/>
    <sheet name="Первая закуспка" sheetId="4" r:id="rId5"/>
    <sheet name="Скрипт" sheetId="3" r:id="rId6"/>
    <sheet name="Расчет комиссии" sheetId="2" r:id="rId7"/>
  </sheets>
  <definedNames>
    <definedName name="_xlnm._FilterDatabase" localSheetId="0" hidden="1">Лист1!$A$1:$F$35</definedName>
  </definedNames>
  <calcPr calcId="191029" iterateCount="24" iterateDelta="0.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7" l="1"/>
  <c r="L6" i="1"/>
  <c r="J4" i="1"/>
  <c r="E44" i="1"/>
  <c r="J5" i="1"/>
  <c r="L4" i="1"/>
  <c r="F10" i="7"/>
  <c r="D10" i="7"/>
  <c r="K2" i="1"/>
  <c r="J2" i="1"/>
  <c r="D44" i="1"/>
  <c r="C44" i="1"/>
  <c r="K6" i="1" l="1"/>
  <c r="K5" i="1"/>
  <c r="K4" i="1"/>
  <c r="K3" i="1"/>
  <c r="J6" i="1"/>
  <c r="E37" i="1"/>
  <c r="L3" i="1" l="1"/>
  <c r="L2" i="1"/>
  <c r="E7" i="7"/>
  <c r="D5" i="7"/>
  <c r="E5" i="7" s="1"/>
  <c r="D9" i="7"/>
  <c r="J3" i="1"/>
  <c r="E38" i="1"/>
  <c r="E39" i="1"/>
  <c r="E40" i="1"/>
  <c r="E41" i="1"/>
  <c r="C8" i="7" l="1"/>
  <c r="L5" i="1" l="1"/>
  <c r="L7" i="1" s="1"/>
  <c r="J7" i="1" l="1"/>
  <c r="M7" i="1" s="1"/>
  <c r="K7" i="1"/>
  <c r="G23" i="4" l="1"/>
  <c r="G22" i="4"/>
  <c r="G21" i="4"/>
  <c r="G20" i="4"/>
  <c r="G19" i="4"/>
  <c r="G24" i="4" l="1"/>
  <c r="G15" i="4" l="1"/>
  <c r="G14" i="4"/>
  <c r="G13" i="4"/>
  <c r="G12" i="4"/>
  <c r="G11" i="4"/>
  <c r="C8" i="5"/>
  <c r="B8" i="5"/>
  <c r="D8" i="5" s="1"/>
  <c r="D6" i="5"/>
  <c r="D4" i="5"/>
  <c r="D3" i="5"/>
  <c r="D2" i="5"/>
  <c r="G6" i="4"/>
  <c r="G5" i="4"/>
  <c r="G4" i="4"/>
  <c r="G3" i="4"/>
  <c r="G2" i="4"/>
  <c r="G16" i="4" l="1"/>
  <c r="G7" i="4"/>
  <c r="H10" i="2" l="1"/>
  <c r="B5" i="2"/>
  <c r="A6" i="2"/>
  <c r="G10" i="2"/>
</calcChain>
</file>

<file path=xl/sharedStrings.xml><?xml version="1.0" encoding="utf-8"?>
<sst xmlns="http://schemas.openxmlformats.org/spreadsheetml/2006/main" count="151" uniqueCount="61">
  <si>
    <t>Горизонт</t>
  </si>
  <si>
    <t>Фальшион</t>
  </si>
  <si>
    <t>Тёмный кейс</t>
  </si>
  <si>
    <t>Револьверный кейс</t>
  </si>
  <si>
    <t>РЕЛИЗ: 03 АВГ 2018</t>
  </si>
  <si>
    <t>ТИРАЖ #244</t>
  </si>
  <si>
    <t>ТИРАЖ #111</t>
  </si>
  <si>
    <t>РЕЛИЗ: 08 ДЕК 2015</t>
  </si>
  <si>
    <t>ТИРАЖ #80</t>
  </si>
  <si>
    <t>РЕЛИЗ: 17 СЕНТ 2015</t>
  </si>
  <si>
    <t>ТИРАЖ #50</t>
  </si>
  <si>
    <t>РЕЛИЗ: 26 МАЙ 2015</t>
  </si>
  <si>
    <t>Кейс «Змеиный укус»</t>
  </si>
  <si>
    <t>ТИРАЖ #315</t>
  </si>
  <si>
    <t>РЕЛИЗ: 04 МАЙ 2021</t>
  </si>
  <si>
    <t>Итого:</t>
  </si>
  <si>
    <t>Дата пополнения</t>
  </si>
  <si>
    <t>Сумма пополнения</t>
  </si>
  <si>
    <t>Кол. Покупок</t>
  </si>
  <si>
    <t>Итого</t>
  </si>
  <si>
    <t>Ср. цена</t>
  </si>
  <si>
    <t>Snakebite Case</t>
  </si>
  <si>
    <t>Fracture Case</t>
  </si>
  <si>
    <t>Prisma Case</t>
  </si>
  <si>
    <t>Prisma 2 Case</t>
  </si>
  <si>
    <t>Средняя цена</t>
  </si>
  <si>
    <t>Danger Zone Case</t>
  </si>
  <si>
    <t>Кол. Покупки</t>
  </si>
  <si>
    <t>Пополнение</t>
  </si>
  <si>
    <t>Комиссия</t>
  </si>
  <si>
    <t xml:space="preserve"> 6.5%</t>
  </si>
  <si>
    <t>Цена на помент покупки</t>
  </si>
  <si>
    <t>Цена на мометн продажи</t>
  </si>
  <si>
    <t>Цена с учетом ком.</t>
  </si>
  <si>
    <t>Прибльв процентах</t>
  </si>
  <si>
    <t>a = document.getElementsByClassName("to-cart");</t>
  </si>
  <si>
    <t>for(i = 0; i &lt; a.length; i++)</t>
  </si>
  <si>
    <t>{</t>
  </si>
  <si>
    <t>if(i &lt; 100)</t>
  </si>
  <si>
    <t>a[i].click();</t>
  </si>
  <si>
    <t>}</t>
  </si>
  <si>
    <t>Дата покупки</t>
  </si>
  <si>
    <t>Название</t>
  </si>
  <si>
    <t>Дата</t>
  </si>
  <si>
    <t>Кейс</t>
  </si>
  <si>
    <t>Итог</t>
  </si>
  <si>
    <t>Кол.</t>
  </si>
  <si>
    <t>function sleep(ms) {</t>
  </si>
  <si>
    <t xml:space="preserve">  return new Promise(resolve =&gt; setTimeout(resolve, ms));</t>
  </si>
  <si>
    <t>async function delayedGreeting() {</t>
  </si>
  <si>
    <t>await sleep(2000);</t>
  </si>
  <si>
    <t>if(i &lt; 10)</t>
  </si>
  <si>
    <t xml:space="preserve">a[i].click(); </t>
  </si>
  <si>
    <t>BUY</t>
  </si>
  <si>
    <t>SALE</t>
  </si>
  <si>
    <t>Сред. Сумма за 1шт.</t>
  </si>
  <si>
    <t>Стало</t>
  </si>
  <si>
    <t>Среднее стало</t>
  </si>
  <si>
    <t>Anubis C. Package</t>
  </si>
  <si>
    <t>Чистый итог (-5%)</t>
  </si>
  <si>
    <t>было на счету 562.34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</si>
</sst>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#,##0.00\ &quot;₽&quot;;\-#,##0.00\ &quot;₽&quot;"/>
    <numFmt numFmtId="8" formatCode="#,##0.00\ &quot;₽&quot;;[Red]\-#,##0.00\ &quot;₽&quot;"/>
    <numFmt numFmtId="44" formatCode="_-* #,##0.00\ &quot;₽&quot;_-;\-* #,##0.00\ &quot;₽&quot;_-;_-* &quot;-&quot;??\ &quot;₽&quot;_-;_-@_-"/>
    <numFmt numFmtId="164" formatCode="#,##0.00\ &quot;₽&quot;"/>
  </numFmts>
  <fonts count="3" x14ac:knownFonts="1">
    <font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8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47" fontId="0" fillId="0" borderId="0" xfId="0" applyNumberFormat="1"/>
    <xf numFmtId="44" fontId="0" fillId="0" borderId="0" xfId="0" applyNumberFormat="1"/>
    <xf numFmtId="1" fontId="0" fillId="0" borderId="0" xfId="0" applyNumberFormat="1" applyAlignment="1">
      <alignment horizontal="right"/>
    </xf>
    <xf numFmtId="44" fontId="0" fillId="0" borderId="0" xfId="0" applyNumberFormat="1" applyAlignment="1">
      <alignment horizontal="right" vertical="center"/>
    </xf>
    <xf numFmtId="44" fontId="0" fillId="0" borderId="0" xfId="0" applyNumberFormat="1" applyAlignment="1">
      <alignment horizontal="center" vertical="center" wrapText="1"/>
    </xf>
    <xf numFmtId="44" fontId="0" fillId="0" borderId="0" xfId="0" applyNumberFormat="1" applyAlignment="1"/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right"/>
    </xf>
    <xf numFmtId="1" fontId="0" fillId="0" borderId="0" xfId="0" applyNumberFormat="1"/>
    <xf numFmtId="1" fontId="0" fillId="0" borderId="0" xfId="1" applyNumberFormat="1" applyFont="1" applyAlignment="1">
      <alignment horizontal="right"/>
    </xf>
    <xf numFmtId="7" fontId="0" fillId="0" borderId="0" xfId="0" applyNumberForma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colors>
    <mruColors>
      <color rgb="FF709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market.csgo.com/ru/Container/Prisma%202%20Cas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352425</xdr:colOff>
      <xdr:row>1</xdr:row>
      <xdr:rowOff>76200</xdr:rowOff>
    </xdr:to>
    <xdr:sp macro="" textlink="">
      <xdr:nvSpPr>
        <xdr:cNvPr id="1025" name="AutoShape 1" descr="Prisma 2 Case">
          <a:hlinkClick xmlns:r="http://schemas.openxmlformats.org/officeDocument/2006/relationships" r:id="rId1" tooltip="Prisma 2 Case"/>
          <a:extLst>
            <a:ext uri="{FF2B5EF4-FFF2-40B4-BE49-F238E27FC236}">
              <a16:creationId xmlns:a16="http://schemas.microsoft.com/office/drawing/2014/main" id="{E5BD72C4-A15E-433B-BD2A-7714360BBB3F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3524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352425</xdr:colOff>
      <xdr:row>2</xdr:row>
      <xdr:rowOff>76200</xdr:rowOff>
    </xdr:to>
    <xdr:sp macro="" textlink="">
      <xdr:nvSpPr>
        <xdr:cNvPr id="1026" name="AutoShape 2" descr="Prisma 2 Case">
          <a:hlinkClick xmlns:r="http://schemas.openxmlformats.org/officeDocument/2006/relationships" r:id="rId1" tooltip="Prisma 2 Case"/>
          <a:extLst>
            <a:ext uri="{FF2B5EF4-FFF2-40B4-BE49-F238E27FC236}">
              <a16:creationId xmlns:a16="http://schemas.microsoft.com/office/drawing/2014/main" id="{37A75FC1-C323-43D4-BB96-3D601F6C581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28600"/>
          <a:ext cx="3524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352425</xdr:colOff>
      <xdr:row>3</xdr:row>
      <xdr:rowOff>76200</xdr:rowOff>
    </xdr:to>
    <xdr:sp macro="" textlink="">
      <xdr:nvSpPr>
        <xdr:cNvPr id="1027" name="AutoShape 3" descr="Prisma 2 Case">
          <a:hlinkClick xmlns:r="http://schemas.openxmlformats.org/officeDocument/2006/relationships" r:id="rId1" tooltip="Prisma 2 Case"/>
          <a:extLst>
            <a:ext uri="{FF2B5EF4-FFF2-40B4-BE49-F238E27FC236}">
              <a16:creationId xmlns:a16="http://schemas.microsoft.com/office/drawing/2014/main" id="{BCEB2063-C0F0-4BE4-93C9-C966626EDD5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7200"/>
          <a:ext cx="3524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352425</xdr:colOff>
      <xdr:row>4</xdr:row>
      <xdr:rowOff>76200</xdr:rowOff>
    </xdr:to>
    <xdr:sp macro="" textlink="">
      <xdr:nvSpPr>
        <xdr:cNvPr id="1028" name="AutoShape 4" descr="Prisma 2 Case">
          <a:hlinkClick xmlns:r="http://schemas.openxmlformats.org/officeDocument/2006/relationships" r:id="rId1" tooltip="Prisma 2 Case"/>
          <a:extLst>
            <a:ext uri="{FF2B5EF4-FFF2-40B4-BE49-F238E27FC236}">
              <a16:creationId xmlns:a16="http://schemas.microsoft.com/office/drawing/2014/main" id="{4A48808C-8BB2-4E5C-AFED-BE00F1E4318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85800"/>
          <a:ext cx="3524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352425</xdr:colOff>
      <xdr:row>5</xdr:row>
      <xdr:rowOff>76200</xdr:rowOff>
    </xdr:to>
    <xdr:sp macro="" textlink="">
      <xdr:nvSpPr>
        <xdr:cNvPr id="1029" name="AutoShape 5" descr="Prisma 2 Case">
          <a:hlinkClick xmlns:r="http://schemas.openxmlformats.org/officeDocument/2006/relationships" r:id="rId1" tooltip="Prisma 2 Case"/>
          <a:extLst>
            <a:ext uri="{FF2B5EF4-FFF2-40B4-BE49-F238E27FC236}">
              <a16:creationId xmlns:a16="http://schemas.microsoft.com/office/drawing/2014/main" id="{719E2982-1FE0-4C47-8F56-788A66E2173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914400"/>
          <a:ext cx="3524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352425</xdr:colOff>
      <xdr:row>6</xdr:row>
      <xdr:rowOff>76200</xdr:rowOff>
    </xdr:to>
    <xdr:sp macro="" textlink="">
      <xdr:nvSpPr>
        <xdr:cNvPr id="1030" name="AutoShape 6" descr="Prisma 2 Case">
          <a:hlinkClick xmlns:r="http://schemas.openxmlformats.org/officeDocument/2006/relationships" r:id="rId1" tooltip="Prisma 2 Case"/>
          <a:extLst>
            <a:ext uri="{FF2B5EF4-FFF2-40B4-BE49-F238E27FC236}">
              <a16:creationId xmlns:a16="http://schemas.microsoft.com/office/drawing/2014/main" id="{2709BB02-DC61-4510-8023-40E5623AA87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143000"/>
          <a:ext cx="3524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352425</xdr:colOff>
      <xdr:row>7</xdr:row>
      <xdr:rowOff>76200</xdr:rowOff>
    </xdr:to>
    <xdr:sp macro="" textlink="">
      <xdr:nvSpPr>
        <xdr:cNvPr id="1031" name="AutoShape 7" descr="Prisma 2 Case">
          <a:hlinkClick xmlns:r="http://schemas.openxmlformats.org/officeDocument/2006/relationships" r:id="rId1" tooltip="Prisma 2 Case"/>
          <a:extLst>
            <a:ext uri="{FF2B5EF4-FFF2-40B4-BE49-F238E27FC236}">
              <a16:creationId xmlns:a16="http://schemas.microsoft.com/office/drawing/2014/main" id="{7054E744-D2B2-462D-BD1E-5C85D4524CC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371600"/>
          <a:ext cx="3524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workbookViewId="0">
      <selection activeCell="L6" sqref="L6"/>
    </sheetView>
  </sheetViews>
  <sheetFormatPr defaultRowHeight="15" x14ac:dyDescent="0.25"/>
  <cols>
    <col min="1" max="1" width="11.42578125" customWidth="1"/>
    <col min="2" max="2" width="16.85546875" bestFit="1" customWidth="1"/>
    <col min="3" max="3" width="9.5703125" style="16" bestFit="1" customWidth="1"/>
    <col min="4" max="4" width="6.140625" style="21" customWidth="1"/>
    <col min="5" max="5" width="12.42578125" style="16" customWidth="1"/>
    <col min="6" max="6" width="11" bestFit="1" customWidth="1"/>
    <col min="7" max="7" width="12" bestFit="1" customWidth="1"/>
    <col min="8" max="8" width="9.5703125" bestFit="1" customWidth="1"/>
    <col min="9" max="9" width="14.5703125" bestFit="1" customWidth="1"/>
    <col min="10" max="10" width="13.7109375" bestFit="1" customWidth="1"/>
    <col min="11" max="11" width="10.28515625" bestFit="1" customWidth="1"/>
    <col min="13" max="14" width="12" bestFit="1" customWidth="1"/>
  </cols>
  <sheetData>
    <row r="1" spans="1:13" ht="46.5" customHeight="1" x14ac:dyDescent="0.25">
      <c r="A1" s="13" t="s">
        <v>41</v>
      </c>
      <c r="B1" s="14" t="s">
        <v>42</v>
      </c>
      <c r="C1" s="19" t="s">
        <v>25</v>
      </c>
      <c r="D1" s="22" t="s">
        <v>27</v>
      </c>
      <c r="E1" s="19" t="s">
        <v>53</v>
      </c>
      <c r="F1" s="14" t="s">
        <v>54</v>
      </c>
      <c r="G1" s="9"/>
      <c r="H1" s="14"/>
      <c r="I1" s="9"/>
      <c r="L1" s="14" t="s">
        <v>56</v>
      </c>
      <c r="M1" s="8" t="s">
        <v>57</v>
      </c>
    </row>
    <row r="2" spans="1:13" x14ac:dyDescent="0.25">
      <c r="A2" s="11">
        <v>44975</v>
      </c>
      <c r="B2" s="12" t="s">
        <v>21</v>
      </c>
      <c r="C2" s="16">
        <v>8.3699999999999992</v>
      </c>
      <c r="D2" s="25">
        <v>118</v>
      </c>
      <c r="E2" s="16">
        <v>987.65999999999985</v>
      </c>
      <c r="F2" s="5"/>
      <c r="H2" s="3"/>
      <c r="I2" s="12" t="s">
        <v>21</v>
      </c>
      <c r="J2" s="16">
        <f>AVERAGE(C2,C4,C7,C8,C11,C17,C21,C31,C26,C32,C33,C34,C35,C37,C43)</f>
        <v>23.350491640866874</v>
      </c>
      <c r="K2" s="24">
        <f>SUBTOTAL(9,D2,D4,D7,D8,D11,D17,D21,D26,D31,D32,D33,D34,D35,D37,D43)+120</f>
        <v>1332</v>
      </c>
      <c r="L2" s="24">
        <f>K2-Продажа!C2-Продажа!C6</f>
        <v>959</v>
      </c>
    </row>
    <row r="3" spans="1:13" x14ac:dyDescent="0.25">
      <c r="A3" s="11">
        <v>44975</v>
      </c>
      <c r="B3" s="12" t="s">
        <v>22</v>
      </c>
      <c r="C3" s="16">
        <v>13.15</v>
      </c>
      <c r="D3" s="25">
        <v>100</v>
      </c>
      <c r="E3" s="16">
        <v>1315</v>
      </c>
      <c r="F3" s="5"/>
      <c r="H3" s="3"/>
      <c r="I3" t="s">
        <v>23</v>
      </c>
      <c r="J3" s="16">
        <f>AVERAGE(C9,C13,C19,C25,C27,C39)</f>
        <v>24.301666666666666</v>
      </c>
      <c r="K3" s="24">
        <f>SUBTOTAL(9,D9,D13,D19,D25,D27,D39)+43</f>
        <v>418</v>
      </c>
      <c r="L3" s="24">
        <f>K3</f>
        <v>418</v>
      </c>
    </row>
    <row r="4" spans="1:13" x14ac:dyDescent="0.25">
      <c r="A4" s="11">
        <v>44976</v>
      </c>
      <c r="B4" s="12" t="s">
        <v>21</v>
      </c>
      <c r="C4" s="16">
        <v>8.3699999999999992</v>
      </c>
      <c r="D4" s="25">
        <v>44</v>
      </c>
      <c r="E4" s="18">
        <v>368.28</v>
      </c>
      <c r="F4" s="5"/>
      <c r="H4" s="3"/>
      <c r="I4" t="s">
        <v>24</v>
      </c>
      <c r="J4" s="16">
        <f>AVERAGE(C5,C10,C15,C16,C18,C24,C28,C40)</f>
        <v>22.364999999999998</v>
      </c>
      <c r="K4" s="24">
        <f>SUBTOTAL(9,D5,D10,D15,D16,D18,D24,D28,D40)+38</f>
        <v>525</v>
      </c>
      <c r="L4" s="24">
        <f>K4-Продажа!C7-Продажа!C10</f>
        <v>440</v>
      </c>
    </row>
    <row r="5" spans="1:13" x14ac:dyDescent="0.25">
      <c r="A5" s="11">
        <v>44983</v>
      </c>
      <c r="B5" s="12" t="s">
        <v>24</v>
      </c>
      <c r="C5" s="16">
        <v>13.44</v>
      </c>
      <c r="D5" s="17">
        <v>98</v>
      </c>
      <c r="E5" s="18">
        <v>1317.12</v>
      </c>
      <c r="F5" s="5"/>
      <c r="H5" s="3"/>
      <c r="I5" t="s">
        <v>22</v>
      </c>
      <c r="J5" s="16">
        <f>AVERAGE(C3,C12,C14,C20,C22,C29,C38)</f>
        <v>24.825714285714287</v>
      </c>
      <c r="K5" s="24">
        <f>SUBTOTAL(9,D3,D12,D14,D20,D22,D29,D38)+42</f>
        <v>509</v>
      </c>
      <c r="L5" s="24">
        <f>K5-Продажа!C4</f>
        <v>409</v>
      </c>
    </row>
    <row r="6" spans="1:13" x14ac:dyDescent="0.25">
      <c r="A6" s="11">
        <v>44985</v>
      </c>
      <c r="B6" s="12" t="s">
        <v>26</v>
      </c>
      <c r="C6" s="16">
        <v>16.53</v>
      </c>
      <c r="D6" s="17">
        <v>100</v>
      </c>
      <c r="E6" s="18">
        <v>1653.2599999999998</v>
      </c>
      <c r="F6" s="5"/>
      <c r="I6" t="s">
        <v>26</v>
      </c>
      <c r="J6" s="16">
        <f>AVERAGE(C6,C23,C30,C36,C41)</f>
        <v>32.073999999999998</v>
      </c>
      <c r="K6" s="24">
        <f>SUBTOTAL(9,D6,D23,D30,D36,D41)+91</f>
        <v>504</v>
      </c>
      <c r="L6" s="24">
        <f>K6-Продажа!C3</f>
        <v>404</v>
      </c>
    </row>
    <row r="7" spans="1:13" x14ac:dyDescent="0.25">
      <c r="A7" s="11">
        <v>44988</v>
      </c>
      <c r="B7" s="12" t="s">
        <v>21</v>
      </c>
      <c r="C7" s="16">
        <v>15.73</v>
      </c>
      <c r="D7" s="17">
        <v>104</v>
      </c>
      <c r="E7" s="16">
        <v>1635.92</v>
      </c>
      <c r="F7" s="5"/>
      <c r="J7" s="16">
        <f>AVERAGE(J2:J6)</f>
        <v>25.383374518649564</v>
      </c>
      <c r="K7" s="24">
        <f>SUM(K2:K6)</f>
        <v>3288</v>
      </c>
      <c r="L7" s="24">
        <f>SUM(L5:L6,L2,L3,L4)</f>
        <v>2630</v>
      </c>
      <c r="M7" s="16">
        <f>J7*L7</f>
        <v>66758.274984048359</v>
      </c>
    </row>
    <row r="8" spans="1:13" x14ac:dyDescent="0.25">
      <c r="A8" s="4"/>
      <c r="B8" s="12" t="s">
        <v>21</v>
      </c>
      <c r="C8" s="16">
        <v>14.95</v>
      </c>
      <c r="D8" s="17">
        <v>22</v>
      </c>
      <c r="E8" s="16">
        <v>328.9</v>
      </c>
      <c r="F8" s="5"/>
      <c r="I8" s="10"/>
    </row>
    <row r="9" spans="1:13" x14ac:dyDescent="0.25">
      <c r="A9" s="11">
        <v>44990</v>
      </c>
      <c r="B9" s="12" t="s">
        <v>23</v>
      </c>
      <c r="C9" s="16">
        <v>17.29</v>
      </c>
      <c r="D9" s="17">
        <v>100</v>
      </c>
      <c r="E9" s="16">
        <v>1729</v>
      </c>
      <c r="F9" s="5"/>
    </row>
    <row r="10" spans="1:13" x14ac:dyDescent="0.25">
      <c r="A10" s="11">
        <v>44992</v>
      </c>
      <c r="B10" s="12" t="s">
        <v>24</v>
      </c>
      <c r="C10" s="16">
        <v>15.82</v>
      </c>
      <c r="D10" s="17">
        <v>100</v>
      </c>
      <c r="E10" s="16">
        <v>1582</v>
      </c>
      <c r="F10" s="5"/>
    </row>
    <row r="11" spans="1:13" x14ac:dyDescent="0.25">
      <c r="A11" s="11">
        <v>44994</v>
      </c>
      <c r="B11" s="12" t="s">
        <v>21</v>
      </c>
      <c r="C11" s="16">
        <v>14.96</v>
      </c>
      <c r="D11" s="17">
        <v>100</v>
      </c>
      <c r="E11" s="16">
        <v>1496</v>
      </c>
      <c r="F11" s="5"/>
    </row>
    <row r="12" spans="1:13" x14ac:dyDescent="0.25">
      <c r="A12" s="1">
        <v>44998</v>
      </c>
      <c r="B12" t="s">
        <v>22</v>
      </c>
      <c r="C12" s="16">
        <v>22.74</v>
      </c>
      <c r="D12" s="17">
        <v>62</v>
      </c>
      <c r="E12" s="16">
        <v>1409.8799999999999</v>
      </c>
      <c r="F12" s="5"/>
    </row>
    <row r="13" spans="1:13" x14ac:dyDescent="0.25">
      <c r="B13" t="s">
        <v>23</v>
      </c>
      <c r="C13" s="16">
        <v>20.39</v>
      </c>
      <c r="D13" s="17">
        <v>38</v>
      </c>
      <c r="E13" s="16">
        <v>774.82</v>
      </c>
      <c r="F13" s="5"/>
      <c r="I13" s="5"/>
      <c r="J13" s="5"/>
    </row>
    <row r="14" spans="1:13" x14ac:dyDescent="0.25">
      <c r="B14" t="s">
        <v>22</v>
      </c>
      <c r="C14" s="16">
        <v>22.74</v>
      </c>
      <c r="D14" s="17">
        <v>40</v>
      </c>
      <c r="E14" s="16">
        <v>909.59999999999991</v>
      </c>
      <c r="F14" s="5"/>
      <c r="I14" s="5"/>
      <c r="J14" s="5"/>
    </row>
    <row r="15" spans="1:13" x14ac:dyDescent="0.25">
      <c r="A15" s="1"/>
      <c r="B15" t="s">
        <v>24</v>
      </c>
      <c r="C15" s="16">
        <v>20.39</v>
      </c>
      <c r="D15" s="17">
        <v>28</v>
      </c>
      <c r="E15" s="16">
        <v>570.92000000000007</v>
      </c>
      <c r="F15" s="5"/>
      <c r="H15" s="5"/>
      <c r="I15" s="5"/>
      <c r="J15" s="5"/>
    </row>
    <row r="16" spans="1:13" x14ac:dyDescent="0.25">
      <c r="A16" s="15"/>
      <c r="B16" t="s">
        <v>24</v>
      </c>
      <c r="C16" s="16">
        <v>21.14</v>
      </c>
      <c r="D16" s="17">
        <v>40</v>
      </c>
      <c r="E16" s="16">
        <v>845.6</v>
      </c>
      <c r="F16" s="5"/>
      <c r="H16" s="5"/>
      <c r="I16" s="5"/>
    </row>
    <row r="17" spans="1:14" x14ac:dyDescent="0.25">
      <c r="B17" t="s">
        <v>21</v>
      </c>
      <c r="C17" s="16">
        <v>23.45</v>
      </c>
      <c r="D17" s="17">
        <v>128</v>
      </c>
      <c r="E17" s="16">
        <v>3001.6</v>
      </c>
      <c r="F17" s="5"/>
      <c r="H17" s="5"/>
      <c r="I17" s="5"/>
      <c r="L17" s="16"/>
      <c r="N17" s="16"/>
    </row>
    <row r="18" spans="1:14" x14ac:dyDescent="0.25">
      <c r="B18" t="s">
        <v>24</v>
      </c>
      <c r="C18" s="16">
        <v>20.34</v>
      </c>
      <c r="D18" s="17">
        <v>73</v>
      </c>
      <c r="E18" s="16">
        <v>1484.82</v>
      </c>
      <c r="F18" s="5"/>
      <c r="H18" s="5"/>
      <c r="I18" s="5"/>
    </row>
    <row r="19" spans="1:14" x14ac:dyDescent="0.25">
      <c r="B19" t="s">
        <v>23</v>
      </c>
      <c r="C19" s="16">
        <v>20.34</v>
      </c>
      <c r="D19" s="17">
        <v>55</v>
      </c>
      <c r="E19" s="16">
        <v>1118.7</v>
      </c>
      <c r="F19" s="5"/>
      <c r="H19" s="5"/>
      <c r="I19" s="5"/>
      <c r="L19" s="16"/>
      <c r="N19" s="16"/>
    </row>
    <row r="20" spans="1:14" x14ac:dyDescent="0.25">
      <c r="B20" t="s">
        <v>22</v>
      </c>
      <c r="C20" s="16">
        <v>22.68</v>
      </c>
      <c r="D20" s="17">
        <v>187</v>
      </c>
      <c r="E20" s="16">
        <v>4241.16</v>
      </c>
      <c r="F20" s="5"/>
      <c r="H20" s="5"/>
      <c r="I20" s="5"/>
      <c r="K20" s="16"/>
      <c r="M20" s="24"/>
    </row>
    <row r="21" spans="1:14" x14ac:dyDescent="0.25">
      <c r="B21" t="s">
        <v>21</v>
      </c>
      <c r="C21" s="16">
        <v>21.12</v>
      </c>
      <c r="D21" s="17">
        <v>59</v>
      </c>
      <c r="E21" s="16">
        <v>1246.0800000000002</v>
      </c>
      <c r="F21" s="5"/>
      <c r="H21" s="5"/>
      <c r="I21" s="5"/>
    </row>
    <row r="22" spans="1:14" x14ac:dyDescent="0.25">
      <c r="A22" s="1">
        <v>44999</v>
      </c>
      <c r="B22" t="s">
        <v>22</v>
      </c>
      <c r="C22" s="16">
        <v>23.42</v>
      </c>
      <c r="D22" s="17">
        <v>27</v>
      </c>
      <c r="E22" s="16">
        <v>632.34</v>
      </c>
      <c r="F22" s="5"/>
      <c r="H22" s="5"/>
      <c r="I22" s="5"/>
    </row>
    <row r="23" spans="1:14" x14ac:dyDescent="0.25">
      <c r="B23" t="s">
        <v>26</v>
      </c>
      <c r="C23" s="16">
        <v>23.42</v>
      </c>
      <c r="D23" s="17">
        <v>31</v>
      </c>
      <c r="E23" s="16">
        <v>726.0200000000001</v>
      </c>
      <c r="F23" s="5"/>
      <c r="H23" s="5"/>
      <c r="I23" s="5"/>
    </row>
    <row r="24" spans="1:14" x14ac:dyDescent="0.25">
      <c r="B24" t="s">
        <v>24</v>
      </c>
      <c r="C24" s="16">
        <v>21.08</v>
      </c>
      <c r="D24" s="17">
        <v>31</v>
      </c>
      <c r="E24" s="16">
        <v>653.4799999999999</v>
      </c>
      <c r="F24" s="5"/>
      <c r="H24" s="5"/>
      <c r="I24" s="5"/>
    </row>
    <row r="25" spans="1:14" x14ac:dyDescent="0.25">
      <c r="B25" t="s">
        <v>23</v>
      </c>
      <c r="C25" s="16">
        <v>21.08</v>
      </c>
      <c r="D25" s="17">
        <v>56</v>
      </c>
      <c r="E25" s="16">
        <v>1180.48</v>
      </c>
      <c r="F25" s="5"/>
      <c r="H25" s="5"/>
      <c r="I25" s="5"/>
    </row>
    <row r="26" spans="1:14" x14ac:dyDescent="0.25">
      <c r="B26" t="s">
        <v>21</v>
      </c>
      <c r="C26" s="16">
        <v>21.08</v>
      </c>
      <c r="D26" s="17">
        <v>49</v>
      </c>
      <c r="E26" s="16">
        <v>1032.9199999999998</v>
      </c>
      <c r="F26" s="5"/>
      <c r="H26" s="5"/>
      <c r="I26" s="5"/>
      <c r="L26" s="16"/>
    </row>
    <row r="27" spans="1:14" x14ac:dyDescent="0.25">
      <c r="B27" t="s">
        <v>23</v>
      </c>
      <c r="C27" s="16">
        <v>21.08</v>
      </c>
      <c r="D27" s="17">
        <v>91</v>
      </c>
      <c r="E27" s="16">
        <v>1918.2799999999997</v>
      </c>
      <c r="F27" s="5"/>
      <c r="H27" s="5"/>
      <c r="I27" s="5"/>
    </row>
    <row r="28" spans="1:14" x14ac:dyDescent="0.25">
      <c r="B28" t="s">
        <v>24</v>
      </c>
      <c r="C28" s="16">
        <v>21.08</v>
      </c>
      <c r="D28" s="17">
        <v>82</v>
      </c>
      <c r="E28" s="16">
        <v>1728.56</v>
      </c>
      <c r="F28" s="5"/>
      <c r="H28" s="5"/>
      <c r="I28" s="5"/>
    </row>
    <row r="29" spans="1:14" x14ac:dyDescent="0.25">
      <c r="B29" t="s">
        <v>22</v>
      </c>
      <c r="C29" s="16">
        <v>23.42</v>
      </c>
      <c r="D29" s="17">
        <v>16</v>
      </c>
      <c r="E29" s="16">
        <v>374.72</v>
      </c>
      <c r="F29" s="5"/>
      <c r="H29" s="5"/>
      <c r="I29" s="5"/>
    </row>
    <row r="30" spans="1:14" x14ac:dyDescent="0.25">
      <c r="B30" t="s">
        <v>26</v>
      </c>
      <c r="C30" s="16">
        <v>23.42</v>
      </c>
      <c r="D30" s="17">
        <v>237</v>
      </c>
      <c r="E30" s="16">
        <v>5550.54</v>
      </c>
      <c r="F30" s="5"/>
      <c r="H30" s="5"/>
      <c r="I30" s="5"/>
    </row>
    <row r="31" spans="1:14" x14ac:dyDescent="0.25">
      <c r="B31" t="s">
        <v>21</v>
      </c>
      <c r="C31" s="16">
        <v>21.49</v>
      </c>
      <c r="D31" s="17">
        <v>54</v>
      </c>
      <c r="E31" s="16">
        <v>1160.4599999999998</v>
      </c>
      <c r="F31" s="5"/>
      <c r="H31" s="5"/>
      <c r="I31" s="5"/>
    </row>
    <row r="32" spans="1:14" x14ac:dyDescent="0.25">
      <c r="A32" s="1">
        <v>45006</v>
      </c>
      <c r="B32" t="s">
        <v>21</v>
      </c>
      <c r="C32" s="16">
        <v>21.49</v>
      </c>
      <c r="D32" s="17">
        <v>194</v>
      </c>
      <c r="E32" s="16">
        <v>4169.0599999999995</v>
      </c>
      <c r="F32" s="5"/>
    </row>
    <row r="33" spans="1:9" x14ac:dyDescent="0.25">
      <c r="B33" t="s">
        <v>21</v>
      </c>
      <c r="C33" s="20">
        <v>20.69</v>
      </c>
      <c r="D33" s="17">
        <v>60</v>
      </c>
      <c r="E33" s="16">
        <v>1241.4000000000001</v>
      </c>
      <c r="F33" s="5"/>
    </row>
    <row r="34" spans="1:9" x14ac:dyDescent="0.25">
      <c r="A34" s="1">
        <v>45030</v>
      </c>
      <c r="B34" t="s">
        <v>21</v>
      </c>
      <c r="C34" s="20">
        <v>47.61</v>
      </c>
      <c r="D34" s="17">
        <v>21</v>
      </c>
      <c r="E34" s="16">
        <v>999.81</v>
      </c>
      <c r="F34" s="5"/>
    </row>
    <row r="35" spans="1:9" x14ac:dyDescent="0.25">
      <c r="A35" s="1">
        <v>45043</v>
      </c>
      <c r="B35" t="s">
        <v>21</v>
      </c>
      <c r="C35" s="16">
        <v>39.92031578947369</v>
      </c>
      <c r="D35" s="21">
        <v>156</v>
      </c>
      <c r="E35" s="16">
        <v>7584.8600000000006</v>
      </c>
      <c r="F35" s="5"/>
      <c r="G35" s="26"/>
    </row>
    <row r="36" spans="1:9" x14ac:dyDescent="0.25">
      <c r="B36" t="s">
        <v>26</v>
      </c>
      <c r="C36" s="16">
        <v>51.37</v>
      </c>
      <c r="D36" s="17">
        <v>10</v>
      </c>
      <c r="E36" s="16">
        <v>513.69999999999993</v>
      </c>
    </row>
    <row r="37" spans="1:9" x14ac:dyDescent="0.25">
      <c r="A37" s="1">
        <v>45047</v>
      </c>
      <c r="B37" t="s">
        <v>21</v>
      </c>
      <c r="C37" s="16">
        <v>45.63</v>
      </c>
      <c r="D37" s="17">
        <v>35</v>
      </c>
      <c r="E37" s="16">
        <f t="shared" ref="E37:E41" si="0">C37*D37</f>
        <v>1597.0500000000002</v>
      </c>
      <c r="I37" s="16"/>
    </row>
    <row r="38" spans="1:9" x14ac:dyDescent="0.25">
      <c r="A38" s="1"/>
      <c r="B38" t="s">
        <v>22</v>
      </c>
      <c r="C38" s="16">
        <v>45.63</v>
      </c>
      <c r="D38" s="23">
        <v>35</v>
      </c>
      <c r="E38" s="16">
        <f t="shared" si="0"/>
        <v>1597.0500000000002</v>
      </c>
      <c r="I38" s="16"/>
    </row>
    <row r="39" spans="1:9" x14ac:dyDescent="0.25">
      <c r="B39" t="s">
        <v>23</v>
      </c>
      <c r="C39" s="16">
        <v>45.63</v>
      </c>
      <c r="D39" s="23">
        <v>35</v>
      </c>
      <c r="E39" s="16">
        <f t="shared" si="0"/>
        <v>1597.0500000000002</v>
      </c>
      <c r="F39" s="16"/>
      <c r="G39" s="16"/>
    </row>
    <row r="40" spans="1:9" x14ac:dyDescent="0.25">
      <c r="B40" t="s">
        <v>24</v>
      </c>
      <c r="C40" s="16">
        <v>45.63</v>
      </c>
      <c r="D40" s="17">
        <v>35</v>
      </c>
      <c r="E40" s="16">
        <f t="shared" si="0"/>
        <v>1597.0500000000002</v>
      </c>
      <c r="G40" s="16"/>
    </row>
    <row r="41" spans="1:9" x14ac:dyDescent="0.25">
      <c r="B41" t="s">
        <v>26</v>
      </c>
      <c r="C41" s="16">
        <v>45.63</v>
      </c>
      <c r="D41" s="17">
        <v>35</v>
      </c>
      <c r="E41" s="16">
        <f t="shared" si="0"/>
        <v>1597.0500000000002</v>
      </c>
    </row>
    <row r="42" spans="1:9" x14ac:dyDescent="0.25">
      <c r="A42" s="1">
        <v>45049</v>
      </c>
      <c r="B42" t="s">
        <v>58</v>
      </c>
      <c r="C42" s="16">
        <v>164.35999999999999</v>
      </c>
      <c r="D42" s="17">
        <v>5</v>
      </c>
      <c r="E42" s="16">
        <v>821.8</v>
      </c>
    </row>
    <row r="43" spans="1:9" x14ac:dyDescent="0.25">
      <c r="A43" s="1">
        <v>45178</v>
      </c>
      <c r="B43" t="s">
        <v>21</v>
      </c>
      <c r="C43" s="16">
        <v>25.397058823529413</v>
      </c>
      <c r="D43" s="21">
        <v>68</v>
      </c>
      <c r="E43" s="16">
        <v>1727</v>
      </c>
    </row>
    <row r="44" spans="1:9" x14ac:dyDescent="0.25">
      <c r="C44" s="16">
        <f>AVERAGE(C2:C43)</f>
        <v>27.94041368126198</v>
      </c>
      <c r="D44" s="24">
        <f>SUM(D2:D43)</f>
        <v>2959</v>
      </c>
      <c r="E44" s="16">
        <f>SUM(E2:E43)</f>
        <v>68017</v>
      </c>
    </row>
  </sheetData>
  <autoFilter ref="A1:F35" xr:uid="{50046CB2-ED7F-47CF-9E54-4AD1185B80F6}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B5A2B-47AF-48A5-8ED1-3EBB2B823E50}">
  <dimension ref="A1"/>
  <sheetViews>
    <sheetView workbookViewId="0">
      <selection sqref="A1:F7"/>
    </sheetView>
  </sheetViews>
  <sheetFormatPr defaultRowHeight="15" x14ac:dyDescent="0.25"/>
  <cols>
    <col min="3" max="4" width="13.140625" bestFit="1" customWidth="1"/>
  </cols>
  <sheetData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95916-9154-4B40-A658-758E7C15F9AD}">
  <dimension ref="A1:G11"/>
  <sheetViews>
    <sheetView tabSelected="1" workbookViewId="0">
      <selection activeCell="I18" sqref="I18:J18"/>
    </sheetView>
  </sheetViews>
  <sheetFormatPr defaultRowHeight="15" x14ac:dyDescent="0.25"/>
  <cols>
    <col min="1" max="1" width="10.140625" bestFit="1" customWidth="1"/>
    <col min="2" max="2" width="16.85546875" bestFit="1" customWidth="1"/>
    <col min="3" max="3" width="5.140625" bestFit="1" customWidth="1"/>
    <col min="4" max="4" width="9" customWidth="1"/>
    <col min="5" max="5" width="12.5703125" customWidth="1"/>
  </cols>
  <sheetData>
    <row r="1" spans="1:7" ht="42.75" customHeight="1" x14ac:dyDescent="0.25">
      <c r="A1" s="14" t="s">
        <v>43</v>
      </c>
      <c r="B1" s="14" t="s">
        <v>44</v>
      </c>
      <c r="C1" s="14" t="s">
        <v>46</v>
      </c>
      <c r="D1" s="14" t="s">
        <v>45</v>
      </c>
      <c r="E1" s="9" t="s">
        <v>55</v>
      </c>
      <c r="F1" s="9" t="s">
        <v>59</v>
      </c>
    </row>
    <row r="2" spans="1:7" x14ac:dyDescent="0.25">
      <c r="A2" s="1">
        <v>45041</v>
      </c>
      <c r="B2" t="s">
        <v>21</v>
      </c>
      <c r="C2">
        <v>173</v>
      </c>
    </row>
    <row r="3" spans="1:7" x14ac:dyDescent="0.25">
      <c r="A3" s="1">
        <v>45041</v>
      </c>
      <c r="B3" t="s">
        <v>26</v>
      </c>
      <c r="C3">
        <v>100</v>
      </c>
    </row>
    <row r="4" spans="1:7" x14ac:dyDescent="0.25">
      <c r="A4" s="1">
        <v>45041</v>
      </c>
      <c r="B4" t="s">
        <v>22</v>
      </c>
      <c r="C4">
        <v>100</v>
      </c>
    </row>
    <row r="5" spans="1:7" x14ac:dyDescent="0.25">
      <c r="D5">
        <f>14103.16-599</f>
        <v>13504.16</v>
      </c>
      <c r="E5">
        <f>D5/(C2+C3+C4)</f>
        <v>36.204182305630027</v>
      </c>
    </row>
    <row r="6" spans="1:7" x14ac:dyDescent="0.25">
      <c r="B6" t="s">
        <v>21</v>
      </c>
      <c r="C6">
        <v>200</v>
      </c>
    </row>
    <row r="7" spans="1:7" x14ac:dyDescent="0.25">
      <c r="B7" t="s">
        <v>24</v>
      </c>
      <c r="C7">
        <v>80</v>
      </c>
      <c r="D7">
        <v>23259.360000000001</v>
      </c>
      <c r="E7">
        <f>(D7-D5)/(C6+C7)</f>
        <v>34.840000000000003</v>
      </c>
    </row>
    <row r="8" spans="1:7" x14ac:dyDescent="0.25">
      <c r="C8">
        <f>SUM(C2:C7)</f>
        <v>653</v>
      </c>
      <c r="D8">
        <v>17306.84</v>
      </c>
    </row>
    <row r="9" spans="1:7" x14ac:dyDescent="0.25">
      <c r="D9">
        <f>D7-D8</f>
        <v>5952.52</v>
      </c>
    </row>
    <row r="10" spans="1:7" x14ac:dyDescent="0.25">
      <c r="A10" s="1">
        <v>45164</v>
      </c>
      <c r="B10" t="s">
        <v>24</v>
      </c>
      <c r="C10">
        <v>5</v>
      </c>
      <c r="D10">
        <f>E10*C10</f>
        <v>251.70000000000002</v>
      </c>
      <c r="E10">
        <v>50.34</v>
      </c>
      <c r="F10">
        <f>D10*0.95</f>
        <v>239.11500000000001</v>
      </c>
    </row>
    <row r="11" spans="1:7" x14ac:dyDescent="0.25">
      <c r="A11" s="1">
        <v>45303</v>
      </c>
      <c r="B11" t="s">
        <v>26</v>
      </c>
      <c r="C11">
        <v>100</v>
      </c>
      <c r="D11">
        <v>5144.37</v>
      </c>
      <c r="E11">
        <f>D11/C11</f>
        <v>51.4437</v>
      </c>
      <c r="G11" t="s">
        <v>60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46B1E-92E5-4234-91BB-41862595CB44}">
  <dimension ref="A1:E9"/>
  <sheetViews>
    <sheetView workbookViewId="0">
      <selection activeCell="G26" sqref="G26"/>
    </sheetView>
  </sheetViews>
  <sheetFormatPr defaultRowHeight="15" x14ac:dyDescent="0.25"/>
  <cols>
    <col min="1" max="1" width="17.28515625" bestFit="1" customWidth="1"/>
  </cols>
  <sheetData>
    <row r="1" spans="1:5" x14ac:dyDescent="0.25">
      <c r="A1" s="4" t="s">
        <v>16</v>
      </c>
      <c r="B1" s="4" t="s">
        <v>17</v>
      </c>
      <c r="C1" s="4" t="s">
        <v>18</v>
      </c>
      <c r="D1" s="4" t="s">
        <v>20</v>
      </c>
    </row>
    <row r="2" spans="1:5" x14ac:dyDescent="0.25">
      <c r="A2" s="1">
        <v>44964</v>
      </c>
      <c r="B2">
        <v>1000</v>
      </c>
      <c r="C2">
        <v>83</v>
      </c>
      <c r="D2" s="5">
        <f>B2/C2</f>
        <v>12.048192771084338</v>
      </c>
      <c r="E2">
        <v>1041.67</v>
      </c>
    </row>
    <row r="3" spans="1:5" x14ac:dyDescent="0.25">
      <c r="A3" s="1">
        <v>44965</v>
      </c>
      <c r="B3">
        <v>1000</v>
      </c>
      <c r="C3">
        <v>80</v>
      </c>
      <c r="D3" s="5">
        <f>B3/C3</f>
        <v>12.5</v>
      </c>
      <c r="E3">
        <v>1041.67</v>
      </c>
    </row>
    <row r="4" spans="1:5" x14ac:dyDescent="0.25">
      <c r="A4" s="1">
        <v>44967</v>
      </c>
      <c r="B4">
        <v>1000</v>
      </c>
      <c r="C4">
        <v>52</v>
      </c>
      <c r="D4" s="5">
        <f>B4/C4</f>
        <v>19.23076923076923</v>
      </c>
      <c r="E4" s="7">
        <v>1041.67</v>
      </c>
    </row>
    <row r="5" spans="1:5" x14ac:dyDescent="0.25">
      <c r="A5" s="1">
        <v>44968</v>
      </c>
      <c r="E5">
        <v>1553.45</v>
      </c>
    </row>
    <row r="6" spans="1:5" x14ac:dyDescent="0.25">
      <c r="A6" s="1">
        <v>44973</v>
      </c>
      <c r="B6">
        <v>1000</v>
      </c>
      <c r="C6">
        <v>107</v>
      </c>
      <c r="D6" s="5">
        <f>B6/C6</f>
        <v>9.3457943925233646</v>
      </c>
      <c r="E6" s="7">
        <v>1041.67</v>
      </c>
    </row>
    <row r="7" spans="1:5" x14ac:dyDescent="0.25">
      <c r="A7" s="1">
        <v>44975</v>
      </c>
      <c r="E7" s="7">
        <v>1406.48</v>
      </c>
    </row>
    <row r="8" spans="1:5" x14ac:dyDescent="0.25">
      <c r="A8" t="s">
        <v>19</v>
      </c>
      <c r="B8">
        <f>SUM(B2:B6)</f>
        <v>4000</v>
      </c>
      <c r="C8">
        <f>SUM(C2:C6)</f>
        <v>322</v>
      </c>
      <c r="D8" s="5">
        <f>B8/C8</f>
        <v>12.422360248447205</v>
      </c>
    </row>
    <row r="9" spans="1:5" x14ac:dyDescent="0.25">
      <c r="A9" s="1">
        <v>44994</v>
      </c>
      <c r="B9">
        <v>1000</v>
      </c>
      <c r="E9" s="7">
        <v>1069.53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4C4DC-1D47-4EDD-9019-16B5E0AF3249}">
  <dimension ref="A1:G24"/>
  <sheetViews>
    <sheetView topLeftCell="A7" workbookViewId="0">
      <selection activeCell="G19" sqref="G19"/>
    </sheetView>
  </sheetViews>
  <sheetFormatPr defaultRowHeight="15" x14ac:dyDescent="0.25"/>
  <cols>
    <col min="1" max="1" width="19.42578125" bestFit="1" customWidth="1"/>
    <col min="2" max="2" width="12" bestFit="1" customWidth="1"/>
    <col min="3" max="3" width="21" bestFit="1" customWidth="1"/>
  </cols>
  <sheetData>
    <row r="1" spans="1:7" x14ac:dyDescent="0.25">
      <c r="A1" s="1">
        <v>44962</v>
      </c>
    </row>
    <row r="2" spans="1:7" x14ac:dyDescent="0.25">
      <c r="A2" t="s">
        <v>4</v>
      </c>
      <c r="B2" t="s">
        <v>5</v>
      </c>
      <c r="C2" t="s">
        <v>0</v>
      </c>
      <c r="D2">
        <v>10</v>
      </c>
      <c r="E2">
        <v>12.62</v>
      </c>
      <c r="F2">
        <v>19.16</v>
      </c>
      <c r="G2">
        <f>(F2-E2)*D2</f>
        <v>65.400000000000006</v>
      </c>
    </row>
    <row r="3" spans="1:7" x14ac:dyDescent="0.25">
      <c r="A3" t="s">
        <v>11</v>
      </c>
      <c r="B3" t="s">
        <v>10</v>
      </c>
      <c r="C3" t="s">
        <v>1</v>
      </c>
      <c r="D3">
        <v>19</v>
      </c>
      <c r="E3">
        <v>24.26</v>
      </c>
      <c r="F3">
        <v>29.64</v>
      </c>
      <c r="G3">
        <f t="shared" ref="G3:G6" si="0">(F3-E3)*D3</f>
        <v>102.21999999999998</v>
      </c>
    </row>
    <row r="4" spans="1:7" x14ac:dyDescent="0.25">
      <c r="A4" t="s">
        <v>9</v>
      </c>
      <c r="B4" t="s">
        <v>8</v>
      </c>
      <c r="C4" t="s">
        <v>2</v>
      </c>
      <c r="D4">
        <v>5</v>
      </c>
      <c r="E4">
        <v>26.96</v>
      </c>
      <c r="F4">
        <v>25</v>
      </c>
      <c r="G4">
        <f t="shared" si="0"/>
        <v>-9.8000000000000043</v>
      </c>
    </row>
    <row r="5" spans="1:7" x14ac:dyDescent="0.25">
      <c r="A5" t="s">
        <v>7</v>
      </c>
      <c r="B5" t="s">
        <v>6</v>
      </c>
      <c r="C5" t="s">
        <v>3</v>
      </c>
      <c r="D5">
        <v>15</v>
      </c>
      <c r="E5">
        <v>18.97</v>
      </c>
      <c r="F5">
        <v>50.42</v>
      </c>
      <c r="G5">
        <f t="shared" si="0"/>
        <v>471.75000000000006</v>
      </c>
    </row>
    <row r="6" spans="1:7" x14ac:dyDescent="0.25">
      <c r="A6" t="s">
        <v>14</v>
      </c>
      <c r="B6" t="s">
        <v>13</v>
      </c>
      <c r="C6" t="s">
        <v>12</v>
      </c>
      <c r="D6">
        <v>18</v>
      </c>
      <c r="E6" s="2">
        <v>9.34</v>
      </c>
      <c r="F6">
        <v>11.1</v>
      </c>
      <c r="G6">
        <f t="shared" si="0"/>
        <v>31.679999999999996</v>
      </c>
    </row>
    <row r="7" spans="1:7" x14ac:dyDescent="0.25">
      <c r="F7" t="s">
        <v>15</v>
      </c>
      <c r="G7">
        <f>SUM(G2:G6)</f>
        <v>661.25</v>
      </c>
    </row>
    <row r="10" spans="1:7" x14ac:dyDescent="0.25">
      <c r="A10" s="1">
        <v>44990</v>
      </c>
    </row>
    <row r="11" spans="1:7" x14ac:dyDescent="0.25">
      <c r="A11" t="s">
        <v>4</v>
      </c>
      <c r="B11" t="s">
        <v>5</v>
      </c>
      <c r="C11" t="s">
        <v>0</v>
      </c>
      <c r="D11">
        <v>10</v>
      </c>
      <c r="E11">
        <v>12.62</v>
      </c>
      <c r="F11">
        <v>32.42</v>
      </c>
      <c r="G11">
        <f>(F11-E11)*D11</f>
        <v>198.00000000000006</v>
      </c>
    </row>
    <row r="12" spans="1:7" x14ac:dyDescent="0.25">
      <c r="A12" t="s">
        <v>11</v>
      </c>
      <c r="B12" t="s">
        <v>10</v>
      </c>
      <c r="C12" t="s">
        <v>1</v>
      </c>
      <c r="D12">
        <v>19</v>
      </c>
      <c r="E12">
        <v>24.26</v>
      </c>
      <c r="F12">
        <v>43.73</v>
      </c>
      <c r="G12">
        <f>(F12-E12)*D12</f>
        <v>369.92999999999989</v>
      </c>
    </row>
    <row r="13" spans="1:7" x14ac:dyDescent="0.25">
      <c r="A13" t="s">
        <v>9</v>
      </c>
      <c r="B13" t="s">
        <v>8</v>
      </c>
      <c r="C13" t="s">
        <v>2</v>
      </c>
      <c r="D13">
        <v>5</v>
      </c>
      <c r="E13">
        <v>26.96</v>
      </c>
      <c r="F13">
        <v>32.42</v>
      </c>
      <c r="G13">
        <f>(F13-E13)*D13</f>
        <v>27.300000000000004</v>
      </c>
    </row>
    <row r="14" spans="1:7" x14ac:dyDescent="0.25">
      <c r="A14" t="s">
        <v>7</v>
      </c>
      <c r="B14" t="s">
        <v>6</v>
      </c>
      <c r="C14" t="s">
        <v>3</v>
      </c>
      <c r="D14">
        <v>15</v>
      </c>
      <c r="E14">
        <v>18.97</v>
      </c>
      <c r="F14">
        <v>64.849999999999994</v>
      </c>
      <c r="G14">
        <f>(F14-E14)*D14</f>
        <v>688.19999999999993</v>
      </c>
    </row>
    <row r="15" spans="1:7" x14ac:dyDescent="0.25">
      <c r="A15" t="s">
        <v>14</v>
      </c>
      <c r="B15" t="s">
        <v>13</v>
      </c>
      <c r="C15" t="s">
        <v>12</v>
      </c>
      <c r="D15">
        <v>18</v>
      </c>
      <c r="E15" s="2">
        <v>9.34</v>
      </c>
      <c r="F15">
        <v>17.34</v>
      </c>
      <c r="G15">
        <f>(F15-E15)*D15</f>
        <v>144</v>
      </c>
    </row>
    <row r="16" spans="1:7" x14ac:dyDescent="0.25">
      <c r="F16" t="s">
        <v>15</v>
      </c>
      <c r="G16">
        <f>SUM(G11:G15)</f>
        <v>1427.4299999999998</v>
      </c>
    </row>
    <row r="18" spans="1:7" x14ac:dyDescent="0.25">
      <c r="A18" s="1">
        <v>45016</v>
      </c>
    </row>
    <row r="19" spans="1:7" x14ac:dyDescent="0.25">
      <c r="A19" t="s">
        <v>4</v>
      </c>
      <c r="B19" t="s">
        <v>5</v>
      </c>
      <c r="C19" t="s">
        <v>0</v>
      </c>
      <c r="D19">
        <v>10</v>
      </c>
      <c r="E19">
        <v>12.62</v>
      </c>
      <c r="F19">
        <v>56.06</v>
      </c>
      <c r="G19">
        <f>(F19-E19)*D19</f>
        <v>434.40000000000003</v>
      </c>
    </row>
    <row r="20" spans="1:7" x14ac:dyDescent="0.25">
      <c r="A20" t="s">
        <v>11</v>
      </c>
      <c r="B20" t="s">
        <v>10</v>
      </c>
      <c r="C20" t="s">
        <v>1</v>
      </c>
      <c r="D20">
        <v>19</v>
      </c>
      <c r="E20">
        <v>24.26</v>
      </c>
      <c r="F20">
        <v>79.97</v>
      </c>
      <c r="G20">
        <f>(F20-E20)*D20</f>
        <v>1058.4899999999998</v>
      </c>
    </row>
    <row r="21" spans="1:7" x14ac:dyDescent="0.25">
      <c r="A21" t="s">
        <v>9</v>
      </c>
      <c r="B21" t="s">
        <v>8</v>
      </c>
      <c r="C21" t="s">
        <v>2</v>
      </c>
      <c r="D21">
        <v>5</v>
      </c>
      <c r="E21">
        <v>26.96</v>
      </c>
      <c r="F21">
        <v>76.36</v>
      </c>
      <c r="G21">
        <f>(F21-E21)*D21</f>
        <v>247</v>
      </c>
    </row>
    <row r="22" spans="1:7" x14ac:dyDescent="0.25">
      <c r="A22" t="s">
        <v>7</v>
      </c>
      <c r="B22" t="s">
        <v>6</v>
      </c>
      <c r="C22" t="s">
        <v>3</v>
      </c>
      <c r="D22">
        <v>15</v>
      </c>
      <c r="E22">
        <v>18.97</v>
      </c>
      <c r="F22">
        <v>130.9</v>
      </c>
      <c r="G22">
        <f>(F22-E22)*D22</f>
        <v>1678.95</v>
      </c>
    </row>
    <row r="23" spans="1:7" x14ac:dyDescent="0.25">
      <c r="A23" t="s">
        <v>14</v>
      </c>
      <c r="B23" t="s">
        <v>13</v>
      </c>
      <c r="C23" t="s">
        <v>12</v>
      </c>
      <c r="D23">
        <v>18</v>
      </c>
      <c r="E23" s="2">
        <v>9.34</v>
      </c>
      <c r="F23">
        <v>35</v>
      </c>
      <c r="G23">
        <f>(F23-E23)*D23</f>
        <v>461.88</v>
      </c>
    </row>
    <row r="24" spans="1:7" x14ac:dyDescent="0.25">
      <c r="F24" t="s">
        <v>15</v>
      </c>
      <c r="G24">
        <f>SUM(G19:G23)</f>
        <v>3880.7200000000003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86430-56DE-48B3-A874-D906CF587118}">
  <dimension ref="A1:A27"/>
  <sheetViews>
    <sheetView workbookViewId="0">
      <selection activeCell="H13" sqref="H13"/>
    </sheetView>
  </sheetViews>
  <sheetFormatPr defaultRowHeight="15" x14ac:dyDescent="0.25"/>
  <cols>
    <col min="1" max="1" width="54" bestFit="1" customWidth="1"/>
  </cols>
  <sheetData>
    <row r="1" spans="1:1" x14ac:dyDescent="0.25">
      <c r="A1" t="s">
        <v>35</v>
      </c>
    </row>
    <row r="2" spans="1:1" x14ac:dyDescent="0.25">
      <c r="A2" t="s">
        <v>36</v>
      </c>
    </row>
    <row r="3" spans="1:1" x14ac:dyDescent="0.25">
      <c r="A3" t="s">
        <v>37</v>
      </c>
    </row>
    <row r="4" spans="1:1" x14ac:dyDescent="0.25">
      <c r="A4" t="s">
        <v>38</v>
      </c>
    </row>
    <row r="5" spans="1:1" x14ac:dyDescent="0.25">
      <c r="A5" t="s">
        <v>37</v>
      </c>
    </row>
    <row r="6" spans="1:1" x14ac:dyDescent="0.25">
      <c r="A6" t="s">
        <v>39</v>
      </c>
    </row>
    <row r="7" spans="1:1" x14ac:dyDescent="0.25">
      <c r="A7" t="s">
        <v>40</v>
      </c>
    </row>
    <row r="8" spans="1:1" x14ac:dyDescent="0.25">
      <c r="A8" t="s">
        <v>40</v>
      </c>
    </row>
    <row r="12" spans="1:1" x14ac:dyDescent="0.25">
      <c r="A12" t="s">
        <v>47</v>
      </c>
    </row>
    <row r="13" spans="1:1" x14ac:dyDescent="0.25">
      <c r="A13" t="s">
        <v>48</v>
      </c>
    </row>
    <row r="14" spans="1:1" x14ac:dyDescent="0.25">
      <c r="A14" t="s">
        <v>40</v>
      </c>
    </row>
    <row r="15" spans="1:1" x14ac:dyDescent="0.25">
      <c r="A15" t="s">
        <v>49</v>
      </c>
    </row>
    <row r="17" spans="1:1" x14ac:dyDescent="0.25">
      <c r="A17" t="s">
        <v>35</v>
      </c>
    </row>
    <row r="18" spans="1:1" x14ac:dyDescent="0.25">
      <c r="A18" t="s">
        <v>36</v>
      </c>
    </row>
    <row r="19" spans="1:1" x14ac:dyDescent="0.25">
      <c r="A19" t="s">
        <v>37</v>
      </c>
    </row>
    <row r="20" spans="1:1" x14ac:dyDescent="0.25">
      <c r="A20" t="s">
        <v>50</v>
      </c>
    </row>
    <row r="21" spans="1:1" x14ac:dyDescent="0.25">
      <c r="A21" t="s">
        <v>51</v>
      </c>
    </row>
    <row r="22" spans="1:1" x14ac:dyDescent="0.25">
      <c r="A22" t="s">
        <v>37</v>
      </c>
    </row>
    <row r="23" spans="1:1" x14ac:dyDescent="0.25">
      <c r="A23" t="s">
        <v>52</v>
      </c>
    </row>
    <row r="24" spans="1:1" x14ac:dyDescent="0.25">
      <c r="A24" t="s">
        <v>40</v>
      </c>
    </row>
    <row r="25" spans="1:1" x14ac:dyDescent="0.25">
      <c r="A25" t="s">
        <v>40</v>
      </c>
    </row>
    <row r="27" spans="1:1" x14ac:dyDescent="0.25">
      <c r="A27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A542-BF74-4EBF-9ACD-9D256007218D}">
  <dimension ref="A1:H10"/>
  <sheetViews>
    <sheetView workbookViewId="0">
      <selection activeCell="I16" sqref="I16"/>
    </sheetView>
  </sheetViews>
  <sheetFormatPr defaultRowHeight="15" x14ac:dyDescent="0.25"/>
  <cols>
    <col min="1" max="1" width="12.5703125" bestFit="1" customWidth="1"/>
    <col min="2" max="2" width="9.7109375" bestFit="1" customWidth="1"/>
    <col min="5" max="5" width="8.5703125" bestFit="1" customWidth="1"/>
    <col min="8" max="8" width="10.5703125" customWidth="1"/>
  </cols>
  <sheetData>
    <row r="1" spans="1:8" x14ac:dyDescent="0.25">
      <c r="A1" t="s">
        <v>28</v>
      </c>
      <c r="B1" t="s">
        <v>29</v>
      </c>
    </row>
    <row r="2" spans="1:8" x14ac:dyDescent="0.25">
      <c r="A2">
        <v>1000</v>
      </c>
      <c r="B2" s="6" t="s">
        <v>30</v>
      </c>
    </row>
    <row r="5" spans="1:8" x14ac:dyDescent="0.25">
      <c r="A5">
        <v>1406.48</v>
      </c>
      <c r="B5" s="3">
        <f>(A5*100/C5)-100</f>
        <v>6.9468945799622901</v>
      </c>
      <c r="C5">
        <v>1315.12</v>
      </c>
    </row>
    <row r="6" spans="1:8" x14ac:dyDescent="0.25">
      <c r="A6" s="3">
        <f>-(C5/A5*100)+100</f>
        <v>6.49564871167739</v>
      </c>
    </row>
    <row r="7" spans="1:8" x14ac:dyDescent="0.25">
      <c r="A7">
        <v>1315.12</v>
      </c>
    </row>
    <row r="9" spans="1:8" ht="45" x14ac:dyDescent="0.25">
      <c r="E9" s="8" t="s">
        <v>31</v>
      </c>
      <c r="F9" s="8" t="s">
        <v>32</v>
      </c>
      <c r="G9" s="8" t="s">
        <v>33</v>
      </c>
      <c r="H9" s="9" t="s">
        <v>34</v>
      </c>
    </row>
    <row r="10" spans="1:8" x14ac:dyDescent="0.25">
      <c r="E10" s="4">
        <v>13.15</v>
      </c>
      <c r="F10">
        <v>18.510000000000002</v>
      </c>
      <c r="G10">
        <f>F10*0.87</f>
        <v>16.1037</v>
      </c>
      <c r="H10">
        <f>(G10*100/E10)-100</f>
        <v>22.461596958174894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Продажа</vt:lpstr>
      <vt:lpstr>Дата пополнения</vt:lpstr>
      <vt:lpstr>Первая закуспка</vt:lpstr>
      <vt:lpstr>Скрипт</vt:lpstr>
      <vt:lpstr>Расчет комиссии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2015-06-05T18:19:34Z</dcterms:created>
  <dcterms:modified xsi:type="dcterms:W3CDTF">2024-01-12T17:12:43Z</dcterms:modified>
</cp:coreProperties>
</file>