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M-AT 2019" sheetId="1" r:id="rId4"/>
    <sheet state="visible" name="TSV for R" sheetId="2" r:id="rId5"/>
    <sheet state="visible" name="CPI Data" sheetId="3" r:id="rId6"/>
    <sheet state="visible" name="Toronto Expenses" sheetId="4" r:id="rId7"/>
    <sheet state="visible" name="Universities" sheetId="5" r:id="rId8"/>
    <sheet state="visible" name="Trajectories 2020" sheetId="6" r:id="rId9"/>
  </sheets>
  <definedNames/>
  <calcPr/>
  <extLst>
    <ext uri="GoogleSheetsCustomDataVersion1">
      <go:sheetsCustomData xmlns:go="http://customooxmlschemas.google.com/" r:id="rId10" roundtripDataSignature="AMtx7mhJodGwMRzQaYm4DDYCcOc56nZpF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8">
      <text>
        <t xml:space="preserve">======
ID#AAAAQMZt8g0
FoM GRC    (2021-10-20 17:14:25)
No idea where this number came from</t>
      </text>
    </comment>
    <comment authorId="0" ref="I5">
      <text>
        <t xml:space="preserve">======
ID#AAAAQMZt8gw
FoM GRC    (2021-10-20 17:14:21)
No idea where this number came from</t>
      </text>
    </comment>
  </commentList>
  <extLst>
    <ext uri="GoogleSheetsCustomDataVersion1">
      <go:sheetsCustomData xmlns:go="http://customooxmlschemas.google.com/" r:id="rId1" roundtripDataSignature="AMtx7mhVNwRnDSyHPSi2qhRgz//BWu+kIQ=="/>
    </ext>
  </extLst>
</comments>
</file>

<file path=xl/sharedStrings.xml><?xml version="1.0" encoding="utf-8"?>
<sst xmlns="http://schemas.openxmlformats.org/spreadsheetml/2006/main" count="344" uniqueCount="173">
  <si>
    <t>Toronto*</t>
  </si>
  <si>
    <t>2021**</t>
  </si>
  <si>
    <t>CPI Rate</t>
  </si>
  <si>
    <t>CPI % Increase</t>
  </si>
  <si>
    <t xml:space="preserve">Shelter </t>
  </si>
  <si>
    <t>Shelter CPI % Increase</t>
  </si>
  <si>
    <t>Tuition Total</t>
  </si>
  <si>
    <t>*Projected by Linear Regression</t>
  </si>
  <si>
    <t>Living Allowance (PhD)</t>
  </si>
  <si>
    <t>yearly $</t>
  </si>
  <si>
    <t>yearly $ % increase</t>
  </si>
  <si>
    <t>PhD</t>
  </si>
  <si>
    <t>MSc</t>
  </si>
  <si>
    <t>2018 Asks</t>
  </si>
  <si>
    <t>2019 Asks</t>
  </si>
  <si>
    <t>2020 Asks</t>
  </si>
  <si>
    <t>2019 constant $</t>
  </si>
  <si>
    <t>2019 constant $ % increase</t>
  </si>
  <si>
    <t>Living Allowance (MSc)</t>
  </si>
  <si>
    <t>LIM-AT</t>
  </si>
  <si>
    <t>MBM</t>
  </si>
  <si>
    <t>*Projected by LIM-AT and CPI % change linear regression</t>
  </si>
  <si>
    <t>2019 constant $ Family</t>
  </si>
  <si>
    <t>YEARLY 5% MONETARY INCREASE</t>
  </si>
  <si>
    <t>Catch up to LIM-AT and Follow</t>
  </si>
  <si>
    <t>YEARLY 10% MONETARY INCREASE</t>
  </si>
  <si>
    <t>MSc Catch up in 2026</t>
  </si>
  <si>
    <t>2021 start</t>
  </si>
  <si>
    <t>target</t>
  </si>
  <si>
    <t>nYears</t>
  </si>
  <si>
    <t>yearlyRate</t>
  </si>
  <si>
    <t>Year</t>
  </si>
  <si>
    <t>LIM-AT 2019</t>
  </si>
  <si>
    <t>LIM-AT Year</t>
  </si>
  <si>
    <t>MBM 2019</t>
  </si>
  <si>
    <t>PhD 2019</t>
  </si>
  <si>
    <t>PhD Year</t>
  </si>
  <si>
    <t>MSc 2019</t>
  </si>
  <si>
    <t>MSc Year</t>
  </si>
  <si>
    <t>CPI Percent</t>
  </si>
  <si>
    <t>CPI Data by Country, Province and City - 2013 to 2021</t>
  </si>
  <si>
    <t>CPI Increase by Country, Province and City - 2013 to 2021</t>
  </si>
  <si>
    <t>Canada</t>
  </si>
  <si>
    <t>2021*</t>
  </si>
  <si>
    <t>2021 (Feb)</t>
  </si>
  <si>
    <t>2021 (May)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</si>
  <si>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</si>
  <si>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</si>
  <si>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</si>
  <si>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</si>
  <si>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</si>
  <si>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</si>
  <si>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</si>
  <si>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</si>
  <si>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Average</t>
  </si>
  <si>
    <t>STDEV</t>
  </si>
  <si>
    <t>2018-2020</t>
  </si>
  <si>
    <t>2019-2021</t>
  </si>
  <si>
    <t>CPI</t>
  </si>
  <si>
    <t>Transportation</t>
  </si>
  <si>
    <t>Ontario</t>
  </si>
  <si>
    <t>Toronto</t>
  </si>
  <si>
    <t xml:space="preserve">* For 2021 data, based on monthly rates with August 2021 used </t>
  </si>
  <si>
    <t>*February and May estimates suggest August 2021 is on trend for 2021</t>
  </si>
  <si>
    <t>2019 constant dollars</t>
  </si>
  <si>
    <t>2018-2021</t>
  </si>
  <si>
    <t>1 person</t>
  </si>
  <si>
    <t>predicted based on linear regression</t>
  </si>
  <si>
    <t>TORONTO</t>
  </si>
  <si>
    <t>2018 Monthly</t>
  </si>
  <si>
    <t>2019 Monthly</t>
  </si>
  <si>
    <t>2020 Monthly</t>
  </si>
  <si>
    <t>2021 Monthly</t>
  </si>
  <si>
    <t>2018 Annual</t>
  </si>
  <si>
    <t>2019 Annual</t>
  </si>
  <si>
    <t>2020 Annual</t>
  </si>
  <si>
    <t>2021 Annual</t>
  </si>
  <si>
    <t>Rental 1bdrm</t>
  </si>
  <si>
    <t>Housing (3)</t>
  </si>
  <si>
    <t>Utilities (1)</t>
  </si>
  <si>
    <t>Living Costs</t>
  </si>
  <si>
    <t>Rental 3bdrm</t>
  </si>
  <si>
    <t>Tuition</t>
  </si>
  <si>
    <t>Utilities (3)</t>
  </si>
  <si>
    <t>Clothing</t>
  </si>
  <si>
    <t>Stipend MSc</t>
  </si>
  <si>
    <t>Groceries</t>
  </si>
  <si>
    <t>Stipend PhD</t>
  </si>
  <si>
    <t>Social</t>
  </si>
  <si>
    <t>Net MSc</t>
  </si>
  <si>
    <t>Misc.</t>
  </si>
  <si>
    <t>Net PhD</t>
  </si>
  <si>
    <t>Sum (1)</t>
  </si>
  <si>
    <t>amount left PER YEAR after tuition, rent, living</t>
  </si>
  <si>
    <t>Sum (3)</t>
  </si>
  <si>
    <t>Definitions:</t>
  </si>
  <si>
    <t>Clothing = 1 pant, 1 dress, one third a pair of running shoes (per month)</t>
  </si>
  <si>
    <t xml:space="preserve">Utilities = Hydro, Internet, Water, etc. </t>
  </si>
  <si>
    <t>Basic (Electricity, Heating, Cooling, Water, Garbage) for 915 sq ft Apartment</t>
  </si>
  <si>
    <t>1 min. of Prepaid Mobile Tariff Local (No Discounts or Plans)</t>
  </si>
  <si>
    <t>Internet (60 Mbps or More, Unlimited Data, Cable/ADSL)</t>
  </si>
  <si>
    <t xml:space="preserve">Groceries = Food at Home       </t>
  </si>
  <si>
    <t>Household of 1</t>
  </si>
  <si>
    <t>Social = 1 movie, 2 mid level restaurant meals</t>
  </si>
  <si>
    <t>Meal for 2 People, Mid-range Restaurant, Three-course</t>
  </si>
  <si>
    <t>Transportation = Single fare local transit x 6 (three round trips/month)</t>
  </si>
  <si>
    <t>Misc = 10% of the combined cost of Clothing/Groceries/Social/Transportation</t>
  </si>
  <si>
    <t>Stipend</t>
  </si>
  <si>
    <t>Living Allowance</t>
  </si>
  <si>
    <t>Annual Cost of Living</t>
  </si>
  <si>
    <t>Living Allowance compared to Toronto</t>
  </si>
  <si>
    <t>Annual Cost of Living compared to Toronto</t>
  </si>
  <si>
    <t>Consumer Prices compared to Toronto</t>
  </si>
  <si>
    <t>Rent compared to Toronto</t>
  </si>
  <si>
    <t>City Used</t>
  </si>
  <si>
    <t xml:space="preserve">Western </t>
  </si>
  <si>
    <t>Anatomy and Cell Biology</t>
  </si>
  <si>
    <t>School</t>
  </si>
  <si>
    <t>Biochemistry</t>
  </si>
  <si>
    <t>University of Toronto</t>
  </si>
  <si>
    <t>-</t>
  </si>
  <si>
    <t>Toronto, Canada</t>
  </si>
  <si>
    <t>Medical Biophysics</t>
  </si>
  <si>
    <t>London, Canada</t>
  </si>
  <si>
    <t>Microbiology and Immunology</t>
  </si>
  <si>
    <t>Queens</t>
  </si>
  <si>
    <t>Kingston, Canada</t>
  </si>
  <si>
    <t>Pathology and Laboratory Medicine</t>
  </si>
  <si>
    <t xml:space="preserve">McMaster </t>
  </si>
  <si>
    <t>Hamilton, Canada</t>
  </si>
  <si>
    <t>Physiology and Pharmacology</t>
  </si>
  <si>
    <t>UBC</t>
  </si>
  <si>
    <t>Vancouver, Canada</t>
  </si>
  <si>
    <t>AVERAGE</t>
  </si>
  <si>
    <t>McGill</t>
  </si>
  <si>
    <t>Montreal, Canada</t>
  </si>
  <si>
    <t>Averaged values from biomedical departments of corresponding universities</t>
  </si>
  <si>
    <t>Biomedical and Molecular Sciences - Research Fields (Pattern I)</t>
  </si>
  <si>
    <t>Neuroscience</t>
  </si>
  <si>
    <t xml:space="preserve">Pathology and Molecular Medicine </t>
  </si>
  <si>
    <t>McMaster</t>
  </si>
  <si>
    <t>Biochemstry and Biomedical Sciences</t>
  </si>
  <si>
    <t>Biology</t>
  </si>
  <si>
    <t>Psychology, Neuroscience &amp; Behavior</t>
  </si>
  <si>
    <t>Medical Sciences</t>
  </si>
  <si>
    <t>Biochemistry and Molecular Biology</t>
  </si>
  <si>
    <t>Medical Physics</t>
  </si>
  <si>
    <t>Human Genetics</t>
  </si>
  <si>
    <t>Microbiology &amp; Immunology</t>
  </si>
  <si>
    <t>CPI Total</t>
  </si>
  <si>
    <t>2018 Got</t>
  </si>
  <si>
    <t>2019 Got</t>
  </si>
  <si>
    <t>Shelter Total</t>
  </si>
  <si>
    <t>2020 Got</t>
  </si>
  <si>
    <t>CPI+Shelter</t>
  </si>
  <si>
    <t>CPI+Shelter % Increase</t>
  </si>
  <si>
    <t>Living Allowance (PhD) % Increase</t>
  </si>
  <si>
    <t>Living Allowance (MSc) % Increase</t>
  </si>
  <si>
    <t>Linear Regression Model</t>
  </si>
  <si>
    <t>Slope C+S</t>
  </si>
  <si>
    <t>Percent Increase to catch up to CPI+Shelter by 2022</t>
  </si>
  <si>
    <t>Projected living allowance if following &lt;-- percent increase</t>
  </si>
  <si>
    <t>Slope PhD</t>
  </si>
  <si>
    <t>PhD Catch Up</t>
  </si>
  <si>
    <t>Slope MSc</t>
  </si>
  <si>
    <t>MSc Catch Up</t>
  </si>
  <si>
    <t>Percent Increase to catch up to CPI+Shelter by 2023</t>
  </si>
  <si>
    <t>Percent increase to catch up to CPI+Shelter by 2022, following different rates &amp; maintaining 11% between PhD and MSc</t>
  </si>
  <si>
    <t>Percent increase to catch up to CPI+Shelter by 2023, following different rates &amp; maintaining 11% between PhD and MSc</t>
  </si>
  <si>
    <t xml:space="preserve">* Statistics are all for Toronto, as opposed to Ontario or Canada </t>
  </si>
  <si>
    <t>** For 2020 statistics based on August 2021 monthly CPI</t>
  </si>
  <si>
    <t>WHAT HAPPENS IF WE CONTINUE PRESENT TRAJECTORY (discounting stagnant years)</t>
  </si>
  <si>
    <t>WHAT HAPPENS IF WE CONTINUE TO ONLY HAVE 5% INCREASE PER ANNUM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</si>
</sst>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&quot;$&quot;* #,##0.00_-;\-&quot;$&quot;* #,##0.00_-;_-&quot;$&quot;* &quot;-&quot;??_-;_-@"/>
    <numFmt numFmtId="165" formatCode="0.0000"/>
    <numFmt numFmtId="166" formatCode="_(&quot;$&quot;* #,##0.00_);_(&quot;$&quot;* \(#,##0.00\);_(&quot;$&quot;* &quot;-&quot;??_);_(@_)"/>
    <numFmt numFmtId="167" formatCode="&quot;$&quot;#,##0.00"/>
    <numFmt numFmtId="168" formatCode="_(&quot;$&quot;* #,##0.00_);_(&quot;$&quot;* \(#,##0.00\);_(&quot;$&quot;* &quot;&quot;\-&quot;&quot;??_);_(@_)"/>
    <numFmt numFmtId="169" formatCode="_(&quot;$&quot;* #,##0.00_);_(&quot;$&quot;* \-#,##0.00;_(&quot;$&quot;* &quot;&quot;\-&quot;&quot;??_);_(@_)"/>
  </numFmts>
  <fonts count="25">
    <font>
      <sz val="12.0"/>
      <color theme="1"/>
      <name val="Arial"/>
    </font>
    <font>
      <b/>
      <sz val="14.0"/>
      <color theme="1"/>
      <name val="Calibri"/>
    </font>
    <font/>
    <font>
      <b/>
      <sz val="12.0"/>
      <color rgb="FF000000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color theme="1"/>
      <name val="Calibri"/>
    </font>
    <font>
      <b/>
      <sz val="14.0"/>
      <color rgb="FF000000"/>
      <name val="Calibri"/>
    </font>
    <font>
      <b/>
      <sz val="12.0"/>
      <color theme="1"/>
      <name val="Arial"/>
    </font>
    <font>
      <sz val="12.0"/>
      <color rgb="FF000000"/>
      <name val="Arial"/>
    </font>
    <font>
      <sz val="11.0"/>
      <color theme="1"/>
      <name val="Arial"/>
    </font>
    <font>
      <sz val="9.0"/>
      <color theme="1"/>
      <name val="Calibri"/>
    </font>
    <font>
      <sz val="11.0"/>
      <color rgb="FF000000"/>
      <name val="Arial"/>
    </font>
    <font>
      <sz val="11.0"/>
      <color theme="10"/>
      <name val="Arial"/>
    </font>
    <font>
      <b/>
      <color theme="1"/>
      <name val="Calibri"/>
    </font>
    <font>
      <b/>
      <sz val="16.0"/>
      <color theme="1"/>
      <name val="Calibri"/>
    </font>
    <font>
      <sz val="12.0"/>
      <color theme="10"/>
      <name val="Calibri"/>
    </font>
    <font>
      <b/>
      <sz val="11.0"/>
      <color theme="1"/>
      <name val="Calibri"/>
    </font>
    <font>
      <sz val="10.0"/>
      <color theme="1"/>
      <name val="Calibri"/>
    </font>
    <font>
      <sz val="8.0"/>
      <color theme="1"/>
      <name val="Calibri"/>
    </font>
    <font>
      <u/>
      <sz val="12.0"/>
      <color theme="10"/>
      <name val="Calibri"/>
    </font>
    <font>
      <sz val="14.0"/>
      <color rgb="FF000000"/>
      <name val="Arial"/>
    </font>
    <font>
      <b/>
      <sz val="12.0"/>
      <color rgb="FFD8D8D8"/>
      <name val="Calibri"/>
    </font>
    <font>
      <sz val="12.0"/>
      <color rgb="FFD8D8D8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EF2CB"/>
        <bgColor rgb="FFFEF2CB"/>
      </patternFill>
    </fill>
    <fill>
      <patternFill patternType="solid">
        <fgColor rgb="FFF8696B"/>
        <bgColor rgb="FFF8696B"/>
      </patternFill>
    </fill>
    <fill>
      <patternFill patternType="solid">
        <fgColor rgb="FF9CC2E5"/>
        <bgColor rgb="FF9CC2E5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</fills>
  <borders count="13">
    <border/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ill="1" applyFont="1">
      <alignment horizontal="center"/>
    </xf>
    <xf borderId="3" fillId="0" fontId="5" numFmtId="164" xfId="0" applyAlignment="1" applyBorder="1" applyFont="1" applyNumberFormat="1">
      <alignment horizontal="center"/>
    </xf>
    <xf borderId="3" fillId="0" fontId="5" numFmtId="165" xfId="0" applyAlignment="1" applyBorder="1" applyFont="1" applyNumberFormat="1">
      <alignment horizontal="center"/>
    </xf>
    <xf borderId="3" fillId="3" fontId="5" numFmtId="165" xfId="0" applyAlignment="1" applyBorder="1" applyFont="1" applyNumberFormat="1">
      <alignment horizontal="center"/>
    </xf>
    <xf borderId="3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3" fillId="0" fontId="5" numFmtId="166" xfId="0" applyAlignment="1" applyBorder="1" applyFont="1" applyNumberFormat="1">
      <alignment horizontal="center"/>
    </xf>
    <xf borderId="3" fillId="0" fontId="6" numFmtId="166" xfId="0" applyAlignment="1" applyBorder="1" applyFont="1" applyNumberFormat="1">
      <alignment horizontal="center"/>
    </xf>
    <xf borderId="4" fillId="0" fontId="5" numFmtId="166" xfId="0" applyBorder="1" applyFont="1" applyNumberFormat="1"/>
    <xf borderId="3" fillId="0" fontId="5" numFmtId="166" xfId="0" applyBorder="1" applyFont="1" applyNumberFormat="1"/>
    <xf borderId="0" fillId="3" fontId="7" numFmtId="0" xfId="0" applyAlignment="1" applyFont="1">
      <alignment readingOrder="0"/>
    </xf>
    <xf borderId="0" fillId="3" fontId="7" numFmtId="0" xfId="0" applyFont="1"/>
    <xf borderId="0" fillId="4" fontId="7" numFmtId="0" xfId="0" applyFill="1" applyFont="1"/>
    <xf borderId="3" fillId="5" fontId="4" numFmtId="0" xfId="0" applyAlignment="1" applyBorder="1" applyFill="1" applyFont="1">
      <alignment horizontal="center"/>
    </xf>
    <xf borderId="3" fillId="5" fontId="4" numFmtId="0" xfId="0" applyAlignment="1" applyBorder="1" applyFont="1">
      <alignment horizontal="center" readingOrder="0"/>
    </xf>
    <xf borderId="3" fillId="5" fontId="4" numFmtId="166" xfId="0" applyBorder="1" applyFont="1" applyNumberFormat="1"/>
    <xf borderId="3" fillId="5" fontId="3" numFmtId="166" xfId="0" applyBorder="1" applyFont="1" applyNumberFormat="1"/>
    <xf borderId="3" fillId="5" fontId="4" numFmtId="166" xfId="0" applyAlignment="1" applyBorder="1" applyFont="1" applyNumberFormat="1">
      <alignment readingOrder="0"/>
    </xf>
    <xf borderId="3" fillId="5" fontId="5" numFmtId="165" xfId="0" applyAlignment="1" applyBorder="1" applyFont="1" applyNumberFormat="1">
      <alignment horizontal="center"/>
    </xf>
    <xf borderId="0" fillId="0" fontId="7" numFmtId="0" xfId="0" applyAlignment="1" applyFont="1">
      <alignment readingOrder="0"/>
    </xf>
    <xf borderId="0" fillId="0" fontId="5" numFmtId="166" xfId="0" applyAlignment="1" applyFont="1" applyNumberFormat="1">
      <alignment horizontal="center"/>
    </xf>
    <xf borderId="3" fillId="6" fontId="6" numFmtId="166" xfId="0" applyBorder="1" applyFill="1" applyFont="1" applyNumberFormat="1"/>
    <xf borderId="3" fillId="7" fontId="4" numFmtId="0" xfId="0" applyAlignment="1" applyBorder="1" applyFill="1" applyFont="1">
      <alignment horizontal="center"/>
    </xf>
    <xf borderId="3" fillId="7" fontId="4" numFmtId="166" xfId="0" applyBorder="1" applyFont="1" applyNumberFormat="1"/>
    <xf borderId="3" fillId="7" fontId="4" numFmtId="0" xfId="0" applyAlignment="1" applyBorder="1" applyFont="1">
      <alignment horizontal="center" readingOrder="0"/>
    </xf>
    <xf borderId="3" fillId="7" fontId="4" numFmtId="166" xfId="0" applyAlignment="1" applyBorder="1" applyFont="1" applyNumberFormat="1">
      <alignment readingOrder="0"/>
    </xf>
    <xf borderId="3" fillId="7" fontId="5" numFmtId="165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 readingOrder="0"/>
    </xf>
    <xf borderId="3" fillId="3" fontId="4" numFmtId="166" xfId="0" applyBorder="1" applyFont="1" applyNumberFormat="1"/>
    <xf borderId="0" fillId="0" fontId="7" numFmtId="0" xfId="0" applyFont="1"/>
    <xf borderId="0" fillId="0" fontId="7" numFmtId="3" xfId="0" applyAlignment="1" applyFont="1" applyNumberFormat="1">
      <alignment readingOrder="0"/>
    </xf>
    <xf borderId="3" fillId="5" fontId="3" numFmtId="0" xfId="0" applyAlignment="1" applyBorder="1" applyFont="1">
      <alignment horizontal="center" readingOrder="0"/>
    </xf>
    <xf borderId="3" fillId="8" fontId="4" numFmtId="166" xfId="0" applyBorder="1" applyFill="1" applyFont="1" applyNumberFormat="1"/>
    <xf borderId="3" fillId="8" fontId="5" numFmtId="165" xfId="0" applyAlignment="1" applyBorder="1" applyFont="1" applyNumberFormat="1">
      <alignment horizontal="center"/>
    </xf>
    <xf borderId="0" fillId="8" fontId="7" numFmtId="0" xfId="0" applyAlignment="1" applyFont="1">
      <alignment readingOrder="0"/>
    </xf>
    <xf borderId="0" fillId="8" fontId="7" numFmtId="0" xfId="0" applyFont="1"/>
    <xf borderId="0" fillId="0" fontId="2" numFmtId="3" xfId="0" applyAlignment="1" applyFont="1" applyNumberFormat="1">
      <alignment readingOrder="0"/>
    </xf>
    <xf borderId="0" fillId="4" fontId="2" numFmtId="0" xfId="0" applyFont="1"/>
    <xf borderId="0" fillId="9" fontId="7" numFmtId="0" xfId="0" applyAlignment="1" applyFill="1" applyFont="1">
      <alignment readingOrder="0"/>
    </xf>
    <xf borderId="0" fillId="9" fontId="7" numFmtId="0" xfId="0" applyFont="1"/>
    <xf borderId="3" fillId="9" fontId="4" numFmtId="166" xfId="0" applyAlignment="1" applyBorder="1" applyFont="1" applyNumberFormat="1">
      <alignment readingOrder="0"/>
    </xf>
    <xf borderId="3" fillId="9" fontId="5" numFmtId="165" xfId="0" applyAlignment="1" applyBorder="1" applyFont="1" applyNumberFormat="1">
      <alignment horizontal="center"/>
    </xf>
    <xf borderId="0" fillId="10" fontId="7" numFmtId="0" xfId="0" applyAlignment="1" applyFill="1" applyFont="1">
      <alignment readingOrder="0"/>
    </xf>
    <xf borderId="3" fillId="10" fontId="4" numFmtId="166" xfId="0" applyAlignment="1" applyBorder="1" applyFont="1" applyNumberFormat="1">
      <alignment readingOrder="0"/>
    </xf>
    <xf borderId="3" fillId="10" fontId="5" numFmtId="165" xfId="0" applyAlignment="1" applyBorder="1" applyFont="1" applyNumberFormat="1">
      <alignment horizontal="center"/>
    </xf>
    <xf borderId="0" fillId="10" fontId="7" numFmtId="0" xfId="0" applyFont="1"/>
    <xf borderId="3" fillId="10" fontId="5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3" fillId="5" fontId="4" numFmtId="166" xfId="0" applyAlignment="1" applyBorder="1" applyFont="1" applyNumberFormat="1">
      <alignment horizontal="right" vertical="bottom"/>
    </xf>
    <xf borderId="5" fillId="5" fontId="4" numFmtId="166" xfId="0" applyAlignment="1" applyBorder="1" applyFont="1" applyNumberFormat="1">
      <alignment horizontal="right" vertical="bottom"/>
    </xf>
    <xf borderId="0" fillId="0" fontId="7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7" fontId="6" numFmtId="0" xfId="0" applyAlignment="1" applyFont="1">
      <alignment readingOrder="0"/>
    </xf>
    <xf borderId="0" fillId="5" fontId="6" numFmtId="0" xfId="0" applyFont="1"/>
    <xf borderId="0" fillId="0" fontId="4" numFmtId="0" xfId="0" applyAlignment="1" applyFont="1">
      <alignment horizontal="center"/>
    </xf>
    <xf borderId="0" fillId="5" fontId="5" numFmtId="0" xfId="0" applyFont="1"/>
    <xf borderId="0" fillId="3" fontId="6" numFmtId="0" xfId="0" applyFont="1"/>
    <xf borderId="0" fillId="8" fontId="7" numFmtId="0" xfId="0" applyFont="1"/>
    <xf borderId="0" fillId="0" fontId="4" numFmtId="0" xfId="0" applyAlignment="1" applyFont="1">
      <alignment horizontal="center" readingOrder="0"/>
    </xf>
    <xf borderId="0" fillId="5" fontId="6" numFmtId="0" xfId="0" applyAlignment="1" applyFont="1">
      <alignment readingOrder="0"/>
    </xf>
    <xf borderId="0" fillId="10" fontId="5" numFmtId="0" xfId="0" applyFont="1"/>
    <xf borderId="0" fillId="0" fontId="7" numFmtId="167" xfId="0" applyAlignment="1" applyFont="1" applyNumberFormat="1">
      <alignment readingOrder="0"/>
    </xf>
    <xf borderId="6" fillId="11" fontId="1" numFmtId="0" xfId="0" applyAlignment="1" applyBorder="1" applyFill="1" applyFont="1">
      <alignment horizontal="center" readingOrder="0"/>
    </xf>
    <xf borderId="2" fillId="11" fontId="1" numFmtId="0" xfId="0" applyAlignment="1" applyBorder="1" applyFont="1">
      <alignment horizontal="center" readingOrder="0"/>
    </xf>
    <xf borderId="0" fillId="11" fontId="8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0" numFmtId="0" xfId="0" applyFont="1"/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12" fontId="9" numFmtId="0" xfId="0" applyAlignment="1" applyFill="1" applyFont="1">
      <alignment horizontal="center" readingOrder="0"/>
    </xf>
    <xf borderId="0" fillId="13" fontId="9" numFmtId="0" xfId="0" applyAlignment="1" applyFill="1" applyFont="1">
      <alignment horizontal="center" readingOrder="0"/>
    </xf>
    <xf borderId="0" fillId="0" fontId="9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12" fontId="10" numFmtId="0" xfId="0" applyAlignment="1" applyFont="1">
      <alignment horizontal="center" readingOrder="0"/>
    </xf>
    <xf borderId="0" fillId="0" fontId="0" numFmtId="10" xfId="0" applyAlignment="1" applyFont="1" applyNumberFormat="1">
      <alignment horizontal="center"/>
    </xf>
    <xf borderId="0" fillId="13" fontId="0" numFmtId="10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12" fontId="0" numFmtId="0" xfId="0" applyAlignment="1" applyFont="1">
      <alignment horizontal="center"/>
    </xf>
    <xf borderId="0" fillId="0" fontId="10" numFmtId="0" xfId="0" applyAlignment="1" applyFont="1">
      <alignment horizontal="center" vertical="center"/>
    </xf>
    <xf borderId="0" fillId="0" fontId="9" numFmtId="10" xfId="0" applyAlignment="1" applyFont="1" applyNumberFormat="1">
      <alignment horizontal="center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horizontal="left" readingOrder="0" shrinkToFit="0" vertical="center" wrapText="1"/>
    </xf>
    <xf borderId="0" fillId="0" fontId="6" numFmtId="0" xfId="0" applyFont="1"/>
    <xf borderId="0" fillId="0" fontId="13" numFmtId="0" xfId="0" applyFont="1"/>
    <xf borderId="0" fillId="0" fontId="10" numFmtId="0" xfId="0" applyFont="1"/>
    <xf borderId="0" fillId="0" fontId="0" numFmtId="10" xfId="0" applyFont="1" applyNumberFormat="1"/>
    <xf borderId="0" fillId="0" fontId="14" numFmtId="0" xfId="0" applyFont="1"/>
    <xf borderId="0" fillId="0" fontId="0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0" numFmtId="167" xfId="0" applyAlignment="1" applyFont="1" applyNumberFormat="1">
      <alignment readingOrder="0"/>
    </xf>
    <xf borderId="7" fillId="14" fontId="0" numFmtId="167" xfId="0" applyBorder="1" applyFill="1" applyFont="1" applyNumberFormat="1"/>
    <xf borderId="7" fillId="14" fontId="0" numFmtId="167" xfId="0" applyAlignment="1" applyBorder="1" applyFont="1" applyNumberFormat="1">
      <alignment horizontal="center"/>
    </xf>
    <xf borderId="7" fillId="14" fontId="6" numFmtId="0" xfId="0" applyAlignment="1" applyBorder="1" applyFont="1">
      <alignment readingOrder="0"/>
    </xf>
    <xf borderId="7" fillId="14" fontId="6" numFmtId="0" xfId="0" applyBorder="1" applyFont="1"/>
    <xf borderId="4" fillId="0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0" fillId="0" fontId="4" numFmtId="0" xfId="0" applyFont="1"/>
    <xf borderId="3" fillId="14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/>
    </xf>
    <xf borderId="3" fillId="0" fontId="6" numFmtId="168" xfId="0" applyAlignment="1" applyBorder="1" applyFont="1" applyNumberFormat="1">
      <alignment horizontal="right"/>
    </xf>
    <xf borderId="3" fillId="0" fontId="6" numFmtId="168" xfId="0" applyAlignment="1" applyBorder="1" applyFont="1" applyNumberFormat="1">
      <alignment horizontal="right" readingOrder="0"/>
    </xf>
    <xf borderId="8" fillId="0" fontId="4" numFmtId="0" xfId="0" applyAlignment="1" applyBorder="1" applyFont="1">
      <alignment horizontal="center"/>
    </xf>
    <xf borderId="3" fillId="0" fontId="5" numFmtId="168" xfId="0" applyBorder="1" applyFont="1" applyNumberFormat="1"/>
    <xf borderId="3" fillId="0" fontId="6" numFmtId="166" xfId="0" applyBorder="1" applyFont="1" applyNumberFormat="1"/>
    <xf borderId="10" fillId="0" fontId="5" numFmtId="168" xfId="0" applyBorder="1" applyFont="1" applyNumberFormat="1"/>
    <xf borderId="0" fillId="0" fontId="6" numFmtId="164" xfId="0" applyFont="1" applyNumberFormat="1"/>
    <xf borderId="3" fillId="0" fontId="6" numFmtId="168" xfId="0" applyBorder="1" applyFont="1" applyNumberFormat="1"/>
    <xf borderId="3" fillId="0" fontId="6" numFmtId="168" xfId="0" applyAlignment="1" applyBorder="1" applyFont="1" applyNumberFormat="1">
      <alignment readingOrder="0"/>
    </xf>
    <xf borderId="3" fillId="0" fontId="5" numFmtId="0" xfId="0" applyBorder="1" applyFont="1"/>
    <xf borderId="0" fillId="0" fontId="6" numFmtId="168" xfId="0" applyFont="1" applyNumberFormat="1"/>
    <xf borderId="0" fillId="0" fontId="6" numFmtId="166" xfId="0" applyFont="1" applyNumberFormat="1"/>
    <xf borderId="11" fillId="7" fontId="4" numFmtId="0" xfId="0" applyAlignment="1" applyBorder="1" applyFont="1">
      <alignment horizontal="center"/>
    </xf>
    <xf borderId="3" fillId="7" fontId="3" numFmtId="169" xfId="0" applyBorder="1" applyFont="1" applyNumberFormat="1"/>
    <xf borderId="0" fillId="7" fontId="7" numFmtId="0" xfId="0" applyAlignment="1" applyFont="1">
      <alignment readingOrder="0"/>
    </xf>
    <xf borderId="0" fillId="7" fontId="7" numFmtId="0" xfId="0" applyFont="1"/>
    <xf borderId="4" fillId="15" fontId="16" numFmtId="0" xfId="0" applyAlignment="1" applyBorder="1" applyFill="1" applyFont="1">
      <alignment horizontal="center"/>
    </xf>
    <xf borderId="0" fillId="0" fontId="7" numFmtId="0" xfId="0" applyAlignment="1" applyFont="1">
      <alignment shrinkToFit="0" wrapText="1"/>
    </xf>
    <xf borderId="4" fillId="0" fontId="4" numFmtId="0" xfId="0" applyAlignment="1" applyBorder="1" applyFont="1">
      <alignment horizontal="left" readingOrder="0"/>
    </xf>
    <xf borderId="4" fillId="0" fontId="4" numFmtId="0" xfId="0" applyAlignment="1" applyBorder="1" applyFont="1">
      <alignment horizontal="left"/>
    </xf>
    <xf borderId="0" fillId="0" fontId="7" numFmtId="0" xfId="0" applyAlignment="1" applyFont="1">
      <alignment readingOrder="0" shrinkToFit="0" wrapText="1"/>
    </xf>
    <xf borderId="0" fillId="0" fontId="17" numFmtId="0" xfId="0" applyFont="1"/>
    <xf borderId="6" fillId="16" fontId="4" numFmtId="0" xfId="0" applyAlignment="1" applyBorder="1" applyFill="1" applyFont="1">
      <alignment horizontal="center" readingOrder="0"/>
    </xf>
    <xf borderId="0" fillId="16" fontId="4" numFmtId="0" xfId="0" applyAlignment="1" applyFont="1">
      <alignment horizontal="center"/>
    </xf>
    <xf borderId="0" fillId="0" fontId="7" numFmtId="0" xfId="0" applyFont="1"/>
    <xf borderId="6" fillId="14" fontId="4" numFmtId="0" xfId="0" applyAlignment="1" applyBorder="1" applyFont="1">
      <alignment horizontal="center"/>
    </xf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shrinkToFit="0" wrapText="1"/>
    </xf>
    <xf borderId="0" fillId="0" fontId="18" numFmtId="0" xfId="0" applyAlignment="1" applyFont="1">
      <alignment horizontal="center" readingOrder="0" shrinkToFit="0" vertical="center" wrapText="1"/>
    </xf>
    <xf borderId="7" fillId="17" fontId="6" numFmtId="0" xfId="0" applyBorder="1" applyFill="1" applyFont="1"/>
    <xf borderId="0" fillId="0" fontId="7" numFmtId="167" xfId="0" applyFont="1" applyNumberFormat="1"/>
    <xf borderId="0" fillId="0" fontId="4" numFmtId="0" xfId="0" applyAlignment="1" applyFont="1">
      <alignment horizontal="center"/>
    </xf>
    <xf borderId="7" fillId="2" fontId="6" numFmtId="0" xfId="0" applyBorder="1" applyFont="1"/>
    <xf borderId="0" fillId="0" fontId="6" numFmtId="167" xfId="0" applyAlignment="1" applyFont="1" applyNumberFormat="1">
      <alignment readingOrder="0"/>
    </xf>
    <xf borderId="0" fillId="0" fontId="6" numFmtId="167" xfId="0" applyFont="1" applyNumberFormat="1"/>
    <xf quotePrefix="1" borderId="0" fillId="0" fontId="6" numFmtId="167" xfId="0" applyAlignment="1" applyFont="1" applyNumberFormat="1">
      <alignment horizontal="right"/>
    </xf>
    <xf quotePrefix="1" borderId="0" fillId="0" fontId="6" numFmtId="0" xfId="0" applyAlignment="1" applyFont="1">
      <alignment horizontal="right"/>
    </xf>
    <xf borderId="0" fillId="0" fontId="6" numFmtId="0" xfId="0" applyAlignment="1" applyFont="1">
      <alignment horizontal="right" readingOrder="0"/>
    </xf>
    <xf borderId="0" fillId="0" fontId="6" numFmtId="10" xfId="0" applyFont="1" applyNumberFormat="1"/>
    <xf borderId="0" fillId="0" fontId="6" numFmtId="10" xfId="0" applyAlignment="1" applyFont="1" applyNumberFormat="1">
      <alignment readingOrder="0"/>
    </xf>
    <xf borderId="7" fillId="9" fontId="6" numFmtId="0" xfId="0" applyBorder="1" applyFont="1"/>
    <xf borderId="7" fillId="17" fontId="6" numFmtId="167" xfId="0" applyBorder="1" applyFont="1" applyNumberFormat="1"/>
    <xf borderId="0" fillId="0" fontId="19" numFmtId="0" xfId="0" applyFont="1"/>
    <xf borderId="7" fillId="17" fontId="6" numFmtId="4" xfId="0" applyAlignment="1" applyBorder="1" applyFont="1" applyNumberFormat="1">
      <alignment readingOrder="0"/>
    </xf>
    <xf borderId="0" fillId="0" fontId="20" numFmtId="0" xfId="0" applyAlignment="1" applyFont="1">
      <alignment horizontal="left" shrinkToFit="0" vertical="center" wrapText="1"/>
    </xf>
    <xf borderId="0" fillId="0" fontId="21" numFmtId="0" xfId="0" applyAlignment="1" applyFont="1">
      <alignment shrinkToFit="0" vertical="center" wrapText="1"/>
    </xf>
    <xf borderId="0" fillId="0" fontId="22" numFmtId="0" xfId="0" applyAlignment="1" applyFont="1">
      <alignment horizontal="right" shrinkToFit="0" vertical="center" wrapText="1"/>
    </xf>
    <xf borderId="7" fillId="9" fontId="6" numFmtId="4" xfId="0" applyAlignment="1" applyBorder="1" applyFont="1" applyNumberFormat="1">
      <alignment readingOrder="0"/>
    </xf>
    <xf borderId="7" fillId="9" fontId="6" numFmtId="167" xfId="0" applyBorder="1" applyFont="1" applyNumberFormat="1"/>
    <xf borderId="0" fillId="0" fontId="13" numFmtId="0" xfId="0" applyAlignment="1" applyFont="1">
      <alignment readingOrder="0"/>
    </xf>
    <xf borderId="3" fillId="3" fontId="6" numFmtId="166" xfId="0" applyAlignment="1" applyBorder="1" applyFont="1" applyNumberFormat="1">
      <alignment horizontal="center"/>
    </xf>
    <xf borderId="12" fillId="3" fontId="6" numFmtId="166" xfId="0" applyBorder="1" applyFont="1" applyNumberFormat="1"/>
    <xf borderId="3" fillId="3" fontId="6" numFmtId="166" xfId="0" applyAlignment="1" applyBorder="1" applyFont="1" applyNumberFormat="1">
      <alignment readingOrder="0"/>
    </xf>
    <xf borderId="3" fillId="3" fontId="6" numFmtId="166" xfId="0" applyBorder="1" applyFont="1" applyNumberFormat="1"/>
    <xf borderId="3" fillId="3" fontId="5" numFmtId="166" xfId="0" applyAlignment="1" applyBorder="1" applyFont="1" applyNumberFormat="1">
      <alignment horizontal="center"/>
    </xf>
    <xf borderId="12" fillId="3" fontId="6" numFmtId="166" xfId="0" applyAlignment="1" applyBorder="1" applyFont="1" applyNumberFormat="1">
      <alignment readingOrder="0"/>
    </xf>
    <xf borderId="3" fillId="0" fontId="6" numFmtId="0" xfId="0" applyBorder="1" applyFont="1"/>
    <xf borderId="3" fillId="0" fontId="6" numFmtId="2" xfId="0" applyBorder="1" applyFont="1" applyNumberFormat="1"/>
    <xf borderId="0" fillId="0" fontId="6" numFmtId="2" xfId="0" applyFont="1" applyNumberFormat="1"/>
    <xf borderId="3" fillId="7" fontId="3" numFmtId="0" xfId="0" applyAlignment="1" applyBorder="1" applyFont="1">
      <alignment horizontal="center"/>
    </xf>
    <xf borderId="3" fillId="7" fontId="3" numFmtId="166" xfId="0" applyBorder="1" applyFont="1" applyNumberFormat="1"/>
    <xf borderId="0" fillId="0" fontId="4" numFmtId="166" xfId="0" applyFont="1" applyNumberFormat="1"/>
    <xf borderId="0" fillId="0" fontId="3" numFmtId="166" xfId="0" applyFont="1" applyNumberFormat="1"/>
    <xf borderId="3" fillId="0" fontId="4" numFmtId="0" xfId="0" applyAlignment="1" applyBorder="1" applyFont="1">
      <alignment horizontal="left"/>
    </xf>
    <xf borderId="3" fillId="0" fontId="4" numFmtId="166" xfId="0" applyBorder="1" applyFont="1" applyNumberFormat="1"/>
    <xf borderId="3" fillId="0" fontId="6" numFmtId="10" xfId="0" applyBorder="1" applyFont="1" applyNumberFormat="1"/>
    <xf borderId="0" fillId="0" fontId="6" numFmtId="2" xfId="0" applyAlignment="1" applyFont="1" applyNumberFormat="1">
      <alignment horizontal="left"/>
    </xf>
    <xf borderId="3" fillId="7" fontId="4" numFmtId="165" xfId="0" applyAlignment="1" applyBorder="1" applyFont="1" applyNumberFormat="1">
      <alignment horizontal="center"/>
    </xf>
    <xf borderId="3" fillId="7" fontId="4" numFmtId="10" xfId="0" applyAlignment="1" applyBorder="1" applyFont="1" applyNumberFormat="1">
      <alignment horizontal="center"/>
    </xf>
    <xf borderId="3" fillId="7" fontId="4" numFmtId="169" xfId="0" applyBorder="1" applyFont="1" applyNumberFormat="1"/>
    <xf borderId="0" fillId="0" fontId="6" numFmtId="0" xfId="0" applyAlignment="1" applyFont="1">
      <alignment horizontal="right"/>
    </xf>
    <xf borderId="0" fillId="0" fontId="0" numFmtId="165" xfId="0" applyFont="1" applyNumberFormat="1"/>
    <xf borderId="0" fillId="0" fontId="6" numFmtId="165" xfId="0" applyFont="1" applyNumberFormat="1"/>
    <xf borderId="0" fillId="0" fontId="6" numFmtId="2" xfId="0" applyAlignment="1" applyFont="1" applyNumberFormat="1">
      <alignment horizontal="right"/>
    </xf>
    <xf borderId="3" fillId="9" fontId="4" numFmtId="0" xfId="0" applyAlignment="1" applyBorder="1" applyFont="1">
      <alignment horizontal="center"/>
    </xf>
    <xf borderId="3" fillId="9" fontId="4" numFmtId="165" xfId="0" applyAlignment="1" applyBorder="1" applyFont="1" applyNumberFormat="1">
      <alignment horizontal="center"/>
    </xf>
    <xf borderId="3" fillId="9" fontId="4" numFmtId="10" xfId="0" applyAlignment="1" applyBorder="1" applyFont="1" applyNumberFormat="1">
      <alignment horizontal="center"/>
    </xf>
    <xf borderId="3" fillId="9" fontId="4" numFmtId="166" xfId="0" applyBorder="1" applyFont="1" applyNumberFormat="1"/>
    <xf borderId="0" fillId="0" fontId="3" numFmtId="0" xfId="0" applyAlignment="1" applyFont="1">
      <alignment horizontal="center"/>
    </xf>
    <xf borderId="7" fillId="18" fontId="4" numFmtId="0" xfId="0" applyAlignment="1" applyBorder="1" applyFill="1" applyFont="1">
      <alignment horizontal="center"/>
    </xf>
    <xf borderId="0" fillId="0" fontId="23" numFmtId="0" xfId="0" applyAlignment="1" applyFont="1">
      <alignment horizontal="center"/>
    </xf>
    <xf borderId="3" fillId="0" fontId="6" numFmtId="169" xfId="0" applyBorder="1" applyFont="1" applyNumberFormat="1"/>
    <xf borderId="0" fillId="0" fontId="24" numFmtId="169" xfId="0" applyFont="1" applyNumberFormat="1"/>
    <xf borderId="3" fillId="18" fontId="6" numFmtId="166" xfId="0" applyBorder="1" applyFont="1" applyNumberFormat="1"/>
    <xf borderId="0" fillId="0" fontId="24" numFmtId="166" xfId="0" applyFont="1" applyNumberFormat="1"/>
    <xf borderId="0" fillId="0" fontId="6" numFmtId="169" xfId="0" applyFont="1" applyNumberFormat="1"/>
    <xf borderId="3" fillId="18" fontId="4" numFmtId="166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3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/>
      <c r="B2" s="3"/>
      <c r="C2" s="3">
        <v>2013.0</v>
      </c>
      <c r="D2" s="3">
        <v>2014.0</v>
      </c>
      <c r="E2" s="3">
        <v>2015.0</v>
      </c>
      <c r="F2" s="3">
        <v>2016.0</v>
      </c>
      <c r="G2" s="3">
        <v>2017.0</v>
      </c>
      <c r="H2" s="3">
        <v>2018.0</v>
      </c>
      <c r="I2" s="4">
        <v>2019.0</v>
      </c>
      <c r="J2" s="4">
        <v>2020.0</v>
      </c>
      <c r="K2" s="4" t="s">
        <v>1</v>
      </c>
      <c r="L2" s="4">
        <v>2022.0</v>
      </c>
      <c r="M2" s="4">
        <v>2023.0</v>
      </c>
      <c r="N2" s="4">
        <v>2024.0</v>
      </c>
      <c r="O2" s="4">
        <v>2025.0</v>
      </c>
      <c r="P2" s="4">
        <v>2026.0</v>
      </c>
      <c r="Q2" s="4">
        <v>2027.0</v>
      </c>
      <c r="R2" s="4">
        <v>2028.0</v>
      </c>
      <c r="S2" s="4">
        <v>2029.0</v>
      </c>
      <c r="T2" s="4">
        <v>2030.0</v>
      </c>
    </row>
    <row r="3">
      <c r="A3" s="3" t="s">
        <v>2</v>
      </c>
      <c r="B3" s="3"/>
      <c r="C3" s="5">
        <v>123.3</v>
      </c>
      <c r="D3" s="5">
        <v>126.4</v>
      </c>
      <c r="E3" s="5">
        <v>128.3</v>
      </c>
      <c r="F3" s="5">
        <v>131.0</v>
      </c>
      <c r="G3" s="5">
        <v>133.7</v>
      </c>
      <c r="H3" s="5">
        <v>137.1</v>
      </c>
      <c r="I3" s="5">
        <v>139.9</v>
      </c>
      <c r="J3" s="5">
        <v>140.3</v>
      </c>
      <c r="K3" s="5">
        <v>145.0</v>
      </c>
      <c r="L3" s="6">
        <f t="shared" ref="L3:T3" si="1">K3+2.63</f>
        <v>147.63</v>
      </c>
      <c r="M3" s="6">
        <f t="shared" si="1"/>
        <v>150.26</v>
      </c>
      <c r="N3" s="6">
        <f t="shared" si="1"/>
        <v>152.89</v>
      </c>
      <c r="O3" s="6">
        <f t="shared" si="1"/>
        <v>155.52</v>
      </c>
      <c r="P3" s="6">
        <f t="shared" si="1"/>
        <v>158.15</v>
      </c>
      <c r="Q3" s="6">
        <f t="shared" si="1"/>
        <v>160.78</v>
      </c>
      <c r="R3" s="6">
        <f t="shared" si="1"/>
        <v>163.41</v>
      </c>
      <c r="S3" s="6">
        <f t="shared" si="1"/>
        <v>166.04</v>
      </c>
      <c r="T3" s="6">
        <f t="shared" si="1"/>
        <v>168.67</v>
      </c>
    </row>
    <row r="4">
      <c r="A4" s="3" t="s">
        <v>3</v>
      </c>
      <c r="B4" s="3"/>
      <c r="C4" s="7"/>
      <c r="D4" s="8">
        <f t="shared" ref="D4:T4" si="2">(D3-C3)/C3</f>
        <v>0.02514193025</v>
      </c>
      <c r="E4" s="8">
        <f t="shared" si="2"/>
        <v>0.01503164557</v>
      </c>
      <c r="F4" s="8">
        <f t="shared" si="2"/>
        <v>0.02104442712</v>
      </c>
      <c r="G4" s="8">
        <f t="shared" si="2"/>
        <v>0.02061068702</v>
      </c>
      <c r="H4" s="8">
        <f t="shared" si="2"/>
        <v>0.02543006731</v>
      </c>
      <c r="I4" s="8">
        <f t="shared" si="2"/>
        <v>0.02042304887</v>
      </c>
      <c r="J4" s="8">
        <f t="shared" si="2"/>
        <v>0.002859185132</v>
      </c>
      <c r="K4" s="8">
        <f t="shared" si="2"/>
        <v>0.03349964362</v>
      </c>
      <c r="L4" s="9">
        <f t="shared" si="2"/>
        <v>0.01813793103</v>
      </c>
      <c r="M4" s="9">
        <f t="shared" si="2"/>
        <v>0.01781480729</v>
      </c>
      <c r="N4" s="9">
        <f t="shared" si="2"/>
        <v>0.01750299481</v>
      </c>
      <c r="O4" s="9">
        <f t="shared" si="2"/>
        <v>0.01720190987</v>
      </c>
      <c r="P4" s="9">
        <f t="shared" si="2"/>
        <v>0.01691100823</v>
      </c>
      <c r="Q4" s="9">
        <f t="shared" si="2"/>
        <v>0.01662978185</v>
      </c>
      <c r="R4" s="9">
        <f t="shared" si="2"/>
        <v>0.01635775594</v>
      </c>
      <c r="S4" s="9">
        <f t="shared" si="2"/>
        <v>0.01609448626</v>
      </c>
      <c r="T4" s="9">
        <f t="shared" si="2"/>
        <v>0.01583955673</v>
      </c>
    </row>
    <row r="5">
      <c r="A5" s="3" t="s">
        <v>4</v>
      </c>
      <c r="B5" s="3"/>
      <c r="C5" s="5">
        <v>126.7</v>
      </c>
      <c r="D5" s="5">
        <v>131.7</v>
      </c>
      <c r="E5" s="5">
        <v>135.3</v>
      </c>
      <c r="F5" s="5">
        <v>139.8</v>
      </c>
      <c r="G5" s="5">
        <v>143.2</v>
      </c>
      <c r="H5" s="10">
        <v>145.7</v>
      </c>
      <c r="I5" s="11">
        <v>149.9</v>
      </c>
      <c r="J5" s="10">
        <v>151.9</v>
      </c>
      <c r="K5" s="10">
        <v>156.5</v>
      </c>
      <c r="L5" s="9">
        <f t="shared" ref="L5:T5" si="3">K5+3.582</f>
        <v>160.082</v>
      </c>
      <c r="M5" s="9">
        <f t="shared" si="3"/>
        <v>163.664</v>
      </c>
      <c r="N5" s="9">
        <f t="shared" si="3"/>
        <v>167.246</v>
      </c>
      <c r="O5" s="9">
        <f t="shared" si="3"/>
        <v>170.828</v>
      </c>
      <c r="P5" s="9">
        <f t="shared" si="3"/>
        <v>174.41</v>
      </c>
      <c r="Q5" s="9">
        <f t="shared" si="3"/>
        <v>177.992</v>
      </c>
      <c r="R5" s="9">
        <f t="shared" si="3"/>
        <v>181.574</v>
      </c>
      <c r="S5" s="9">
        <f t="shared" si="3"/>
        <v>185.156</v>
      </c>
      <c r="T5" s="9">
        <f t="shared" si="3"/>
        <v>188.738</v>
      </c>
    </row>
    <row r="6">
      <c r="A6" s="3" t="s">
        <v>5</v>
      </c>
      <c r="B6" s="3"/>
      <c r="C6" s="5"/>
      <c r="D6" s="8">
        <f t="shared" ref="D6:T6" si="4">(D5-C5)/C5</f>
        <v>0.03946329913</v>
      </c>
      <c r="E6" s="8">
        <f t="shared" si="4"/>
        <v>0.02733485194</v>
      </c>
      <c r="F6" s="8">
        <f t="shared" si="4"/>
        <v>0.0332594235</v>
      </c>
      <c r="G6" s="8">
        <f t="shared" si="4"/>
        <v>0.0243204578</v>
      </c>
      <c r="H6" s="8">
        <f t="shared" si="4"/>
        <v>0.01745810056</v>
      </c>
      <c r="I6" s="8">
        <f t="shared" si="4"/>
        <v>0.02882635553</v>
      </c>
      <c r="J6" s="8">
        <f t="shared" si="4"/>
        <v>0.01334222815</v>
      </c>
      <c r="K6" s="8">
        <f t="shared" si="4"/>
        <v>0.03028308097</v>
      </c>
      <c r="L6" s="9">
        <f t="shared" si="4"/>
        <v>0.02288817891</v>
      </c>
      <c r="M6" s="9">
        <f t="shared" si="4"/>
        <v>0.02237603228</v>
      </c>
      <c r="N6" s="9">
        <f t="shared" si="4"/>
        <v>0.02188630365</v>
      </c>
      <c r="O6" s="9">
        <f t="shared" si="4"/>
        <v>0.02141755259</v>
      </c>
      <c r="P6" s="9">
        <f t="shared" si="4"/>
        <v>0.0209684595</v>
      </c>
      <c r="Q6" s="9">
        <f t="shared" si="4"/>
        <v>0.0205378132</v>
      </c>
      <c r="R6" s="9">
        <f t="shared" si="4"/>
        <v>0.02012449998</v>
      </c>
      <c r="S6" s="9">
        <f t="shared" si="4"/>
        <v>0.01972749402</v>
      </c>
      <c r="T6" s="9">
        <f t="shared" si="4"/>
        <v>0.01934584891</v>
      </c>
    </row>
    <row r="7">
      <c r="A7" s="3" t="s">
        <v>6</v>
      </c>
      <c r="B7" s="3"/>
      <c r="C7" s="12">
        <v>8460.28</v>
      </c>
      <c r="D7" s="12">
        <v>8425.96</v>
      </c>
      <c r="E7" s="12">
        <v>8448.08</v>
      </c>
      <c r="F7" s="12">
        <v>8491.69</v>
      </c>
      <c r="G7" s="12">
        <v>8480.14</v>
      </c>
      <c r="H7" s="13">
        <v>8489.52</v>
      </c>
      <c r="I7" s="14">
        <v>7850.9</v>
      </c>
      <c r="J7" s="14">
        <v>7858.65</v>
      </c>
      <c r="K7" s="15">
        <v>7979.99</v>
      </c>
      <c r="L7" s="16" t="s">
        <v>7</v>
      </c>
      <c r="M7" s="17"/>
      <c r="N7" s="17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9" t="s">
        <v>8</v>
      </c>
      <c r="B9" s="20" t="s">
        <v>9</v>
      </c>
      <c r="C9" s="21">
        <v>19380.0</v>
      </c>
      <c r="D9" s="21">
        <v>19380.0</v>
      </c>
      <c r="E9" s="21">
        <v>19380.0</v>
      </c>
      <c r="F9" s="21">
        <v>20000.0</v>
      </c>
      <c r="G9" s="21">
        <v>20300.0</v>
      </c>
      <c r="H9" s="21">
        <v>20706.0</v>
      </c>
      <c r="I9" s="22">
        <v>21741.3</v>
      </c>
      <c r="J9" s="21">
        <v>22828.37</v>
      </c>
      <c r="K9" s="23">
        <v>25111.21</v>
      </c>
    </row>
    <row r="10">
      <c r="A10" s="19" t="s">
        <v>8</v>
      </c>
      <c r="B10" s="20" t="s">
        <v>10</v>
      </c>
      <c r="C10" s="24"/>
      <c r="D10" s="24">
        <f t="shared" ref="D10:K10" si="5">(D9-C9)/C9</f>
        <v>0</v>
      </c>
      <c r="E10" s="24">
        <f t="shared" si="5"/>
        <v>0</v>
      </c>
      <c r="F10" s="24">
        <f t="shared" si="5"/>
        <v>0.03199174407</v>
      </c>
      <c r="G10" s="24">
        <f t="shared" si="5"/>
        <v>0.015</v>
      </c>
      <c r="H10" s="24">
        <f t="shared" si="5"/>
        <v>0.02</v>
      </c>
      <c r="I10" s="24">
        <f t="shared" si="5"/>
        <v>0.05</v>
      </c>
      <c r="J10" s="24">
        <f t="shared" si="5"/>
        <v>0.05000022998</v>
      </c>
      <c r="K10" s="24">
        <f t="shared" si="5"/>
        <v>0.1000001314</v>
      </c>
    </row>
    <row r="11">
      <c r="A11" s="25"/>
      <c r="C11" s="26">
        <f t="shared" ref="C11:H11" si="6">C9*(1+D$4)</f>
        <v>19867.25061</v>
      </c>
      <c r="D11" s="26">
        <f t="shared" si="6"/>
        <v>19671.31329</v>
      </c>
      <c r="E11" s="26">
        <f t="shared" si="6"/>
        <v>19787.841</v>
      </c>
      <c r="F11" s="26">
        <f t="shared" si="6"/>
        <v>20412.21374</v>
      </c>
      <c r="G11" s="26">
        <f t="shared" si="6"/>
        <v>20816.23037</v>
      </c>
      <c r="H11" s="26">
        <f t="shared" si="6"/>
        <v>21128.87965</v>
      </c>
      <c r="J11" s="26">
        <f t="shared" ref="J11:K11" si="7">J9/(1+J$4)</f>
        <v>22763.28555</v>
      </c>
      <c r="K11" s="26">
        <f t="shared" si="7"/>
        <v>24297.26043</v>
      </c>
      <c r="M11" s="27"/>
      <c r="N11" s="28" t="s">
        <v>11</v>
      </c>
      <c r="O11" s="28" t="s">
        <v>12</v>
      </c>
    </row>
    <row r="12">
      <c r="C12" s="26">
        <f t="shared" ref="C12:G12" si="8">C11*(1+E$4)</f>
        <v>20165.88808</v>
      </c>
      <c r="D12" s="26">
        <f t="shared" si="8"/>
        <v>20085.28481</v>
      </c>
      <c r="E12" s="26">
        <f t="shared" si="8"/>
        <v>20195.682</v>
      </c>
      <c r="F12" s="26">
        <f t="shared" si="8"/>
        <v>20931.29771</v>
      </c>
      <c r="G12" s="26">
        <f t="shared" si="8"/>
        <v>21241.36126</v>
      </c>
      <c r="K12" s="26">
        <f>K11/(1+J$4)</f>
        <v>24227.98813</v>
      </c>
      <c r="M12" s="29" t="s">
        <v>13</v>
      </c>
      <c r="N12" s="28">
        <v>4.21</v>
      </c>
      <c r="O12" s="28">
        <v>7.94</v>
      </c>
    </row>
    <row r="13">
      <c r="C13" s="26">
        <f t="shared" ref="C13:F13" si="9">C12*(1+F$4)</f>
        <v>20590.26764</v>
      </c>
      <c r="D13" s="26">
        <f t="shared" si="9"/>
        <v>20499.25633</v>
      </c>
      <c r="E13" s="26">
        <f t="shared" si="9"/>
        <v>20709.25955</v>
      </c>
      <c r="F13" s="26">
        <f t="shared" si="9"/>
        <v>21358.77863</v>
      </c>
      <c r="M13" s="29" t="s">
        <v>14</v>
      </c>
      <c r="N13" s="28">
        <v>4.82</v>
      </c>
      <c r="O13" s="28">
        <v>8.56</v>
      </c>
    </row>
    <row r="14">
      <c r="C14" s="26">
        <f t="shared" ref="C14:E14" si="10">C13*(1+G$4)</f>
        <v>21014.6472</v>
      </c>
      <c r="D14" s="26">
        <f t="shared" si="10"/>
        <v>21020.5538</v>
      </c>
      <c r="E14" s="26">
        <f t="shared" si="10"/>
        <v>21132.20577</v>
      </c>
      <c r="M14" s="29" t="s">
        <v>15</v>
      </c>
      <c r="N14" s="28">
        <v>3.9</v>
      </c>
      <c r="O14" s="28">
        <v>7.62</v>
      </c>
    </row>
    <row r="15">
      <c r="C15" s="26">
        <f t="shared" ref="C15:D15" si="11">C14*(1+H$4)</f>
        <v>21549.05109</v>
      </c>
      <c r="D15" s="26">
        <f t="shared" si="11"/>
        <v>21449.85759</v>
      </c>
    </row>
    <row r="16">
      <c r="C16" s="26">
        <f>C15*(1+I$4)</f>
        <v>21989.14842</v>
      </c>
    </row>
    <row r="17">
      <c r="A17" s="28" t="s">
        <v>8</v>
      </c>
      <c r="B17" s="30" t="s">
        <v>16</v>
      </c>
      <c r="C17" s="31">
        <f>C16</f>
        <v>21989.14842</v>
      </c>
      <c r="D17" s="31">
        <f>D15</f>
        <v>21449.85759</v>
      </c>
      <c r="E17" s="31">
        <f>E14</f>
        <v>21132.20577</v>
      </c>
      <c r="F17" s="31">
        <f>F13</f>
        <v>21358.77863</v>
      </c>
      <c r="G17" s="31">
        <f>G12</f>
        <v>21241.36126</v>
      </c>
      <c r="H17" s="31">
        <f>H11</f>
        <v>21128.87965</v>
      </c>
      <c r="I17" s="31">
        <f>I9</f>
        <v>21741.3</v>
      </c>
      <c r="J17" s="31">
        <f>J11</f>
        <v>22763.28555</v>
      </c>
      <c r="K17" s="31">
        <f>K12</f>
        <v>24227.98813</v>
      </c>
    </row>
    <row r="18">
      <c r="A18" s="28" t="s">
        <v>8</v>
      </c>
      <c r="B18" s="30" t="s">
        <v>17</v>
      </c>
      <c r="C18" s="32"/>
      <c r="D18" s="32">
        <f t="shared" ref="D18:K18" si="12">(D17-C17)/C17</f>
        <v>-0.02452531646</v>
      </c>
      <c r="E18" s="32">
        <f t="shared" si="12"/>
        <v>-0.01480904131</v>
      </c>
      <c r="F18" s="32">
        <f t="shared" si="12"/>
        <v>0.01072168522</v>
      </c>
      <c r="G18" s="32">
        <f t="shared" si="12"/>
        <v>-0.005497382199</v>
      </c>
      <c r="H18" s="32">
        <f t="shared" si="12"/>
        <v>-0.005295404814</v>
      </c>
      <c r="I18" s="32">
        <f t="shared" si="12"/>
        <v>0.02898498928</v>
      </c>
      <c r="J18" s="32">
        <f t="shared" si="12"/>
        <v>0.04700664415</v>
      </c>
      <c r="K18" s="32">
        <f t="shared" si="12"/>
        <v>0.06434495474</v>
      </c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9" t="s">
        <v>18</v>
      </c>
      <c r="B20" s="20" t="s">
        <v>9</v>
      </c>
      <c r="C20" s="21">
        <v>17340.0</v>
      </c>
      <c r="D20" s="21">
        <v>17340.0</v>
      </c>
      <c r="E20" s="21">
        <v>17340.0</v>
      </c>
      <c r="F20" s="21">
        <v>18000.0</v>
      </c>
      <c r="G20" s="21">
        <v>18270.0</v>
      </c>
      <c r="H20" s="21">
        <v>18635.0</v>
      </c>
      <c r="I20" s="22">
        <v>19566.75</v>
      </c>
      <c r="J20" s="21">
        <v>20545.09</v>
      </c>
      <c r="K20" s="23">
        <v>22599.6</v>
      </c>
    </row>
    <row r="21">
      <c r="A21" s="19" t="s">
        <v>18</v>
      </c>
      <c r="B21" s="20" t="s">
        <v>10</v>
      </c>
      <c r="C21" s="24"/>
      <c r="D21" s="24">
        <f t="shared" ref="D21:K21" si="13">(D20-C20)/C20</f>
        <v>0</v>
      </c>
      <c r="E21" s="24">
        <f t="shared" si="13"/>
        <v>0</v>
      </c>
      <c r="F21" s="24">
        <f t="shared" si="13"/>
        <v>0.03806228374</v>
      </c>
      <c r="G21" s="24">
        <f t="shared" si="13"/>
        <v>0.015</v>
      </c>
      <c r="H21" s="24">
        <f t="shared" si="13"/>
        <v>0.01997810619</v>
      </c>
      <c r="I21" s="24">
        <f t="shared" si="13"/>
        <v>0.05</v>
      </c>
      <c r="J21" s="24">
        <f t="shared" si="13"/>
        <v>0.05000012777</v>
      </c>
      <c r="K21" s="24">
        <f t="shared" si="13"/>
        <v>0.1000000487</v>
      </c>
    </row>
    <row r="22">
      <c r="C22" s="26">
        <f t="shared" ref="C22:H22" si="14">C20*(1+D$4)</f>
        <v>17775.96107</v>
      </c>
      <c r="D22" s="26">
        <f t="shared" si="14"/>
        <v>17600.64873</v>
      </c>
      <c r="E22" s="26">
        <f t="shared" si="14"/>
        <v>17704.91037</v>
      </c>
      <c r="F22" s="26">
        <f t="shared" si="14"/>
        <v>18370.99237</v>
      </c>
      <c r="G22" s="26">
        <f t="shared" si="14"/>
        <v>18734.60733</v>
      </c>
      <c r="H22" s="26">
        <f t="shared" si="14"/>
        <v>19015.58352</v>
      </c>
      <c r="J22" s="26">
        <f t="shared" ref="J22:K22" si="15">J20/(1+J$4)</f>
        <v>20486.51526</v>
      </c>
      <c r="K22" s="26">
        <f t="shared" si="15"/>
        <v>21867.06124</v>
      </c>
    </row>
    <row r="23">
      <c r="C23" s="26">
        <f t="shared" ref="C23:G23" si="16">C22*(1+E$4)</f>
        <v>18043.16302</v>
      </c>
      <c r="D23" s="26">
        <f t="shared" si="16"/>
        <v>17971.0443</v>
      </c>
      <c r="E23" s="26">
        <f t="shared" si="16"/>
        <v>18069.82073</v>
      </c>
      <c r="F23" s="26">
        <f t="shared" si="16"/>
        <v>18838.16794</v>
      </c>
      <c r="G23" s="26">
        <f t="shared" si="16"/>
        <v>19117.22513</v>
      </c>
      <c r="K23" s="26">
        <f>K22/(1+J$4)</f>
        <v>21804.71752</v>
      </c>
    </row>
    <row r="24">
      <c r="C24" s="26">
        <f t="shared" ref="C24:F24" si="17">C23*(1+F$4)</f>
        <v>18422.87105</v>
      </c>
      <c r="D24" s="26">
        <f t="shared" si="17"/>
        <v>18341.43987</v>
      </c>
      <c r="E24" s="26">
        <f t="shared" si="17"/>
        <v>18529.33749</v>
      </c>
      <c r="F24" s="26">
        <f t="shared" si="17"/>
        <v>19222.90076</v>
      </c>
    </row>
    <row r="25">
      <c r="C25" s="26">
        <f t="shared" ref="C25:E25" si="18">C24*(1+G$4)</f>
        <v>18802.57908</v>
      </c>
      <c r="D25" s="26">
        <f t="shared" si="18"/>
        <v>18807.86392</v>
      </c>
      <c r="E25" s="26">
        <f t="shared" si="18"/>
        <v>18907.76306</v>
      </c>
    </row>
    <row r="26">
      <c r="C26" s="26">
        <f t="shared" ref="C26:D26" si="19">C25*(1+H$4)</f>
        <v>19280.72993</v>
      </c>
      <c r="D26" s="26">
        <f t="shared" si="19"/>
        <v>19191.97785</v>
      </c>
    </row>
    <row r="27">
      <c r="C27" s="26">
        <f>C26*(1+I$4)</f>
        <v>19674.50122</v>
      </c>
    </row>
    <row r="28">
      <c r="A28" s="30" t="s">
        <v>18</v>
      </c>
      <c r="B28" s="30" t="s">
        <v>16</v>
      </c>
      <c r="C28" s="31">
        <f>C27</f>
        <v>19674.50122</v>
      </c>
      <c r="D28" s="31">
        <f>D26</f>
        <v>19191.97785</v>
      </c>
      <c r="E28" s="31">
        <f>E25</f>
        <v>18907.76306</v>
      </c>
      <c r="F28" s="31">
        <f>F24</f>
        <v>19222.90076</v>
      </c>
      <c r="G28" s="31">
        <f>G23</f>
        <v>19117.22513</v>
      </c>
      <c r="H28" s="31">
        <f>H22</f>
        <v>19015.58352</v>
      </c>
      <c r="I28" s="31">
        <f>I20</f>
        <v>19566.75</v>
      </c>
      <c r="J28" s="31">
        <f>J22</f>
        <v>20486.51526</v>
      </c>
      <c r="K28" s="31">
        <f>K23</f>
        <v>21804.71752</v>
      </c>
    </row>
    <row r="29">
      <c r="A29" s="30" t="s">
        <v>18</v>
      </c>
      <c r="B29" s="30" t="s">
        <v>17</v>
      </c>
      <c r="C29" s="32"/>
      <c r="D29" s="32">
        <f t="shared" ref="D29:K29" si="20">(D28-C28)/C28</f>
        <v>-0.02452531646</v>
      </c>
      <c r="E29" s="32">
        <f t="shared" si="20"/>
        <v>-0.01480904131</v>
      </c>
      <c r="F29" s="32">
        <f t="shared" si="20"/>
        <v>0.0166671069</v>
      </c>
      <c r="G29" s="32">
        <f t="shared" si="20"/>
        <v>-0.005497382199</v>
      </c>
      <c r="H29" s="32">
        <f t="shared" si="20"/>
        <v>-0.005316755675</v>
      </c>
      <c r="I29" s="32">
        <f t="shared" si="20"/>
        <v>0.02898498928</v>
      </c>
      <c r="J29" s="32">
        <f t="shared" si="20"/>
        <v>0.04700654223</v>
      </c>
      <c r="K29" s="32">
        <f t="shared" si="20"/>
        <v>0.06434487468</v>
      </c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L31" s="16" t="s">
        <v>7</v>
      </c>
      <c r="M31" s="17"/>
      <c r="N31" s="17"/>
    </row>
    <row r="32">
      <c r="A32" s="33" t="s">
        <v>19</v>
      </c>
      <c r="B32" s="30" t="s">
        <v>16</v>
      </c>
      <c r="C32" s="31">
        <v>23278.0</v>
      </c>
      <c r="D32" s="31">
        <v>23651.0</v>
      </c>
      <c r="E32" s="31">
        <v>24012.0</v>
      </c>
      <c r="F32" s="31">
        <v>23998.0</v>
      </c>
      <c r="G32" s="31">
        <v>24406.0</v>
      </c>
      <c r="H32" s="31">
        <v>24654.0</v>
      </c>
      <c r="I32" s="31">
        <v>25153.0</v>
      </c>
      <c r="J32" s="34">
        <f t="shared" ref="J32:T32" si="21">I32++293.8</f>
        <v>25446.8</v>
      </c>
      <c r="K32" s="34">
        <f t="shared" si="21"/>
        <v>25740.6</v>
      </c>
      <c r="L32" s="34">
        <f t="shared" si="21"/>
        <v>26034.4</v>
      </c>
      <c r="M32" s="34">
        <f t="shared" si="21"/>
        <v>26328.2</v>
      </c>
      <c r="N32" s="34">
        <f t="shared" si="21"/>
        <v>26622</v>
      </c>
      <c r="O32" s="34">
        <f t="shared" si="21"/>
        <v>26915.8</v>
      </c>
      <c r="P32" s="34">
        <f t="shared" si="21"/>
        <v>27209.6</v>
      </c>
      <c r="Q32" s="34">
        <f t="shared" si="21"/>
        <v>27503.4</v>
      </c>
      <c r="R32" s="34">
        <f t="shared" si="21"/>
        <v>27797.2</v>
      </c>
      <c r="S32" s="34">
        <f t="shared" si="21"/>
        <v>28091</v>
      </c>
      <c r="T32" s="34">
        <f t="shared" si="21"/>
        <v>28384.8</v>
      </c>
    </row>
    <row r="33">
      <c r="A33" s="33" t="s">
        <v>19</v>
      </c>
      <c r="B33" s="30" t="s">
        <v>17</v>
      </c>
      <c r="C33" s="32"/>
      <c r="D33" s="32">
        <f t="shared" ref="D33:T33" si="22">(D32-C32)/C32</f>
        <v>0.01602371338</v>
      </c>
      <c r="E33" s="32">
        <f t="shared" si="22"/>
        <v>0.01526362522</v>
      </c>
      <c r="F33" s="32">
        <f t="shared" si="22"/>
        <v>-0.0005830418124</v>
      </c>
      <c r="G33" s="32">
        <f t="shared" si="22"/>
        <v>0.01700141678</v>
      </c>
      <c r="H33" s="32">
        <f t="shared" si="22"/>
        <v>0.01016143571</v>
      </c>
      <c r="I33" s="32">
        <f t="shared" si="22"/>
        <v>0.02024012331</v>
      </c>
      <c r="J33" s="9">
        <f t="shared" si="22"/>
        <v>0.01168051525</v>
      </c>
      <c r="K33" s="9">
        <f t="shared" si="22"/>
        <v>0.01154565604</v>
      </c>
      <c r="L33" s="9">
        <f t="shared" si="22"/>
        <v>0.01141387536</v>
      </c>
      <c r="M33" s="9">
        <f t="shared" si="22"/>
        <v>0.01128506899</v>
      </c>
      <c r="N33" s="9">
        <f t="shared" si="22"/>
        <v>0.01115913735</v>
      </c>
      <c r="O33" s="9">
        <f t="shared" si="22"/>
        <v>0.01103598528</v>
      </c>
      <c r="P33" s="9">
        <f t="shared" si="22"/>
        <v>0.01091552174</v>
      </c>
      <c r="Q33" s="9">
        <f t="shared" si="22"/>
        <v>0.01079765965</v>
      </c>
      <c r="R33" s="9">
        <f t="shared" si="22"/>
        <v>0.01068231564</v>
      </c>
      <c r="S33" s="9">
        <f t="shared" si="22"/>
        <v>0.01056940987</v>
      </c>
      <c r="T33" s="9">
        <f t="shared" si="22"/>
        <v>0.01045886583</v>
      </c>
    </row>
    <row r="34">
      <c r="C34" s="26">
        <f t="shared" ref="C34:H34" si="23">C32/(1+$I$4)</f>
        <v>22812.10722</v>
      </c>
      <c r="D34" s="26">
        <f t="shared" si="23"/>
        <v>23177.64189</v>
      </c>
      <c r="E34" s="26">
        <f t="shared" si="23"/>
        <v>23531.41673</v>
      </c>
      <c r="F34" s="26">
        <f t="shared" si="23"/>
        <v>23517.69693</v>
      </c>
      <c r="G34" s="26">
        <f t="shared" si="23"/>
        <v>23917.53109</v>
      </c>
      <c r="H34" s="26">
        <f t="shared" si="23"/>
        <v>24160.56755</v>
      </c>
      <c r="J34" s="35">
        <f t="shared" ref="J34:T34" si="24">J32*(1+$J$4)</f>
        <v>25519.55711</v>
      </c>
      <c r="K34" s="35">
        <f t="shared" si="24"/>
        <v>25814.19714</v>
      </c>
      <c r="L34" s="35">
        <f t="shared" si="24"/>
        <v>26108.83717</v>
      </c>
      <c r="M34" s="35">
        <f t="shared" si="24"/>
        <v>26403.4772</v>
      </c>
      <c r="N34" s="35">
        <f t="shared" si="24"/>
        <v>26698.11723</v>
      </c>
      <c r="O34" s="35">
        <f t="shared" si="24"/>
        <v>26992.75726</v>
      </c>
      <c r="P34" s="35">
        <f t="shared" si="24"/>
        <v>27287.39728</v>
      </c>
      <c r="Q34" s="35">
        <f t="shared" si="24"/>
        <v>27582.03731</v>
      </c>
      <c r="R34" s="35">
        <f t="shared" si="24"/>
        <v>27876.67734</v>
      </c>
      <c r="S34" s="35">
        <f t="shared" si="24"/>
        <v>28171.31737</v>
      </c>
      <c r="T34" s="35">
        <f t="shared" si="24"/>
        <v>28465.9574</v>
      </c>
    </row>
    <row r="35">
      <c r="C35" s="26">
        <f t="shared" ref="C35:G35" si="25">C34/(1+$H$4)</f>
        <v>22246.38027</v>
      </c>
      <c r="D35" s="26">
        <f t="shared" si="25"/>
        <v>22602.84989</v>
      </c>
      <c r="E35" s="26">
        <f t="shared" si="25"/>
        <v>22947.85132</v>
      </c>
      <c r="F35" s="26">
        <f t="shared" si="25"/>
        <v>22934.47177</v>
      </c>
      <c r="G35" s="26">
        <f t="shared" si="25"/>
        <v>23324.39028</v>
      </c>
      <c r="K35" s="35">
        <f t="shared" ref="K35:T35" si="26">K34*(1+$K$4)</f>
        <v>26678.96355</v>
      </c>
      <c r="L35" s="35">
        <f t="shared" si="26"/>
        <v>26983.47391</v>
      </c>
      <c r="M35" s="35">
        <f t="shared" si="26"/>
        <v>27287.98427</v>
      </c>
      <c r="N35" s="35">
        <f t="shared" si="26"/>
        <v>27592.49464</v>
      </c>
      <c r="O35" s="35">
        <f t="shared" si="26"/>
        <v>27897.005</v>
      </c>
      <c r="P35" s="35">
        <f t="shared" si="26"/>
        <v>28201.51537</v>
      </c>
      <c r="Q35" s="35">
        <f t="shared" si="26"/>
        <v>28506.02573</v>
      </c>
      <c r="R35" s="35">
        <f t="shared" si="26"/>
        <v>28810.5361</v>
      </c>
      <c r="S35" s="35">
        <f t="shared" si="26"/>
        <v>29115.04646</v>
      </c>
      <c r="T35" s="35">
        <f t="shared" si="26"/>
        <v>29419.55683</v>
      </c>
    </row>
    <row r="36">
      <c r="C36" s="26">
        <f t="shared" ref="C36:F36" si="27">C35/(1+$G$4)</f>
        <v>21797.12652</v>
      </c>
      <c r="D36" s="26">
        <f t="shared" si="27"/>
        <v>22146.39743</v>
      </c>
      <c r="E36" s="26">
        <f t="shared" si="27"/>
        <v>22484.43174</v>
      </c>
      <c r="F36" s="26">
        <f t="shared" si="27"/>
        <v>22471.32237</v>
      </c>
      <c r="L36" s="35">
        <f t="shared" ref="L36:T36" si="28">L35*(1+$L$4)</f>
        <v>27472.8983</v>
      </c>
      <c r="M36" s="35">
        <f t="shared" si="28"/>
        <v>27782.93185</v>
      </c>
      <c r="N36" s="35">
        <f t="shared" si="28"/>
        <v>28092.9654</v>
      </c>
      <c r="O36" s="35">
        <f t="shared" si="28"/>
        <v>28402.99896</v>
      </c>
      <c r="P36" s="35">
        <f t="shared" si="28"/>
        <v>28713.03251</v>
      </c>
      <c r="Q36" s="35">
        <f t="shared" si="28"/>
        <v>29023.06606</v>
      </c>
      <c r="R36" s="35">
        <f t="shared" si="28"/>
        <v>29333.09961</v>
      </c>
      <c r="S36" s="35">
        <f t="shared" si="28"/>
        <v>29643.13317</v>
      </c>
      <c r="T36" s="35">
        <f t="shared" si="28"/>
        <v>29953.16672</v>
      </c>
    </row>
    <row r="37">
      <c r="C37" s="26">
        <f t="shared" ref="C37:E37" si="29">C36/(1+$F$4)</f>
        <v>21347.87277</v>
      </c>
      <c r="D37" s="26">
        <f t="shared" si="29"/>
        <v>21689.94496</v>
      </c>
      <c r="E37" s="26">
        <f t="shared" si="29"/>
        <v>22021.01215</v>
      </c>
      <c r="M37" s="35">
        <f t="shared" ref="M37:T37" si="30">M36*(1+$M$4)</f>
        <v>28277.87943</v>
      </c>
      <c r="N37" s="35">
        <f t="shared" si="30"/>
        <v>28593.43617</v>
      </c>
      <c r="O37" s="35">
        <f t="shared" si="30"/>
        <v>28908.99291</v>
      </c>
      <c r="P37" s="35">
        <f t="shared" si="30"/>
        <v>29224.54965</v>
      </c>
      <c r="Q37" s="35">
        <f t="shared" si="30"/>
        <v>29540.10639</v>
      </c>
      <c r="R37" s="35">
        <f t="shared" si="30"/>
        <v>29855.66313</v>
      </c>
      <c r="S37" s="35">
        <f t="shared" si="30"/>
        <v>30171.21987</v>
      </c>
      <c r="T37" s="35">
        <f t="shared" si="30"/>
        <v>30486.77661</v>
      </c>
    </row>
    <row r="38">
      <c r="C38" s="26">
        <f t="shared" ref="C38:D38" si="31">C37/(1+$E$4)</f>
        <v>21031.73124</v>
      </c>
      <c r="D38" s="26">
        <f t="shared" si="31"/>
        <v>21368.73767</v>
      </c>
      <c r="N38" s="35">
        <f t="shared" ref="N38:T38" si="32">N37*(1+$N$4)</f>
        <v>29093.90693</v>
      </c>
      <c r="O38" s="35">
        <f t="shared" si="32"/>
        <v>29414.98686</v>
      </c>
      <c r="P38" s="35">
        <f t="shared" si="32"/>
        <v>29736.06679</v>
      </c>
      <c r="Q38" s="35">
        <f t="shared" si="32"/>
        <v>30057.14672</v>
      </c>
      <c r="R38" s="35">
        <f t="shared" si="32"/>
        <v>30378.22665</v>
      </c>
      <c r="S38" s="35">
        <f t="shared" si="32"/>
        <v>30699.30658</v>
      </c>
      <c r="T38" s="35">
        <f t="shared" si="32"/>
        <v>31020.3865</v>
      </c>
    </row>
    <row r="39">
      <c r="C39" s="26">
        <f>C38/(1+$D$4)</f>
        <v>20515.92137</v>
      </c>
      <c r="O39" s="35">
        <f t="shared" ref="O39:T39" si="33">O38*(1+$O$4)</f>
        <v>29920.98081</v>
      </c>
      <c r="P39" s="35">
        <f t="shared" si="33"/>
        <v>30247.58393</v>
      </c>
      <c r="Q39" s="35">
        <f t="shared" si="33"/>
        <v>30574.18705</v>
      </c>
      <c r="R39" s="35">
        <f t="shared" si="33"/>
        <v>30900.79016</v>
      </c>
      <c r="S39" s="35">
        <f t="shared" si="33"/>
        <v>31227.39328</v>
      </c>
      <c r="T39" s="35">
        <f t="shared" si="33"/>
        <v>31553.9964</v>
      </c>
    </row>
    <row r="40">
      <c r="C40" s="26"/>
      <c r="P40" s="35">
        <f t="shared" ref="P40:T40" si="34">P39*(1+$P$4)</f>
        <v>30759.10107</v>
      </c>
      <c r="Q40" s="35">
        <f t="shared" si="34"/>
        <v>31091.22738</v>
      </c>
      <c r="R40" s="35">
        <f t="shared" si="34"/>
        <v>31423.35368</v>
      </c>
      <c r="S40" s="35">
        <f t="shared" si="34"/>
        <v>31755.47999</v>
      </c>
      <c r="T40" s="35">
        <f t="shared" si="34"/>
        <v>32087.60629</v>
      </c>
    </row>
    <row r="41">
      <c r="C41" s="26"/>
      <c r="Q41" s="35">
        <f t="shared" ref="Q41:T41" si="35">Q40*(1+$Q$4)</f>
        <v>31608.26771</v>
      </c>
      <c r="R41" s="35">
        <f t="shared" si="35"/>
        <v>31945.9172</v>
      </c>
      <c r="S41" s="35">
        <f t="shared" si="35"/>
        <v>32283.56669</v>
      </c>
      <c r="T41" s="35">
        <f t="shared" si="35"/>
        <v>32621.21618</v>
      </c>
    </row>
    <row r="42">
      <c r="C42" s="26"/>
      <c r="R42" s="35">
        <f t="shared" ref="R42:T42" si="36">R41*(1+$R$4)</f>
        <v>32468.48071</v>
      </c>
      <c r="S42" s="35">
        <f t="shared" si="36"/>
        <v>32811.6534</v>
      </c>
      <c r="T42" s="35">
        <f t="shared" si="36"/>
        <v>33154.82608</v>
      </c>
    </row>
    <row r="43">
      <c r="C43" s="26"/>
      <c r="S43" s="35">
        <f t="shared" ref="S43:T43" si="37">S42*(1+$S$4)</f>
        <v>33339.7401</v>
      </c>
      <c r="T43" s="35">
        <f t="shared" si="37"/>
        <v>33688.43597</v>
      </c>
    </row>
    <row r="44">
      <c r="C44" s="26"/>
      <c r="G44" s="25" t="s">
        <v>20</v>
      </c>
      <c r="H44" s="36">
        <v>49304.0</v>
      </c>
      <c r="I44" s="35">
        <f>H44/2</f>
        <v>24652</v>
      </c>
      <c r="T44" s="35">
        <f>T43*(1+$T$4)</f>
        <v>34222.04586</v>
      </c>
    </row>
    <row r="45">
      <c r="A45" s="37" t="s">
        <v>19</v>
      </c>
      <c r="B45" s="20" t="s">
        <v>9</v>
      </c>
      <c r="C45" s="23">
        <f>C39</f>
        <v>20515.92137</v>
      </c>
      <c r="D45" s="23">
        <f>D38</f>
        <v>21368.73767</v>
      </c>
      <c r="E45" s="23">
        <f>E37</f>
        <v>22021.01215</v>
      </c>
      <c r="F45" s="23">
        <f>F36</f>
        <v>22471.32237</v>
      </c>
      <c r="G45" s="23">
        <f>G35</f>
        <v>23324.39028</v>
      </c>
      <c r="H45" s="23">
        <f>H34</f>
        <v>24160.56755</v>
      </c>
      <c r="I45" s="23">
        <v>25153.0</v>
      </c>
      <c r="J45" s="38">
        <f>J34</f>
        <v>25519.55711</v>
      </c>
      <c r="K45" s="38">
        <f>K35</f>
        <v>26678.96355</v>
      </c>
      <c r="L45" s="38">
        <f>L36</f>
        <v>27472.8983</v>
      </c>
      <c r="M45" s="38">
        <f>M37</f>
        <v>28277.87943</v>
      </c>
      <c r="N45" s="38">
        <f>N38</f>
        <v>29093.90693</v>
      </c>
      <c r="O45" s="38">
        <f>O39</f>
        <v>29920.98081</v>
      </c>
      <c r="P45" s="38">
        <f>P40</f>
        <v>30759.10107</v>
      </c>
      <c r="Q45" s="38">
        <f>Q41</f>
        <v>31608.26771</v>
      </c>
      <c r="R45" s="38">
        <f>R42</f>
        <v>32468.48071</v>
      </c>
      <c r="S45" s="38">
        <f>S43</f>
        <v>33339.7401</v>
      </c>
      <c r="T45" s="38">
        <f>T44</f>
        <v>34222.04586</v>
      </c>
    </row>
    <row r="46">
      <c r="A46" s="37" t="s">
        <v>19</v>
      </c>
      <c r="B46" s="20" t="s">
        <v>10</v>
      </c>
      <c r="C46" s="24"/>
      <c r="D46" s="24">
        <f t="shared" ref="D46:T46" si="38">(D45-C45)/C45</f>
        <v>0.04156851071</v>
      </c>
      <c r="E46" s="24">
        <f t="shared" si="38"/>
        <v>0.03052470819</v>
      </c>
      <c r="F46" s="24">
        <f t="shared" si="38"/>
        <v>0.02044911553</v>
      </c>
      <c r="G46" s="24">
        <f t="shared" si="38"/>
        <v>0.03796251469</v>
      </c>
      <c r="H46" s="24">
        <f t="shared" si="38"/>
        <v>0.03584990902</v>
      </c>
      <c r="I46" s="24">
        <f t="shared" si="38"/>
        <v>0.0410765372</v>
      </c>
      <c r="J46" s="39">
        <f t="shared" si="38"/>
        <v>0.01457309713</v>
      </c>
      <c r="K46" s="39">
        <f t="shared" si="38"/>
        <v>0.04543207502</v>
      </c>
      <c r="L46" s="39">
        <f t="shared" si="38"/>
        <v>0.02975883047</v>
      </c>
      <c r="M46" s="39">
        <f t="shared" si="38"/>
        <v>0.0293009176</v>
      </c>
      <c r="N46" s="39">
        <f t="shared" si="38"/>
        <v>0.02885745048</v>
      </c>
      <c r="O46" s="39">
        <f t="shared" si="38"/>
        <v>0.02842773517</v>
      </c>
      <c r="P46" s="39">
        <f t="shared" si="38"/>
        <v>0.02801112245</v>
      </c>
      <c r="Q46" s="39">
        <f t="shared" si="38"/>
        <v>0.02760700423</v>
      </c>
      <c r="R46" s="39">
        <f t="shared" si="38"/>
        <v>0.02721481029</v>
      </c>
      <c r="S46" s="39">
        <f t="shared" si="38"/>
        <v>0.02683400535</v>
      </c>
      <c r="T46" s="39">
        <f t="shared" si="38"/>
        <v>0.02646408636</v>
      </c>
    </row>
    <row r="47">
      <c r="J47" s="40" t="s">
        <v>21</v>
      </c>
      <c r="K47" s="41"/>
      <c r="L47" s="41"/>
      <c r="M47" s="41"/>
      <c r="N47" s="4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33" t="s">
        <v>20</v>
      </c>
      <c r="B50" s="30" t="s">
        <v>22</v>
      </c>
      <c r="E50" s="31">
        <v>49822.0</v>
      </c>
      <c r="F50" s="31">
        <v>49589.0</v>
      </c>
      <c r="G50" s="31">
        <v>49136.0</v>
      </c>
      <c r="H50" s="31">
        <v>49105.0</v>
      </c>
      <c r="I50" s="31">
        <v>49304.0</v>
      </c>
      <c r="L50" s="16" t="s">
        <v>7</v>
      </c>
      <c r="M50" s="17"/>
      <c r="N50" s="17"/>
    </row>
    <row r="51">
      <c r="A51" s="33" t="s">
        <v>20</v>
      </c>
      <c r="B51" s="30" t="s">
        <v>16</v>
      </c>
      <c r="C51" s="31"/>
      <c r="D51" s="31"/>
      <c r="E51" s="31">
        <f t="shared" ref="E51:I51" si="39">E50/2</f>
        <v>24911</v>
      </c>
      <c r="F51" s="31">
        <f t="shared" si="39"/>
        <v>24794.5</v>
      </c>
      <c r="G51" s="31">
        <f t="shared" si="39"/>
        <v>24568</v>
      </c>
      <c r="H51" s="31">
        <f t="shared" si="39"/>
        <v>24552.5</v>
      </c>
      <c r="I51" s="31">
        <f t="shared" si="39"/>
        <v>24652</v>
      </c>
      <c r="J51" s="34">
        <f t="shared" ref="J51:T51" si="40">I51-76</f>
        <v>24576</v>
      </c>
      <c r="K51" s="34">
        <f t="shared" si="40"/>
        <v>24500</v>
      </c>
      <c r="L51" s="34">
        <f t="shared" si="40"/>
        <v>24424</v>
      </c>
      <c r="M51" s="34">
        <f t="shared" si="40"/>
        <v>24348</v>
      </c>
      <c r="N51" s="34">
        <f t="shared" si="40"/>
        <v>24272</v>
      </c>
      <c r="O51" s="34">
        <f t="shared" si="40"/>
        <v>24196</v>
      </c>
      <c r="P51" s="34">
        <f t="shared" si="40"/>
        <v>24120</v>
      </c>
      <c r="Q51" s="34">
        <f t="shared" si="40"/>
        <v>24044</v>
      </c>
      <c r="R51" s="34">
        <f t="shared" si="40"/>
        <v>23968</v>
      </c>
      <c r="S51" s="34">
        <f t="shared" si="40"/>
        <v>23892</v>
      </c>
      <c r="T51" s="34">
        <f t="shared" si="40"/>
        <v>23816</v>
      </c>
    </row>
    <row r="52">
      <c r="A52" s="33" t="s">
        <v>20</v>
      </c>
      <c r="B52" s="30" t="s">
        <v>17</v>
      </c>
      <c r="C52" s="32"/>
      <c r="D52" s="32"/>
      <c r="E52" s="32"/>
      <c r="F52" s="32">
        <f t="shared" ref="F52:T52" si="41">(F51-E51)/E51</f>
        <v>-0.00467664887</v>
      </c>
      <c r="G52" s="32">
        <f t="shared" si="41"/>
        <v>-0.009135090443</v>
      </c>
      <c r="H52" s="32">
        <f t="shared" si="41"/>
        <v>-0.0006309019863</v>
      </c>
      <c r="I52" s="32">
        <f t="shared" si="41"/>
        <v>0.004052540474</v>
      </c>
      <c r="J52" s="9">
        <f t="shared" si="41"/>
        <v>-0.003082914165</v>
      </c>
      <c r="K52" s="9">
        <f t="shared" si="41"/>
        <v>-0.003092447917</v>
      </c>
      <c r="L52" s="9">
        <f t="shared" si="41"/>
        <v>-0.003102040816</v>
      </c>
      <c r="M52" s="9">
        <f t="shared" si="41"/>
        <v>-0.003111693416</v>
      </c>
      <c r="N52" s="9">
        <f t="shared" si="41"/>
        <v>-0.003121406276</v>
      </c>
      <c r="O52" s="9">
        <f t="shared" si="41"/>
        <v>-0.00313117996</v>
      </c>
      <c r="P52" s="9">
        <f t="shared" si="41"/>
        <v>-0.003141015044</v>
      </c>
      <c r="Q52" s="9">
        <f t="shared" si="41"/>
        <v>-0.003150912106</v>
      </c>
      <c r="R52" s="9">
        <f t="shared" si="41"/>
        <v>-0.003160871735</v>
      </c>
      <c r="S52" s="9">
        <f t="shared" si="41"/>
        <v>-0.003170894526</v>
      </c>
      <c r="T52" s="9">
        <f t="shared" si="41"/>
        <v>-0.003180981082</v>
      </c>
    </row>
    <row r="53">
      <c r="C53" s="26"/>
      <c r="D53" s="26"/>
      <c r="E53" s="26">
        <f t="shared" ref="E53:H53" si="42">E51/(1+$I$4)</f>
        <v>24412.42387</v>
      </c>
      <c r="F53" s="26">
        <f t="shared" si="42"/>
        <v>24298.25554</v>
      </c>
      <c r="G53" s="26">
        <f t="shared" si="42"/>
        <v>24076.28878</v>
      </c>
      <c r="H53" s="26">
        <f t="shared" si="42"/>
        <v>24061.099</v>
      </c>
      <c r="J53" s="35">
        <f t="shared" ref="J53:T53" si="43">J51*(1+$J$4)</f>
        <v>24646.26733</v>
      </c>
      <c r="K53" s="35">
        <f t="shared" si="43"/>
        <v>24570.05004</v>
      </c>
      <c r="L53" s="35">
        <f t="shared" si="43"/>
        <v>24493.83274</v>
      </c>
      <c r="M53" s="35">
        <f t="shared" si="43"/>
        <v>24417.61544</v>
      </c>
      <c r="N53" s="35">
        <f t="shared" si="43"/>
        <v>24341.39814</v>
      </c>
      <c r="O53" s="35">
        <f t="shared" si="43"/>
        <v>24265.18084</v>
      </c>
      <c r="P53" s="35">
        <f t="shared" si="43"/>
        <v>24188.96355</v>
      </c>
      <c r="Q53" s="35">
        <f t="shared" si="43"/>
        <v>24112.74625</v>
      </c>
      <c r="R53" s="35">
        <f t="shared" si="43"/>
        <v>24036.52895</v>
      </c>
      <c r="S53" s="35">
        <f t="shared" si="43"/>
        <v>23960.31165</v>
      </c>
      <c r="T53" s="35">
        <f t="shared" si="43"/>
        <v>23884.09435</v>
      </c>
    </row>
    <row r="54">
      <c r="C54" s="26"/>
      <c r="D54" s="26"/>
      <c r="E54" s="26">
        <f t="shared" ref="E54:G54" si="44">E53/(1+$H$4)</f>
        <v>23807.01001</v>
      </c>
      <c r="F54" s="26">
        <f t="shared" si="44"/>
        <v>23695.67298</v>
      </c>
      <c r="G54" s="26">
        <f t="shared" si="44"/>
        <v>23479.21086</v>
      </c>
      <c r="K54" s="35">
        <f t="shared" ref="K54:T54" si="45">K53*(1+$K$4)</f>
        <v>25393.13796</v>
      </c>
      <c r="L54" s="35">
        <f t="shared" si="45"/>
        <v>25314.36741</v>
      </c>
      <c r="M54" s="35">
        <f t="shared" si="45"/>
        <v>25235.59685</v>
      </c>
      <c r="N54" s="35">
        <f t="shared" si="45"/>
        <v>25156.8263</v>
      </c>
      <c r="O54" s="35">
        <f t="shared" si="45"/>
        <v>25078.05575</v>
      </c>
      <c r="P54" s="35">
        <f t="shared" si="45"/>
        <v>24999.2852</v>
      </c>
      <c r="Q54" s="35">
        <f t="shared" si="45"/>
        <v>24920.51465</v>
      </c>
      <c r="R54" s="35">
        <f t="shared" si="45"/>
        <v>24841.7441</v>
      </c>
      <c r="S54" s="35">
        <f t="shared" si="45"/>
        <v>24762.97355</v>
      </c>
      <c r="T54" s="35">
        <f t="shared" si="45"/>
        <v>24684.203</v>
      </c>
    </row>
    <row r="55">
      <c r="C55" s="26"/>
      <c r="D55" s="26"/>
      <c r="E55" s="26">
        <f t="shared" ref="E55:F55" si="46">E54/(1+$G$4)</f>
        <v>23326.24017</v>
      </c>
      <c r="F55" s="26">
        <f t="shared" si="46"/>
        <v>23217.15154</v>
      </c>
      <c r="L55" s="35">
        <f t="shared" ref="L55:T55" si="47">L54*(1+$L$4)</f>
        <v>25773.51766</v>
      </c>
      <c r="M55" s="35">
        <f t="shared" si="47"/>
        <v>25693.31837</v>
      </c>
      <c r="N55" s="35">
        <f t="shared" si="47"/>
        <v>25613.11909</v>
      </c>
      <c r="O55" s="35">
        <f t="shared" si="47"/>
        <v>25532.9198</v>
      </c>
      <c r="P55" s="35">
        <f t="shared" si="47"/>
        <v>25452.72051</v>
      </c>
      <c r="Q55" s="35">
        <f t="shared" si="47"/>
        <v>25372.52123</v>
      </c>
      <c r="R55" s="35">
        <f t="shared" si="47"/>
        <v>25292.32194</v>
      </c>
      <c r="S55" s="35">
        <f t="shared" si="47"/>
        <v>25212.12266</v>
      </c>
      <c r="T55" s="35">
        <f t="shared" si="47"/>
        <v>25131.92337</v>
      </c>
    </row>
    <row r="56">
      <c r="C56" s="26"/>
      <c r="D56" s="26"/>
      <c r="E56" s="26">
        <f>E55/(1+$F$4)</f>
        <v>22845.47034</v>
      </c>
      <c r="M56" s="35">
        <f t="shared" ref="M56:T56" si="48">M55*(1+$M$4)</f>
        <v>26151.03989</v>
      </c>
      <c r="N56" s="35">
        <f t="shared" si="48"/>
        <v>26069.41187</v>
      </c>
      <c r="O56" s="35">
        <f t="shared" si="48"/>
        <v>25987.78385</v>
      </c>
      <c r="P56" s="35">
        <f t="shared" si="48"/>
        <v>25906.15583</v>
      </c>
      <c r="Q56" s="35">
        <f t="shared" si="48"/>
        <v>25824.52781</v>
      </c>
      <c r="R56" s="35">
        <f t="shared" si="48"/>
        <v>25742.89979</v>
      </c>
      <c r="S56" s="35">
        <f t="shared" si="48"/>
        <v>25661.27177</v>
      </c>
      <c r="T56" s="35">
        <f t="shared" si="48"/>
        <v>25579.64375</v>
      </c>
    </row>
    <row r="57">
      <c r="C57" s="26"/>
      <c r="D57" s="26"/>
      <c r="N57" s="35">
        <f t="shared" ref="N57:T57" si="49">N56*(1+$N$4)</f>
        <v>26525.70465</v>
      </c>
      <c r="O57" s="35">
        <f t="shared" si="49"/>
        <v>26442.64789</v>
      </c>
      <c r="P57" s="35">
        <f t="shared" si="49"/>
        <v>26359.59114</v>
      </c>
      <c r="Q57" s="35">
        <f t="shared" si="49"/>
        <v>26276.53438</v>
      </c>
      <c r="R57" s="35">
        <f t="shared" si="49"/>
        <v>26193.47763</v>
      </c>
      <c r="S57" s="35">
        <f t="shared" si="49"/>
        <v>26110.42087</v>
      </c>
      <c r="T57" s="35">
        <f t="shared" si="49"/>
        <v>26027.36412</v>
      </c>
    </row>
    <row r="58">
      <c r="C58" s="26"/>
      <c r="O58" s="35">
        <f t="shared" ref="O58:T58" si="50">O57*(1+$O$4)</f>
        <v>26897.51194</v>
      </c>
      <c r="P58" s="35">
        <f t="shared" si="50"/>
        <v>26813.02645</v>
      </c>
      <c r="Q58" s="35">
        <f t="shared" si="50"/>
        <v>26728.54096</v>
      </c>
      <c r="R58" s="35">
        <f t="shared" si="50"/>
        <v>26644.05547</v>
      </c>
      <c r="S58" s="35">
        <f t="shared" si="50"/>
        <v>26559.56998</v>
      </c>
      <c r="T58" s="35">
        <f t="shared" si="50"/>
        <v>26475.08449</v>
      </c>
    </row>
    <row r="59">
      <c r="C59" s="26"/>
      <c r="P59" s="35">
        <f t="shared" ref="P59:T59" si="51">P58*(1+$P$4)</f>
        <v>27266.46176</v>
      </c>
      <c r="Q59" s="35">
        <f t="shared" si="51"/>
        <v>27180.54753</v>
      </c>
      <c r="R59" s="35">
        <f t="shared" si="51"/>
        <v>27094.63331</v>
      </c>
      <c r="S59" s="35">
        <f t="shared" si="51"/>
        <v>27008.71909</v>
      </c>
      <c r="T59" s="35">
        <f t="shared" si="51"/>
        <v>26922.80486</v>
      </c>
    </row>
    <row r="60">
      <c r="C60" s="26"/>
      <c r="Q60" s="35">
        <f t="shared" ref="Q60:T60" si="52">Q59*(1+$Q$4)</f>
        <v>27632.55411</v>
      </c>
      <c r="R60" s="35">
        <f t="shared" si="52"/>
        <v>27545.21115</v>
      </c>
      <c r="S60" s="35">
        <f t="shared" si="52"/>
        <v>27457.86819</v>
      </c>
      <c r="T60" s="35">
        <f t="shared" si="52"/>
        <v>27370.52523</v>
      </c>
    </row>
    <row r="61">
      <c r="C61" s="26"/>
      <c r="R61" s="35">
        <f t="shared" ref="R61:T61" si="53">R60*(1+$R$4)</f>
        <v>27995.78899</v>
      </c>
      <c r="S61" s="35">
        <f t="shared" si="53"/>
        <v>27907.0173</v>
      </c>
      <c r="T61" s="35">
        <f t="shared" si="53"/>
        <v>27818.2456</v>
      </c>
    </row>
    <row r="62">
      <c r="C62" s="26"/>
      <c r="S62" s="35">
        <f t="shared" ref="S62:T62" si="54">S61*(1+$S$4)</f>
        <v>28356.1664</v>
      </c>
      <c r="T62" s="35">
        <f t="shared" si="54"/>
        <v>28265.96598</v>
      </c>
    </row>
    <row r="63">
      <c r="C63" s="26"/>
      <c r="H63" s="42"/>
      <c r="T63" s="35">
        <f>T62*(1+$T$4)</f>
        <v>28713.68635</v>
      </c>
    </row>
    <row r="64">
      <c r="A64" s="37" t="s">
        <v>20</v>
      </c>
      <c r="B64" s="20" t="s">
        <v>9</v>
      </c>
      <c r="C64" s="23" t="str">
        <f>C58</f>
        <v/>
      </c>
      <c r="D64" s="23" t="str">
        <f>D57</f>
        <v/>
      </c>
      <c r="E64" s="23">
        <f>E56</f>
        <v>22845.47034</v>
      </c>
      <c r="F64" s="23">
        <f>F55</f>
        <v>23217.15154</v>
      </c>
      <c r="G64" s="23">
        <f>G54</f>
        <v>23479.21086</v>
      </c>
      <c r="H64" s="23">
        <f>H53</f>
        <v>24061.099</v>
      </c>
      <c r="I64" s="23">
        <v>25153.0</v>
      </c>
      <c r="J64" s="38">
        <f>J53</f>
        <v>24646.26733</v>
      </c>
      <c r="K64" s="38">
        <f>K54</f>
        <v>25393.13796</v>
      </c>
      <c r="L64" s="38">
        <f>L55</f>
        <v>25773.51766</v>
      </c>
      <c r="M64" s="38">
        <f>M56</f>
        <v>26151.03989</v>
      </c>
      <c r="N64" s="38">
        <f>N57</f>
        <v>26525.70465</v>
      </c>
      <c r="O64" s="38">
        <f>O58</f>
        <v>26897.51194</v>
      </c>
      <c r="P64" s="38">
        <f>P59</f>
        <v>27266.46176</v>
      </c>
      <c r="Q64" s="38">
        <f>Q60</f>
        <v>27632.55411</v>
      </c>
      <c r="R64" s="38">
        <f>R61</f>
        <v>27995.78899</v>
      </c>
      <c r="S64" s="38">
        <f>S62</f>
        <v>28356.1664</v>
      </c>
      <c r="T64" s="38">
        <f>T63</f>
        <v>28713.68635</v>
      </c>
    </row>
    <row r="65">
      <c r="A65" s="37" t="s">
        <v>20</v>
      </c>
      <c r="B65" s="20" t="s">
        <v>10</v>
      </c>
      <c r="C65" s="24"/>
      <c r="D65" s="24"/>
      <c r="E65" s="24"/>
      <c r="F65" s="24">
        <f t="shared" ref="F65:T65" si="55">(F64-E64)/E64</f>
        <v>0.01626936086</v>
      </c>
      <c r="G65" s="24">
        <f t="shared" si="55"/>
        <v>0.01128731609</v>
      </c>
      <c r="H65" s="24">
        <f t="shared" si="55"/>
        <v>0.02478312145</v>
      </c>
      <c r="I65" s="24">
        <f t="shared" si="55"/>
        <v>0.04538034612</v>
      </c>
      <c r="J65" s="39">
        <f t="shared" si="55"/>
        <v>-0.02014601305</v>
      </c>
      <c r="K65" s="39">
        <f t="shared" si="55"/>
        <v>0.0303035998</v>
      </c>
      <c r="L65" s="39">
        <f t="shared" si="55"/>
        <v>0.01497962562</v>
      </c>
      <c r="M65" s="39">
        <f t="shared" si="55"/>
        <v>0.01464767965</v>
      </c>
      <c r="N65" s="39">
        <f t="shared" si="55"/>
        <v>0.01432695458</v>
      </c>
      <c r="O65" s="39">
        <f t="shared" si="55"/>
        <v>0.01401686763</v>
      </c>
      <c r="P65" s="39">
        <f t="shared" si="55"/>
        <v>0.01371687546</v>
      </c>
      <c r="Q65" s="39">
        <f t="shared" si="55"/>
        <v>0.01342647077</v>
      </c>
      <c r="R65" s="39">
        <f t="shared" si="55"/>
        <v>0.01314517944</v>
      </c>
      <c r="S65" s="39">
        <f t="shared" si="55"/>
        <v>0.01287255782</v>
      </c>
      <c r="T65" s="39">
        <f t="shared" si="55"/>
        <v>0.01260819032</v>
      </c>
    </row>
    <row r="66">
      <c r="J66" s="40" t="s">
        <v>21</v>
      </c>
      <c r="K66" s="41"/>
      <c r="L66" s="41"/>
      <c r="M66" s="41"/>
      <c r="N66" s="41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18"/>
      <c r="V68" s="18"/>
      <c r="W68" s="18"/>
      <c r="X68" s="18"/>
      <c r="Y68" s="18"/>
      <c r="Z68" s="18"/>
      <c r="AA68" s="18"/>
    </row>
    <row r="69">
      <c r="A69" s="44" t="s">
        <v>23</v>
      </c>
      <c r="B69" s="45"/>
    </row>
    <row r="70">
      <c r="A70" s="19" t="s">
        <v>8</v>
      </c>
      <c r="B70" s="20" t="s">
        <v>9</v>
      </c>
      <c r="C70" s="21">
        <v>19380.0</v>
      </c>
      <c r="D70" s="21">
        <v>19380.0</v>
      </c>
      <c r="E70" s="21">
        <v>19380.0</v>
      </c>
      <c r="F70" s="21">
        <v>20000.0</v>
      </c>
      <c r="G70" s="21">
        <v>20300.0</v>
      </c>
      <c r="H70" s="21">
        <v>20706.0</v>
      </c>
      <c r="I70" s="22">
        <v>21741.3</v>
      </c>
      <c r="J70" s="21">
        <v>22828.37</v>
      </c>
      <c r="K70" s="23">
        <v>25111.21</v>
      </c>
      <c r="L70" s="46">
        <f t="shared" ref="L70:T70" si="56">K70*(1+0.05)</f>
        <v>26366.7705</v>
      </c>
      <c r="M70" s="46">
        <f t="shared" si="56"/>
        <v>27685.10903</v>
      </c>
      <c r="N70" s="46">
        <f t="shared" si="56"/>
        <v>29069.36448</v>
      </c>
      <c r="O70" s="46">
        <f t="shared" si="56"/>
        <v>30522.8327</v>
      </c>
      <c r="P70" s="46">
        <f t="shared" si="56"/>
        <v>32048.97434</v>
      </c>
      <c r="Q70" s="46">
        <f t="shared" si="56"/>
        <v>33651.42305</v>
      </c>
      <c r="R70" s="46">
        <f t="shared" si="56"/>
        <v>35333.9942</v>
      </c>
      <c r="S70" s="46">
        <f t="shared" si="56"/>
        <v>37100.69391</v>
      </c>
      <c r="T70" s="46">
        <f t="shared" si="56"/>
        <v>38955.72861</v>
      </c>
    </row>
    <row r="71">
      <c r="A71" s="19" t="s">
        <v>8</v>
      </c>
      <c r="B71" s="20" t="s">
        <v>10</v>
      </c>
      <c r="C71" s="24"/>
      <c r="D71" s="24">
        <f t="shared" ref="D71:T71" si="57">(D70-C70)/C70</f>
        <v>0</v>
      </c>
      <c r="E71" s="24">
        <f t="shared" si="57"/>
        <v>0</v>
      </c>
      <c r="F71" s="24">
        <f t="shared" si="57"/>
        <v>0.03199174407</v>
      </c>
      <c r="G71" s="24">
        <f t="shared" si="57"/>
        <v>0.015</v>
      </c>
      <c r="H71" s="24">
        <f t="shared" si="57"/>
        <v>0.02</v>
      </c>
      <c r="I71" s="24">
        <f t="shared" si="57"/>
        <v>0.05</v>
      </c>
      <c r="J71" s="24">
        <f t="shared" si="57"/>
        <v>0.05000022998</v>
      </c>
      <c r="K71" s="24">
        <f t="shared" si="57"/>
        <v>0.1000001314</v>
      </c>
      <c r="L71" s="47">
        <f t="shared" si="57"/>
        <v>0.05</v>
      </c>
      <c r="M71" s="47">
        <f t="shared" si="57"/>
        <v>0.05</v>
      </c>
      <c r="N71" s="47">
        <f t="shared" si="57"/>
        <v>0.05</v>
      </c>
      <c r="O71" s="47">
        <f t="shared" si="57"/>
        <v>0.05</v>
      </c>
      <c r="P71" s="47">
        <f t="shared" si="57"/>
        <v>0.05</v>
      </c>
      <c r="Q71" s="47">
        <f t="shared" si="57"/>
        <v>0.05</v>
      </c>
      <c r="R71" s="47">
        <f t="shared" si="57"/>
        <v>0.05</v>
      </c>
      <c r="S71" s="47">
        <f t="shared" si="57"/>
        <v>0.05</v>
      </c>
      <c r="T71" s="47">
        <f t="shared" si="57"/>
        <v>0.05</v>
      </c>
    </row>
    <row r="72">
      <c r="L72" s="45"/>
      <c r="M72" s="45"/>
      <c r="N72" s="45"/>
      <c r="O72" s="45"/>
      <c r="P72" s="45"/>
      <c r="Q72" s="45"/>
      <c r="R72" s="45"/>
      <c r="S72" s="45"/>
      <c r="T72" s="45"/>
    </row>
    <row r="73">
      <c r="A73" s="19" t="s">
        <v>18</v>
      </c>
      <c r="B73" s="20" t="s">
        <v>9</v>
      </c>
      <c r="C73" s="21">
        <v>17340.0</v>
      </c>
      <c r="D73" s="21">
        <v>17340.0</v>
      </c>
      <c r="E73" s="21">
        <v>17340.0</v>
      </c>
      <c r="F73" s="21">
        <v>18000.0</v>
      </c>
      <c r="G73" s="21">
        <v>18270.0</v>
      </c>
      <c r="H73" s="21">
        <v>18635.0</v>
      </c>
      <c r="I73" s="22">
        <v>19566.75</v>
      </c>
      <c r="J73" s="21">
        <v>20545.09</v>
      </c>
      <c r="K73" s="23">
        <v>22599.6</v>
      </c>
      <c r="L73" s="46">
        <f t="shared" ref="L73:T73" si="58">K73*(1+0.05)</f>
        <v>23729.58</v>
      </c>
      <c r="M73" s="46">
        <f t="shared" si="58"/>
        <v>24916.059</v>
      </c>
      <c r="N73" s="46">
        <f t="shared" si="58"/>
        <v>26161.86195</v>
      </c>
      <c r="O73" s="46">
        <f t="shared" si="58"/>
        <v>27469.95505</v>
      </c>
      <c r="P73" s="46">
        <f t="shared" si="58"/>
        <v>28843.4528</v>
      </c>
      <c r="Q73" s="46">
        <f t="shared" si="58"/>
        <v>30285.62544</v>
      </c>
      <c r="R73" s="46">
        <f t="shared" si="58"/>
        <v>31799.90671</v>
      </c>
      <c r="S73" s="46">
        <f t="shared" si="58"/>
        <v>33389.90205</v>
      </c>
      <c r="T73" s="46">
        <f t="shared" si="58"/>
        <v>35059.39715</v>
      </c>
    </row>
    <row r="74">
      <c r="A74" s="19" t="s">
        <v>18</v>
      </c>
      <c r="B74" s="20" t="s">
        <v>10</v>
      </c>
      <c r="C74" s="24"/>
      <c r="D74" s="24">
        <f t="shared" ref="D74:T74" si="59">(D73-C73)/C73</f>
        <v>0</v>
      </c>
      <c r="E74" s="24">
        <f t="shared" si="59"/>
        <v>0</v>
      </c>
      <c r="F74" s="24">
        <f t="shared" si="59"/>
        <v>0.03806228374</v>
      </c>
      <c r="G74" s="24">
        <f t="shared" si="59"/>
        <v>0.015</v>
      </c>
      <c r="H74" s="24">
        <f t="shared" si="59"/>
        <v>0.01997810619</v>
      </c>
      <c r="I74" s="24">
        <f t="shared" si="59"/>
        <v>0.05</v>
      </c>
      <c r="J74" s="24">
        <f t="shared" si="59"/>
        <v>0.05000012777</v>
      </c>
      <c r="K74" s="24">
        <f t="shared" si="59"/>
        <v>0.1000000487</v>
      </c>
      <c r="L74" s="47">
        <f t="shared" si="59"/>
        <v>0.05</v>
      </c>
      <c r="M74" s="47">
        <f t="shared" si="59"/>
        <v>0.05</v>
      </c>
      <c r="N74" s="47">
        <f t="shared" si="59"/>
        <v>0.05</v>
      </c>
      <c r="O74" s="47">
        <f t="shared" si="59"/>
        <v>0.05</v>
      </c>
      <c r="P74" s="47">
        <f t="shared" si="59"/>
        <v>0.05</v>
      </c>
      <c r="Q74" s="47">
        <f t="shared" si="59"/>
        <v>0.05</v>
      </c>
      <c r="R74" s="47">
        <f t="shared" si="59"/>
        <v>0.05</v>
      </c>
      <c r="S74" s="47">
        <f t="shared" si="59"/>
        <v>0.05</v>
      </c>
      <c r="T74" s="47">
        <f t="shared" si="59"/>
        <v>0.05</v>
      </c>
    </row>
    <row r="77">
      <c r="A77" s="48" t="s">
        <v>24</v>
      </c>
    </row>
    <row r="78">
      <c r="A78" s="19" t="s">
        <v>8</v>
      </c>
      <c r="B78" s="20" t="s">
        <v>9</v>
      </c>
      <c r="C78" s="21">
        <v>19380.0</v>
      </c>
      <c r="D78" s="21">
        <v>19380.0</v>
      </c>
      <c r="E78" s="21">
        <v>19380.0</v>
      </c>
      <c r="F78" s="21">
        <v>20000.0</v>
      </c>
      <c r="G78" s="21">
        <v>20300.0</v>
      </c>
      <c r="H78" s="21">
        <v>20706.0</v>
      </c>
      <c r="I78" s="22">
        <v>21741.3</v>
      </c>
      <c r="J78" s="21">
        <v>22828.37</v>
      </c>
      <c r="K78" s="23">
        <v>25111.21</v>
      </c>
      <c r="L78" s="49">
        <f>L45</f>
        <v>27472.8983</v>
      </c>
      <c r="M78" s="49">
        <f t="shared" ref="M78:T78" si="60">L78*(1+M46)</f>
        <v>28277.87943</v>
      </c>
      <c r="N78" s="49">
        <f t="shared" si="60"/>
        <v>29093.90693</v>
      </c>
      <c r="O78" s="49">
        <f t="shared" si="60"/>
        <v>29920.98081</v>
      </c>
      <c r="P78" s="49">
        <f t="shared" si="60"/>
        <v>30759.10107</v>
      </c>
      <c r="Q78" s="49">
        <f t="shared" si="60"/>
        <v>31608.26771</v>
      </c>
      <c r="R78" s="49">
        <f t="shared" si="60"/>
        <v>32468.48071</v>
      </c>
      <c r="S78" s="49">
        <f t="shared" si="60"/>
        <v>33339.7401</v>
      </c>
      <c r="T78" s="49">
        <f t="shared" si="60"/>
        <v>34222.04586</v>
      </c>
    </row>
    <row r="79">
      <c r="A79" s="19" t="s">
        <v>8</v>
      </c>
      <c r="B79" s="20" t="s">
        <v>10</v>
      </c>
      <c r="C79" s="24"/>
      <c r="D79" s="24">
        <f t="shared" ref="D79:T79" si="61">(D78-C78)/C78</f>
        <v>0</v>
      </c>
      <c r="E79" s="24">
        <f t="shared" si="61"/>
        <v>0</v>
      </c>
      <c r="F79" s="24">
        <f t="shared" si="61"/>
        <v>0.03199174407</v>
      </c>
      <c r="G79" s="24">
        <f t="shared" si="61"/>
        <v>0.015</v>
      </c>
      <c r="H79" s="24">
        <f t="shared" si="61"/>
        <v>0.02</v>
      </c>
      <c r="I79" s="24">
        <f t="shared" si="61"/>
        <v>0.05</v>
      </c>
      <c r="J79" s="24">
        <f t="shared" si="61"/>
        <v>0.05000022998</v>
      </c>
      <c r="K79" s="24">
        <f t="shared" si="61"/>
        <v>0.1000001314</v>
      </c>
      <c r="L79" s="50">
        <f t="shared" si="61"/>
        <v>0.09404916365</v>
      </c>
      <c r="M79" s="50">
        <f t="shared" si="61"/>
        <v>0.0293009176</v>
      </c>
      <c r="N79" s="50">
        <f t="shared" si="61"/>
        <v>0.02885745048</v>
      </c>
      <c r="O79" s="50">
        <f t="shared" si="61"/>
        <v>0.02842773517</v>
      </c>
      <c r="P79" s="50">
        <f t="shared" si="61"/>
        <v>0.02801112245</v>
      </c>
      <c r="Q79" s="50">
        <f t="shared" si="61"/>
        <v>0.02760700423</v>
      </c>
      <c r="R79" s="50">
        <f t="shared" si="61"/>
        <v>0.02721481029</v>
      </c>
      <c r="S79" s="50">
        <f t="shared" si="61"/>
        <v>0.02683400535</v>
      </c>
      <c r="T79" s="50">
        <f t="shared" si="61"/>
        <v>0.02646408636</v>
      </c>
    </row>
    <row r="80">
      <c r="L80" s="51"/>
      <c r="M80" s="51"/>
      <c r="N80" s="51"/>
      <c r="O80" s="51"/>
      <c r="P80" s="51"/>
      <c r="Q80" s="51"/>
      <c r="R80" s="51"/>
      <c r="S80" s="51"/>
      <c r="T80" s="51"/>
    </row>
    <row r="81">
      <c r="A81" s="19" t="s">
        <v>18</v>
      </c>
      <c r="B81" s="20" t="s">
        <v>9</v>
      </c>
      <c r="C81" s="21">
        <v>17340.0</v>
      </c>
      <c r="D81" s="21">
        <v>17340.0</v>
      </c>
      <c r="E81" s="21">
        <v>17340.0</v>
      </c>
      <c r="F81" s="21">
        <v>18000.0</v>
      </c>
      <c r="G81" s="21">
        <v>18270.0</v>
      </c>
      <c r="H81" s="21">
        <v>18635.0</v>
      </c>
      <c r="I81" s="22">
        <v>19566.75</v>
      </c>
      <c r="J81" s="21">
        <v>20545.09</v>
      </c>
      <c r="K81" s="23">
        <v>22599.6</v>
      </c>
      <c r="L81" s="49">
        <f>L45</f>
        <v>27472.8983</v>
      </c>
      <c r="M81" s="49">
        <f t="shared" ref="M81:T81" si="62">L81*(1+M46)</f>
        <v>28277.87943</v>
      </c>
      <c r="N81" s="49">
        <f t="shared" si="62"/>
        <v>29093.90693</v>
      </c>
      <c r="O81" s="49">
        <f t="shared" si="62"/>
        <v>29920.98081</v>
      </c>
      <c r="P81" s="49">
        <f t="shared" si="62"/>
        <v>30759.10107</v>
      </c>
      <c r="Q81" s="49">
        <f t="shared" si="62"/>
        <v>31608.26771</v>
      </c>
      <c r="R81" s="49">
        <f t="shared" si="62"/>
        <v>32468.48071</v>
      </c>
      <c r="S81" s="49">
        <f t="shared" si="62"/>
        <v>33339.7401</v>
      </c>
      <c r="T81" s="49">
        <f t="shared" si="62"/>
        <v>34222.04586</v>
      </c>
    </row>
    <row r="82">
      <c r="A82" s="19" t="s">
        <v>18</v>
      </c>
      <c r="B82" s="20" t="s">
        <v>10</v>
      </c>
      <c r="C82" s="24"/>
      <c r="D82" s="24">
        <f t="shared" ref="D82:T82" si="63">(D81-C81)/C81</f>
        <v>0</v>
      </c>
      <c r="E82" s="24">
        <f t="shared" si="63"/>
        <v>0</v>
      </c>
      <c r="F82" s="24">
        <f t="shared" si="63"/>
        <v>0.03806228374</v>
      </c>
      <c r="G82" s="24">
        <f t="shared" si="63"/>
        <v>0.015</v>
      </c>
      <c r="H82" s="24">
        <f t="shared" si="63"/>
        <v>0.01997810619</v>
      </c>
      <c r="I82" s="24">
        <f t="shared" si="63"/>
        <v>0.05</v>
      </c>
      <c r="J82" s="24">
        <f t="shared" si="63"/>
        <v>0.05000012777</v>
      </c>
      <c r="K82" s="24">
        <f t="shared" si="63"/>
        <v>0.1000000487</v>
      </c>
      <c r="L82" s="50">
        <f t="shared" si="63"/>
        <v>0.2156364847</v>
      </c>
      <c r="M82" s="50">
        <f t="shared" si="63"/>
        <v>0.0293009176</v>
      </c>
      <c r="N82" s="50">
        <f t="shared" si="63"/>
        <v>0.02885745048</v>
      </c>
      <c r="O82" s="50">
        <f t="shared" si="63"/>
        <v>0.02842773517</v>
      </c>
      <c r="P82" s="50">
        <f t="shared" si="63"/>
        <v>0.02801112245</v>
      </c>
      <c r="Q82" s="50">
        <f t="shared" si="63"/>
        <v>0.02760700423</v>
      </c>
      <c r="R82" s="50">
        <f t="shared" si="63"/>
        <v>0.02721481029</v>
      </c>
      <c r="S82" s="50">
        <f t="shared" si="63"/>
        <v>0.02683400535</v>
      </c>
      <c r="T82" s="50">
        <f t="shared" si="63"/>
        <v>0.02646408636</v>
      </c>
    </row>
    <row r="85">
      <c r="A85" s="44" t="s">
        <v>25</v>
      </c>
      <c r="B85" s="45"/>
    </row>
    <row r="86">
      <c r="A86" s="19" t="s">
        <v>8</v>
      </c>
      <c r="B86" s="20" t="s">
        <v>9</v>
      </c>
      <c r="C86" s="21">
        <v>19380.0</v>
      </c>
      <c r="D86" s="21">
        <v>19380.0</v>
      </c>
      <c r="E86" s="21">
        <v>19380.0</v>
      </c>
      <c r="F86" s="21">
        <v>20000.0</v>
      </c>
      <c r="G86" s="21">
        <v>20300.0</v>
      </c>
      <c r="H86" s="21">
        <v>20706.0</v>
      </c>
      <c r="I86" s="22">
        <v>21741.3</v>
      </c>
      <c r="J86" s="21">
        <v>22828.37</v>
      </c>
      <c r="K86" s="23">
        <v>25111.21</v>
      </c>
      <c r="L86" s="46">
        <f t="shared" ref="L86:T86" si="64">K86*(1+0.1)</f>
        <v>27622.331</v>
      </c>
      <c r="M86" s="46">
        <f t="shared" si="64"/>
        <v>30384.5641</v>
      </c>
      <c r="N86" s="46">
        <f t="shared" si="64"/>
        <v>33423.02051</v>
      </c>
      <c r="O86" s="46">
        <f t="shared" si="64"/>
        <v>36765.32256</v>
      </c>
      <c r="P86" s="46">
        <f t="shared" si="64"/>
        <v>40441.85482</v>
      </c>
      <c r="Q86" s="46">
        <f t="shared" si="64"/>
        <v>44486.0403</v>
      </c>
      <c r="R86" s="46">
        <f t="shared" si="64"/>
        <v>48934.64433</v>
      </c>
      <c r="S86" s="46">
        <f t="shared" si="64"/>
        <v>53828.10876</v>
      </c>
      <c r="T86" s="46">
        <f t="shared" si="64"/>
        <v>59210.91964</v>
      </c>
    </row>
    <row r="87">
      <c r="A87" s="19" t="s">
        <v>8</v>
      </c>
      <c r="B87" s="20" t="s">
        <v>10</v>
      </c>
      <c r="C87" s="24"/>
      <c r="D87" s="24">
        <f t="shared" ref="D87:T87" si="65">(D86-C86)/C86</f>
        <v>0</v>
      </c>
      <c r="E87" s="24">
        <f t="shared" si="65"/>
        <v>0</v>
      </c>
      <c r="F87" s="24">
        <f t="shared" si="65"/>
        <v>0.03199174407</v>
      </c>
      <c r="G87" s="24">
        <f t="shared" si="65"/>
        <v>0.015</v>
      </c>
      <c r="H87" s="24">
        <f t="shared" si="65"/>
        <v>0.02</v>
      </c>
      <c r="I87" s="24">
        <f t="shared" si="65"/>
        <v>0.05</v>
      </c>
      <c r="J87" s="24">
        <f t="shared" si="65"/>
        <v>0.05000022998</v>
      </c>
      <c r="K87" s="24">
        <f t="shared" si="65"/>
        <v>0.1000001314</v>
      </c>
      <c r="L87" s="47">
        <f t="shared" si="65"/>
        <v>0.1</v>
      </c>
      <c r="M87" s="47">
        <f t="shared" si="65"/>
        <v>0.1</v>
      </c>
      <c r="N87" s="47">
        <f t="shared" si="65"/>
        <v>0.1</v>
      </c>
      <c r="O87" s="47">
        <f t="shared" si="65"/>
        <v>0.1</v>
      </c>
      <c r="P87" s="47">
        <f t="shared" si="65"/>
        <v>0.1</v>
      </c>
      <c r="Q87" s="47">
        <f t="shared" si="65"/>
        <v>0.1</v>
      </c>
      <c r="R87" s="47">
        <f t="shared" si="65"/>
        <v>0.1</v>
      </c>
      <c r="S87" s="47">
        <f t="shared" si="65"/>
        <v>0.1</v>
      </c>
      <c r="T87" s="47">
        <f t="shared" si="65"/>
        <v>0.1</v>
      </c>
    </row>
    <row r="88">
      <c r="L88" s="45"/>
      <c r="M88" s="45"/>
      <c r="N88" s="45"/>
      <c r="O88" s="45"/>
      <c r="P88" s="45"/>
      <c r="Q88" s="45"/>
      <c r="R88" s="45"/>
      <c r="S88" s="45"/>
      <c r="T88" s="45"/>
    </row>
    <row r="89">
      <c r="A89" s="19" t="s">
        <v>18</v>
      </c>
      <c r="B89" s="20" t="s">
        <v>9</v>
      </c>
      <c r="C89" s="21">
        <v>17340.0</v>
      </c>
      <c r="D89" s="21">
        <v>17340.0</v>
      </c>
      <c r="E89" s="21">
        <v>17340.0</v>
      </c>
      <c r="F89" s="21">
        <v>18000.0</v>
      </c>
      <c r="G89" s="21">
        <v>18270.0</v>
      </c>
      <c r="H89" s="21">
        <v>18635.0</v>
      </c>
      <c r="I89" s="22">
        <v>19566.75</v>
      </c>
      <c r="J89" s="21">
        <v>20545.09</v>
      </c>
      <c r="K89" s="23">
        <v>22599.6</v>
      </c>
      <c r="L89" s="46">
        <f t="shared" ref="L89:T89" si="66">K89*(1+0.1)</f>
        <v>24859.56</v>
      </c>
      <c r="M89" s="46">
        <f t="shared" si="66"/>
        <v>27345.516</v>
      </c>
      <c r="N89" s="46">
        <f t="shared" si="66"/>
        <v>30080.0676</v>
      </c>
      <c r="O89" s="46">
        <f t="shared" si="66"/>
        <v>33088.07436</v>
      </c>
      <c r="P89" s="46">
        <f t="shared" si="66"/>
        <v>36396.8818</v>
      </c>
      <c r="Q89" s="46">
        <f t="shared" si="66"/>
        <v>40036.56998</v>
      </c>
      <c r="R89" s="46">
        <f t="shared" si="66"/>
        <v>44040.22697</v>
      </c>
      <c r="S89" s="46">
        <f t="shared" si="66"/>
        <v>48444.24967</v>
      </c>
      <c r="T89" s="46">
        <f t="shared" si="66"/>
        <v>53288.67464</v>
      </c>
    </row>
    <row r="90">
      <c r="A90" s="19" t="s">
        <v>18</v>
      </c>
      <c r="B90" s="20" t="s">
        <v>10</v>
      </c>
      <c r="C90" s="24"/>
      <c r="D90" s="24">
        <f t="shared" ref="D90:T90" si="67">(D89-C89)/C89</f>
        <v>0</v>
      </c>
      <c r="E90" s="24">
        <f t="shared" si="67"/>
        <v>0</v>
      </c>
      <c r="F90" s="24">
        <f t="shared" si="67"/>
        <v>0.03806228374</v>
      </c>
      <c r="G90" s="24">
        <f t="shared" si="67"/>
        <v>0.015</v>
      </c>
      <c r="H90" s="24">
        <f t="shared" si="67"/>
        <v>0.01997810619</v>
      </c>
      <c r="I90" s="24">
        <f t="shared" si="67"/>
        <v>0.05</v>
      </c>
      <c r="J90" s="24">
        <f t="shared" si="67"/>
        <v>0.05000012777</v>
      </c>
      <c r="K90" s="24">
        <f t="shared" si="67"/>
        <v>0.1000000487</v>
      </c>
      <c r="L90" s="47">
        <f t="shared" si="67"/>
        <v>0.1</v>
      </c>
      <c r="M90" s="47">
        <f t="shared" si="67"/>
        <v>0.1</v>
      </c>
      <c r="N90" s="47">
        <f t="shared" si="67"/>
        <v>0.1</v>
      </c>
      <c r="O90" s="47">
        <f t="shared" si="67"/>
        <v>0.1</v>
      </c>
      <c r="P90" s="47">
        <f t="shared" si="67"/>
        <v>0.1</v>
      </c>
      <c r="Q90" s="47">
        <f t="shared" si="67"/>
        <v>0.1</v>
      </c>
      <c r="R90" s="47">
        <f t="shared" si="67"/>
        <v>0.1</v>
      </c>
      <c r="S90" s="47">
        <f t="shared" si="67"/>
        <v>0.1</v>
      </c>
      <c r="T90" s="47">
        <f t="shared" si="67"/>
        <v>0.1</v>
      </c>
    </row>
    <row r="93">
      <c r="A93" s="48" t="s">
        <v>26</v>
      </c>
    </row>
    <row r="94">
      <c r="A94" s="19" t="s">
        <v>8</v>
      </c>
      <c r="B94" s="20" t="s">
        <v>9</v>
      </c>
      <c r="C94" s="21">
        <v>19380.0</v>
      </c>
      <c r="D94" s="21">
        <v>19380.0</v>
      </c>
      <c r="E94" s="21">
        <v>19380.0</v>
      </c>
      <c r="F94" s="21">
        <v>20000.0</v>
      </c>
      <c r="G94" s="21">
        <v>20300.0</v>
      </c>
      <c r="H94" s="21">
        <v>20706.0</v>
      </c>
      <c r="I94" s="22">
        <v>21741.3</v>
      </c>
      <c r="J94" s="21">
        <v>22828.37</v>
      </c>
      <c r="K94" s="23">
        <v>25111.21</v>
      </c>
      <c r="L94" s="49">
        <f t="shared" ref="L94:T94" si="68">K94*(1+L95)</f>
        <v>26705.77184</v>
      </c>
      <c r="M94" s="49">
        <f t="shared" si="68"/>
        <v>28401.58835</v>
      </c>
      <c r="N94" s="49">
        <f t="shared" si="68"/>
        <v>30205.08921</v>
      </c>
      <c r="O94" s="49">
        <f t="shared" si="68"/>
        <v>32123.11237</v>
      </c>
      <c r="P94" s="49">
        <f t="shared" si="68"/>
        <v>34162.93001</v>
      </c>
      <c r="Q94" s="49">
        <f t="shared" si="68"/>
        <v>35106.06616</v>
      </c>
      <c r="R94" s="49">
        <f t="shared" si="68"/>
        <v>36061.47109</v>
      </c>
      <c r="S94" s="49">
        <f t="shared" si="68"/>
        <v>37029.1448</v>
      </c>
      <c r="T94" s="49">
        <f t="shared" si="68"/>
        <v>38009.08728</v>
      </c>
    </row>
    <row r="95">
      <c r="A95" s="19" t="s">
        <v>8</v>
      </c>
      <c r="B95" s="20" t="s">
        <v>10</v>
      </c>
      <c r="C95" s="24"/>
      <c r="D95" s="24">
        <f t="shared" ref="D95:K95" si="69">(D94-C94)/C94</f>
        <v>0</v>
      </c>
      <c r="E95" s="24">
        <f t="shared" si="69"/>
        <v>0</v>
      </c>
      <c r="F95" s="24">
        <f t="shared" si="69"/>
        <v>0.03199174407</v>
      </c>
      <c r="G95" s="24">
        <f t="shared" si="69"/>
        <v>0.015</v>
      </c>
      <c r="H95" s="24">
        <f t="shared" si="69"/>
        <v>0.02</v>
      </c>
      <c r="I95" s="24">
        <f t="shared" si="69"/>
        <v>0.05</v>
      </c>
      <c r="J95" s="24">
        <f t="shared" si="69"/>
        <v>0.05000022998</v>
      </c>
      <c r="K95" s="24">
        <f t="shared" si="69"/>
        <v>0.1000001314</v>
      </c>
      <c r="L95" s="52">
        <v>0.0635</v>
      </c>
      <c r="M95" s="52">
        <v>0.0635</v>
      </c>
      <c r="N95" s="52">
        <v>0.0635</v>
      </c>
      <c r="O95" s="52">
        <v>0.0635</v>
      </c>
      <c r="P95" s="52">
        <v>0.0635</v>
      </c>
      <c r="Q95" s="52">
        <f t="shared" ref="Q95:T95" si="70">Q46</f>
        <v>0.02760700423</v>
      </c>
      <c r="R95" s="52">
        <f t="shared" si="70"/>
        <v>0.02721481029</v>
      </c>
      <c r="S95" s="52">
        <f t="shared" si="70"/>
        <v>0.02683400535</v>
      </c>
      <c r="T95" s="52">
        <f t="shared" si="70"/>
        <v>0.02646408636</v>
      </c>
    </row>
    <row r="96">
      <c r="L96" s="51"/>
      <c r="M96" s="51"/>
      <c r="N96" s="51"/>
      <c r="O96" s="51"/>
      <c r="P96" s="51"/>
      <c r="Q96" s="51"/>
      <c r="R96" s="51"/>
      <c r="S96" s="51"/>
      <c r="T96" s="51"/>
    </row>
    <row r="97">
      <c r="A97" s="19" t="s">
        <v>18</v>
      </c>
      <c r="B97" s="20" t="s">
        <v>9</v>
      </c>
      <c r="C97" s="21">
        <v>17340.0</v>
      </c>
      <c r="D97" s="21">
        <v>17340.0</v>
      </c>
      <c r="E97" s="21">
        <v>17340.0</v>
      </c>
      <c r="F97" s="21">
        <v>18000.0</v>
      </c>
      <c r="G97" s="21">
        <v>18270.0</v>
      </c>
      <c r="H97" s="21">
        <v>18635.0</v>
      </c>
      <c r="I97" s="22">
        <v>19566.75</v>
      </c>
      <c r="J97" s="21">
        <v>20545.09</v>
      </c>
      <c r="K97" s="23">
        <v>22599.6</v>
      </c>
      <c r="L97" s="49">
        <f t="shared" ref="L97:T97" si="71">K97*(1+L98)</f>
        <v>24034.6746</v>
      </c>
      <c r="M97" s="49">
        <f t="shared" si="71"/>
        <v>25560.87644</v>
      </c>
      <c r="N97" s="49">
        <f t="shared" si="71"/>
        <v>27183.99209</v>
      </c>
      <c r="O97" s="49">
        <f t="shared" si="71"/>
        <v>28910.17559</v>
      </c>
      <c r="P97" s="49">
        <f t="shared" si="71"/>
        <v>30745.97174</v>
      </c>
      <c r="Q97" s="49">
        <f t="shared" si="71"/>
        <v>31594.77591</v>
      </c>
      <c r="R97" s="49">
        <f t="shared" si="71"/>
        <v>32454.62174</v>
      </c>
      <c r="S97" s="49">
        <f t="shared" si="71"/>
        <v>33325.50924</v>
      </c>
      <c r="T97" s="49">
        <f t="shared" si="71"/>
        <v>34207.43839</v>
      </c>
    </row>
    <row r="98">
      <c r="A98" s="19" t="s">
        <v>18</v>
      </c>
      <c r="B98" s="20" t="s">
        <v>10</v>
      </c>
      <c r="C98" s="24"/>
      <c r="D98" s="24">
        <f t="shared" ref="D98:K98" si="72">(D97-C97)/C97</f>
        <v>0</v>
      </c>
      <c r="E98" s="24">
        <f t="shared" si="72"/>
        <v>0</v>
      </c>
      <c r="F98" s="24">
        <f t="shared" si="72"/>
        <v>0.03806228374</v>
      </c>
      <c r="G98" s="24">
        <f t="shared" si="72"/>
        <v>0.015</v>
      </c>
      <c r="H98" s="24">
        <f t="shared" si="72"/>
        <v>0.01997810619</v>
      </c>
      <c r="I98" s="24">
        <f t="shared" si="72"/>
        <v>0.05</v>
      </c>
      <c r="J98" s="24">
        <f t="shared" si="72"/>
        <v>0.05000012777</v>
      </c>
      <c r="K98" s="24">
        <f t="shared" si="72"/>
        <v>0.1000000487</v>
      </c>
      <c r="L98" s="52">
        <v>0.0635</v>
      </c>
      <c r="M98" s="52">
        <v>0.0635</v>
      </c>
      <c r="N98" s="52">
        <v>0.0635</v>
      </c>
      <c r="O98" s="52">
        <v>0.0635</v>
      </c>
      <c r="P98" s="52">
        <v>0.0635</v>
      </c>
      <c r="Q98" s="52">
        <f t="shared" ref="Q98:T98" si="73">Q46</f>
        <v>0.02760700423</v>
      </c>
      <c r="R98" s="52">
        <f t="shared" si="73"/>
        <v>0.02721481029</v>
      </c>
      <c r="S98" s="52">
        <f t="shared" si="73"/>
        <v>0.02683400535</v>
      </c>
      <c r="T98" s="52">
        <f t="shared" si="73"/>
        <v>0.02646408636</v>
      </c>
    </row>
    <row r="105">
      <c r="B105" s="53" t="s">
        <v>27</v>
      </c>
      <c r="C105" s="25" t="s">
        <v>28</v>
      </c>
      <c r="D105" s="53" t="s">
        <v>29</v>
      </c>
      <c r="E105" s="25" t="s">
        <v>30</v>
      </c>
    </row>
    <row r="106">
      <c r="A106" s="19" t="s">
        <v>8</v>
      </c>
      <c r="B106" s="54">
        <v>25111.21</v>
      </c>
      <c r="C106">
        <v>25773.517655468182</v>
      </c>
      <c r="D106" s="25">
        <v>1.0</v>
      </c>
      <c r="E106" s="35">
        <f t="shared" ref="E106:E107" si="74">(C106/B106)^(1/D106)-1</f>
        <v>0.02637497976</v>
      </c>
    </row>
    <row r="107">
      <c r="A107" s="19" t="s">
        <v>18</v>
      </c>
      <c r="B107" s="55">
        <v>22599.6</v>
      </c>
      <c r="C107">
        <v>25773.517655468182</v>
      </c>
      <c r="D107" s="53">
        <v>2.0</v>
      </c>
      <c r="E107" s="35">
        <f t="shared" si="74"/>
        <v>0.06791447223</v>
      </c>
    </row>
  </sheetData>
  <mergeCells count="1">
    <mergeCell ref="A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3" width="13.11"/>
    <col customWidth="1" min="9" max="9" width="16.0"/>
  </cols>
  <sheetData>
    <row r="1">
      <c r="A1" s="25" t="s">
        <v>31</v>
      </c>
      <c r="B1" s="25" t="s">
        <v>32</v>
      </c>
      <c r="C1" s="25" t="s">
        <v>33</v>
      </c>
      <c r="D1" s="53" t="s">
        <v>34</v>
      </c>
      <c r="E1" s="25" t="s">
        <v>35</v>
      </c>
      <c r="F1" s="25" t="s">
        <v>36</v>
      </c>
      <c r="G1" s="25" t="s">
        <v>37</v>
      </c>
      <c r="H1" s="25" t="s">
        <v>38</v>
      </c>
      <c r="I1" s="25" t="s">
        <v>39</v>
      </c>
      <c r="J1" s="56"/>
      <c r="K1" s="53">
        <v>24911.0</v>
      </c>
      <c r="L1" s="53">
        <v>24794.5</v>
      </c>
      <c r="M1" s="53">
        <v>24568.0</v>
      </c>
      <c r="N1" s="53">
        <v>24552.5</v>
      </c>
      <c r="O1" s="53">
        <v>24652.0</v>
      </c>
      <c r="P1" s="57">
        <v>24576.0</v>
      </c>
      <c r="Q1" s="57">
        <v>24500.0</v>
      </c>
      <c r="R1" s="57">
        <v>24424.0</v>
      </c>
      <c r="S1" s="57">
        <v>24348.0</v>
      </c>
      <c r="T1" s="57">
        <v>24272.0</v>
      </c>
      <c r="U1" s="57">
        <v>24196.0</v>
      </c>
      <c r="V1" s="56"/>
      <c r="W1" s="56"/>
      <c r="X1" s="56"/>
      <c r="Y1" s="56"/>
      <c r="Z1" s="56"/>
      <c r="AA1" s="56"/>
    </row>
    <row r="2">
      <c r="A2" s="58">
        <v>2013.0</v>
      </c>
      <c r="B2" s="59">
        <v>23278.0</v>
      </c>
      <c r="C2" s="60">
        <v>20515.92137240887</v>
      </c>
      <c r="E2" s="59">
        <v>21989.14842</v>
      </c>
      <c r="F2" s="60">
        <v>19380.0</v>
      </c>
      <c r="G2" s="59">
        <v>19674.50122</v>
      </c>
      <c r="H2" s="60">
        <v>17340.0</v>
      </c>
      <c r="I2" s="56"/>
      <c r="Y2" s="56"/>
      <c r="Z2" s="56"/>
      <c r="AA2" s="56"/>
    </row>
    <row r="3">
      <c r="A3" s="58">
        <v>2014.0</v>
      </c>
      <c r="B3" s="59">
        <v>23651.0</v>
      </c>
      <c r="C3" s="60">
        <v>21368.73766976412</v>
      </c>
      <c r="D3" s="56"/>
      <c r="E3" s="59">
        <v>21449.85759</v>
      </c>
      <c r="F3" s="60">
        <v>19380.0</v>
      </c>
      <c r="G3" s="59">
        <v>19191.97785</v>
      </c>
      <c r="H3" s="60">
        <v>17340.0</v>
      </c>
      <c r="I3" s="56">
        <v>0.02514193025141937</v>
      </c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>
      <c r="A4" s="58">
        <v>2015.0</v>
      </c>
      <c r="B4" s="59">
        <v>24012.0</v>
      </c>
      <c r="C4" s="60">
        <v>22021.012151536812</v>
      </c>
      <c r="D4" s="25">
        <v>24911.0</v>
      </c>
      <c r="E4" s="59">
        <v>21132.20577</v>
      </c>
      <c r="F4" s="60">
        <v>19380.0</v>
      </c>
      <c r="G4" s="59">
        <v>18907.76306</v>
      </c>
      <c r="H4" s="60">
        <v>17340.0</v>
      </c>
      <c r="I4" s="56">
        <v>0.015031645569620297</v>
      </c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>
      <c r="A5" s="58">
        <v>2016.0</v>
      </c>
      <c r="B5" s="59">
        <v>23998.0</v>
      </c>
      <c r="C5" s="60">
        <v>22471.32237312366</v>
      </c>
      <c r="D5" s="25">
        <v>24794.5</v>
      </c>
      <c r="E5" s="59">
        <v>21358.77863</v>
      </c>
      <c r="F5" s="60">
        <v>20000.0</v>
      </c>
      <c r="G5" s="59">
        <v>19222.90076</v>
      </c>
      <c r="H5" s="60">
        <v>18000.0</v>
      </c>
      <c r="I5" s="56">
        <v>0.021044427123928202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>
      <c r="A6" s="58">
        <v>2017.0</v>
      </c>
      <c r="B6" s="59">
        <v>24406.0</v>
      </c>
      <c r="C6" s="60">
        <v>23324.39027877055</v>
      </c>
      <c r="D6" s="25">
        <v>24568.0</v>
      </c>
      <c r="E6" s="59">
        <v>21241.36126</v>
      </c>
      <c r="F6" s="60">
        <v>20300.0</v>
      </c>
      <c r="G6" s="59">
        <v>19117.22513</v>
      </c>
      <c r="H6" s="60">
        <v>18270.0</v>
      </c>
      <c r="I6" s="56">
        <v>0.020610687022900677</v>
      </c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>
      <c r="A7" s="58">
        <v>2018.0</v>
      </c>
      <c r="B7" s="59">
        <v>24654.0</v>
      </c>
      <c r="C7" s="60">
        <v>24160.56754824875</v>
      </c>
      <c r="D7" s="25">
        <v>24552.5</v>
      </c>
      <c r="E7" s="59">
        <v>21128.87965</v>
      </c>
      <c r="F7" s="60">
        <v>20706.0</v>
      </c>
      <c r="G7" s="59">
        <v>19015.58352</v>
      </c>
      <c r="H7" s="60">
        <v>18635.0</v>
      </c>
      <c r="I7" s="56">
        <v>0.025430067314884112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>
      <c r="A8" s="61">
        <v>2019.0</v>
      </c>
      <c r="B8" s="59">
        <v>25153.0</v>
      </c>
      <c r="C8" s="60">
        <v>25153.0</v>
      </c>
      <c r="D8" s="25">
        <v>24652.0</v>
      </c>
      <c r="E8" s="59">
        <v>21741.3</v>
      </c>
      <c r="F8" s="62">
        <v>21741.3</v>
      </c>
      <c r="G8" s="59">
        <v>19566.75</v>
      </c>
      <c r="H8" s="62">
        <v>19566.75</v>
      </c>
      <c r="I8" s="56">
        <v>0.02042304886943845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>
      <c r="A9" s="61">
        <v>2020.0</v>
      </c>
      <c r="B9" s="63">
        <v>25446.8</v>
      </c>
      <c r="C9" s="64">
        <v>25519.557112223014</v>
      </c>
      <c r="D9" s="56">
        <v>24576.0</v>
      </c>
      <c r="E9" s="59">
        <v>22763.28555</v>
      </c>
      <c r="F9" s="60">
        <v>22828.37</v>
      </c>
      <c r="G9" s="59">
        <v>20486.51526</v>
      </c>
      <c r="H9" s="60">
        <v>20545.09</v>
      </c>
      <c r="I9" s="56">
        <v>0.0028591851322373528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>
      <c r="A10" s="65">
        <v>2021.0</v>
      </c>
      <c r="B10" s="63">
        <v>25740.6</v>
      </c>
      <c r="C10" s="64">
        <v>26678.963545389557</v>
      </c>
      <c r="D10" s="56">
        <v>24500.0</v>
      </c>
      <c r="E10" s="59">
        <v>24227.98813</v>
      </c>
      <c r="F10" s="66">
        <v>25111.21</v>
      </c>
      <c r="G10" s="59">
        <v>21804.71752</v>
      </c>
      <c r="H10" s="66">
        <v>22599.6</v>
      </c>
      <c r="I10" s="56">
        <v>0.03349964362081246</v>
      </c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>
      <c r="A11" s="61">
        <v>2022.0</v>
      </c>
      <c r="B11" s="63">
        <v>26034.4</v>
      </c>
      <c r="C11" s="64">
        <v>27472.89829878484</v>
      </c>
      <c r="D11" s="56">
        <v>24424.0</v>
      </c>
      <c r="E11" s="56"/>
      <c r="F11" s="67">
        <v>26705.771834999996</v>
      </c>
      <c r="G11" s="56"/>
      <c r="H11" s="67">
        <v>24034.674599999995</v>
      </c>
      <c r="I11" s="56">
        <v>0.01813793103448273</v>
      </c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>
      <c r="A12" s="61">
        <v>2023.0</v>
      </c>
      <c r="B12" s="63">
        <v>26328.2</v>
      </c>
      <c r="C12" s="64">
        <v>28277.87942816296</v>
      </c>
      <c r="D12" s="56">
        <v>24348.0</v>
      </c>
      <c r="E12" s="56"/>
      <c r="F12" s="67">
        <v>28401.588346522494</v>
      </c>
      <c r="G12" s="56"/>
      <c r="H12" s="67">
        <v>25560.876437099992</v>
      </c>
      <c r="I12" s="56">
        <v>0.01781480728849147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>
      <c r="A13" s="61">
        <v>2024.0</v>
      </c>
      <c r="B13" s="63">
        <v>26622.0</v>
      </c>
      <c r="C13" s="64">
        <v>29093.90693352393</v>
      </c>
      <c r="D13" s="56">
        <v>24272.0</v>
      </c>
      <c r="E13" s="56"/>
      <c r="F13" s="67">
        <v>30205.08920652667</v>
      </c>
      <c r="G13" s="56"/>
      <c r="H13" s="67">
        <v>27183.992090855838</v>
      </c>
      <c r="I13" s="56">
        <v>0.017502994808997707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>
      <c r="A14" s="61">
        <v>2025.0</v>
      </c>
      <c r="B14" s="63">
        <v>26915.799999999996</v>
      </c>
      <c r="C14" s="64">
        <v>29920.980814867748</v>
      </c>
      <c r="D14" s="56">
        <v>24196.0</v>
      </c>
      <c r="E14" s="56"/>
      <c r="F14" s="67">
        <v>32123.112371141113</v>
      </c>
      <c r="G14" s="56"/>
      <c r="H14" s="67">
        <v>28910.17558862518</v>
      </c>
      <c r="I14" s="56">
        <v>0.017201909869841034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>
      <c r="A15" s="61">
        <v>2026.0</v>
      </c>
      <c r="B15" s="63">
        <v>27209.599999999995</v>
      </c>
      <c r="C15" s="64">
        <v>30759.101072194404</v>
      </c>
      <c r="D15" s="56"/>
      <c r="E15" s="56"/>
      <c r="F15" s="67">
        <v>34162.93000670857</v>
      </c>
      <c r="G15" s="56"/>
      <c r="H15" s="67">
        <v>30745.971738502878</v>
      </c>
      <c r="I15" s="56">
        <v>0.016911008230452648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>
      <c r="A16" s="61">
        <v>2027.0</v>
      </c>
      <c r="B16" s="63">
        <v>27503.399999999994</v>
      </c>
      <c r="C16" s="64">
        <v>31608.267705503913</v>
      </c>
      <c r="D16" s="56"/>
      <c r="E16" s="56"/>
      <c r="F16" s="67">
        <v>35106.066159800175</v>
      </c>
      <c r="G16" s="56"/>
      <c r="H16" s="67">
        <v>31594.77591024167</v>
      </c>
      <c r="I16" s="56">
        <v>0.01662978185267149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>
      <c r="A17" s="61">
        <v>2028.0</v>
      </c>
      <c r="B17" s="63">
        <v>27797.199999999993</v>
      </c>
      <c r="C17" s="64">
        <v>32468.48071479626</v>
      </c>
      <c r="D17" s="56"/>
      <c r="E17" s="56"/>
      <c r="F17" s="67">
        <v>36061.47109046898</v>
      </c>
      <c r="G17" s="56"/>
      <c r="H17" s="67">
        <v>32454.621742885443</v>
      </c>
      <c r="I17" s="56">
        <v>0.01635775593979348</v>
      </c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>
      <c r="A18" s="61">
        <v>2029.0</v>
      </c>
      <c r="B18" s="63">
        <v>28090.999999999993</v>
      </c>
      <c r="C18" s="64">
        <v>33339.740100071445</v>
      </c>
      <c r="D18" s="56"/>
      <c r="E18" s="56"/>
      <c r="F18" s="67">
        <v>37029.14479871499</v>
      </c>
      <c r="G18" s="56"/>
      <c r="H18" s="67">
        <v>33325.5092364342</v>
      </c>
      <c r="I18" s="56">
        <v>0.016094486261550675</v>
      </c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>
      <c r="A19" s="61">
        <v>2030.0</v>
      </c>
      <c r="B19" s="63">
        <v>28384.799999999992</v>
      </c>
      <c r="C19" s="64">
        <v>34222.04586132949</v>
      </c>
      <c r="D19" s="56"/>
      <c r="E19" s="56"/>
      <c r="F19" s="67">
        <v>38009.087284538226</v>
      </c>
      <c r="G19" s="56"/>
      <c r="H19" s="67">
        <v>34207.43839088795</v>
      </c>
      <c r="I19" s="56">
        <v>0.01583955673331725</v>
      </c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>
      <c r="A20" s="56"/>
      <c r="B20" s="56"/>
      <c r="C20" s="56"/>
      <c r="E20" s="56"/>
      <c r="F20" s="56"/>
      <c r="G20" s="56"/>
      <c r="H20" s="56"/>
      <c r="I20" s="68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>
      <c r="A21" s="56"/>
      <c r="B21" s="56"/>
      <c r="C21" s="56"/>
      <c r="E21" s="56"/>
      <c r="V21" s="56"/>
      <c r="W21" s="56"/>
      <c r="X21" s="56"/>
      <c r="Y21" s="56"/>
      <c r="Z21" s="56"/>
      <c r="AA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>
      <c r="A23" s="56"/>
      <c r="B23" s="56"/>
      <c r="C23" s="56"/>
      <c r="E23" s="56"/>
      <c r="F23" s="56"/>
      <c r="G23" s="56"/>
      <c r="H23" s="56"/>
    </row>
    <row r="24">
      <c r="A24" s="56"/>
      <c r="B24" s="56"/>
      <c r="C24" s="56"/>
      <c r="E24" s="56"/>
      <c r="F24" s="56"/>
      <c r="G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12" width="11.44"/>
    <col customWidth="1" min="13" max="30" width="11.0"/>
  </cols>
  <sheetData>
    <row r="1" ht="15.75" customHeight="1">
      <c r="A1" s="69" t="s">
        <v>40</v>
      </c>
      <c r="B1" s="2"/>
      <c r="C1" s="2"/>
      <c r="D1" s="2"/>
      <c r="E1" s="2"/>
      <c r="F1" s="2"/>
      <c r="G1" s="2"/>
      <c r="H1" s="2"/>
      <c r="I1" s="2"/>
      <c r="J1" s="2"/>
      <c r="K1" s="70"/>
      <c r="L1" s="70"/>
      <c r="M1" s="71" t="s">
        <v>41</v>
      </c>
    </row>
    <row r="2" ht="15.75" customHeight="1">
      <c r="I2" s="72"/>
      <c r="J2" s="72"/>
      <c r="K2" s="72"/>
      <c r="L2" s="72"/>
    </row>
    <row r="3" ht="15.75" customHeight="1">
      <c r="A3" s="73" t="s">
        <v>42</v>
      </c>
      <c r="B3" s="74">
        <v>2013.0</v>
      </c>
      <c r="C3" s="74">
        <v>2014.0</v>
      </c>
      <c r="D3" s="74">
        <v>2015.0</v>
      </c>
      <c r="E3" s="74">
        <v>2016.0</v>
      </c>
      <c r="F3" s="74">
        <v>2017.0</v>
      </c>
      <c r="G3" s="74">
        <v>2018.0</v>
      </c>
      <c r="H3" s="74">
        <v>2019.0</v>
      </c>
      <c r="I3" s="75">
        <v>2020.0</v>
      </c>
      <c r="J3" s="75" t="s">
        <v>43</v>
      </c>
      <c r="K3" s="76" t="s">
        <v>44</v>
      </c>
      <c r="L3" s="76" t="s">
        <v>45</v>
      </c>
      <c r="M3" s="74" t="s">
        <v>46</v>
      </c>
      <c r="N3" s="74" t="s">
        <v>47</v>
      </c>
      <c r="O3" s="74" t="s">
        <v>48</v>
      </c>
      <c r="P3" s="74" t="s">
        <v>49</v>
      </c>
      <c r="Q3" s="74" t="s">
        <v>50</v>
      </c>
      <c r="R3" s="74" t="s">
        <v>51</v>
      </c>
      <c r="S3" s="75" t="s">
        <v>52</v>
      </c>
      <c r="T3" s="77" t="s">
        <v>53</v>
      </c>
      <c r="U3" s="74" t="s">
        <v>54</v>
      </c>
      <c r="V3" s="74" t="s">
        <v>55</v>
      </c>
      <c r="W3" s="75" t="s">
        <v>56</v>
      </c>
      <c r="X3" s="75" t="s">
        <v>57</v>
      </c>
    </row>
    <row r="4" ht="15.75" customHeight="1">
      <c r="A4" s="78" t="s">
        <v>58</v>
      </c>
      <c r="B4" s="79">
        <v>122.8</v>
      </c>
      <c r="C4" s="79">
        <v>125.2</v>
      </c>
      <c r="D4" s="79">
        <v>126.6</v>
      </c>
      <c r="E4" s="79">
        <v>128.4</v>
      </c>
      <c r="F4" s="79">
        <v>130.4</v>
      </c>
      <c r="G4" s="79">
        <v>133.4</v>
      </c>
      <c r="H4" s="79">
        <v>136.0</v>
      </c>
      <c r="I4" s="79">
        <v>137.0</v>
      </c>
      <c r="J4" s="80">
        <v>142.6</v>
      </c>
      <c r="K4" s="81">
        <v>138.9</v>
      </c>
      <c r="L4" s="81">
        <v>141.0</v>
      </c>
      <c r="M4" s="82">
        <f t="shared" ref="M4:T4" si="1">((C4-B4)/B4)</f>
        <v>0.01954397394</v>
      </c>
      <c r="N4" s="82">
        <f t="shared" si="1"/>
        <v>0.01118210863</v>
      </c>
      <c r="O4" s="82">
        <f t="shared" si="1"/>
        <v>0.01421800948</v>
      </c>
      <c r="P4" s="82">
        <f t="shared" si="1"/>
        <v>0.01557632399</v>
      </c>
      <c r="Q4" s="82">
        <f t="shared" si="1"/>
        <v>0.02300613497</v>
      </c>
      <c r="R4" s="82">
        <f t="shared" si="1"/>
        <v>0.01949025487</v>
      </c>
      <c r="S4" s="82">
        <f t="shared" si="1"/>
        <v>0.007352941176</v>
      </c>
      <c r="T4" s="83">
        <f t="shared" si="1"/>
        <v>0.04087591241</v>
      </c>
      <c r="U4" s="82">
        <f t="shared" ref="U4:U6" si="4">AVERAGE(M4:T4)</f>
        <v>0.01890570743</v>
      </c>
      <c r="V4" s="82">
        <f t="shared" ref="V4:V6" si="5">STDEV(M4:T4)</f>
        <v>0.0101870519</v>
      </c>
      <c r="W4" s="82">
        <f t="shared" ref="W4:X4" si="2">AVERAGE(R4:S4)</f>
        <v>0.01342159802</v>
      </c>
      <c r="X4" s="82">
        <f t="shared" si="2"/>
        <v>0.02411442679</v>
      </c>
    </row>
    <row r="5" ht="15.75" customHeight="1">
      <c r="A5" s="78" t="s">
        <v>4</v>
      </c>
      <c r="B5" s="79">
        <v>128.7</v>
      </c>
      <c r="C5" s="79">
        <v>132.2</v>
      </c>
      <c r="D5" s="79">
        <v>133.7</v>
      </c>
      <c r="E5" s="79">
        <v>135.8</v>
      </c>
      <c r="F5" s="79">
        <v>138.1</v>
      </c>
      <c r="G5" s="79">
        <v>140.9</v>
      </c>
      <c r="H5" s="79">
        <v>144.5</v>
      </c>
      <c r="I5" s="80">
        <v>147.0</v>
      </c>
      <c r="J5" s="80">
        <v>153.9</v>
      </c>
      <c r="K5" s="81">
        <v>148.8</v>
      </c>
      <c r="L5" s="81">
        <v>151.7</v>
      </c>
      <c r="M5" s="82">
        <f t="shared" ref="M5:T5" si="3">((C5-B5)/B5)</f>
        <v>0.0271950272</v>
      </c>
      <c r="N5" s="82">
        <f t="shared" si="3"/>
        <v>0.01134644478</v>
      </c>
      <c r="O5" s="82">
        <f t="shared" si="3"/>
        <v>0.01570680628</v>
      </c>
      <c r="P5" s="82">
        <f t="shared" si="3"/>
        <v>0.01693667158</v>
      </c>
      <c r="Q5" s="82">
        <f t="shared" si="3"/>
        <v>0.02027516293</v>
      </c>
      <c r="R5" s="82">
        <f t="shared" si="3"/>
        <v>0.02555003549</v>
      </c>
      <c r="S5" s="82">
        <f t="shared" si="3"/>
        <v>0.01730103806</v>
      </c>
      <c r="T5" s="83">
        <f t="shared" si="3"/>
        <v>0.04693877551</v>
      </c>
      <c r="U5" s="82">
        <f t="shared" si="4"/>
        <v>0.02265624523</v>
      </c>
      <c r="V5" s="82">
        <f t="shared" si="5"/>
        <v>0.01109622489</v>
      </c>
      <c r="W5" s="82">
        <f t="shared" ref="W5:X5" si="6">AVERAGE(R5:S5)</f>
        <v>0.02142553677</v>
      </c>
      <c r="X5" s="82">
        <f t="shared" si="6"/>
        <v>0.03211990679</v>
      </c>
    </row>
    <row r="6" ht="15.75" customHeight="1">
      <c r="A6" s="78" t="s">
        <v>59</v>
      </c>
      <c r="B6" s="79">
        <v>129.0</v>
      </c>
      <c r="C6" s="79">
        <v>130.4</v>
      </c>
      <c r="D6" s="79">
        <v>126.5</v>
      </c>
      <c r="E6" s="79">
        <v>127.9</v>
      </c>
      <c r="F6" s="79">
        <v>132.9</v>
      </c>
      <c r="G6" s="79">
        <v>139.1</v>
      </c>
      <c r="H6" s="79">
        <v>141.5</v>
      </c>
      <c r="I6" s="80">
        <v>141.2</v>
      </c>
      <c r="J6" s="80">
        <v>153.8</v>
      </c>
      <c r="K6" s="81">
        <v>147.1</v>
      </c>
      <c r="L6" s="81">
        <v>150.3</v>
      </c>
      <c r="M6" s="82">
        <f t="shared" ref="M6:T6" si="7">((C6-B6)/B6)</f>
        <v>0.01085271318</v>
      </c>
      <c r="N6" s="82">
        <f t="shared" si="7"/>
        <v>-0.02990797546</v>
      </c>
      <c r="O6" s="82">
        <f t="shared" si="7"/>
        <v>0.01106719368</v>
      </c>
      <c r="P6" s="82">
        <f t="shared" si="7"/>
        <v>0.03909304144</v>
      </c>
      <c r="Q6" s="82">
        <f t="shared" si="7"/>
        <v>0.04665161776</v>
      </c>
      <c r="R6" s="82">
        <f t="shared" si="7"/>
        <v>0.01725377426</v>
      </c>
      <c r="S6" s="82">
        <f t="shared" si="7"/>
        <v>-0.002120141343</v>
      </c>
      <c r="T6" s="83">
        <f t="shared" si="7"/>
        <v>0.08923512748</v>
      </c>
      <c r="U6" s="82">
        <f t="shared" si="4"/>
        <v>0.02276566887</v>
      </c>
      <c r="V6" s="82">
        <f t="shared" si="5"/>
        <v>0.03577365501</v>
      </c>
      <c r="W6" s="82">
        <f t="shared" ref="W6:X6" si="8">AVERAGE(R6:S6)</f>
        <v>0.00756681646</v>
      </c>
      <c r="X6" s="82">
        <f t="shared" si="8"/>
        <v>0.04355749307</v>
      </c>
    </row>
    <row r="7" ht="15.75" customHeight="1">
      <c r="A7" s="73"/>
      <c r="B7" s="73"/>
      <c r="C7" s="73"/>
      <c r="D7" s="73"/>
      <c r="E7" s="73"/>
      <c r="F7" s="73"/>
      <c r="G7" s="73"/>
      <c r="H7" s="73"/>
      <c r="I7" s="84"/>
      <c r="J7" s="84"/>
      <c r="K7" s="85"/>
      <c r="L7" s="85"/>
      <c r="M7" s="84"/>
      <c r="N7" s="84"/>
      <c r="O7" s="84"/>
      <c r="P7" s="84"/>
      <c r="Q7" s="84"/>
      <c r="R7" s="72"/>
      <c r="T7" s="84"/>
      <c r="U7" s="84"/>
      <c r="V7" s="84"/>
      <c r="W7" s="84"/>
    </row>
    <row r="8" ht="15.75" customHeight="1">
      <c r="A8" s="73"/>
      <c r="B8" s="73"/>
      <c r="C8" s="73"/>
      <c r="D8" s="73"/>
      <c r="E8" s="73"/>
      <c r="F8" s="73"/>
      <c r="G8" s="73"/>
      <c r="H8" s="73"/>
      <c r="I8" s="84"/>
      <c r="J8" s="84"/>
      <c r="K8" s="85"/>
      <c r="L8" s="85"/>
      <c r="M8" s="84"/>
      <c r="N8" s="84"/>
      <c r="O8" s="84"/>
      <c r="P8" s="84"/>
      <c r="Q8" s="84"/>
      <c r="R8" s="72"/>
      <c r="T8" s="84"/>
      <c r="U8" s="84"/>
      <c r="V8" s="84"/>
      <c r="W8" s="84"/>
    </row>
    <row r="9" ht="15.75" customHeight="1">
      <c r="A9" s="73" t="s">
        <v>60</v>
      </c>
      <c r="B9" s="74">
        <v>2013.0</v>
      </c>
      <c r="C9" s="74">
        <v>2014.0</v>
      </c>
      <c r="D9" s="74">
        <v>2015.0</v>
      </c>
      <c r="E9" s="74">
        <v>2016.0</v>
      </c>
      <c r="F9" s="74">
        <v>2017.0</v>
      </c>
      <c r="G9" s="74">
        <v>2018.0</v>
      </c>
      <c r="H9" s="74">
        <v>2019.0</v>
      </c>
      <c r="I9" s="75">
        <v>2020.0</v>
      </c>
      <c r="J9" s="75" t="s">
        <v>43</v>
      </c>
      <c r="K9" s="76" t="s">
        <v>44</v>
      </c>
      <c r="L9" s="76" t="s">
        <v>45</v>
      </c>
      <c r="M9" s="74" t="s">
        <v>46</v>
      </c>
      <c r="N9" s="74" t="s">
        <v>47</v>
      </c>
      <c r="O9" s="74" t="s">
        <v>48</v>
      </c>
      <c r="P9" s="74" t="s">
        <v>49</v>
      </c>
      <c r="Q9" s="74" t="s">
        <v>50</v>
      </c>
      <c r="R9" s="74" t="s">
        <v>51</v>
      </c>
      <c r="S9" s="75" t="s">
        <v>52</v>
      </c>
      <c r="T9" s="77" t="s">
        <v>53</v>
      </c>
      <c r="U9" s="74" t="s">
        <v>54</v>
      </c>
      <c r="V9" s="74" t="s">
        <v>55</v>
      </c>
      <c r="W9" s="75" t="s">
        <v>56</v>
      </c>
      <c r="X9" s="75" t="s">
        <v>57</v>
      </c>
    </row>
    <row r="10" ht="15.75" customHeight="1">
      <c r="A10" s="78" t="s">
        <v>58</v>
      </c>
      <c r="B10" s="79">
        <v>123.0</v>
      </c>
      <c r="C10" s="79">
        <v>125.9</v>
      </c>
      <c r="D10" s="79">
        <v>127.4</v>
      </c>
      <c r="E10" s="79">
        <v>129.7</v>
      </c>
      <c r="F10" s="79">
        <v>131.9</v>
      </c>
      <c r="G10" s="79">
        <v>135.0</v>
      </c>
      <c r="H10" s="86">
        <v>137.5</v>
      </c>
      <c r="I10" s="80">
        <v>138.4</v>
      </c>
      <c r="J10" s="80">
        <v>144.1</v>
      </c>
      <c r="K10" s="81">
        <v>140.2</v>
      </c>
      <c r="L10" s="81">
        <v>142.6</v>
      </c>
      <c r="M10" s="82">
        <f t="shared" ref="M10:T10" si="9">((C10-B10)/B10)</f>
        <v>0.02357723577</v>
      </c>
      <c r="N10" s="82">
        <f t="shared" si="9"/>
        <v>0.01191421763</v>
      </c>
      <c r="O10" s="82">
        <f t="shared" si="9"/>
        <v>0.0180533752</v>
      </c>
      <c r="P10" s="82">
        <f t="shared" si="9"/>
        <v>0.01696222051</v>
      </c>
      <c r="Q10" s="82">
        <f t="shared" si="9"/>
        <v>0.02350265353</v>
      </c>
      <c r="R10" s="82">
        <f t="shared" si="9"/>
        <v>0.01851851852</v>
      </c>
      <c r="S10" s="82">
        <f t="shared" si="9"/>
        <v>0.006545454545</v>
      </c>
      <c r="T10" s="83">
        <f t="shared" si="9"/>
        <v>0.0411849711</v>
      </c>
      <c r="U10" s="82">
        <f t="shared" ref="U10:U12" si="12">AVERAGE(M10:T10)</f>
        <v>0.02003233085</v>
      </c>
      <c r="V10" s="82">
        <f t="shared" ref="V10:V12" si="13">STDEV(M10:T10)</f>
        <v>0.01025027348</v>
      </c>
      <c r="W10" s="82">
        <f t="shared" ref="W10:X10" si="10">AVERAGE(R10:S10)</f>
        <v>0.01253198653</v>
      </c>
      <c r="X10" s="82">
        <f t="shared" si="10"/>
        <v>0.02386521282</v>
      </c>
    </row>
    <row r="11" ht="15.75" customHeight="1">
      <c r="A11" s="78" t="s">
        <v>4</v>
      </c>
      <c r="B11" s="79">
        <v>126.9</v>
      </c>
      <c r="C11" s="79">
        <v>131.5</v>
      </c>
      <c r="D11" s="79">
        <v>134.5</v>
      </c>
      <c r="E11" s="79">
        <v>138.1</v>
      </c>
      <c r="F11" s="79">
        <v>140.4</v>
      </c>
      <c r="G11" s="79">
        <v>142.7</v>
      </c>
      <c r="H11" s="86">
        <v>147.0</v>
      </c>
      <c r="I11" s="80">
        <v>150.1</v>
      </c>
      <c r="J11" s="80">
        <v>157.4</v>
      </c>
      <c r="K11" s="81">
        <v>151.9</v>
      </c>
      <c r="L11" s="81">
        <v>155.7</v>
      </c>
      <c r="M11" s="82">
        <f t="shared" ref="M11:T11" si="11">((C11-B11)/B11)</f>
        <v>0.03624901497</v>
      </c>
      <c r="N11" s="82">
        <f t="shared" si="11"/>
        <v>0.02281368821</v>
      </c>
      <c r="O11" s="82">
        <f t="shared" si="11"/>
        <v>0.02676579926</v>
      </c>
      <c r="P11" s="82">
        <f t="shared" si="11"/>
        <v>0.01665459812</v>
      </c>
      <c r="Q11" s="82">
        <f t="shared" si="11"/>
        <v>0.01638176638</v>
      </c>
      <c r="R11" s="82">
        <f t="shared" si="11"/>
        <v>0.03013314646</v>
      </c>
      <c r="S11" s="82">
        <f t="shared" si="11"/>
        <v>0.02108843537</v>
      </c>
      <c r="T11" s="83">
        <f t="shared" si="11"/>
        <v>0.04863424384</v>
      </c>
      <c r="U11" s="82">
        <f t="shared" si="12"/>
        <v>0.02734008658</v>
      </c>
      <c r="V11" s="82">
        <f t="shared" si="13"/>
        <v>0.01092034143</v>
      </c>
      <c r="W11" s="82">
        <f t="shared" ref="W11:X11" si="14">AVERAGE(R11:S11)</f>
        <v>0.02561079092</v>
      </c>
      <c r="X11" s="82">
        <f t="shared" si="14"/>
        <v>0.03486133961</v>
      </c>
    </row>
    <row r="12" ht="15.75" customHeight="1">
      <c r="A12" s="78" t="s">
        <v>59</v>
      </c>
      <c r="B12" s="79">
        <v>131.7</v>
      </c>
      <c r="C12" s="79">
        <v>132.6</v>
      </c>
      <c r="D12" s="79">
        <v>127.1</v>
      </c>
      <c r="E12" s="79">
        <v>128.4</v>
      </c>
      <c r="F12" s="79">
        <v>134.0</v>
      </c>
      <c r="G12" s="79">
        <v>139.8</v>
      </c>
      <c r="H12" s="86">
        <v>142.1</v>
      </c>
      <c r="I12" s="80">
        <v>141.9</v>
      </c>
      <c r="J12" s="80">
        <v>153.8</v>
      </c>
      <c r="K12" s="81">
        <v>147.5</v>
      </c>
      <c r="L12" s="81">
        <v>150.9</v>
      </c>
      <c r="M12" s="82">
        <f t="shared" ref="M12:T12" si="15">((C12-B12)/B12)</f>
        <v>0.006833712984</v>
      </c>
      <c r="N12" s="82">
        <f t="shared" si="15"/>
        <v>-0.04147812971</v>
      </c>
      <c r="O12" s="82">
        <f t="shared" si="15"/>
        <v>0.0102281668</v>
      </c>
      <c r="P12" s="82">
        <f t="shared" si="15"/>
        <v>0.04361370717</v>
      </c>
      <c r="Q12" s="82">
        <f t="shared" si="15"/>
        <v>0.04328358209</v>
      </c>
      <c r="R12" s="82">
        <f t="shared" si="15"/>
        <v>0.01645207439</v>
      </c>
      <c r="S12" s="82">
        <f t="shared" si="15"/>
        <v>-0.001407459536</v>
      </c>
      <c r="T12" s="83">
        <f t="shared" si="15"/>
        <v>0.08386187456</v>
      </c>
      <c r="U12" s="82">
        <f t="shared" si="12"/>
        <v>0.02017344109</v>
      </c>
      <c r="V12" s="82">
        <f t="shared" si="13"/>
        <v>0.03721961484</v>
      </c>
      <c r="W12" s="82">
        <f t="shared" ref="W12:X12" si="16">AVERAGE(R12:S12)</f>
        <v>0.007522307428</v>
      </c>
      <c r="X12" s="82">
        <f t="shared" si="16"/>
        <v>0.04122720751</v>
      </c>
    </row>
    <row r="13" ht="15.75" customHeight="1">
      <c r="A13" s="73"/>
      <c r="B13" s="73"/>
      <c r="C13" s="73"/>
      <c r="D13" s="73"/>
      <c r="E13" s="73"/>
      <c r="F13" s="73"/>
      <c r="G13" s="73"/>
      <c r="H13" s="73"/>
      <c r="I13" s="84"/>
      <c r="J13" s="84"/>
      <c r="K13" s="85"/>
      <c r="L13" s="85"/>
      <c r="M13" s="84"/>
      <c r="N13" s="84"/>
      <c r="O13" s="84"/>
      <c r="P13" s="84"/>
      <c r="Q13" s="84"/>
      <c r="R13" s="72"/>
      <c r="T13" s="84"/>
      <c r="U13" s="84"/>
      <c r="V13" s="84"/>
      <c r="W13" s="84"/>
    </row>
    <row r="14" ht="15.75" customHeight="1">
      <c r="A14" s="73"/>
      <c r="B14" s="73"/>
      <c r="C14" s="73"/>
      <c r="D14" s="73"/>
      <c r="E14" s="73"/>
      <c r="F14" s="73"/>
      <c r="G14" s="73"/>
      <c r="H14" s="73"/>
      <c r="I14" s="84"/>
      <c r="J14" s="84"/>
      <c r="K14" s="85"/>
      <c r="L14" s="85"/>
      <c r="M14" s="84"/>
      <c r="N14" s="84"/>
      <c r="O14" s="84"/>
      <c r="P14" s="84"/>
      <c r="Q14" s="84"/>
      <c r="R14" s="72"/>
      <c r="T14" s="84"/>
      <c r="U14" s="84"/>
      <c r="V14" s="84"/>
      <c r="W14" s="84"/>
    </row>
    <row r="15" ht="15.75" customHeight="1">
      <c r="A15" s="73" t="s">
        <v>61</v>
      </c>
      <c r="B15" s="74">
        <v>2013.0</v>
      </c>
      <c r="C15" s="74">
        <v>2014.0</v>
      </c>
      <c r="D15" s="74">
        <v>2015.0</v>
      </c>
      <c r="E15" s="74">
        <v>2016.0</v>
      </c>
      <c r="F15" s="74">
        <v>2017.0</v>
      </c>
      <c r="G15" s="74">
        <v>2018.0</v>
      </c>
      <c r="H15" s="74">
        <v>2019.0</v>
      </c>
      <c r="I15" s="75">
        <v>2020.0</v>
      </c>
      <c r="J15" s="75" t="s">
        <v>43</v>
      </c>
      <c r="K15" s="76" t="s">
        <v>44</v>
      </c>
      <c r="L15" s="76" t="s">
        <v>45</v>
      </c>
      <c r="M15" s="74" t="s">
        <v>46</v>
      </c>
      <c r="N15" s="74" t="s">
        <v>47</v>
      </c>
      <c r="O15" s="74" t="s">
        <v>48</v>
      </c>
      <c r="P15" s="74" t="s">
        <v>49</v>
      </c>
      <c r="Q15" s="74" t="s">
        <v>50</v>
      </c>
      <c r="R15" s="74" t="s">
        <v>51</v>
      </c>
      <c r="S15" s="87" t="s">
        <v>52</v>
      </c>
      <c r="T15" s="77" t="s">
        <v>53</v>
      </c>
      <c r="U15" s="74" t="s">
        <v>54</v>
      </c>
      <c r="V15" s="74" t="s">
        <v>55</v>
      </c>
      <c r="W15" s="75" t="s">
        <v>56</v>
      </c>
      <c r="X15" s="75" t="s">
        <v>57</v>
      </c>
    </row>
    <row r="16" ht="15.75" customHeight="1">
      <c r="A16" s="78" t="s">
        <v>58</v>
      </c>
      <c r="B16" s="79">
        <v>123.3</v>
      </c>
      <c r="C16" s="79">
        <v>126.4</v>
      </c>
      <c r="D16" s="79">
        <v>128.3</v>
      </c>
      <c r="E16" s="79">
        <v>131.0</v>
      </c>
      <c r="F16" s="79">
        <v>133.7</v>
      </c>
      <c r="G16" s="79">
        <v>137.1</v>
      </c>
      <c r="H16" s="79">
        <v>139.9</v>
      </c>
      <c r="I16" s="80">
        <v>140.3</v>
      </c>
      <c r="J16" s="80">
        <v>145.0</v>
      </c>
      <c r="K16" s="81">
        <v>141.7</v>
      </c>
      <c r="L16" s="81">
        <v>143.7</v>
      </c>
      <c r="M16" s="82">
        <f t="shared" ref="M16:T16" si="17">((C16-B16)/B16)</f>
        <v>0.02514193025</v>
      </c>
      <c r="N16" s="82">
        <f t="shared" si="17"/>
        <v>0.01503164557</v>
      </c>
      <c r="O16" s="82">
        <f t="shared" si="17"/>
        <v>0.02104442712</v>
      </c>
      <c r="P16" s="82">
        <f t="shared" si="17"/>
        <v>0.02061068702</v>
      </c>
      <c r="Q16" s="82">
        <f t="shared" si="17"/>
        <v>0.02543006731</v>
      </c>
      <c r="R16" s="82">
        <f t="shared" si="17"/>
        <v>0.02042304887</v>
      </c>
      <c r="S16" s="82">
        <f t="shared" si="17"/>
        <v>0.002859185132</v>
      </c>
      <c r="T16" s="83">
        <f t="shared" si="17"/>
        <v>0.03349964362</v>
      </c>
      <c r="U16" s="82">
        <f t="shared" ref="U16:U17" si="20">AVERAGE(M16:T16)</f>
        <v>0.02050507936</v>
      </c>
      <c r="V16" s="82">
        <f t="shared" ref="V16:V17" si="21">STDEV(M16:T16)</f>
        <v>0.008914349839</v>
      </c>
      <c r="W16" s="82">
        <f t="shared" ref="W16:X16" si="18">AVERAGE(R16:S16)</f>
        <v>0.011641117</v>
      </c>
      <c r="X16" s="82">
        <f t="shared" si="18"/>
        <v>0.01817941438</v>
      </c>
    </row>
    <row r="17" ht="15.75" customHeight="1">
      <c r="A17" s="78" t="s">
        <v>4</v>
      </c>
      <c r="B17" s="79">
        <v>126.7</v>
      </c>
      <c r="C17" s="79">
        <v>131.7</v>
      </c>
      <c r="D17" s="79">
        <v>135.3</v>
      </c>
      <c r="E17" s="79">
        <v>139.8</v>
      </c>
      <c r="F17" s="79">
        <v>143.2</v>
      </c>
      <c r="G17" s="79">
        <v>145.7</v>
      </c>
      <c r="H17" s="79">
        <v>149.9</v>
      </c>
      <c r="I17" s="79">
        <v>151.9</v>
      </c>
      <c r="J17" s="80">
        <v>156.5</v>
      </c>
      <c r="K17" s="81">
        <v>152.3</v>
      </c>
      <c r="L17" s="81">
        <v>155.5</v>
      </c>
      <c r="M17" s="82">
        <f t="shared" ref="M17:T17" si="19">((C17-B17)/B17)</f>
        <v>0.03946329913</v>
      </c>
      <c r="N17" s="82">
        <f t="shared" si="19"/>
        <v>0.02733485194</v>
      </c>
      <c r="O17" s="82">
        <f t="shared" si="19"/>
        <v>0.0332594235</v>
      </c>
      <c r="P17" s="82">
        <f t="shared" si="19"/>
        <v>0.0243204578</v>
      </c>
      <c r="Q17" s="82">
        <f t="shared" si="19"/>
        <v>0.01745810056</v>
      </c>
      <c r="R17" s="82">
        <f t="shared" si="19"/>
        <v>0.02882635553</v>
      </c>
      <c r="S17" s="82">
        <f t="shared" si="19"/>
        <v>0.01334222815</v>
      </c>
      <c r="T17" s="83">
        <f t="shared" si="19"/>
        <v>0.03028308097</v>
      </c>
      <c r="U17" s="82">
        <f t="shared" si="20"/>
        <v>0.0267859747</v>
      </c>
      <c r="V17" s="82">
        <f t="shared" si="21"/>
        <v>0.00839333577</v>
      </c>
      <c r="W17" s="82">
        <f t="shared" ref="W17:X17" si="22">AVERAGE(R17:S17)</f>
        <v>0.02108429184</v>
      </c>
      <c r="X17" s="82">
        <f t="shared" si="22"/>
        <v>0.02181265456</v>
      </c>
    </row>
    <row r="18" ht="15.75" customHeight="1">
      <c r="A18" s="88" t="s">
        <v>62</v>
      </c>
      <c r="B18" s="89"/>
      <c r="I18" s="72"/>
      <c r="J18" s="72"/>
      <c r="K18" s="90" t="s">
        <v>63</v>
      </c>
    </row>
    <row r="19" ht="15.75" customHeight="1">
      <c r="A19" s="89"/>
      <c r="B19" s="89"/>
      <c r="I19" s="72"/>
      <c r="J19" s="72"/>
    </row>
    <row r="20" ht="15.75" customHeight="1">
      <c r="A20" s="89"/>
      <c r="B20" s="89"/>
      <c r="C20" s="91"/>
      <c r="D20" s="91"/>
      <c r="E20" s="91"/>
      <c r="F20" s="91"/>
      <c r="G20" s="91"/>
      <c r="H20" s="91"/>
      <c r="I20" s="72"/>
      <c r="J20" s="72"/>
      <c r="K20" s="72"/>
      <c r="L20" s="72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ht="15.75" customHeight="1">
      <c r="A21" s="89"/>
      <c r="B21" s="92"/>
      <c r="C21" s="93"/>
      <c r="D21" s="93"/>
      <c r="E21" s="93"/>
      <c r="F21" s="93"/>
      <c r="G21" s="93"/>
      <c r="H21" s="93"/>
      <c r="I21" s="79"/>
      <c r="J21" s="79"/>
      <c r="K21" s="79"/>
      <c r="L21" s="79"/>
      <c r="M21" s="94"/>
      <c r="N21" s="94"/>
      <c r="O21" s="94"/>
      <c r="P21" s="94"/>
      <c r="Q21" s="94"/>
      <c r="R21" s="94"/>
      <c r="S21" s="94"/>
      <c r="T21" s="73"/>
      <c r="U21" s="73"/>
      <c r="V21" s="94"/>
    </row>
    <row r="22" ht="15.75" customHeight="1">
      <c r="A22" s="89"/>
      <c r="B22" s="95"/>
      <c r="C22" s="73"/>
      <c r="D22" s="73"/>
      <c r="E22" s="73"/>
      <c r="F22" s="73"/>
      <c r="G22" s="73"/>
      <c r="H22" s="73"/>
      <c r="I22" s="84"/>
      <c r="J22" s="84"/>
      <c r="K22" s="84"/>
      <c r="L22" s="84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ht="15.75" customHeight="1">
      <c r="I23" s="72"/>
      <c r="J23" s="72"/>
      <c r="K23" s="72"/>
      <c r="L23" s="72"/>
      <c r="T23" s="73"/>
      <c r="U23" s="73"/>
      <c r="V23" s="73"/>
    </row>
    <row r="24" ht="15.75" customHeight="1">
      <c r="A24" s="73"/>
      <c r="B24" s="73"/>
      <c r="C24" s="73"/>
      <c r="D24" s="73"/>
      <c r="E24" s="73"/>
      <c r="F24" s="73"/>
      <c r="G24" s="73"/>
      <c r="H24" s="73"/>
      <c r="I24" s="84"/>
      <c r="J24" s="84"/>
      <c r="K24" s="84"/>
      <c r="L24" s="84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ht="15.75" customHeight="1">
      <c r="A25" s="78" t="s">
        <v>42</v>
      </c>
      <c r="B25" s="96" t="s">
        <v>64</v>
      </c>
      <c r="C25" s="73"/>
      <c r="D25" s="73"/>
      <c r="E25" s="73"/>
      <c r="F25" s="73"/>
      <c r="G25" s="73"/>
      <c r="H25" s="73"/>
      <c r="I25" s="84"/>
      <c r="J25" s="84"/>
      <c r="K25" s="84"/>
      <c r="L25" s="84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ht="15.75" customHeight="1">
      <c r="A26" s="78" t="s">
        <v>19</v>
      </c>
      <c r="B26" s="97">
        <v>2013.0</v>
      </c>
      <c r="C26" s="98">
        <v>2014.0</v>
      </c>
      <c r="D26" s="78">
        <v>2015.0</v>
      </c>
      <c r="E26" s="78">
        <v>2016.0</v>
      </c>
      <c r="F26" s="78">
        <v>2017.0</v>
      </c>
      <c r="G26" s="78">
        <v>2018.0</v>
      </c>
      <c r="H26" s="78">
        <v>2019.0</v>
      </c>
      <c r="I26" s="78">
        <v>2020.0</v>
      </c>
      <c r="J26" s="78">
        <v>2021.0</v>
      </c>
      <c r="K26" s="78">
        <v>2022.0</v>
      </c>
      <c r="L26" s="78">
        <v>2023.0</v>
      </c>
      <c r="M26" s="78">
        <v>2024.0</v>
      </c>
      <c r="N26" s="78"/>
      <c r="O26" s="87" t="s">
        <v>48</v>
      </c>
      <c r="P26" s="87" t="s">
        <v>49</v>
      </c>
      <c r="Q26" s="87" t="s">
        <v>50</v>
      </c>
      <c r="R26" s="87" t="s">
        <v>51</v>
      </c>
      <c r="S26" s="87" t="s">
        <v>52</v>
      </c>
      <c r="T26" s="87" t="s">
        <v>53</v>
      </c>
      <c r="U26" s="87" t="s">
        <v>54</v>
      </c>
      <c r="V26" s="87" t="s">
        <v>55</v>
      </c>
      <c r="W26" s="87" t="s">
        <v>65</v>
      </c>
      <c r="X26" s="73"/>
    </row>
    <row r="27" ht="15.75" customHeight="1">
      <c r="A27" s="93" t="s">
        <v>66</v>
      </c>
      <c r="B27" s="99">
        <v>23278.0</v>
      </c>
      <c r="C27" s="99">
        <v>23651.0</v>
      </c>
      <c r="D27" s="99">
        <v>24012.0</v>
      </c>
      <c r="E27" s="99">
        <v>23998.0</v>
      </c>
      <c r="F27" s="99">
        <v>24406.0</v>
      </c>
      <c r="G27" s="99">
        <v>24654.0</v>
      </c>
      <c r="H27" s="99">
        <v>25153.0</v>
      </c>
      <c r="I27" s="100">
        <f t="shared" ref="I27:M27" si="23">H27+293.8</f>
        <v>25446.8</v>
      </c>
      <c r="J27" s="101">
        <f t="shared" si="23"/>
        <v>25740.6</v>
      </c>
      <c r="K27" s="101">
        <f t="shared" si="23"/>
        <v>26034.4</v>
      </c>
      <c r="L27" s="101">
        <f t="shared" si="23"/>
        <v>26328.2</v>
      </c>
      <c r="M27" s="101">
        <f t="shared" si="23"/>
        <v>26622</v>
      </c>
      <c r="N27" s="94"/>
      <c r="O27" s="82">
        <f t="shared" ref="O27:T27" si="24">((E27-D27)/D27)</f>
        <v>-0.0005830418124</v>
      </c>
      <c r="P27" s="82">
        <f t="shared" si="24"/>
        <v>0.01700141678</v>
      </c>
      <c r="Q27" s="82">
        <f t="shared" si="24"/>
        <v>0.01016143571</v>
      </c>
      <c r="R27" s="82">
        <f t="shared" si="24"/>
        <v>0.02024012331</v>
      </c>
      <c r="S27" s="82">
        <f t="shared" si="24"/>
        <v>0.01168051525</v>
      </c>
      <c r="T27" s="82">
        <f t="shared" si="24"/>
        <v>0.01154565604</v>
      </c>
      <c r="U27" s="82">
        <f>AVERAGE(O27:T27)</f>
        <v>0.01167435088</v>
      </c>
      <c r="V27" s="82">
        <f>STDEV(O27:T27)</f>
        <v>0.00713160959</v>
      </c>
      <c r="W27" s="82">
        <f>AVERAGE(R27:T27)</f>
        <v>0.01448876486</v>
      </c>
      <c r="X27" s="94"/>
    </row>
    <row r="28" ht="15.75" customHeight="1">
      <c r="A28" s="73"/>
      <c r="B28" s="73"/>
      <c r="C28" s="73"/>
      <c r="D28" s="73"/>
      <c r="E28" s="73"/>
      <c r="F28" s="73"/>
      <c r="L28" s="84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ht="15.75" customHeight="1">
      <c r="A29" s="102" t="s">
        <v>67</v>
      </c>
      <c r="B29" s="103"/>
      <c r="C29" s="103"/>
      <c r="I29" s="72"/>
      <c r="J29" s="72"/>
      <c r="K29" s="72"/>
      <c r="L29" s="72"/>
    </row>
    <row r="30" ht="15.75" customHeight="1">
      <c r="A30" s="88"/>
      <c r="I30" s="72"/>
      <c r="J30" s="72"/>
      <c r="K30" s="72"/>
      <c r="L30" s="72"/>
    </row>
    <row r="31" ht="15.75" customHeight="1">
      <c r="I31" s="72"/>
      <c r="J31" s="72"/>
      <c r="K31" s="72"/>
      <c r="L31" s="72"/>
    </row>
    <row r="32" ht="15.75" customHeight="1">
      <c r="I32" s="72"/>
      <c r="J32" s="72"/>
      <c r="K32" s="72"/>
      <c r="L32" s="72"/>
    </row>
    <row r="33" ht="15.75" customHeight="1">
      <c r="I33" s="72"/>
      <c r="J33" s="72"/>
      <c r="K33" s="72"/>
      <c r="L33" s="72"/>
    </row>
    <row r="34" ht="15.75" customHeight="1">
      <c r="I34" s="72"/>
      <c r="J34" s="72"/>
      <c r="K34" s="72"/>
      <c r="L34" s="72"/>
    </row>
    <row r="35" ht="15.75" customHeight="1">
      <c r="I35" s="72"/>
      <c r="J35" s="72"/>
      <c r="K35" s="72"/>
      <c r="L35" s="72"/>
    </row>
    <row r="36" ht="15.75" customHeight="1">
      <c r="I36" s="72"/>
      <c r="J36" s="72"/>
      <c r="K36" s="72"/>
      <c r="L36" s="72"/>
    </row>
    <row r="37" ht="15.75" customHeight="1">
      <c r="I37" s="72"/>
      <c r="J37" s="72"/>
      <c r="K37" s="72"/>
      <c r="L37" s="72"/>
    </row>
    <row r="38" ht="15.75" customHeight="1">
      <c r="I38" s="72"/>
      <c r="J38" s="72"/>
      <c r="K38" s="72"/>
      <c r="L38" s="72"/>
    </row>
    <row r="39" ht="15.75" customHeight="1">
      <c r="I39" s="72"/>
      <c r="J39" s="72"/>
      <c r="K39" s="72"/>
      <c r="L39" s="72"/>
    </row>
    <row r="40" ht="15.75" customHeight="1">
      <c r="I40" s="72"/>
      <c r="J40" s="72"/>
      <c r="K40" s="72"/>
      <c r="L40" s="72"/>
    </row>
    <row r="41" ht="15.75" customHeight="1">
      <c r="I41" s="72"/>
      <c r="J41" s="72"/>
      <c r="K41" s="72"/>
      <c r="L41" s="72"/>
    </row>
    <row r="42" ht="15.75" customHeight="1">
      <c r="I42" s="72"/>
      <c r="J42" s="72"/>
      <c r="K42" s="72"/>
      <c r="L42" s="72"/>
    </row>
    <row r="43" ht="15.75" customHeight="1">
      <c r="I43" s="72"/>
      <c r="J43" s="72"/>
      <c r="K43" s="72"/>
      <c r="L43" s="72"/>
    </row>
    <row r="44" ht="15.75" customHeight="1">
      <c r="I44" s="72"/>
      <c r="J44" s="72"/>
      <c r="K44" s="72"/>
      <c r="L44" s="72"/>
    </row>
    <row r="45" ht="15.75" customHeight="1">
      <c r="I45" s="72"/>
      <c r="J45" s="72"/>
      <c r="K45" s="72"/>
      <c r="L45" s="72"/>
    </row>
    <row r="46" ht="15.75" customHeight="1">
      <c r="I46" s="72"/>
      <c r="J46" s="72"/>
      <c r="K46" s="72"/>
      <c r="L46" s="72"/>
    </row>
    <row r="47" ht="15.75" customHeight="1">
      <c r="I47" s="72"/>
      <c r="J47" s="72"/>
      <c r="K47" s="72"/>
      <c r="L47" s="72"/>
    </row>
    <row r="48" ht="15.75" customHeight="1">
      <c r="I48" s="72"/>
      <c r="J48" s="72"/>
      <c r="K48" s="72"/>
      <c r="L48" s="72"/>
    </row>
    <row r="49" ht="15.75" customHeight="1">
      <c r="I49" s="72"/>
      <c r="J49" s="72"/>
      <c r="K49" s="72"/>
      <c r="L49" s="72"/>
    </row>
    <row r="50" ht="15.75" customHeight="1">
      <c r="I50" s="72"/>
      <c r="J50" s="72"/>
      <c r="K50" s="72"/>
      <c r="L50" s="72"/>
    </row>
    <row r="51" ht="15.75" customHeight="1">
      <c r="I51" s="72"/>
      <c r="J51" s="72"/>
      <c r="K51" s="72"/>
      <c r="L51" s="72"/>
    </row>
    <row r="52" ht="15.75" customHeight="1">
      <c r="I52" s="72"/>
      <c r="J52" s="72"/>
      <c r="K52" s="72"/>
      <c r="L52" s="72"/>
    </row>
    <row r="53" ht="15.75" customHeight="1">
      <c r="I53" s="72"/>
      <c r="J53" s="72"/>
      <c r="K53" s="72"/>
      <c r="L53" s="72"/>
    </row>
    <row r="54" ht="15.75" customHeight="1">
      <c r="I54" s="72"/>
      <c r="J54" s="72"/>
      <c r="K54" s="72"/>
      <c r="L54" s="72"/>
    </row>
    <row r="55" ht="15.75" customHeight="1">
      <c r="I55" s="72"/>
      <c r="J55" s="72"/>
      <c r="K55" s="72"/>
      <c r="L55" s="72"/>
    </row>
    <row r="56" ht="15.75" customHeight="1">
      <c r="I56" s="72"/>
      <c r="J56" s="72"/>
      <c r="K56" s="72"/>
      <c r="L56" s="72"/>
    </row>
    <row r="57" ht="15.75" customHeight="1">
      <c r="I57" s="72"/>
      <c r="J57" s="72"/>
      <c r="K57" s="72"/>
      <c r="L57" s="72"/>
    </row>
    <row r="58" ht="15.75" customHeight="1">
      <c r="I58" s="72"/>
      <c r="J58" s="72"/>
      <c r="K58" s="72"/>
      <c r="L58" s="72"/>
    </row>
    <row r="59" ht="15.75" customHeight="1">
      <c r="I59" s="72"/>
      <c r="J59" s="72"/>
      <c r="K59" s="72"/>
      <c r="L59" s="72"/>
    </row>
    <row r="60" ht="15.75" customHeight="1">
      <c r="I60" s="72"/>
      <c r="J60" s="72"/>
      <c r="K60" s="72"/>
      <c r="L60" s="72"/>
    </row>
    <row r="61" ht="15.75" customHeight="1">
      <c r="I61" s="72"/>
      <c r="J61" s="72"/>
      <c r="K61" s="72"/>
      <c r="L61" s="72"/>
    </row>
    <row r="62" ht="15.75" customHeight="1">
      <c r="I62" s="72"/>
      <c r="J62" s="72"/>
      <c r="K62" s="72"/>
      <c r="L62" s="72"/>
    </row>
    <row r="63" ht="15.75" customHeight="1">
      <c r="I63" s="72"/>
      <c r="J63" s="72"/>
      <c r="K63" s="72"/>
      <c r="L63" s="72"/>
    </row>
    <row r="64" ht="15.75" customHeight="1">
      <c r="I64" s="72"/>
      <c r="J64" s="72"/>
      <c r="K64" s="72"/>
      <c r="L64" s="72"/>
    </row>
    <row r="65" ht="15.75" customHeight="1">
      <c r="I65" s="72"/>
      <c r="J65" s="72"/>
      <c r="K65" s="72"/>
      <c r="L65" s="72"/>
    </row>
    <row r="66" ht="15.75" customHeight="1">
      <c r="I66" s="72"/>
      <c r="J66" s="72"/>
      <c r="K66" s="72"/>
      <c r="L66" s="72"/>
    </row>
    <row r="67" ht="15.75" customHeight="1">
      <c r="I67" s="72"/>
      <c r="J67" s="72"/>
      <c r="K67" s="72"/>
      <c r="L67" s="72"/>
    </row>
    <row r="68" ht="15.75" customHeight="1">
      <c r="I68" s="72"/>
      <c r="J68" s="72"/>
      <c r="K68" s="72"/>
      <c r="L68" s="72"/>
    </row>
    <row r="69" ht="15.75" customHeight="1">
      <c r="I69" s="72"/>
      <c r="J69" s="72"/>
      <c r="K69" s="72"/>
      <c r="L69" s="72"/>
    </row>
    <row r="70" ht="15.75" customHeight="1">
      <c r="I70" s="72"/>
      <c r="J70" s="72"/>
      <c r="K70" s="72"/>
      <c r="L70" s="72"/>
    </row>
    <row r="71" ht="15.75" customHeight="1">
      <c r="I71" s="72"/>
      <c r="J71" s="72"/>
      <c r="K71" s="72"/>
      <c r="L71" s="72"/>
    </row>
    <row r="72" ht="15.75" customHeight="1">
      <c r="I72" s="72"/>
      <c r="J72" s="72"/>
      <c r="K72" s="72"/>
      <c r="L72" s="72"/>
    </row>
    <row r="73" ht="15.75" customHeight="1">
      <c r="I73" s="72"/>
      <c r="J73" s="72"/>
      <c r="K73" s="72"/>
      <c r="L73" s="72"/>
    </row>
    <row r="74" ht="15.75" customHeight="1">
      <c r="I74" s="72"/>
      <c r="J74" s="72"/>
      <c r="K74" s="72"/>
      <c r="L74" s="72"/>
    </row>
    <row r="75" ht="15.75" customHeight="1">
      <c r="I75" s="72"/>
      <c r="J75" s="72"/>
      <c r="K75" s="72"/>
      <c r="L75" s="72"/>
    </row>
    <row r="76" ht="15.75" customHeight="1">
      <c r="I76" s="72"/>
      <c r="J76" s="72"/>
      <c r="K76" s="72"/>
      <c r="L76" s="72"/>
    </row>
    <row r="77" ht="15.75" customHeight="1">
      <c r="I77" s="72"/>
      <c r="J77" s="72"/>
      <c r="K77" s="72"/>
      <c r="L77" s="72"/>
    </row>
    <row r="78" ht="15.75" customHeight="1">
      <c r="I78" s="72"/>
      <c r="J78" s="72"/>
      <c r="K78" s="72"/>
      <c r="L78" s="72"/>
    </row>
    <row r="79" ht="15.75" customHeight="1">
      <c r="I79" s="72"/>
      <c r="J79" s="72"/>
      <c r="K79" s="72"/>
      <c r="L79" s="72"/>
    </row>
    <row r="80" ht="15.75" customHeight="1">
      <c r="I80" s="72"/>
      <c r="J80" s="72"/>
      <c r="K80" s="72"/>
      <c r="L80" s="72"/>
    </row>
    <row r="81" ht="15.75" customHeight="1">
      <c r="I81" s="72"/>
      <c r="J81" s="72"/>
      <c r="K81" s="72"/>
      <c r="L81" s="72"/>
    </row>
    <row r="82" ht="15.75" customHeight="1">
      <c r="I82" s="72"/>
      <c r="J82" s="72"/>
      <c r="K82" s="72"/>
      <c r="L82" s="72"/>
    </row>
    <row r="83" ht="15.75" customHeight="1">
      <c r="I83" s="72"/>
      <c r="J83" s="72"/>
      <c r="K83" s="72"/>
      <c r="L83" s="72"/>
    </row>
    <row r="84" ht="15.75" customHeight="1">
      <c r="I84" s="72"/>
      <c r="J84" s="72"/>
      <c r="K84" s="72"/>
      <c r="L84" s="72"/>
    </row>
    <row r="85" ht="15.75" customHeight="1">
      <c r="I85" s="72"/>
      <c r="J85" s="72"/>
      <c r="K85" s="72"/>
      <c r="L85" s="72"/>
    </row>
    <row r="86" ht="15.75" customHeight="1">
      <c r="I86" s="72"/>
      <c r="J86" s="72"/>
      <c r="K86" s="72"/>
      <c r="L86" s="72"/>
    </row>
    <row r="87" ht="15.75" customHeight="1">
      <c r="I87" s="72"/>
      <c r="J87" s="72"/>
      <c r="K87" s="72"/>
      <c r="L87" s="72"/>
    </row>
    <row r="88" ht="15.75" customHeight="1">
      <c r="I88" s="72"/>
      <c r="J88" s="72"/>
      <c r="K88" s="72"/>
      <c r="L88" s="72"/>
    </row>
    <row r="89" ht="15.75" customHeight="1">
      <c r="I89" s="72"/>
      <c r="J89" s="72"/>
      <c r="K89" s="72"/>
      <c r="L89" s="72"/>
    </row>
    <row r="90" ht="15.75" customHeight="1">
      <c r="I90" s="72"/>
      <c r="J90" s="72"/>
      <c r="K90" s="72"/>
      <c r="L90" s="72"/>
    </row>
    <row r="91" ht="15.75" customHeight="1">
      <c r="I91" s="72"/>
      <c r="J91" s="72"/>
      <c r="K91" s="72"/>
      <c r="L91" s="72"/>
    </row>
    <row r="92" ht="15.75" customHeight="1">
      <c r="I92" s="72"/>
      <c r="J92" s="72"/>
      <c r="K92" s="72"/>
      <c r="L92" s="72"/>
    </row>
    <row r="93" ht="15.75" customHeight="1">
      <c r="I93" s="72"/>
      <c r="J93" s="72"/>
      <c r="K93" s="72"/>
      <c r="L93" s="72"/>
    </row>
    <row r="94" ht="15.75" customHeight="1">
      <c r="I94" s="72"/>
      <c r="J94" s="72"/>
      <c r="K94" s="72"/>
      <c r="L94" s="72"/>
    </row>
    <row r="95" ht="15.75" customHeight="1">
      <c r="I95" s="72"/>
      <c r="J95" s="72"/>
      <c r="K95" s="72"/>
      <c r="L95" s="72"/>
    </row>
    <row r="96" ht="15.75" customHeight="1">
      <c r="I96" s="72"/>
      <c r="J96" s="72"/>
      <c r="K96" s="72"/>
      <c r="L96" s="72"/>
    </row>
    <row r="97" ht="15.75" customHeight="1">
      <c r="I97" s="72"/>
      <c r="J97" s="72"/>
      <c r="K97" s="72"/>
      <c r="L97" s="72"/>
    </row>
    <row r="98" ht="15.75" customHeight="1">
      <c r="I98" s="72"/>
      <c r="J98" s="72"/>
      <c r="K98" s="72"/>
      <c r="L98" s="72"/>
    </row>
    <row r="99" ht="15.75" customHeight="1">
      <c r="I99" s="72"/>
      <c r="J99" s="72"/>
      <c r="K99" s="72"/>
      <c r="L99" s="72"/>
    </row>
    <row r="100" ht="15.75" customHeight="1">
      <c r="I100" s="72"/>
      <c r="J100" s="72"/>
      <c r="K100" s="72"/>
      <c r="L100" s="72"/>
    </row>
    <row r="101" ht="15.75" customHeight="1">
      <c r="I101" s="72"/>
      <c r="J101" s="72"/>
      <c r="K101" s="72"/>
      <c r="L101" s="72"/>
    </row>
    <row r="102" ht="15.75" customHeight="1">
      <c r="I102" s="72"/>
      <c r="J102" s="72"/>
      <c r="K102" s="72"/>
      <c r="L102" s="72"/>
    </row>
    <row r="103" ht="15.75" customHeight="1">
      <c r="I103" s="72"/>
      <c r="J103" s="72"/>
      <c r="K103" s="72"/>
      <c r="L103" s="72"/>
    </row>
    <row r="104" ht="15.75" customHeight="1">
      <c r="I104" s="72"/>
      <c r="J104" s="72"/>
      <c r="K104" s="72"/>
      <c r="L104" s="72"/>
    </row>
    <row r="105" ht="15.75" customHeight="1">
      <c r="I105" s="72"/>
      <c r="J105" s="72"/>
      <c r="K105" s="72"/>
      <c r="L105" s="72"/>
    </row>
    <row r="106" ht="15.75" customHeight="1">
      <c r="I106" s="72"/>
      <c r="J106" s="72"/>
      <c r="K106" s="72"/>
      <c r="L106" s="72"/>
    </row>
    <row r="107" ht="15.75" customHeight="1">
      <c r="I107" s="72"/>
      <c r="J107" s="72"/>
      <c r="K107" s="72"/>
      <c r="L107" s="72"/>
    </row>
    <row r="108" ht="15.75" customHeight="1">
      <c r="I108" s="72"/>
      <c r="J108" s="72"/>
      <c r="K108" s="72"/>
      <c r="L108" s="72"/>
    </row>
    <row r="109" ht="15.75" customHeight="1">
      <c r="I109" s="72"/>
      <c r="J109" s="72"/>
      <c r="K109" s="72"/>
      <c r="L109" s="72"/>
    </row>
    <row r="110" ht="15.75" customHeight="1">
      <c r="I110" s="72"/>
      <c r="J110" s="72"/>
      <c r="K110" s="72"/>
      <c r="L110" s="72"/>
    </row>
    <row r="111" ht="15.75" customHeight="1">
      <c r="I111" s="72"/>
      <c r="J111" s="72"/>
      <c r="K111" s="72"/>
      <c r="L111" s="72"/>
    </row>
    <row r="112" ht="15.75" customHeight="1">
      <c r="I112" s="72"/>
      <c r="J112" s="72"/>
      <c r="K112" s="72"/>
      <c r="L112" s="72"/>
    </row>
    <row r="113" ht="15.75" customHeight="1">
      <c r="I113" s="72"/>
      <c r="J113" s="72"/>
      <c r="K113" s="72"/>
      <c r="L113" s="72"/>
    </row>
    <row r="114" ht="15.75" customHeight="1">
      <c r="I114" s="72"/>
      <c r="J114" s="72"/>
      <c r="K114" s="72"/>
      <c r="L114" s="72"/>
    </row>
    <row r="115" ht="15.75" customHeight="1">
      <c r="I115" s="72"/>
      <c r="J115" s="72"/>
      <c r="K115" s="72"/>
      <c r="L115" s="72"/>
    </row>
    <row r="116" ht="15.75" customHeight="1">
      <c r="I116" s="72"/>
      <c r="J116" s="72"/>
      <c r="K116" s="72"/>
      <c r="L116" s="72"/>
    </row>
    <row r="117" ht="15.75" customHeight="1">
      <c r="I117" s="72"/>
      <c r="J117" s="72"/>
      <c r="K117" s="72"/>
      <c r="L117" s="72"/>
    </row>
    <row r="118" ht="15.75" customHeight="1">
      <c r="I118" s="72"/>
      <c r="J118" s="72"/>
      <c r="K118" s="72"/>
      <c r="L118" s="72"/>
    </row>
    <row r="119" ht="15.75" customHeight="1">
      <c r="I119" s="72"/>
      <c r="J119" s="72"/>
      <c r="K119" s="72"/>
      <c r="L119" s="72"/>
    </row>
    <row r="120" ht="15.75" customHeight="1">
      <c r="I120" s="72"/>
      <c r="J120" s="72"/>
      <c r="K120" s="72"/>
      <c r="L120" s="72"/>
    </row>
    <row r="121" ht="15.75" customHeight="1">
      <c r="I121" s="72"/>
      <c r="J121" s="72"/>
      <c r="K121" s="72"/>
      <c r="L121" s="72"/>
    </row>
    <row r="122" ht="15.75" customHeight="1">
      <c r="I122" s="72"/>
      <c r="J122" s="72"/>
      <c r="K122" s="72"/>
      <c r="L122" s="72"/>
    </row>
    <row r="123" ht="15.75" customHeight="1">
      <c r="I123" s="72"/>
      <c r="J123" s="72"/>
      <c r="K123" s="72"/>
      <c r="L123" s="72"/>
    </row>
    <row r="124" ht="15.75" customHeight="1">
      <c r="I124" s="72"/>
      <c r="J124" s="72"/>
      <c r="K124" s="72"/>
      <c r="L124" s="72"/>
    </row>
    <row r="125" ht="15.75" customHeight="1">
      <c r="I125" s="72"/>
      <c r="J125" s="72"/>
      <c r="K125" s="72"/>
      <c r="L125" s="72"/>
    </row>
    <row r="126" ht="15.75" customHeight="1">
      <c r="I126" s="72"/>
      <c r="J126" s="72"/>
      <c r="K126" s="72"/>
      <c r="L126" s="72"/>
    </row>
    <row r="127" ht="15.75" customHeight="1">
      <c r="I127" s="72"/>
      <c r="J127" s="72"/>
      <c r="K127" s="72"/>
      <c r="L127" s="72"/>
    </row>
    <row r="128" ht="15.75" customHeight="1">
      <c r="I128" s="72"/>
      <c r="J128" s="72"/>
      <c r="K128" s="72"/>
      <c r="L128" s="72"/>
    </row>
    <row r="129" ht="15.75" customHeight="1">
      <c r="I129" s="72"/>
      <c r="J129" s="72"/>
      <c r="K129" s="72"/>
      <c r="L129" s="72"/>
    </row>
    <row r="130" ht="15.75" customHeight="1">
      <c r="I130" s="72"/>
      <c r="J130" s="72"/>
      <c r="K130" s="72"/>
      <c r="L130" s="72"/>
    </row>
    <row r="131" ht="15.75" customHeight="1">
      <c r="I131" s="72"/>
      <c r="J131" s="72"/>
      <c r="K131" s="72"/>
      <c r="L131" s="72"/>
    </row>
    <row r="132" ht="15.75" customHeight="1">
      <c r="I132" s="72"/>
      <c r="J132" s="72"/>
      <c r="K132" s="72"/>
      <c r="L132" s="72"/>
    </row>
    <row r="133" ht="15.75" customHeight="1">
      <c r="I133" s="72"/>
      <c r="J133" s="72"/>
      <c r="K133" s="72"/>
      <c r="L133" s="72"/>
    </row>
    <row r="134" ht="15.75" customHeight="1">
      <c r="I134" s="72"/>
      <c r="J134" s="72"/>
      <c r="K134" s="72"/>
      <c r="L134" s="72"/>
    </row>
    <row r="135" ht="15.75" customHeight="1">
      <c r="I135" s="72"/>
      <c r="J135" s="72"/>
      <c r="K135" s="72"/>
      <c r="L135" s="72"/>
    </row>
    <row r="136" ht="15.75" customHeight="1">
      <c r="I136" s="72"/>
      <c r="J136" s="72"/>
      <c r="K136" s="72"/>
      <c r="L136" s="72"/>
    </row>
    <row r="137" ht="15.75" customHeight="1">
      <c r="I137" s="72"/>
      <c r="J137" s="72"/>
      <c r="K137" s="72"/>
      <c r="L137" s="72"/>
    </row>
    <row r="138" ht="15.75" customHeight="1">
      <c r="I138" s="72"/>
      <c r="J138" s="72"/>
      <c r="K138" s="72"/>
      <c r="L138" s="72"/>
    </row>
    <row r="139" ht="15.75" customHeight="1">
      <c r="I139" s="72"/>
      <c r="J139" s="72"/>
      <c r="K139" s="72"/>
      <c r="L139" s="72"/>
    </row>
    <row r="140" ht="15.75" customHeight="1">
      <c r="I140" s="72"/>
      <c r="J140" s="72"/>
      <c r="K140" s="72"/>
      <c r="L140" s="72"/>
    </row>
    <row r="141" ht="15.75" customHeight="1">
      <c r="I141" s="72"/>
      <c r="J141" s="72"/>
      <c r="K141" s="72"/>
      <c r="L141" s="72"/>
    </row>
    <row r="142" ht="15.75" customHeight="1">
      <c r="I142" s="72"/>
      <c r="J142" s="72"/>
      <c r="K142" s="72"/>
      <c r="L142" s="72"/>
    </row>
    <row r="143" ht="15.75" customHeight="1">
      <c r="I143" s="72"/>
      <c r="J143" s="72"/>
      <c r="K143" s="72"/>
      <c r="L143" s="72"/>
    </row>
    <row r="144" ht="15.75" customHeight="1">
      <c r="I144" s="72"/>
      <c r="J144" s="72"/>
      <c r="K144" s="72"/>
      <c r="L144" s="72"/>
    </row>
    <row r="145" ht="15.75" customHeight="1">
      <c r="I145" s="72"/>
      <c r="J145" s="72"/>
      <c r="K145" s="72"/>
      <c r="L145" s="72"/>
    </row>
    <row r="146" ht="15.75" customHeight="1">
      <c r="I146" s="72"/>
      <c r="J146" s="72"/>
      <c r="K146" s="72"/>
      <c r="L146" s="72"/>
    </row>
    <row r="147" ht="15.75" customHeight="1">
      <c r="I147" s="72"/>
      <c r="J147" s="72"/>
      <c r="K147" s="72"/>
      <c r="L147" s="72"/>
    </row>
    <row r="148" ht="15.75" customHeight="1">
      <c r="I148" s="72"/>
      <c r="J148" s="72"/>
      <c r="K148" s="72"/>
      <c r="L148" s="72"/>
    </row>
    <row r="149" ht="15.75" customHeight="1">
      <c r="I149" s="72"/>
      <c r="J149" s="72"/>
      <c r="K149" s="72"/>
      <c r="L149" s="72"/>
    </row>
    <row r="150" ht="15.75" customHeight="1">
      <c r="I150" s="72"/>
      <c r="J150" s="72"/>
      <c r="K150" s="72"/>
      <c r="L150" s="72"/>
    </row>
    <row r="151" ht="15.75" customHeight="1">
      <c r="I151" s="72"/>
      <c r="J151" s="72"/>
      <c r="K151" s="72"/>
      <c r="L151" s="72"/>
    </row>
    <row r="152" ht="15.75" customHeight="1">
      <c r="I152" s="72"/>
      <c r="J152" s="72"/>
      <c r="K152" s="72"/>
      <c r="L152" s="72"/>
    </row>
    <row r="153" ht="15.75" customHeight="1">
      <c r="I153" s="72"/>
      <c r="J153" s="72"/>
      <c r="K153" s="72"/>
      <c r="L153" s="72"/>
    </row>
    <row r="154" ht="15.75" customHeight="1">
      <c r="I154" s="72"/>
      <c r="J154" s="72"/>
      <c r="K154" s="72"/>
      <c r="L154" s="72"/>
    </row>
    <row r="155" ht="15.75" customHeight="1">
      <c r="I155" s="72"/>
      <c r="J155" s="72"/>
      <c r="K155" s="72"/>
      <c r="L155" s="72"/>
    </row>
    <row r="156" ht="15.75" customHeight="1">
      <c r="I156" s="72"/>
      <c r="J156" s="72"/>
      <c r="K156" s="72"/>
      <c r="L156" s="72"/>
    </row>
    <row r="157" ht="15.75" customHeight="1">
      <c r="I157" s="72"/>
      <c r="J157" s="72"/>
      <c r="K157" s="72"/>
      <c r="L157" s="72"/>
    </row>
    <row r="158" ht="15.75" customHeight="1">
      <c r="I158" s="72"/>
      <c r="J158" s="72"/>
      <c r="K158" s="72"/>
      <c r="L158" s="72"/>
    </row>
    <row r="159" ht="15.75" customHeight="1">
      <c r="I159" s="72"/>
      <c r="J159" s="72"/>
      <c r="K159" s="72"/>
      <c r="L159" s="72"/>
    </row>
    <row r="160" ht="15.75" customHeight="1">
      <c r="I160" s="72"/>
      <c r="J160" s="72"/>
      <c r="K160" s="72"/>
      <c r="L160" s="72"/>
    </row>
    <row r="161" ht="15.75" customHeight="1">
      <c r="I161" s="72"/>
      <c r="J161" s="72"/>
      <c r="K161" s="72"/>
      <c r="L161" s="72"/>
    </row>
    <row r="162" ht="15.75" customHeight="1">
      <c r="I162" s="72"/>
      <c r="J162" s="72"/>
      <c r="K162" s="72"/>
      <c r="L162" s="72"/>
    </row>
    <row r="163" ht="15.75" customHeight="1">
      <c r="I163" s="72"/>
      <c r="J163" s="72"/>
      <c r="K163" s="72"/>
      <c r="L163" s="72"/>
    </row>
    <row r="164" ht="15.75" customHeight="1">
      <c r="I164" s="72"/>
      <c r="J164" s="72"/>
      <c r="K164" s="72"/>
      <c r="L164" s="72"/>
    </row>
    <row r="165" ht="15.75" customHeight="1">
      <c r="I165" s="72"/>
      <c r="J165" s="72"/>
      <c r="K165" s="72"/>
      <c r="L165" s="72"/>
    </row>
    <row r="166" ht="15.75" customHeight="1">
      <c r="I166" s="72"/>
      <c r="J166" s="72"/>
      <c r="K166" s="72"/>
      <c r="L166" s="72"/>
    </row>
    <row r="167" ht="15.75" customHeight="1">
      <c r="I167" s="72"/>
      <c r="J167" s="72"/>
      <c r="K167" s="72"/>
      <c r="L167" s="72"/>
    </row>
    <row r="168" ht="15.75" customHeight="1">
      <c r="I168" s="72"/>
      <c r="J168" s="72"/>
      <c r="K168" s="72"/>
      <c r="L168" s="72"/>
    </row>
    <row r="169" ht="15.75" customHeight="1">
      <c r="I169" s="72"/>
      <c r="J169" s="72"/>
      <c r="K169" s="72"/>
      <c r="L169" s="72"/>
    </row>
    <row r="170" ht="15.75" customHeight="1">
      <c r="I170" s="72"/>
      <c r="J170" s="72"/>
      <c r="K170" s="72"/>
      <c r="L170" s="72"/>
    </row>
    <row r="171" ht="15.75" customHeight="1">
      <c r="I171" s="72"/>
      <c r="J171" s="72"/>
      <c r="K171" s="72"/>
      <c r="L171" s="72"/>
    </row>
    <row r="172" ht="15.75" customHeight="1">
      <c r="I172" s="72"/>
      <c r="J172" s="72"/>
      <c r="K172" s="72"/>
      <c r="L172" s="72"/>
    </row>
    <row r="173" ht="15.75" customHeight="1">
      <c r="I173" s="72"/>
      <c r="J173" s="72"/>
      <c r="K173" s="72"/>
      <c r="L173" s="72"/>
    </row>
    <row r="174" ht="15.75" customHeight="1">
      <c r="I174" s="72"/>
      <c r="J174" s="72"/>
      <c r="K174" s="72"/>
      <c r="L174" s="72"/>
    </row>
    <row r="175" ht="15.75" customHeight="1">
      <c r="I175" s="72"/>
      <c r="J175" s="72"/>
      <c r="K175" s="72"/>
      <c r="L175" s="72"/>
    </row>
    <row r="176" ht="15.75" customHeight="1">
      <c r="I176" s="72"/>
      <c r="J176" s="72"/>
      <c r="K176" s="72"/>
      <c r="L176" s="72"/>
    </row>
    <row r="177" ht="15.75" customHeight="1">
      <c r="I177" s="72"/>
      <c r="J177" s="72"/>
      <c r="K177" s="72"/>
      <c r="L177" s="72"/>
    </row>
    <row r="178" ht="15.75" customHeight="1">
      <c r="I178" s="72"/>
      <c r="J178" s="72"/>
      <c r="K178" s="72"/>
      <c r="L178" s="72"/>
    </row>
    <row r="179" ht="15.75" customHeight="1">
      <c r="I179" s="72"/>
      <c r="J179" s="72"/>
      <c r="K179" s="72"/>
      <c r="L179" s="72"/>
    </row>
    <row r="180" ht="15.75" customHeight="1">
      <c r="I180" s="72"/>
      <c r="J180" s="72"/>
      <c r="K180" s="72"/>
      <c r="L180" s="72"/>
    </row>
    <row r="181" ht="15.75" customHeight="1">
      <c r="I181" s="72"/>
      <c r="J181" s="72"/>
      <c r="K181" s="72"/>
      <c r="L181" s="72"/>
    </row>
    <row r="182" ht="15.75" customHeight="1">
      <c r="I182" s="72"/>
      <c r="J182" s="72"/>
      <c r="K182" s="72"/>
      <c r="L182" s="72"/>
    </row>
    <row r="183" ht="15.75" customHeight="1">
      <c r="I183" s="72"/>
      <c r="J183" s="72"/>
      <c r="K183" s="72"/>
      <c r="L183" s="72"/>
    </row>
    <row r="184" ht="15.75" customHeight="1">
      <c r="I184" s="72"/>
      <c r="J184" s="72"/>
      <c r="K184" s="72"/>
      <c r="L184" s="72"/>
    </row>
    <row r="185" ht="15.75" customHeight="1">
      <c r="I185" s="72"/>
      <c r="J185" s="72"/>
      <c r="K185" s="72"/>
      <c r="L185" s="72"/>
    </row>
    <row r="186" ht="15.75" customHeight="1">
      <c r="I186" s="72"/>
      <c r="J186" s="72"/>
      <c r="K186" s="72"/>
      <c r="L186" s="72"/>
    </row>
    <row r="187" ht="15.75" customHeight="1">
      <c r="I187" s="72"/>
      <c r="J187" s="72"/>
      <c r="K187" s="72"/>
      <c r="L187" s="72"/>
    </row>
    <row r="188" ht="15.75" customHeight="1">
      <c r="I188" s="72"/>
      <c r="J188" s="72"/>
      <c r="K188" s="72"/>
      <c r="L188" s="72"/>
    </row>
    <row r="189" ht="15.75" customHeight="1">
      <c r="I189" s="72"/>
      <c r="J189" s="72"/>
      <c r="K189" s="72"/>
      <c r="L189" s="72"/>
    </row>
    <row r="190" ht="15.75" customHeight="1">
      <c r="I190" s="72"/>
      <c r="J190" s="72"/>
      <c r="K190" s="72"/>
      <c r="L190" s="72"/>
    </row>
    <row r="191" ht="15.75" customHeight="1">
      <c r="I191" s="72"/>
      <c r="J191" s="72"/>
      <c r="K191" s="72"/>
      <c r="L191" s="72"/>
    </row>
    <row r="192" ht="15.75" customHeight="1">
      <c r="I192" s="72"/>
      <c r="J192" s="72"/>
      <c r="K192" s="72"/>
      <c r="L192" s="72"/>
    </row>
    <row r="193" ht="15.75" customHeight="1">
      <c r="I193" s="72"/>
      <c r="J193" s="72"/>
      <c r="K193" s="72"/>
      <c r="L193" s="72"/>
    </row>
    <row r="194" ht="15.75" customHeight="1">
      <c r="I194" s="72"/>
      <c r="J194" s="72"/>
      <c r="K194" s="72"/>
      <c r="L194" s="72"/>
    </row>
    <row r="195" ht="15.75" customHeight="1">
      <c r="I195" s="72"/>
      <c r="J195" s="72"/>
      <c r="K195" s="72"/>
      <c r="L195" s="72"/>
    </row>
    <row r="196" ht="15.75" customHeight="1">
      <c r="I196" s="72"/>
      <c r="J196" s="72"/>
      <c r="K196" s="72"/>
      <c r="L196" s="72"/>
    </row>
    <row r="197" ht="15.75" customHeight="1">
      <c r="I197" s="72"/>
      <c r="J197" s="72"/>
      <c r="K197" s="72"/>
      <c r="L197" s="72"/>
    </row>
    <row r="198" ht="15.75" customHeight="1">
      <c r="I198" s="72"/>
      <c r="J198" s="72"/>
      <c r="K198" s="72"/>
      <c r="L198" s="72"/>
    </row>
    <row r="199" ht="15.75" customHeight="1">
      <c r="I199" s="72"/>
      <c r="J199" s="72"/>
      <c r="K199" s="72"/>
      <c r="L199" s="72"/>
    </row>
    <row r="200" ht="15.75" customHeight="1">
      <c r="I200" s="72"/>
      <c r="J200" s="72"/>
      <c r="K200" s="72"/>
      <c r="L200" s="72"/>
    </row>
    <row r="201" ht="15.75" customHeight="1">
      <c r="I201" s="72"/>
      <c r="J201" s="72"/>
      <c r="K201" s="72"/>
      <c r="L201" s="72"/>
    </row>
    <row r="202" ht="15.75" customHeight="1">
      <c r="I202" s="72"/>
      <c r="J202" s="72"/>
      <c r="K202" s="72"/>
      <c r="L202" s="72"/>
    </row>
    <row r="203" ht="15.75" customHeight="1">
      <c r="I203" s="72"/>
      <c r="J203" s="72"/>
      <c r="K203" s="72"/>
      <c r="L203" s="72"/>
    </row>
    <row r="204" ht="15.75" customHeight="1">
      <c r="I204" s="72"/>
      <c r="J204" s="72"/>
      <c r="K204" s="72"/>
      <c r="L204" s="72"/>
    </row>
    <row r="205" ht="15.75" customHeight="1">
      <c r="I205" s="72"/>
      <c r="J205" s="72"/>
      <c r="K205" s="72"/>
      <c r="L205" s="72"/>
    </row>
    <row r="206" ht="15.75" customHeight="1">
      <c r="I206" s="72"/>
      <c r="J206" s="72"/>
      <c r="K206" s="72"/>
      <c r="L206" s="72"/>
    </row>
    <row r="207" ht="15.75" customHeight="1">
      <c r="I207" s="72"/>
      <c r="J207" s="72"/>
      <c r="K207" s="72"/>
      <c r="L207" s="72"/>
    </row>
    <row r="208" ht="15.75" customHeight="1">
      <c r="I208" s="72"/>
      <c r="J208" s="72"/>
      <c r="K208" s="72"/>
      <c r="L208" s="72"/>
    </row>
    <row r="209" ht="15.75" customHeight="1">
      <c r="I209" s="72"/>
      <c r="J209" s="72"/>
      <c r="K209" s="72"/>
      <c r="L209" s="72"/>
    </row>
    <row r="210" ht="15.75" customHeight="1">
      <c r="I210" s="72"/>
      <c r="J210" s="72"/>
      <c r="K210" s="72"/>
      <c r="L210" s="72"/>
    </row>
    <row r="211" ht="15.75" customHeight="1">
      <c r="I211" s="72"/>
      <c r="J211" s="72"/>
      <c r="K211" s="72"/>
      <c r="L211" s="72"/>
    </row>
    <row r="212" ht="15.75" customHeight="1">
      <c r="I212" s="72"/>
      <c r="J212" s="72"/>
      <c r="K212" s="72"/>
      <c r="L212" s="72"/>
    </row>
    <row r="213" ht="15.75" customHeight="1">
      <c r="I213" s="72"/>
      <c r="J213" s="72"/>
      <c r="K213" s="72"/>
      <c r="L213" s="72"/>
    </row>
    <row r="214" ht="15.75" customHeight="1">
      <c r="I214" s="72"/>
      <c r="J214" s="72"/>
      <c r="K214" s="72"/>
      <c r="L214" s="72"/>
    </row>
    <row r="215" ht="15.75" customHeight="1">
      <c r="I215" s="72"/>
      <c r="J215" s="72"/>
      <c r="K215" s="72"/>
      <c r="L215" s="72"/>
    </row>
    <row r="216" ht="15.75" customHeight="1">
      <c r="I216" s="72"/>
      <c r="J216" s="72"/>
      <c r="K216" s="72"/>
      <c r="L216" s="72"/>
    </row>
    <row r="217" ht="15.75" customHeight="1">
      <c r="I217" s="72"/>
      <c r="J217" s="72"/>
      <c r="K217" s="72"/>
      <c r="L217" s="72"/>
    </row>
    <row r="218" ht="15.75" customHeight="1">
      <c r="I218" s="72"/>
      <c r="J218" s="72"/>
      <c r="K218" s="72"/>
      <c r="L218" s="72"/>
    </row>
    <row r="219" ht="15.75" customHeight="1">
      <c r="I219" s="72"/>
      <c r="J219" s="72"/>
      <c r="K219" s="72"/>
      <c r="L219" s="72"/>
    </row>
    <row r="220" ht="15.75" customHeight="1">
      <c r="I220" s="72"/>
      <c r="J220" s="72"/>
      <c r="K220" s="72"/>
      <c r="L220" s="72"/>
    </row>
    <row r="221" ht="15.75" customHeight="1">
      <c r="I221" s="72"/>
      <c r="J221" s="72"/>
      <c r="K221" s="72"/>
      <c r="L221" s="72"/>
    </row>
    <row r="222" ht="15.75" customHeight="1">
      <c r="I222" s="72"/>
      <c r="J222" s="72"/>
      <c r="K222" s="72"/>
      <c r="L222" s="72"/>
    </row>
    <row r="223" ht="15.75" customHeight="1">
      <c r="I223" s="72"/>
      <c r="J223" s="72"/>
      <c r="K223" s="72"/>
      <c r="L223" s="72"/>
    </row>
    <row r="224" ht="15.75" customHeight="1">
      <c r="I224" s="72"/>
      <c r="J224" s="72"/>
      <c r="K224" s="72"/>
      <c r="L224" s="72"/>
    </row>
    <row r="225" ht="15.75" customHeight="1">
      <c r="I225" s="72"/>
      <c r="J225" s="72"/>
      <c r="K225" s="72"/>
      <c r="L225" s="72"/>
    </row>
    <row r="226" ht="15.75" customHeight="1">
      <c r="I226" s="72"/>
      <c r="J226" s="72"/>
      <c r="K226" s="72"/>
      <c r="L226" s="72"/>
    </row>
    <row r="227" ht="15.75" customHeight="1">
      <c r="I227" s="72"/>
      <c r="J227" s="72"/>
      <c r="K227" s="72"/>
      <c r="L227" s="72"/>
    </row>
    <row r="228" ht="15.75" customHeight="1">
      <c r="I228" s="72"/>
      <c r="J228" s="72"/>
      <c r="K228" s="72"/>
      <c r="L228" s="72"/>
    </row>
    <row r="229" ht="15.75" customHeight="1">
      <c r="I229" s="72"/>
      <c r="J229" s="72"/>
      <c r="K229" s="72"/>
      <c r="L229" s="72"/>
    </row>
    <row r="230" ht="15.75" customHeight="1">
      <c r="I230" s="72"/>
      <c r="J230" s="72"/>
      <c r="K230" s="72"/>
      <c r="L230" s="72"/>
    </row>
    <row r="231" ht="15.75" customHeight="1">
      <c r="I231" s="72"/>
      <c r="J231" s="72"/>
      <c r="K231" s="72"/>
      <c r="L231" s="72"/>
    </row>
    <row r="232" ht="15.75" customHeight="1">
      <c r="I232" s="72"/>
      <c r="J232" s="72"/>
      <c r="K232" s="72"/>
      <c r="L232" s="72"/>
    </row>
    <row r="233" ht="15.75" customHeight="1">
      <c r="I233" s="72"/>
      <c r="J233" s="72"/>
      <c r="K233" s="72"/>
      <c r="L233" s="72"/>
    </row>
    <row r="234" ht="15.75" customHeight="1">
      <c r="I234" s="72"/>
      <c r="J234" s="72"/>
      <c r="K234" s="72"/>
      <c r="L234" s="72"/>
    </row>
    <row r="235" ht="15.75" customHeight="1">
      <c r="I235" s="72"/>
      <c r="J235" s="72"/>
      <c r="K235" s="72"/>
      <c r="L235" s="72"/>
    </row>
    <row r="236" ht="15.75" customHeight="1">
      <c r="I236" s="72"/>
      <c r="J236" s="72"/>
      <c r="K236" s="72"/>
      <c r="L236" s="72"/>
    </row>
    <row r="237" ht="15.75" customHeight="1">
      <c r="I237" s="72"/>
      <c r="J237" s="72"/>
      <c r="K237" s="72"/>
      <c r="L237" s="72"/>
    </row>
    <row r="238" ht="15.75" customHeight="1">
      <c r="I238" s="72"/>
      <c r="J238" s="72"/>
      <c r="K238" s="72"/>
      <c r="L238" s="72"/>
    </row>
    <row r="239" ht="15.75" customHeight="1">
      <c r="I239" s="72"/>
      <c r="J239" s="72"/>
      <c r="K239" s="72"/>
      <c r="L239" s="72"/>
    </row>
    <row r="240" ht="15.75" customHeight="1">
      <c r="I240" s="72"/>
      <c r="J240" s="72"/>
      <c r="K240" s="72"/>
      <c r="L240" s="72"/>
    </row>
    <row r="241" ht="15.75" customHeight="1">
      <c r="I241" s="72"/>
      <c r="J241" s="72"/>
      <c r="K241" s="72"/>
      <c r="L241" s="72"/>
    </row>
    <row r="242" ht="15.75" customHeight="1">
      <c r="I242" s="72"/>
      <c r="J242" s="72"/>
      <c r="K242" s="72"/>
      <c r="L242" s="72"/>
    </row>
    <row r="243" ht="15.75" customHeight="1">
      <c r="I243" s="72"/>
      <c r="J243" s="72"/>
      <c r="K243" s="72"/>
      <c r="L243" s="72"/>
    </row>
    <row r="244" ht="15.75" customHeight="1">
      <c r="I244" s="72"/>
      <c r="J244" s="72"/>
      <c r="K244" s="72"/>
      <c r="L244" s="72"/>
    </row>
    <row r="245" ht="15.75" customHeight="1">
      <c r="I245" s="72"/>
      <c r="J245" s="72"/>
      <c r="K245" s="72"/>
      <c r="L245" s="72"/>
    </row>
    <row r="246" ht="15.75" customHeight="1">
      <c r="I246" s="72"/>
      <c r="J246" s="72"/>
      <c r="K246" s="72"/>
      <c r="L246" s="72"/>
    </row>
    <row r="247" ht="15.75" customHeight="1">
      <c r="I247" s="72"/>
      <c r="J247" s="72"/>
      <c r="K247" s="72"/>
      <c r="L247" s="72"/>
    </row>
    <row r="248" ht="15.75" customHeight="1">
      <c r="I248" s="72"/>
      <c r="J248" s="72"/>
      <c r="K248" s="72"/>
      <c r="L248" s="72"/>
    </row>
    <row r="249" ht="15.75" customHeight="1">
      <c r="I249" s="72"/>
      <c r="J249" s="72"/>
      <c r="K249" s="72"/>
      <c r="L249" s="72"/>
    </row>
    <row r="250" ht="15.75" customHeight="1">
      <c r="I250" s="72"/>
      <c r="J250" s="72"/>
      <c r="K250" s="72"/>
      <c r="L250" s="72"/>
    </row>
    <row r="251" ht="15.75" customHeight="1">
      <c r="I251" s="72"/>
      <c r="J251" s="72"/>
      <c r="K251" s="72"/>
      <c r="L251" s="72"/>
    </row>
    <row r="252" ht="15.75" customHeight="1">
      <c r="I252" s="72"/>
      <c r="J252" s="72"/>
      <c r="K252" s="72"/>
      <c r="L252" s="72"/>
    </row>
    <row r="253" ht="15.75" customHeight="1">
      <c r="I253" s="72"/>
      <c r="J253" s="72"/>
      <c r="K253" s="72"/>
      <c r="L253" s="72"/>
    </row>
    <row r="254" ht="15.75" customHeight="1">
      <c r="I254" s="72"/>
      <c r="J254" s="72"/>
      <c r="K254" s="72"/>
      <c r="L254" s="72"/>
    </row>
    <row r="255" ht="15.75" customHeight="1">
      <c r="I255" s="72"/>
      <c r="J255" s="72"/>
      <c r="K255" s="72"/>
      <c r="L255" s="72"/>
    </row>
    <row r="256" ht="15.75" customHeight="1">
      <c r="I256" s="72"/>
      <c r="J256" s="72"/>
      <c r="K256" s="72"/>
      <c r="L256" s="72"/>
    </row>
    <row r="257" ht="15.75" customHeight="1">
      <c r="I257" s="72"/>
      <c r="J257" s="72"/>
      <c r="K257" s="72"/>
      <c r="L257" s="72"/>
    </row>
    <row r="258" ht="15.75" customHeight="1">
      <c r="I258" s="72"/>
      <c r="J258" s="72"/>
      <c r="K258" s="72"/>
      <c r="L258" s="72"/>
    </row>
    <row r="259" ht="15.75" customHeight="1">
      <c r="I259" s="72"/>
      <c r="J259" s="72"/>
      <c r="K259" s="72"/>
      <c r="L259" s="72"/>
    </row>
    <row r="260" ht="15.75" customHeight="1">
      <c r="I260" s="72"/>
      <c r="J260" s="72"/>
      <c r="K260" s="72"/>
      <c r="L260" s="72"/>
    </row>
    <row r="261" ht="15.75" customHeight="1">
      <c r="I261" s="72"/>
      <c r="J261" s="72"/>
      <c r="K261" s="72"/>
      <c r="L261" s="72"/>
    </row>
    <row r="262" ht="15.75" customHeight="1">
      <c r="I262" s="72"/>
      <c r="J262" s="72"/>
      <c r="K262" s="72"/>
      <c r="L262" s="72"/>
    </row>
    <row r="263" ht="15.75" customHeight="1">
      <c r="I263" s="72"/>
      <c r="J263" s="72"/>
      <c r="K263" s="72"/>
      <c r="L263" s="72"/>
    </row>
    <row r="264" ht="15.75" customHeight="1">
      <c r="I264" s="72"/>
      <c r="J264" s="72"/>
      <c r="K264" s="72"/>
      <c r="L264" s="72"/>
    </row>
    <row r="265" ht="15.75" customHeight="1">
      <c r="I265" s="72"/>
      <c r="J265" s="72"/>
      <c r="K265" s="72"/>
      <c r="L265" s="72"/>
    </row>
    <row r="266" ht="15.75" customHeight="1">
      <c r="I266" s="72"/>
      <c r="J266" s="72"/>
      <c r="K266" s="72"/>
      <c r="L266" s="72"/>
    </row>
    <row r="267" ht="15.75" customHeight="1">
      <c r="I267" s="72"/>
      <c r="J267" s="72"/>
      <c r="K267" s="72"/>
      <c r="L267" s="72"/>
    </row>
    <row r="268" ht="15.75" customHeight="1">
      <c r="I268" s="72"/>
      <c r="J268" s="72"/>
      <c r="K268" s="72"/>
      <c r="L268" s="72"/>
    </row>
    <row r="269" ht="15.75" customHeight="1">
      <c r="I269" s="72"/>
      <c r="J269" s="72"/>
      <c r="K269" s="72"/>
      <c r="L269" s="72"/>
    </row>
    <row r="270" ht="15.75" customHeight="1">
      <c r="I270" s="72"/>
      <c r="J270" s="72"/>
      <c r="K270" s="72"/>
      <c r="L270" s="72"/>
    </row>
    <row r="271" ht="15.75" customHeight="1">
      <c r="I271" s="72"/>
      <c r="J271" s="72"/>
      <c r="K271" s="72"/>
      <c r="L271" s="72"/>
    </row>
    <row r="272" ht="15.75" customHeight="1">
      <c r="I272" s="72"/>
      <c r="J272" s="72"/>
      <c r="K272" s="72"/>
      <c r="L272" s="72"/>
    </row>
    <row r="273" ht="15.75" customHeight="1">
      <c r="I273" s="72"/>
      <c r="J273" s="72"/>
      <c r="K273" s="72"/>
      <c r="L273" s="72"/>
    </row>
    <row r="274" ht="15.75" customHeight="1">
      <c r="I274" s="72"/>
      <c r="J274" s="72"/>
      <c r="K274" s="72"/>
      <c r="L274" s="72"/>
    </row>
    <row r="275" ht="15.75" customHeight="1">
      <c r="I275" s="72"/>
      <c r="J275" s="72"/>
      <c r="K275" s="72"/>
      <c r="L275" s="72"/>
    </row>
    <row r="276" ht="15.75" customHeight="1">
      <c r="I276" s="72"/>
      <c r="J276" s="72"/>
      <c r="K276" s="72"/>
      <c r="L276" s="72"/>
    </row>
    <row r="277" ht="15.75" customHeight="1">
      <c r="I277" s="72"/>
      <c r="J277" s="72"/>
      <c r="K277" s="72"/>
      <c r="L277" s="72"/>
    </row>
    <row r="278" ht="15.75" customHeight="1">
      <c r="I278" s="72"/>
      <c r="J278" s="72"/>
      <c r="K278" s="72"/>
      <c r="L278" s="72"/>
    </row>
    <row r="279" ht="15.75" customHeight="1">
      <c r="I279" s="72"/>
      <c r="J279" s="72"/>
      <c r="K279" s="72"/>
      <c r="L279" s="72"/>
    </row>
    <row r="280" ht="15.75" customHeight="1">
      <c r="I280" s="72"/>
      <c r="J280" s="72"/>
      <c r="K280" s="72"/>
      <c r="L280" s="72"/>
    </row>
    <row r="281" ht="15.75" customHeight="1">
      <c r="I281" s="72"/>
      <c r="J281" s="72"/>
      <c r="K281" s="72"/>
      <c r="L281" s="72"/>
    </row>
    <row r="282" ht="15.75" customHeight="1">
      <c r="I282" s="72"/>
      <c r="J282" s="72"/>
      <c r="K282" s="72"/>
      <c r="L282" s="72"/>
    </row>
    <row r="283" ht="15.75" customHeight="1">
      <c r="I283" s="72"/>
      <c r="J283" s="72"/>
      <c r="K283" s="72"/>
      <c r="L283" s="72"/>
    </row>
    <row r="284" ht="15.75" customHeight="1">
      <c r="I284" s="72"/>
      <c r="J284" s="72"/>
      <c r="K284" s="72"/>
      <c r="L284" s="72"/>
    </row>
    <row r="285" ht="15.75" customHeight="1">
      <c r="I285" s="72"/>
      <c r="J285" s="72"/>
      <c r="K285" s="72"/>
      <c r="L285" s="72"/>
    </row>
    <row r="286" ht="15.75" customHeight="1">
      <c r="I286" s="72"/>
      <c r="J286" s="72"/>
      <c r="K286" s="72"/>
      <c r="L286" s="72"/>
    </row>
    <row r="287" ht="15.75" customHeight="1">
      <c r="I287" s="72"/>
      <c r="J287" s="72"/>
      <c r="K287" s="72"/>
      <c r="L287" s="72"/>
    </row>
    <row r="288" ht="15.75" customHeight="1">
      <c r="I288" s="72"/>
      <c r="J288" s="72"/>
      <c r="K288" s="72"/>
      <c r="L288" s="72"/>
    </row>
    <row r="289" ht="15.75" customHeight="1">
      <c r="I289" s="72"/>
      <c r="J289" s="72"/>
      <c r="K289" s="72"/>
      <c r="L289" s="72"/>
    </row>
    <row r="290" ht="15.75" customHeight="1">
      <c r="I290" s="72"/>
      <c r="J290" s="72"/>
      <c r="K290" s="72"/>
      <c r="L290" s="72"/>
    </row>
    <row r="291" ht="15.75" customHeight="1">
      <c r="I291" s="72"/>
      <c r="J291" s="72"/>
      <c r="K291" s="72"/>
      <c r="L291" s="72"/>
    </row>
    <row r="292" ht="15.75" customHeight="1">
      <c r="I292" s="72"/>
      <c r="J292" s="72"/>
      <c r="K292" s="72"/>
      <c r="L292" s="72"/>
    </row>
    <row r="293" ht="15.75" customHeight="1">
      <c r="I293" s="72"/>
      <c r="J293" s="72"/>
      <c r="K293" s="72"/>
      <c r="L293" s="72"/>
    </row>
    <row r="294" ht="15.75" customHeight="1">
      <c r="I294" s="72"/>
      <c r="J294" s="72"/>
      <c r="K294" s="72"/>
      <c r="L294" s="72"/>
    </row>
    <row r="295" ht="15.75" customHeight="1">
      <c r="I295" s="72"/>
      <c r="J295" s="72"/>
      <c r="K295" s="72"/>
      <c r="L295" s="72"/>
    </row>
    <row r="296" ht="15.75" customHeight="1">
      <c r="I296" s="72"/>
      <c r="J296" s="72"/>
      <c r="K296" s="72"/>
      <c r="L296" s="72"/>
    </row>
    <row r="297" ht="15.75" customHeight="1">
      <c r="I297" s="72"/>
      <c r="J297" s="72"/>
      <c r="K297" s="72"/>
      <c r="L297" s="72"/>
    </row>
    <row r="298" ht="15.75" customHeight="1">
      <c r="I298" s="72"/>
      <c r="J298" s="72"/>
      <c r="K298" s="72"/>
      <c r="L298" s="72"/>
    </row>
    <row r="299" ht="15.75" customHeight="1">
      <c r="I299" s="72"/>
      <c r="J299" s="72"/>
      <c r="K299" s="72"/>
      <c r="L299" s="72"/>
    </row>
    <row r="300" ht="15.75" customHeight="1">
      <c r="I300" s="72"/>
      <c r="J300" s="72"/>
      <c r="K300" s="72"/>
      <c r="L300" s="72"/>
    </row>
    <row r="301" ht="15.75" customHeight="1">
      <c r="I301" s="72"/>
      <c r="J301" s="72"/>
      <c r="K301" s="72"/>
      <c r="L301" s="72"/>
    </row>
    <row r="302" ht="15.75" customHeight="1">
      <c r="I302" s="72"/>
      <c r="J302" s="72"/>
      <c r="K302" s="72"/>
      <c r="L302" s="72"/>
    </row>
    <row r="303" ht="15.75" customHeight="1">
      <c r="I303" s="72"/>
      <c r="J303" s="72"/>
      <c r="K303" s="72"/>
      <c r="L303" s="72"/>
    </row>
    <row r="304" ht="15.75" customHeight="1">
      <c r="I304" s="72"/>
      <c r="J304" s="72"/>
      <c r="K304" s="72"/>
      <c r="L304" s="72"/>
    </row>
    <row r="305" ht="15.75" customHeight="1">
      <c r="I305" s="72"/>
      <c r="J305" s="72"/>
      <c r="K305" s="72"/>
      <c r="L305" s="72"/>
    </row>
    <row r="306" ht="15.75" customHeight="1">
      <c r="I306" s="72"/>
      <c r="J306" s="72"/>
      <c r="K306" s="72"/>
      <c r="L306" s="72"/>
    </row>
    <row r="307" ht="15.75" customHeight="1">
      <c r="I307" s="72"/>
      <c r="J307" s="72"/>
      <c r="K307" s="72"/>
      <c r="L307" s="72"/>
    </row>
    <row r="308" ht="15.75" customHeight="1">
      <c r="I308" s="72"/>
      <c r="J308" s="72"/>
      <c r="K308" s="72"/>
      <c r="L308" s="72"/>
    </row>
    <row r="309" ht="15.75" customHeight="1">
      <c r="I309" s="72"/>
      <c r="J309" s="72"/>
      <c r="K309" s="72"/>
      <c r="L309" s="72"/>
    </row>
    <row r="310" ht="15.75" customHeight="1">
      <c r="I310" s="72"/>
      <c r="J310" s="72"/>
      <c r="K310" s="72"/>
      <c r="L310" s="72"/>
    </row>
    <row r="311" ht="15.75" customHeight="1">
      <c r="I311" s="72"/>
      <c r="J311" s="72"/>
      <c r="K311" s="72"/>
      <c r="L311" s="72"/>
    </row>
    <row r="312" ht="15.75" customHeight="1">
      <c r="I312" s="72"/>
      <c r="J312" s="72"/>
      <c r="K312" s="72"/>
      <c r="L312" s="72"/>
    </row>
    <row r="313" ht="15.75" customHeight="1">
      <c r="I313" s="72"/>
      <c r="J313" s="72"/>
      <c r="K313" s="72"/>
      <c r="L313" s="72"/>
    </row>
    <row r="314" ht="15.75" customHeight="1">
      <c r="I314" s="72"/>
      <c r="J314" s="72"/>
      <c r="K314" s="72"/>
      <c r="L314" s="72"/>
    </row>
    <row r="315" ht="15.75" customHeight="1">
      <c r="I315" s="72"/>
      <c r="J315" s="72"/>
      <c r="K315" s="72"/>
      <c r="L315" s="72"/>
    </row>
    <row r="316" ht="15.75" customHeight="1">
      <c r="I316" s="72"/>
      <c r="J316" s="72"/>
      <c r="K316" s="72"/>
      <c r="L316" s="72"/>
    </row>
    <row r="317" ht="15.75" customHeight="1">
      <c r="I317" s="72"/>
      <c r="J317" s="72"/>
      <c r="K317" s="72"/>
      <c r="L317" s="72"/>
    </row>
    <row r="318" ht="15.75" customHeight="1">
      <c r="I318" s="72"/>
      <c r="J318" s="72"/>
      <c r="K318" s="72"/>
      <c r="L318" s="72"/>
    </row>
    <row r="319" ht="15.75" customHeight="1">
      <c r="I319" s="72"/>
      <c r="J319" s="72"/>
      <c r="K319" s="72"/>
      <c r="L319" s="72"/>
    </row>
    <row r="320" ht="15.75" customHeight="1">
      <c r="I320" s="72"/>
      <c r="J320" s="72"/>
      <c r="K320" s="72"/>
      <c r="L320" s="72"/>
    </row>
    <row r="321" ht="15.75" customHeight="1">
      <c r="I321" s="72"/>
      <c r="J321" s="72"/>
      <c r="K321" s="72"/>
      <c r="L321" s="72"/>
    </row>
    <row r="322" ht="15.75" customHeight="1">
      <c r="I322" s="72"/>
      <c r="J322" s="72"/>
      <c r="K322" s="72"/>
      <c r="L322" s="72"/>
    </row>
    <row r="323" ht="15.75" customHeight="1">
      <c r="I323" s="72"/>
      <c r="J323" s="72"/>
      <c r="K323" s="72"/>
      <c r="L323" s="72"/>
    </row>
    <row r="324" ht="15.75" customHeight="1">
      <c r="I324" s="72"/>
      <c r="J324" s="72"/>
      <c r="K324" s="72"/>
      <c r="L324" s="72"/>
    </row>
    <row r="325" ht="15.75" customHeight="1">
      <c r="I325" s="72"/>
      <c r="J325" s="72"/>
      <c r="K325" s="72"/>
      <c r="L325" s="72"/>
    </row>
    <row r="326" ht="15.75" customHeight="1">
      <c r="I326" s="72"/>
      <c r="J326" s="72"/>
      <c r="K326" s="72"/>
      <c r="L326" s="72"/>
    </row>
    <row r="327" ht="15.75" customHeight="1">
      <c r="I327" s="72"/>
      <c r="J327" s="72"/>
      <c r="K327" s="72"/>
      <c r="L327" s="72"/>
    </row>
    <row r="328" ht="15.75" customHeight="1">
      <c r="I328" s="72"/>
      <c r="J328" s="72"/>
      <c r="K328" s="72"/>
      <c r="L328" s="72"/>
    </row>
    <row r="329" ht="15.75" customHeight="1">
      <c r="I329" s="72"/>
      <c r="J329" s="72"/>
      <c r="K329" s="72"/>
      <c r="L329" s="72"/>
    </row>
    <row r="330" ht="15.75" customHeight="1">
      <c r="I330" s="72"/>
      <c r="J330" s="72"/>
      <c r="K330" s="72"/>
      <c r="L330" s="72"/>
    </row>
    <row r="331" ht="15.75" customHeight="1">
      <c r="I331" s="72"/>
      <c r="J331" s="72"/>
      <c r="K331" s="72"/>
      <c r="L331" s="72"/>
    </row>
    <row r="332" ht="15.75" customHeight="1">
      <c r="I332" s="72"/>
      <c r="J332" s="72"/>
      <c r="K332" s="72"/>
      <c r="L332" s="72"/>
    </row>
    <row r="333" ht="15.75" customHeight="1">
      <c r="I333" s="72"/>
      <c r="J333" s="72"/>
      <c r="K333" s="72"/>
      <c r="L333" s="72"/>
    </row>
    <row r="334" ht="15.75" customHeight="1">
      <c r="I334" s="72"/>
      <c r="J334" s="72"/>
      <c r="K334" s="72"/>
      <c r="L334" s="72"/>
    </row>
    <row r="335" ht="15.75" customHeight="1">
      <c r="I335" s="72"/>
      <c r="J335" s="72"/>
      <c r="K335" s="72"/>
      <c r="L335" s="72"/>
    </row>
    <row r="336" ht="15.75" customHeight="1">
      <c r="I336" s="72"/>
      <c r="J336" s="72"/>
      <c r="K336" s="72"/>
      <c r="L336" s="72"/>
    </row>
    <row r="337" ht="15.75" customHeight="1">
      <c r="I337" s="72"/>
      <c r="J337" s="72"/>
      <c r="K337" s="72"/>
      <c r="L337" s="72"/>
    </row>
    <row r="338" ht="15.75" customHeight="1">
      <c r="I338" s="72"/>
      <c r="J338" s="72"/>
      <c r="K338" s="72"/>
      <c r="L338" s="72"/>
    </row>
    <row r="339" ht="15.75" customHeight="1">
      <c r="I339" s="72"/>
      <c r="J339" s="72"/>
      <c r="K339" s="72"/>
      <c r="L339" s="72"/>
    </row>
    <row r="340" ht="15.75" customHeight="1">
      <c r="I340" s="72"/>
      <c r="J340" s="72"/>
      <c r="K340" s="72"/>
      <c r="L340" s="72"/>
    </row>
    <row r="341" ht="15.75" customHeight="1">
      <c r="I341" s="72"/>
      <c r="J341" s="72"/>
      <c r="K341" s="72"/>
      <c r="L341" s="72"/>
    </row>
    <row r="342" ht="15.75" customHeight="1">
      <c r="I342" s="72"/>
      <c r="J342" s="72"/>
      <c r="K342" s="72"/>
      <c r="L342" s="72"/>
    </row>
    <row r="343" ht="15.75" customHeight="1">
      <c r="I343" s="72"/>
      <c r="J343" s="72"/>
      <c r="K343" s="72"/>
      <c r="L343" s="72"/>
    </row>
    <row r="344" ht="15.75" customHeight="1">
      <c r="I344" s="72"/>
      <c r="J344" s="72"/>
      <c r="K344" s="72"/>
      <c r="L344" s="72"/>
    </row>
    <row r="345" ht="15.75" customHeight="1">
      <c r="I345" s="72"/>
      <c r="J345" s="72"/>
      <c r="K345" s="72"/>
      <c r="L345" s="72"/>
    </row>
    <row r="346" ht="15.75" customHeight="1">
      <c r="I346" s="72"/>
      <c r="J346" s="72"/>
      <c r="K346" s="72"/>
      <c r="L346" s="72"/>
    </row>
    <row r="347" ht="15.75" customHeight="1">
      <c r="I347" s="72"/>
      <c r="J347" s="72"/>
      <c r="K347" s="72"/>
      <c r="L347" s="72"/>
    </row>
    <row r="348" ht="15.75" customHeight="1">
      <c r="I348" s="72"/>
      <c r="J348" s="72"/>
      <c r="K348" s="72"/>
      <c r="L348" s="72"/>
    </row>
    <row r="349" ht="15.75" customHeight="1">
      <c r="I349" s="72"/>
      <c r="J349" s="72"/>
      <c r="K349" s="72"/>
      <c r="L349" s="72"/>
    </row>
    <row r="350" ht="15.75" customHeight="1">
      <c r="I350" s="72"/>
      <c r="J350" s="72"/>
      <c r="K350" s="72"/>
      <c r="L350" s="72"/>
    </row>
    <row r="351" ht="15.75" customHeight="1">
      <c r="I351" s="72"/>
      <c r="J351" s="72"/>
      <c r="K351" s="72"/>
      <c r="L351" s="72"/>
    </row>
    <row r="352" ht="15.75" customHeight="1">
      <c r="I352" s="72"/>
      <c r="J352" s="72"/>
      <c r="K352" s="72"/>
      <c r="L352" s="72"/>
    </row>
    <row r="353" ht="15.75" customHeight="1">
      <c r="I353" s="72"/>
      <c r="J353" s="72"/>
      <c r="K353" s="72"/>
      <c r="L353" s="72"/>
    </row>
    <row r="354" ht="15.75" customHeight="1">
      <c r="I354" s="72"/>
      <c r="J354" s="72"/>
      <c r="K354" s="72"/>
      <c r="L354" s="72"/>
    </row>
    <row r="355" ht="15.75" customHeight="1">
      <c r="I355" s="72"/>
      <c r="J355" s="72"/>
      <c r="K355" s="72"/>
      <c r="L355" s="72"/>
    </row>
    <row r="356" ht="15.75" customHeight="1">
      <c r="I356" s="72"/>
      <c r="J356" s="72"/>
      <c r="K356" s="72"/>
      <c r="L356" s="72"/>
    </row>
    <row r="357" ht="15.75" customHeight="1">
      <c r="I357" s="72"/>
      <c r="J357" s="72"/>
      <c r="K357" s="72"/>
      <c r="L357" s="72"/>
    </row>
    <row r="358" ht="15.75" customHeight="1">
      <c r="I358" s="72"/>
      <c r="J358" s="72"/>
      <c r="K358" s="72"/>
      <c r="L358" s="72"/>
    </row>
    <row r="359" ht="15.75" customHeight="1">
      <c r="I359" s="72"/>
      <c r="J359" s="72"/>
      <c r="K359" s="72"/>
      <c r="L359" s="72"/>
    </row>
    <row r="360" ht="15.75" customHeight="1">
      <c r="I360" s="72"/>
      <c r="J360" s="72"/>
      <c r="K360" s="72"/>
      <c r="L360" s="72"/>
    </row>
    <row r="361" ht="15.75" customHeight="1">
      <c r="I361" s="72"/>
      <c r="J361" s="72"/>
      <c r="K361" s="72"/>
      <c r="L361" s="72"/>
    </row>
    <row r="362" ht="15.75" customHeight="1">
      <c r="I362" s="72"/>
      <c r="J362" s="72"/>
      <c r="K362" s="72"/>
      <c r="L362" s="72"/>
    </row>
    <row r="363" ht="15.75" customHeight="1">
      <c r="I363" s="72"/>
      <c r="J363" s="72"/>
      <c r="K363" s="72"/>
      <c r="L363" s="72"/>
    </row>
    <row r="364" ht="15.75" customHeight="1">
      <c r="I364" s="72"/>
      <c r="J364" s="72"/>
      <c r="K364" s="72"/>
      <c r="L364" s="72"/>
    </row>
    <row r="365" ht="15.75" customHeight="1">
      <c r="I365" s="72"/>
      <c r="J365" s="72"/>
      <c r="K365" s="72"/>
      <c r="L365" s="72"/>
    </row>
    <row r="366" ht="15.75" customHeight="1">
      <c r="I366" s="72"/>
      <c r="J366" s="72"/>
      <c r="K366" s="72"/>
      <c r="L366" s="72"/>
    </row>
    <row r="367" ht="15.75" customHeight="1">
      <c r="I367" s="72"/>
      <c r="J367" s="72"/>
      <c r="K367" s="72"/>
      <c r="L367" s="72"/>
    </row>
    <row r="368" ht="15.75" customHeight="1">
      <c r="I368" s="72"/>
      <c r="J368" s="72"/>
      <c r="K368" s="72"/>
      <c r="L368" s="72"/>
    </row>
    <row r="369" ht="15.75" customHeight="1">
      <c r="I369" s="72"/>
      <c r="J369" s="72"/>
      <c r="K369" s="72"/>
      <c r="L369" s="72"/>
    </row>
    <row r="370" ht="15.75" customHeight="1">
      <c r="I370" s="72"/>
      <c r="J370" s="72"/>
      <c r="K370" s="72"/>
      <c r="L370" s="72"/>
    </row>
    <row r="371" ht="15.75" customHeight="1">
      <c r="I371" s="72"/>
      <c r="J371" s="72"/>
      <c r="K371" s="72"/>
      <c r="L371" s="72"/>
    </row>
    <row r="372" ht="15.75" customHeight="1">
      <c r="I372" s="72"/>
      <c r="J372" s="72"/>
      <c r="K372" s="72"/>
      <c r="L372" s="72"/>
    </row>
    <row r="373" ht="15.75" customHeight="1">
      <c r="I373" s="72"/>
      <c r="J373" s="72"/>
      <c r="K373" s="72"/>
      <c r="L373" s="72"/>
    </row>
    <row r="374" ht="15.75" customHeight="1">
      <c r="I374" s="72"/>
      <c r="J374" s="72"/>
      <c r="K374" s="72"/>
      <c r="L374" s="72"/>
    </row>
    <row r="375" ht="15.75" customHeight="1">
      <c r="I375" s="72"/>
      <c r="J375" s="72"/>
      <c r="K375" s="72"/>
      <c r="L375" s="72"/>
    </row>
    <row r="376" ht="15.75" customHeight="1">
      <c r="I376" s="72"/>
      <c r="J376" s="72"/>
      <c r="K376" s="72"/>
      <c r="L376" s="72"/>
    </row>
    <row r="377" ht="15.75" customHeight="1">
      <c r="I377" s="72"/>
      <c r="J377" s="72"/>
      <c r="K377" s="72"/>
      <c r="L377" s="72"/>
    </row>
    <row r="378" ht="15.75" customHeight="1">
      <c r="I378" s="72"/>
      <c r="J378" s="72"/>
      <c r="K378" s="72"/>
      <c r="L378" s="72"/>
    </row>
    <row r="379" ht="15.75" customHeight="1">
      <c r="I379" s="72"/>
      <c r="J379" s="72"/>
      <c r="K379" s="72"/>
      <c r="L379" s="72"/>
    </row>
    <row r="380" ht="15.75" customHeight="1">
      <c r="I380" s="72"/>
      <c r="J380" s="72"/>
      <c r="K380" s="72"/>
      <c r="L380" s="72"/>
    </row>
    <row r="381" ht="15.75" customHeight="1">
      <c r="I381" s="72"/>
      <c r="J381" s="72"/>
      <c r="K381" s="72"/>
      <c r="L381" s="72"/>
    </row>
    <row r="382" ht="15.75" customHeight="1">
      <c r="I382" s="72"/>
      <c r="J382" s="72"/>
      <c r="K382" s="72"/>
      <c r="L382" s="72"/>
    </row>
    <row r="383" ht="15.75" customHeight="1">
      <c r="I383" s="72"/>
      <c r="J383" s="72"/>
      <c r="K383" s="72"/>
      <c r="L383" s="72"/>
    </row>
    <row r="384" ht="15.75" customHeight="1">
      <c r="I384" s="72"/>
      <c r="J384" s="72"/>
      <c r="K384" s="72"/>
      <c r="L384" s="72"/>
    </row>
    <row r="385" ht="15.75" customHeight="1">
      <c r="I385" s="72"/>
      <c r="J385" s="72"/>
      <c r="K385" s="72"/>
      <c r="L385" s="72"/>
    </row>
    <row r="386" ht="15.75" customHeight="1">
      <c r="I386" s="72"/>
      <c r="J386" s="72"/>
      <c r="K386" s="72"/>
      <c r="L386" s="72"/>
    </row>
    <row r="387" ht="15.75" customHeight="1">
      <c r="I387" s="72"/>
      <c r="J387" s="72"/>
      <c r="K387" s="72"/>
      <c r="L387" s="72"/>
    </row>
    <row r="388" ht="15.75" customHeight="1">
      <c r="I388" s="72"/>
      <c r="J388" s="72"/>
      <c r="K388" s="72"/>
      <c r="L388" s="72"/>
    </row>
    <row r="389" ht="15.75" customHeight="1">
      <c r="I389" s="72"/>
      <c r="J389" s="72"/>
      <c r="K389" s="72"/>
      <c r="L389" s="72"/>
    </row>
    <row r="390" ht="15.75" customHeight="1">
      <c r="I390" s="72"/>
      <c r="J390" s="72"/>
      <c r="K390" s="72"/>
      <c r="L390" s="72"/>
    </row>
    <row r="391" ht="15.75" customHeight="1">
      <c r="I391" s="72"/>
      <c r="J391" s="72"/>
      <c r="K391" s="72"/>
      <c r="L391" s="72"/>
    </row>
    <row r="392" ht="15.75" customHeight="1">
      <c r="I392" s="72"/>
      <c r="J392" s="72"/>
      <c r="K392" s="72"/>
      <c r="L392" s="72"/>
    </row>
    <row r="393" ht="15.75" customHeight="1">
      <c r="I393" s="72"/>
      <c r="J393" s="72"/>
      <c r="K393" s="72"/>
      <c r="L393" s="72"/>
    </row>
    <row r="394" ht="15.75" customHeight="1">
      <c r="I394" s="72"/>
      <c r="J394" s="72"/>
      <c r="K394" s="72"/>
      <c r="L394" s="72"/>
    </row>
    <row r="395" ht="15.75" customHeight="1">
      <c r="I395" s="72"/>
      <c r="J395" s="72"/>
      <c r="K395" s="72"/>
      <c r="L395" s="72"/>
    </row>
    <row r="396" ht="15.75" customHeight="1">
      <c r="I396" s="72"/>
      <c r="J396" s="72"/>
      <c r="K396" s="72"/>
      <c r="L396" s="72"/>
    </row>
    <row r="397" ht="15.75" customHeight="1">
      <c r="I397" s="72"/>
      <c r="J397" s="72"/>
      <c r="K397" s="72"/>
      <c r="L397" s="72"/>
    </row>
    <row r="398" ht="15.75" customHeight="1">
      <c r="I398" s="72"/>
      <c r="J398" s="72"/>
      <c r="K398" s="72"/>
      <c r="L398" s="72"/>
    </row>
    <row r="399" ht="15.75" customHeight="1">
      <c r="I399" s="72"/>
      <c r="J399" s="72"/>
      <c r="K399" s="72"/>
      <c r="L399" s="72"/>
    </row>
    <row r="400" ht="15.75" customHeight="1">
      <c r="I400" s="72"/>
      <c r="J400" s="72"/>
      <c r="K400" s="72"/>
      <c r="L400" s="72"/>
    </row>
    <row r="401" ht="15.75" customHeight="1">
      <c r="I401" s="72"/>
      <c r="J401" s="72"/>
      <c r="K401" s="72"/>
      <c r="L401" s="72"/>
    </row>
    <row r="402" ht="15.75" customHeight="1">
      <c r="I402" s="72"/>
      <c r="J402" s="72"/>
      <c r="K402" s="72"/>
      <c r="L402" s="72"/>
    </row>
    <row r="403" ht="15.75" customHeight="1">
      <c r="I403" s="72"/>
      <c r="J403" s="72"/>
      <c r="K403" s="72"/>
      <c r="L403" s="72"/>
    </row>
    <row r="404" ht="15.75" customHeight="1">
      <c r="I404" s="72"/>
      <c r="J404" s="72"/>
      <c r="K404" s="72"/>
      <c r="L404" s="72"/>
    </row>
    <row r="405" ht="15.75" customHeight="1">
      <c r="I405" s="72"/>
      <c r="J405" s="72"/>
      <c r="K405" s="72"/>
      <c r="L405" s="72"/>
    </row>
    <row r="406" ht="15.75" customHeight="1">
      <c r="I406" s="72"/>
      <c r="J406" s="72"/>
      <c r="K406" s="72"/>
      <c r="L406" s="72"/>
    </row>
    <row r="407" ht="15.75" customHeight="1">
      <c r="I407" s="72"/>
      <c r="J407" s="72"/>
      <c r="K407" s="72"/>
      <c r="L407" s="72"/>
    </row>
    <row r="408" ht="15.75" customHeight="1">
      <c r="I408" s="72"/>
      <c r="J408" s="72"/>
      <c r="K408" s="72"/>
      <c r="L408" s="72"/>
    </row>
    <row r="409" ht="15.75" customHeight="1">
      <c r="I409" s="72"/>
      <c r="J409" s="72"/>
      <c r="K409" s="72"/>
      <c r="L409" s="72"/>
    </row>
    <row r="410" ht="15.75" customHeight="1">
      <c r="I410" s="72"/>
      <c r="J410" s="72"/>
      <c r="K410" s="72"/>
      <c r="L410" s="72"/>
    </row>
    <row r="411" ht="15.75" customHeight="1">
      <c r="I411" s="72"/>
      <c r="J411" s="72"/>
      <c r="K411" s="72"/>
      <c r="L411" s="72"/>
    </row>
    <row r="412" ht="15.75" customHeight="1">
      <c r="I412" s="72"/>
      <c r="J412" s="72"/>
      <c r="K412" s="72"/>
      <c r="L412" s="72"/>
    </row>
    <row r="413" ht="15.75" customHeight="1">
      <c r="I413" s="72"/>
      <c r="J413" s="72"/>
      <c r="K413" s="72"/>
      <c r="L413" s="72"/>
    </row>
    <row r="414" ht="15.75" customHeight="1">
      <c r="I414" s="72"/>
      <c r="J414" s="72"/>
      <c r="K414" s="72"/>
      <c r="L414" s="72"/>
    </row>
    <row r="415" ht="15.75" customHeight="1">
      <c r="I415" s="72"/>
      <c r="J415" s="72"/>
      <c r="K415" s="72"/>
      <c r="L415" s="72"/>
    </row>
    <row r="416" ht="15.75" customHeight="1">
      <c r="I416" s="72"/>
      <c r="J416" s="72"/>
      <c r="K416" s="72"/>
      <c r="L416" s="72"/>
    </row>
    <row r="417" ht="15.75" customHeight="1">
      <c r="I417" s="72"/>
      <c r="J417" s="72"/>
      <c r="K417" s="72"/>
      <c r="L417" s="72"/>
    </row>
    <row r="418" ht="15.75" customHeight="1">
      <c r="I418" s="72"/>
      <c r="J418" s="72"/>
      <c r="K418" s="72"/>
      <c r="L418" s="72"/>
    </row>
    <row r="419" ht="15.75" customHeight="1">
      <c r="I419" s="72"/>
      <c r="J419" s="72"/>
      <c r="K419" s="72"/>
      <c r="L419" s="72"/>
    </row>
    <row r="420" ht="15.75" customHeight="1">
      <c r="I420" s="72"/>
      <c r="J420" s="72"/>
      <c r="K420" s="72"/>
      <c r="L420" s="72"/>
    </row>
    <row r="421" ht="15.75" customHeight="1">
      <c r="I421" s="72"/>
      <c r="J421" s="72"/>
      <c r="K421" s="72"/>
      <c r="L421" s="72"/>
    </row>
    <row r="422" ht="15.75" customHeight="1">
      <c r="I422" s="72"/>
      <c r="J422" s="72"/>
      <c r="K422" s="72"/>
      <c r="L422" s="72"/>
    </row>
    <row r="423" ht="15.75" customHeight="1">
      <c r="I423" s="72"/>
      <c r="J423" s="72"/>
      <c r="K423" s="72"/>
      <c r="L423" s="72"/>
    </row>
    <row r="424" ht="15.75" customHeight="1">
      <c r="I424" s="72"/>
      <c r="J424" s="72"/>
      <c r="K424" s="72"/>
      <c r="L424" s="72"/>
    </row>
    <row r="425" ht="15.75" customHeight="1">
      <c r="I425" s="72"/>
      <c r="J425" s="72"/>
      <c r="K425" s="72"/>
      <c r="L425" s="72"/>
    </row>
    <row r="426" ht="15.75" customHeight="1">
      <c r="I426" s="72"/>
      <c r="J426" s="72"/>
      <c r="K426" s="72"/>
      <c r="L426" s="72"/>
    </row>
    <row r="427" ht="15.75" customHeight="1">
      <c r="I427" s="72"/>
      <c r="J427" s="72"/>
      <c r="K427" s="72"/>
      <c r="L427" s="72"/>
    </row>
    <row r="428" ht="15.75" customHeight="1">
      <c r="I428" s="72"/>
      <c r="J428" s="72"/>
      <c r="K428" s="72"/>
      <c r="L428" s="72"/>
    </row>
    <row r="429" ht="15.75" customHeight="1">
      <c r="I429" s="72"/>
      <c r="J429" s="72"/>
      <c r="K429" s="72"/>
      <c r="L429" s="72"/>
    </row>
    <row r="430" ht="15.75" customHeight="1">
      <c r="I430" s="72"/>
      <c r="J430" s="72"/>
      <c r="K430" s="72"/>
      <c r="L430" s="72"/>
    </row>
    <row r="431" ht="15.75" customHeight="1">
      <c r="I431" s="72"/>
      <c r="J431" s="72"/>
      <c r="K431" s="72"/>
      <c r="L431" s="72"/>
    </row>
    <row r="432" ht="15.75" customHeight="1">
      <c r="I432" s="72"/>
      <c r="J432" s="72"/>
      <c r="K432" s="72"/>
      <c r="L432" s="72"/>
    </row>
    <row r="433" ht="15.75" customHeight="1">
      <c r="I433" s="72"/>
      <c r="J433" s="72"/>
      <c r="K433" s="72"/>
      <c r="L433" s="72"/>
    </row>
    <row r="434" ht="15.75" customHeight="1">
      <c r="I434" s="72"/>
      <c r="J434" s="72"/>
      <c r="K434" s="72"/>
      <c r="L434" s="72"/>
    </row>
    <row r="435" ht="15.75" customHeight="1">
      <c r="I435" s="72"/>
      <c r="J435" s="72"/>
      <c r="K435" s="72"/>
      <c r="L435" s="72"/>
    </row>
    <row r="436" ht="15.75" customHeight="1">
      <c r="I436" s="72"/>
      <c r="J436" s="72"/>
      <c r="K436" s="72"/>
      <c r="L436" s="72"/>
    </row>
    <row r="437" ht="15.75" customHeight="1">
      <c r="I437" s="72"/>
      <c r="J437" s="72"/>
      <c r="K437" s="72"/>
      <c r="L437" s="72"/>
    </row>
    <row r="438" ht="15.75" customHeight="1">
      <c r="I438" s="72"/>
      <c r="J438" s="72"/>
      <c r="K438" s="72"/>
      <c r="L438" s="72"/>
    </row>
    <row r="439" ht="15.75" customHeight="1">
      <c r="I439" s="72"/>
      <c r="J439" s="72"/>
      <c r="K439" s="72"/>
      <c r="L439" s="72"/>
    </row>
    <row r="440" ht="15.75" customHeight="1">
      <c r="I440" s="72"/>
      <c r="J440" s="72"/>
      <c r="K440" s="72"/>
      <c r="L440" s="72"/>
    </row>
    <row r="441" ht="15.75" customHeight="1">
      <c r="I441" s="72"/>
      <c r="J441" s="72"/>
      <c r="K441" s="72"/>
      <c r="L441" s="72"/>
    </row>
    <row r="442" ht="15.75" customHeight="1">
      <c r="I442" s="72"/>
      <c r="J442" s="72"/>
      <c r="K442" s="72"/>
      <c r="L442" s="72"/>
    </row>
    <row r="443" ht="15.75" customHeight="1">
      <c r="I443" s="72"/>
      <c r="J443" s="72"/>
      <c r="K443" s="72"/>
      <c r="L443" s="72"/>
    </row>
    <row r="444" ht="15.75" customHeight="1">
      <c r="I444" s="72"/>
      <c r="J444" s="72"/>
      <c r="K444" s="72"/>
      <c r="L444" s="72"/>
    </row>
    <row r="445" ht="15.75" customHeight="1">
      <c r="I445" s="72"/>
      <c r="J445" s="72"/>
      <c r="K445" s="72"/>
      <c r="L445" s="72"/>
    </row>
    <row r="446" ht="15.75" customHeight="1">
      <c r="I446" s="72"/>
      <c r="J446" s="72"/>
      <c r="K446" s="72"/>
      <c r="L446" s="72"/>
    </row>
    <row r="447" ht="15.75" customHeight="1">
      <c r="I447" s="72"/>
      <c r="J447" s="72"/>
      <c r="K447" s="72"/>
      <c r="L447" s="72"/>
    </row>
    <row r="448" ht="15.75" customHeight="1">
      <c r="I448" s="72"/>
      <c r="J448" s="72"/>
      <c r="K448" s="72"/>
      <c r="L448" s="72"/>
    </row>
    <row r="449" ht="15.75" customHeight="1">
      <c r="I449" s="72"/>
      <c r="J449" s="72"/>
      <c r="K449" s="72"/>
      <c r="L449" s="72"/>
    </row>
    <row r="450" ht="15.75" customHeight="1">
      <c r="I450" s="72"/>
      <c r="J450" s="72"/>
      <c r="K450" s="72"/>
      <c r="L450" s="72"/>
    </row>
    <row r="451" ht="15.75" customHeight="1">
      <c r="I451" s="72"/>
      <c r="J451" s="72"/>
      <c r="K451" s="72"/>
      <c r="L451" s="72"/>
    </row>
    <row r="452" ht="15.75" customHeight="1">
      <c r="I452" s="72"/>
      <c r="J452" s="72"/>
      <c r="K452" s="72"/>
      <c r="L452" s="72"/>
    </row>
    <row r="453" ht="15.75" customHeight="1">
      <c r="I453" s="72"/>
      <c r="J453" s="72"/>
      <c r="K453" s="72"/>
      <c r="L453" s="72"/>
    </row>
    <row r="454" ht="15.75" customHeight="1">
      <c r="I454" s="72"/>
      <c r="J454" s="72"/>
      <c r="K454" s="72"/>
      <c r="L454" s="72"/>
    </row>
    <row r="455" ht="15.75" customHeight="1">
      <c r="I455" s="72"/>
      <c r="J455" s="72"/>
      <c r="K455" s="72"/>
      <c r="L455" s="72"/>
    </row>
    <row r="456" ht="15.75" customHeight="1">
      <c r="I456" s="72"/>
      <c r="J456" s="72"/>
      <c r="K456" s="72"/>
      <c r="L456" s="72"/>
    </row>
    <row r="457" ht="15.75" customHeight="1">
      <c r="I457" s="72"/>
      <c r="J457" s="72"/>
      <c r="K457" s="72"/>
      <c r="L457" s="72"/>
    </row>
    <row r="458" ht="15.75" customHeight="1">
      <c r="I458" s="72"/>
      <c r="J458" s="72"/>
      <c r="K458" s="72"/>
      <c r="L458" s="72"/>
    </row>
    <row r="459" ht="15.75" customHeight="1">
      <c r="I459" s="72"/>
      <c r="J459" s="72"/>
      <c r="K459" s="72"/>
      <c r="L459" s="72"/>
    </row>
    <row r="460" ht="15.75" customHeight="1">
      <c r="I460" s="72"/>
      <c r="J460" s="72"/>
      <c r="K460" s="72"/>
      <c r="L460" s="72"/>
    </row>
    <row r="461" ht="15.75" customHeight="1">
      <c r="I461" s="72"/>
      <c r="J461" s="72"/>
      <c r="K461" s="72"/>
      <c r="L461" s="72"/>
    </row>
    <row r="462" ht="15.75" customHeight="1">
      <c r="I462" s="72"/>
      <c r="J462" s="72"/>
      <c r="K462" s="72"/>
      <c r="L462" s="72"/>
    </row>
    <row r="463" ht="15.75" customHeight="1">
      <c r="I463" s="72"/>
      <c r="J463" s="72"/>
      <c r="K463" s="72"/>
      <c r="L463" s="72"/>
    </row>
    <row r="464" ht="15.75" customHeight="1">
      <c r="I464" s="72"/>
      <c r="J464" s="72"/>
      <c r="K464" s="72"/>
      <c r="L464" s="72"/>
    </row>
    <row r="465" ht="15.75" customHeight="1">
      <c r="I465" s="72"/>
      <c r="J465" s="72"/>
      <c r="K465" s="72"/>
      <c r="L465" s="72"/>
    </row>
    <row r="466" ht="15.75" customHeight="1">
      <c r="I466" s="72"/>
      <c r="J466" s="72"/>
      <c r="K466" s="72"/>
      <c r="L466" s="72"/>
    </row>
    <row r="467" ht="15.75" customHeight="1">
      <c r="I467" s="72"/>
      <c r="J467" s="72"/>
      <c r="K467" s="72"/>
      <c r="L467" s="72"/>
    </row>
    <row r="468" ht="15.75" customHeight="1">
      <c r="I468" s="72"/>
      <c r="J468" s="72"/>
      <c r="K468" s="72"/>
      <c r="L468" s="72"/>
    </row>
    <row r="469" ht="15.75" customHeight="1">
      <c r="I469" s="72"/>
      <c r="J469" s="72"/>
      <c r="K469" s="72"/>
      <c r="L469" s="72"/>
    </row>
    <row r="470" ht="15.75" customHeight="1">
      <c r="I470" s="72"/>
      <c r="J470" s="72"/>
      <c r="K470" s="72"/>
      <c r="L470" s="72"/>
    </row>
    <row r="471" ht="15.75" customHeight="1">
      <c r="I471" s="72"/>
      <c r="J471" s="72"/>
      <c r="K471" s="72"/>
      <c r="L471" s="72"/>
    </row>
    <row r="472" ht="15.75" customHeight="1">
      <c r="I472" s="72"/>
      <c r="J472" s="72"/>
      <c r="K472" s="72"/>
      <c r="L472" s="72"/>
    </row>
    <row r="473" ht="15.75" customHeight="1">
      <c r="I473" s="72"/>
      <c r="J473" s="72"/>
      <c r="K473" s="72"/>
      <c r="L473" s="72"/>
    </row>
    <row r="474" ht="15.75" customHeight="1">
      <c r="I474" s="72"/>
      <c r="J474" s="72"/>
      <c r="K474" s="72"/>
      <c r="L474" s="72"/>
    </row>
    <row r="475" ht="15.75" customHeight="1">
      <c r="I475" s="72"/>
      <c r="J475" s="72"/>
      <c r="K475" s="72"/>
      <c r="L475" s="72"/>
    </row>
    <row r="476" ht="15.75" customHeight="1">
      <c r="I476" s="72"/>
      <c r="J476" s="72"/>
      <c r="K476" s="72"/>
      <c r="L476" s="72"/>
    </row>
    <row r="477" ht="15.75" customHeight="1">
      <c r="I477" s="72"/>
      <c r="J477" s="72"/>
      <c r="K477" s="72"/>
      <c r="L477" s="72"/>
    </row>
    <row r="478" ht="15.75" customHeight="1">
      <c r="I478" s="72"/>
      <c r="J478" s="72"/>
      <c r="K478" s="72"/>
      <c r="L478" s="72"/>
    </row>
    <row r="479" ht="15.75" customHeight="1">
      <c r="I479" s="72"/>
      <c r="J479" s="72"/>
      <c r="K479" s="72"/>
      <c r="L479" s="72"/>
    </row>
    <row r="480" ht="15.75" customHeight="1">
      <c r="I480" s="72"/>
      <c r="J480" s="72"/>
      <c r="K480" s="72"/>
      <c r="L480" s="72"/>
    </row>
    <row r="481" ht="15.75" customHeight="1">
      <c r="I481" s="72"/>
      <c r="J481" s="72"/>
      <c r="K481" s="72"/>
      <c r="L481" s="72"/>
    </row>
    <row r="482" ht="15.75" customHeight="1">
      <c r="I482" s="72"/>
      <c r="J482" s="72"/>
      <c r="K482" s="72"/>
      <c r="L482" s="72"/>
    </row>
    <row r="483" ht="15.75" customHeight="1">
      <c r="I483" s="72"/>
      <c r="J483" s="72"/>
      <c r="K483" s="72"/>
      <c r="L483" s="72"/>
    </row>
    <row r="484" ht="15.75" customHeight="1">
      <c r="I484" s="72"/>
      <c r="J484" s="72"/>
      <c r="K484" s="72"/>
      <c r="L484" s="72"/>
    </row>
    <row r="485" ht="15.75" customHeight="1">
      <c r="I485" s="72"/>
      <c r="J485" s="72"/>
      <c r="K485" s="72"/>
      <c r="L485" s="72"/>
    </row>
    <row r="486" ht="15.75" customHeight="1">
      <c r="I486" s="72"/>
      <c r="J486" s="72"/>
      <c r="K486" s="72"/>
      <c r="L486" s="72"/>
    </row>
    <row r="487" ht="15.75" customHeight="1">
      <c r="I487" s="72"/>
      <c r="J487" s="72"/>
      <c r="K487" s="72"/>
      <c r="L487" s="72"/>
    </row>
    <row r="488" ht="15.75" customHeight="1">
      <c r="I488" s="72"/>
      <c r="J488" s="72"/>
      <c r="K488" s="72"/>
      <c r="L488" s="72"/>
    </row>
    <row r="489" ht="15.75" customHeight="1">
      <c r="I489" s="72"/>
      <c r="J489" s="72"/>
      <c r="K489" s="72"/>
      <c r="L489" s="72"/>
    </row>
    <row r="490" ht="15.75" customHeight="1">
      <c r="I490" s="72"/>
      <c r="J490" s="72"/>
      <c r="K490" s="72"/>
      <c r="L490" s="72"/>
    </row>
    <row r="491" ht="15.75" customHeight="1">
      <c r="I491" s="72"/>
      <c r="J491" s="72"/>
      <c r="K491" s="72"/>
      <c r="L491" s="72"/>
    </row>
    <row r="492" ht="15.75" customHeight="1">
      <c r="I492" s="72"/>
      <c r="J492" s="72"/>
      <c r="K492" s="72"/>
      <c r="L492" s="72"/>
    </row>
    <row r="493" ht="15.75" customHeight="1">
      <c r="I493" s="72"/>
      <c r="J493" s="72"/>
      <c r="K493" s="72"/>
      <c r="L493" s="72"/>
    </row>
    <row r="494" ht="15.75" customHeight="1">
      <c r="I494" s="72"/>
      <c r="J494" s="72"/>
      <c r="K494" s="72"/>
      <c r="L494" s="72"/>
    </row>
    <row r="495" ht="15.75" customHeight="1">
      <c r="I495" s="72"/>
      <c r="J495" s="72"/>
      <c r="K495" s="72"/>
      <c r="L495" s="72"/>
    </row>
    <row r="496" ht="15.75" customHeight="1">
      <c r="I496" s="72"/>
      <c r="J496" s="72"/>
      <c r="K496" s="72"/>
      <c r="L496" s="72"/>
    </row>
    <row r="497" ht="15.75" customHeight="1">
      <c r="I497" s="72"/>
      <c r="J497" s="72"/>
      <c r="K497" s="72"/>
      <c r="L497" s="72"/>
    </row>
    <row r="498" ht="15.75" customHeight="1">
      <c r="I498" s="72"/>
      <c r="J498" s="72"/>
      <c r="K498" s="72"/>
      <c r="L498" s="72"/>
    </row>
    <row r="499" ht="15.75" customHeight="1">
      <c r="I499" s="72"/>
      <c r="J499" s="72"/>
      <c r="K499" s="72"/>
      <c r="L499" s="72"/>
    </row>
    <row r="500" ht="15.75" customHeight="1">
      <c r="I500" s="72"/>
      <c r="J500" s="72"/>
      <c r="K500" s="72"/>
      <c r="L500" s="72"/>
    </row>
    <row r="501" ht="15.75" customHeight="1">
      <c r="I501" s="72"/>
      <c r="J501" s="72"/>
      <c r="K501" s="72"/>
      <c r="L501" s="72"/>
    </row>
    <row r="502" ht="15.75" customHeight="1">
      <c r="I502" s="72"/>
      <c r="J502" s="72"/>
      <c r="K502" s="72"/>
      <c r="L502" s="72"/>
    </row>
    <row r="503" ht="15.75" customHeight="1">
      <c r="I503" s="72"/>
      <c r="J503" s="72"/>
      <c r="K503" s="72"/>
      <c r="L503" s="72"/>
    </row>
    <row r="504" ht="15.75" customHeight="1">
      <c r="I504" s="72"/>
      <c r="J504" s="72"/>
      <c r="K504" s="72"/>
      <c r="L504" s="72"/>
    </row>
    <row r="505" ht="15.75" customHeight="1">
      <c r="I505" s="72"/>
      <c r="J505" s="72"/>
      <c r="K505" s="72"/>
      <c r="L505" s="72"/>
    </row>
    <row r="506" ht="15.75" customHeight="1">
      <c r="I506" s="72"/>
      <c r="J506" s="72"/>
      <c r="K506" s="72"/>
      <c r="L506" s="72"/>
    </row>
    <row r="507" ht="15.75" customHeight="1">
      <c r="I507" s="72"/>
      <c r="J507" s="72"/>
      <c r="K507" s="72"/>
      <c r="L507" s="72"/>
    </row>
    <row r="508" ht="15.75" customHeight="1">
      <c r="I508" s="72"/>
      <c r="J508" s="72"/>
      <c r="K508" s="72"/>
      <c r="L508" s="72"/>
    </row>
    <row r="509" ht="15.75" customHeight="1">
      <c r="I509" s="72"/>
      <c r="J509" s="72"/>
      <c r="K509" s="72"/>
      <c r="L509" s="72"/>
    </row>
    <row r="510" ht="15.75" customHeight="1">
      <c r="I510" s="72"/>
      <c r="J510" s="72"/>
      <c r="K510" s="72"/>
      <c r="L510" s="72"/>
    </row>
    <row r="511" ht="15.75" customHeight="1">
      <c r="I511" s="72"/>
      <c r="J511" s="72"/>
      <c r="K511" s="72"/>
      <c r="L511" s="72"/>
    </row>
    <row r="512" ht="15.75" customHeight="1">
      <c r="I512" s="72"/>
      <c r="J512" s="72"/>
      <c r="K512" s="72"/>
      <c r="L512" s="72"/>
    </row>
    <row r="513" ht="15.75" customHeight="1">
      <c r="I513" s="72"/>
      <c r="J513" s="72"/>
      <c r="K513" s="72"/>
      <c r="L513" s="72"/>
    </row>
    <row r="514" ht="15.75" customHeight="1">
      <c r="I514" s="72"/>
      <c r="J514" s="72"/>
      <c r="K514" s="72"/>
      <c r="L514" s="72"/>
    </row>
    <row r="515" ht="15.75" customHeight="1">
      <c r="I515" s="72"/>
      <c r="J515" s="72"/>
      <c r="K515" s="72"/>
      <c r="L515" s="72"/>
    </row>
    <row r="516" ht="15.75" customHeight="1">
      <c r="I516" s="72"/>
      <c r="J516" s="72"/>
      <c r="K516" s="72"/>
      <c r="L516" s="72"/>
    </row>
    <row r="517" ht="15.75" customHeight="1">
      <c r="I517" s="72"/>
      <c r="J517" s="72"/>
      <c r="K517" s="72"/>
      <c r="L517" s="72"/>
    </row>
    <row r="518" ht="15.75" customHeight="1">
      <c r="I518" s="72"/>
      <c r="J518" s="72"/>
      <c r="K518" s="72"/>
      <c r="L518" s="72"/>
    </row>
    <row r="519" ht="15.75" customHeight="1">
      <c r="I519" s="72"/>
      <c r="J519" s="72"/>
      <c r="K519" s="72"/>
      <c r="L519" s="72"/>
    </row>
    <row r="520" ht="15.75" customHeight="1">
      <c r="I520" s="72"/>
      <c r="J520" s="72"/>
      <c r="K520" s="72"/>
      <c r="L520" s="72"/>
    </row>
    <row r="521" ht="15.75" customHeight="1">
      <c r="I521" s="72"/>
      <c r="J521" s="72"/>
      <c r="K521" s="72"/>
      <c r="L521" s="72"/>
    </row>
    <row r="522" ht="15.75" customHeight="1">
      <c r="I522" s="72"/>
      <c r="J522" s="72"/>
      <c r="K522" s="72"/>
      <c r="L522" s="72"/>
    </row>
    <row r="523" ht="15.75" customHeight="1">
      <c r="I523" s="72"/>
      <c r="J523" s="72"/>
      <c r="K523" s="72"/>
      <c r="L523" s="72"/>
    </row>
    <row r="524" ht="15.75" customHeight="1">
      <c r="I524" s="72"/>
      <c r="J524" s="72"/>
      <c r="K524" s="72"/>
      <c r="L524" s="72"/>
    </row>
    <row r="525" ht="15.75" customHeight="1">
      <c r="I525" s="72"/>
      <c r="J525" s="72"/>
      <c r="K525" s="72"/>
      <c r="L525" s="72"/>
    </row>
    <row r="526" ht="15.75" customHeight="1">
      <c r="I526" s="72"/>
      <c r="J526" s="72"/>
      <c r="K526" s="72"/>
      <c r="L526" s="72"/>
    </row>
    <row r="527" ht="15.75" customHeight="1">
      <c r="I527" s="72"/>
      <c r="J527" s="72"/>
      <c r="K527" s="72"/>
      <c r="L527" s="72"/>
    </row>
    <row r="528" ht="15.75" customHeight="1">
      <c r="I528" s="72"/>
      <c r="J528" s="72"/>
      <c r="K528" s="72"/>
      <c r="L528" s="72"/>
    </row>
    <row r="529" ht="15.75" customHeight="1">
      <c r="I529" s="72"/>
      <c r="J529" s="72"/>
      <c r="K529" s="72"/>
      <c r="L529" s="72"/>
    </row>
    <row r="530" ht="15.75" customHeight="1">
      <c r="I530" s="72"/>
      <c r="J530" s="72"/>
      <c r="K530" s="72"/>
      <c r="L530" s="72"/>
    </row>
    <row r="531" ht="15.75" customHeight="1">
      <c r="I531" s="72"/>
      <c r="J531" s="72"/>
      <c r="K531" s="72"/>
      <c r="L531" s="72"/>
    </row>
    <row r="532" ht="15.75" customHeight="1">
      <c r="I532" s="72"/>
      <c r="J532" s="72"/>
      <c r="K532" s="72"/>
      <c r="L532" s="72"/>
    </row>
    <row r="533" ht="15.75" customHeight="1">
      <c r="I533" s="72"/>
      <c r="J533" s="72"/>
      <c r="K533" s="72"/>
      <c r="L533" s="72"/>
    </row>
    <row r="534" ht="15.75" customHeight="1">
      <c r="I534" s="72"/>
      <c r="J534" s="72"/>
      <c r="K534" s="72"/>
      <c r="L534" s="72"/>
    </row>
    <row r="535" ht="15.75" customHeight="1">
      <c r="I535" s="72"/>
      <c r="J535" s="72"/>
      <c r="K535" s="72"/>
      <c r="L535" s="72"/>
    </row>
    <row r="536" ht="15.75" customHeight="1">
      <c r="I536" s="72"/>
      <c r="J536" s="72"/>
      <c r="K536" s="72"/>
      <c r="L536" s="72"/>
    </row>
    <row r="537" ht="15.75" customHeight="1">
      <c r="I537" s="72"/>
      <c r="J537" s="72"/>
      <c r="K537" s="72"/>
      <c r="L537" s="72"/>
    </row>
    <row r="538" ht="15.75" customHeight="1">
      <c r="I538" s="72"/>
      <c r="J538" s="72"/>
      <c r="K538" s="72"/>
      <c r="L538" s="72"/>
    </row>
    <row r="539" ht="15.75" customHeight="1">
      <c r="I539" s="72"/>
      <c r="J539" s="72"/>
      <c r="K539" s="72"/>
      <c r="L539" s="72"/>
    </row>
    <row r="540" ht="15.75" customHeight="1">
      <c r="I540" s="72"/>
      <c r="J540" s="72"/>
      <c r="K540" s="72"/>
      <c r="L540" s="72"/>
    </row>
    <row r="541" ht="15.75" customHeight="1">
      <c r="I541" s="72"/>
      <c r="J541" s="72"/>
      <c r="K541" s="72"/>
      <c r="L541" s="72"/>
    </row>
    <row r="542" ht="15.75" customHeight="1">
      <c r="I542" s="72"/>
      <c r="J542" s="72"/>
      <c r="K542" s="72"/>
      <c r="L542" s="72"/>
    </row>
    <row r="543" ht="15.75" customHeight="1">
      <c r="I543" s="72"/>
      <c r="J543" s="72"/>
      <c r="K543" s="72"/>
      <c r="L543" s="72"/>
    </row>
    <row r="544" ht="15.75" customHeight="1">
      <c r="I544" s="72"/>
      <c r="J544" s="72"/>
      <c r="K544" s="72"/>
      <c r="L544" s="72"/>
    </row>
    <row r="545" ht="15.75" customHeight="1">
      <c r="I545" s="72"/>
      <c r="J545" s="72"/>
      <c r="K545" s="72"/>
      <c r="L545" s="72"/>
    </row>
    <row r="546" ht="15.75" customHeight="1">
      <c r="I546" s="72"/>
      <c r="J546" s="72"/>
      <c r="K546" s="72"/>
      <c r="L546" s="72"/>
    </row>
    <row r="547" ht="15.75" customHeight="1">
      <c r="I547" s="72"/>
      <c r="J547" s="72"/>
      <c r="K547" s="72"/>
      <c r="L547" s="72"/>
    </row>
    <row r="548" ht="15.75" customHeight="1">
      <c r="I548" s="72"/>
      <c r="J548" s="72"/>
      <c r="K548" s="72"/>
      <c r="L548" s="72"/>
    </row>
    <row r="549" ht="15.75" customHeight="1">
      <c r="I549" s="72"/>
      <c r="J549" s="72"/>
      <c r="K549" s="72"/>
      <c r="L549" s="72"/>
    </row>
    <row r="550" ht="15.75" customHeight="1">
      <c r="I550" s="72"/>
      <c r="J550" s="72"/>
      <c r="K550" s="72"/>
      <c r="L550" s="72"/>
    </row>
    <row r="551" ht="15.75" customHeight="1">
      <c r="I551" s="72"/>
      <c r="J551" s="72"/>
      <c r="K551" s="72"/>
      <c r="L551" s="72"/>
    </row>
    <row r="552" ht="15.75" customHeight="1">
      <c r="I552" s="72"/>
      <c r="J552" s="72"/>
      <c r="K552" s="72"/>
      <c r="L552" s="72"/>
    </row>
    <row r="553" ht="15.75" customHeight="1">
      <c r="I553" s="72"/>
      <c r="J553" s="72"/>
      <c r="K553" s="72"/>
      <c r="L553" s="72"/>
    </row>
    <row r="554" ht="15.75" customHeight="1">
      <c r="I554" s="72"/>
      <c r="J554" s="72"/>
      <c r="K554" s="72"/>
      <c r="L554" s="72"/>
    </row>
    <row r="555" ht="15.75" customHeight="1">
      <c r="I555" s="72"/>
      <c r="J555" s="72"/>
      <c r="K555" s="72"/>
      <c r="L555" s="72"/>
    </row>
    <row r="556" ht="15.75" customHeight="1">
      <c r="I556" s="72"/>
      <c r="J556" s="72"/>
      <c r="K556" s="72"/>
      <c r="L556" s="72"/>
    </row>
    <row r="557" ht="15.75" customHeight="1">
      <c r="I557" s="72"/>
      <c r="J557" s="72"/>
      <c r="K557" s="72"/>
      <c r="L557" s="72"/>
    </row>
    <row r="558" ht="15.75" customHeight="1">
      <c r="I558" s="72"/>
      <c r="J558" s="72"/>
      <c r="K558" s="72"/>
      <c r="L558" s="72"/>
    </row>
    <row r="559" ht="15.75" customHeight="1">
      <c r="I559" s="72"/>
      <c r="J559" s="72"/>
      <c r="K559" s="72"/>
      <c r="L559" s="72"/>
    </row>
    <row r="560" ht="15.75" customHeight="1">
      <c r="I560" s="72"/>
      <c r="J560" s="72"/>
      <c r="K560" s="72"/>
      <c r="L560" s="72"/>
    </row>
    <row r="561" ht="15.75" customHeight="1">
      <c r="I561" s="72"/>
      <c r="J561" s="72"/>
      <c r="K561" s="72"/>
      <c r="L561" s="72"/>
    </row>
    <row r="562" ht="15.75" customHeight="1">
      <c r="I562" s="72"/>
      <c r="J562" s="72"/>
      <c r="K562" s="72"/>
      <c r="L562" s="72"/>
    </row>
    <row r="563" ht="15.75" customHeight="1">
      <c r="I563" s="72"/>
      <c r="J563" s="72"/>
      <c r="K563" s="72"/>
      <c r="L563" s="72"/>
    </row>
    <row r="564" ht="15.75" customHeight="1">
      <c r="I564" s="72"/>
      <c r="J564" s="72"/>
      <c r="K564" s="72"/>
      <c r="L564" s="72"/>
    </row>
    <row r="565" ht="15.75" customHeight="1">
      <c r="I565" s="72"/>
      <c r="J565" s="72"/>
      <c r="K565" s="72"/>
      <c r="L565" s="72"/>
    </row>
    <row r="566" ht="15.75" customHeight="1">
      <c r="I566" s="72"/>
      <c r="J566" s="72"/>
      <c r="K566" s="72"/>
      <c r="L566" s="72"/>
    </row>
    <row r="567" ht="15.75" customHeight="1">
      <c r="I567" s="72"/>
      <c r="J567" s="72"/>
      <c r="K567" s="72"/>
      <c r="L567" s="72"/>
    </row>
    <row r="568" ht="15.75" customHeight="1">
      <c r="I568" s="72"/>
      <c r="J568" s="72"/>
      <c r="K568" s="72"/>
      <c r="L568" s="72"/>
    </row>
    <row r="569" ht="15.75" customHeight="1">
      <c r="I569" s="72"/>
      <c r="J569" s="72"/>
      <c r="K569" s="72"/>
      <c r="L569" s="72"/>
    </row>
    <row r="570" ht="15.75" customHeight="1">
      <c r="I570" s="72"/>
      <c r="J570" s="72"/>
      <c r="K570" s="72"/>
      <c r="L570" s="72"/>
    </row>
    <row r="571" ht="15.75" customHeight="1">
      <c r="I571" s="72"/>
      <c r="J571" s="72"/>
      <c r="K571" s="72"/>
      <c r="L571" s="72"/>
    </row>
    <row r="572" ht="15.75" customHeight="1">
      <c r="I572" s="72"/>
      <c r="J572" s="72"/>
      <c r="K572" s="72"/>
      <c r="L572" s="72"/>
    </row>
    <row r="573" ht="15.75" customHeight="1">
      <c r="I573" s="72"/>
      <c r="J573" s="72"/>
      <c r="K573" s="72"/>
      <c r="L573" s="72"/>
    </row>
    <row r="574" ht="15.75" customHeight="1">
      <c r="I574" s="72"/>
      <c r="J574" s="72"/>
      <c r="K574" s="72"/>
      <c r="L574" s="72"/>
    </row>
    <row r="575" ht="15.75" customHeight="1">
      <c r="I575" s="72"/>
      <c r="J575" s="72"/>
      <c r="K575" s="72"/>
      <c r="L575" s="72"/>
    </row>
    <row r="576" ht="15.75" customHeight="1">
      <c r="I576" s="72"/>
      <c r="J576" s="72"/>
      <c r="K576" s="72"/>
      <c r="L576" s="72"/>
    </row>
    <row r="577" ht="15.75" customHeight="1">
      <c r="I577" s="72"/>
      <c r="J577" s="72"/>
      <c r="K577" s="72"/>
      <c r="L577" s="72"/>
    </row>
    <row r="578" ht="15.75" customHeight="1">
      <c r="I578" s="72"/>
      <c r="J578" s="72"/>
      <c r="K578" s="72"/>
      <c r="L578" s="72"/>
    </row>
    <row r="579" ht="15.75" customHeight="1">
      <c r="I579" s="72"/>
      <c r="J579" s="72"/>
      <c r="K579" s="72"/>
      <c r="L579" s="72"/>
    </row>
    <row r="580" ht="15.75" customHeight="1">
      <c r="I580" s="72"/>
      <c r="J580" s="72"/>
      <c r="K580" s="72"/>
      <c r="L580" s="72"/>
    </row>
    <row r="581" ht="15.75" customHeight="1">
      <c r="I581" s="72"/>
      <c r="J581" s="72"/>
      <c r="K581" s="72"/>
      <c r="L581" s="72"/>
    </row>
    <row r="582" ht="15.75" customHeight="1">
      <c r="I582" s="72"/>
      <c r="J582" s="72"/>
      <c r="K582" s="72"/>
      <c r="L582" s="72"/>
    </row>
    <row r="583" ht="15.75" customHeight="1">
      <c r="I583" s="72"/>
      <c r="J583" s="72"/>
      <c r="K583" s="72"/>
      <c r="L583" s="72"/>
    </row>
    <row r="584" ht="15.75" customHeight="1">
      <c r="I584" s="72"/>
      <c r="J584" s="72"/>
      <c r="K584" s="72"/>
      <c r="L584" s="72"/>
    </row>
    <row r="585" ht="15.75" customHeight="1">
      <c r="I585" s="72"/>
      <c r="J585" s="72"/>
      <c r="K585" s="72"/>
      <c r="L585" s="72"/>
    </row>
    <row r="586" ht="15.75" customHeight="1">
      <c r="I586" s="72"/>
      <c r="J586" s="72"/>
      <c r="K586" s="72"/>
      <c r="L586" s="72"/>
    </row>
    <row r="587" ht="15.75" customHeight="1">
      <c r="I587" s="72"/>
      <c r="J587" s="72"/>
      <c r="K587" s="72"/>
      <c r="L587" s="72"/>
    </row>
    <row r="588" ht="15.75" customHeight="1">
      <c r="I588" s="72"/>
      <c r="J588" s="72"/>
      <c r="K588" s="72"/>
      <c r="L588" s="72"/>
    </row>
    <row r="589" ht="15.75" customHeight="1">
      <c r="I589" s="72"/>
      <c r="J589" s="72"/>
      <c r="K589" s="72"/>
      <c r="L589" s="72"/>
    </row>
    <row r="590" ht="15.75" customHeight="1">
      <c r="I590" s="72"/>
      <c r="J590" s="72"/>
      <c r="K590" s="72"/>
      <c r="L590" s="72"/>
    </row>
    <row r="591" ht="15.75" customHeight="1">
      <c r="I591" s="72"/>
      <c r="J591" s="72"/>
      <c r="K591" s="72"/>
      <c r="L591" s="72"/>
    </row>
    <row r="592" ht="15.75" customHeight="1">
      <c r="I592" s="72"/>
      <c r="J592" s="72"/>
      <c r="K592" s="72"/>
      <c r="L592" s="72"/>
    </row>
    <row r="593" ht="15.75" customHeight="1">
      <c r="I593" s="72"/>
      <c r="J593" s="72"/>
      <c r="K593" s="72"/>
      <c r="L593" s="72"/>
    </row>
    <row r="594" ht="15.75" customHeight="1">
      <c r="I594" s="72"/>
      <c r="J594" s="72"/>
      <c r="K594" s="72"/>
      <c r="L594" s="72"/>
    </row>
    <row r="595" ht="15.75" customHeight="1">
      <c r="I595" s="72"/>
      <c r="J595" s="72"/>
      <c r="K595" s="72"/>
      <c r="L595" s="72"/>
    </row>
    <row r="596" ht="15.75" customHeight="1">
      <c r="I596" s="72"/>
      <c r="J596" s="72"/>
      <c r="K596" s="72"/>
      <c r="L596" s="72"/>
    </row>
    <row r="597" ht="15.75" customHeight="1">
      <c r="I597" s="72"/>
      <c r="J597" s="72"/>
      <c r="K597" s="72"/>
      <c r="L597" s="72"/>
    </row>
    <row r="598" ht="15.75" customHeight="1">
      <c r="I598" s="72"/>
      <c r="J598" s="72"/>
      <c r="K598" s="72"/>
      <c r="L598" s="72"/>
    </row>
    <row r="599" ht="15.75" customHeight="1">
      <c r="I599" s="72"/>
      <c r="J599" s="72"/>
      <c r="K599" s="72"/>
      <c r="L599" s="72"/>
    </row>
    <row r="600" ht="15.75" customHeight="1">
      <c r="I600" s="72"/>
      <c r="J600" s="72"/>
      <c r="K600" s="72"/>
      <c r="L600" s="72"/>
    </row>
    <row r="601" ht="15.75" customHeight="1">
      <c r="I601" s="72"/>
      <c r="J601" s="72"/>
      <c r="K601" s="72"/>
      <c r="L601" s="72"/>
    </row>
    <row r="602" ht="15.75" customHeight="1">
      <c r="I602" s="72"/>
      <c r="J602" s="72"/>
      <c r="K602" s="72"/>
      <c r="L602" s="72"/>
    </row>
    <row r="603" ht="15.75" customHeight="1">
      <c r="I603" s="72"/>
      <c r="J603" s="72"/>
      <c r="K603" s="72"/>
      <c r="L603" s="72"/>
    </row>
    <row r="604" ht="15.75" customHeight="1">
      <c r="I604" s="72"/>
      <c r="J604" s="72"/>
      <c r="K604" s="72"/>
      <c r="L604" s="72"/>
    </row>
    <row r="605" ht="15.75" customHeight="1">
      <c r="I605" s="72"/>
      <c r="J605" s="72"/>
      <c r="K605" s="72"/>
      <c r="L605" s="72"/>
    </row>
    <row r="606" ht="15.75" customHeight="1">
      <c r="I606" s="72"/>
      <c r="J606" s="72"/>
      <c r="K606" s="72"/>
      <c r="L606" s="72"/>
    </row>
    <row r="607" ht="15.75" customHeight="1">
      <c r="I607" s="72"/>
      <c r="J607" s="72"/>
      <c r="K607" s="72"/>
      <c r="L607" s="72"/>
    </row>
    <row r="608" ht="15.75" customHeight="1">
      <c r="I608" s="72"/>
      <c r="J608" s="72"/>
      <c r="K608" s="72"/>
      <c r="L608" s="72"/>
    </row>
    <row r="609" ht="15.75" customHeight="1">
      <c r="I609" s="72"/>
      <c r="J609" s="72"/>
      <c r="K609" s="72"/>
      <c r="L609" s="72"/>
    </row>
    <row r="610" ht="15.75" customHeight="1">
      <c r="I610" s="72"/>
      <c r="J610" s="72"/>
      <c r="K610" s="72"/>
      <c r="L610" s="72"/>
    </row>
    <row r="611" ht="15.75" customHeight="1">
      <c r="I611" s="72"/>
      <c r="J611" s="72"/>
      <c r="K611" s="72"/>
      <c r="L611" s="72"/>
    </row>
    <row r="612" ht="15.75" customHeight="1">
      <c r="I612" s="72"/>
      <c r="J612" s="72"/>
      <c r="K612" s="72"/>
      <c r="L612" s="72"/>
    </row>
    <row r="613" ht="15.75" customHeight="1">
      <c r="I613" s="72"/>
      <c r="J613" s="72"/>
      <c r="K613" s="72"/>
      <c r="L613" s="72"/>
    </row>
    <row r="614" ht="15.75" customHeight="1">
      <c r="I614" s="72"/>
      <c r="J614" s="72"/>
      <c r="K614" s="72"/>
      <c r="L614" s="72"/>
    </row>
    <row r="615" ht="15.75" customHeight="1">
      <c r="I615" s="72"/>
      <c r="J615" s="72"/>
      <c r="K615" s="72"/>
      <c r="L615" s="72"/>
    </row>
    <row r="616" ht="15.75" customHeight="1">
      <c r="I616" s="72"/>
      <c r="J616" s="72"/>
      <c r="K616" s="72"/>
      <c r="L616" s="72"/>
    </row>
    <row r="617" ht="15.75" customHeight="1">
      <c r="I617" s="72"/>
      <c r="J617" s="72"/>
      <c r="K617" s="72"/>
      <c r="L617" s="72"/>
    </row>
    <row r="618" ht="15.75" customHeight="1">
      <c r="I618" s="72"/>
      <c r="J618" s="72"/>
      <c r="K618" s="72"/>
      <c r="L618" s="72"/>
    </row>
    <row r="619" ht="15.75" customHeight="1">
      <c r="I619" s="72"/>
      <c r="J619" s="72"/>
      <c r="K619" s="72"/>
      <c r="L619" s="72"/>
    </row>
    <row r="620" ht="15.75" customHeight="1">
      <c r="I620" s="72"/>
      <c r="J620" s="72"/>
      <c r="K620" s="72"/>
      <c r="L620" s="72"/>
    </row>
    <row r="621" ht="15.75" customHeight="1">
      <c r="I621" s="72"/>
      <c r="J621" s="72"/>
      <c r="K621" s="72"/>
      <c r="L621" s="72"/>
    </row>
    <row r="622" ht="15.75" customHeight="1">
      <c r="I622" s="72"/>
      <c r="J622" s="72"/>
      <c r="K622" s="72"/>
      <c r="L622" s="72"/>
    </row>
    <row r="623" ht="15.75" customHeight="1">
      <c r="I623" s="72"/>
      <c r="J623" s="72"/>
      <c r="K623" s="72"/>
      <c r="L623" s="72"/>
    </row>
    <row r="624" ht="15.75" customHeight="1">
      <c r="I624" s="72"/>
      <c r="J624" s="72"/>
      <c r="K624" s="72"/>
      <c r="L624" s="72"/>
    </row>
    <row r="625" ht="15.75" customHeight="1">
      <c r="I625" s="72"/>
      <c r="J625" s="72"/>
      <c r="K625" s="72"/>
      <c r="L625" s="72"/>
    </row>
    <row r="626" ht="15.75" customHeight="1">
      <c r="I626" s="72"/>
      <c r="J626" s="72"/>
      <c r="K626" s="72"/>
      <c r="L626" s="72"/>
    </row>
    <row r="627" ht="15.75" customHeight="1">
      <c r="I627" s="72"/>
      <c r="J627" s="72"/>
      <c r="K627" s="72"/>
      <c r="L627" s="72"/>
    </row>
    <row r="628" ht="15.75" customHeight="1">
      <c r="I628" s="72"/>
      <c r="J628" s="72"/>
      <c r="K628" s="72"/>
      <c r="L628" s="72"/>
    </row>
    <row r="629" ht="15.75" customHeight="1">
      <c r="I629" s="72"/>
      <c r="J629" s="72"/>
      <c r="K629" s="72"/>
      <c r="L629" s="72"/>
    </row>
    <row r="630" ht="15.75" customHeight="1">
      <c r="I630" s="72"/>
      <c r="J630" s="72"/>
      <c r="K630" s="72"/>
      <c r="L630" s="72"/>
    </row>
    <row r="631" ht="15.75" customHeight="1">
      <c r="I631" s="72"/>
      <c r="J631" s="72"/>
      <c r="K631" s="72"/>
      <c r="L631" s="72"/>
    </row>
    <row r="632" ht="15.75" customHeight="1">
      <c r="I632" s="72"/>
      <c r="J632" s="72"/>
      <c r="K632" s="72"/>
      <c r="L632" s="72"/>
    </row>
    <row r="633" ht="15.75" customHeight="1">
      <c r="I633" s="72"/>
      <c r="J633" s="72"/>
      <c r="K633" s="72"/>
      <c r="L633" s="72"/>
    </row>
    <row r="634" ht="15.75" customHeight="1">
      <c r="I634" s="72"/>
      <c r="J634" s="72"/>
      <c r="K634" s="72"/>
      <c r="L634" s="72"/>
    </row>
    <row r="635" ht="15.75" customHeight="1">
      <c r="I635" s="72"/>
      <c r="J635" s="72"/>
      <c r="K635" s="72"/>
      <c r="L635" s="72"/>
    </row>
    <row r="636" ht="15.75" customHeight="1">
      <c r="I636" s="72"/>
      <c r="J636" s="72"/>
      <c r="K636" s="72"/>
      <c r="L636" s="72"/>
    </row>
    <row r="637" ht="15.75" customHeight="1">
      <c r="I637" s="72"/>
      <c r="J637" s="72"/>
      <c r="K637" s="72"/>
      <c r="L637" s="72"/>
    </row>
    <row r="638" ht="15.75" customHeight="1">
      <c r="I638" s="72"/>
      <c r="J638" s="72"/>
      <c r="K638" s="72"/>
      <c r="L638" s="72"/>
    </row>
    <row r="639" ht="15.75" customHeight="1">
      <c r="I639" s="72"/>
      <c r="J639" s="72"/>
      <c r="K639" s="72"/>
      <c r="L639" s="72"/>
    </row>
    <row r="640" ht="15.75" customHeight="1">
      <c r="I640" s="72"/>
      <c r="J640" s="72"/>
      <c r="K640" s="72"/>
      <c r="L640" s="72"/>
    </row>
    <row r="641" ht="15.75" customHeight="1">
      <c r="I641" s="72"/>
      <c r="J641" s="72"/>
      <c r="K641" s="72"/>
      <c r="L641" s="72"/>
    </row>
    <row r="642" ht="15.75" customHeight="1">
      <c r="I642" s="72"/>
      <c r="J642" s="72"/>
      <c r="K642" s="72"/>
      <c r="L642" s="72"/>
    </row>
    <row r="643" ht="15.75" customHeight="1">
      <c r="I643" s="72"/>
      <c r="J643" s="72"/>
      <c r="K643" s="72"/>
      <c r="L643" s="72"/>
    </row>
    <row r="644" ht="15.75" customHeight="1">
      <c r="I644" s="72"/>
      <c r="J644" s="72"/>
      <c r="K644" s="72"/>
      <c r="L644" s="72"/>
    </row>
    <row r="645" ht="15.75" customHeight="1">
      <c r="I645" s="72"/>
      <c r="J645" s="72"/>
      <c r="K645" s="72"/>
      <c r="L645" s="72"/>
    </row>
    <row r="646" ht="15.75" customHeight="1">
      <c r="I646" s="72"/>
      <c r="J646" s="72"/>
      <c r="K646" s="72"/>
      <c r="L646" s="72"/>
    </row>
    <row r="647" ht="15.75" customHeight="1">
      <c r="I647" s="72"/>
      <c r="J647" s="72"/>
      <c r="K647" s="72"/>
      <c r="L647" s="72"/>
    </row>
    <row r="648" ht="15.75" customHeight="1">
      <c r="I648" s="72"/>
      <c r="J648" s="72"/>
      <c r="K648" s="72"/>
      <c r="L648" s="72"/>
    </row>
    <row r="649" ht="15.75" customHeight="1">
      <c r="I649" s="72"/>
      <c r="J649" s="72"/>
      <c r="K649" s="72"/>
      <c r="L649" s="72"/>
    </row>
    <row r="650" ht="15.75" customHeight="1">
      <c r="I650" s="72"/>
      <c r="J650" s="72"/>
      <c r="K650" s="72"/>
      <c r="L650" s="72"/>
    </row>
    <row r="651" ht="15.75" customHeight="1">
      <c r="I651" s="72"/>
      <c r="J651" s="72"/>
      <c r="K651" s="72"/>
      <c r="L651" s="72"/>
    </row>
    <row r="652" ht="15.75" customHeight="1">
      <c r="I652" s="72"/>
      <c r="J652" s="72"/>
      <c r="K652" s="72"/>
      <c r="L652" s="72"/>
    </row>
    <row r="653" ht="15.75" customHeight="1">
      <c r="I653" s="72"/>
      <c r="J653" s="72"/>
      <c r="K653" s="72"/>
      <c r="L653" s="72"/>
    </row>
    <row r="654" ht="15.75" customHeight="1">
      <c r="I654" s="72"/>
      <c r="J654" s="72"/>
      <c r="K654" s="72"/>
      <c r="L654" s="72"/>
    </row>
    <row r="655" ht="15.75" customHeight="1">
      <c r="I655" s="72"/>
      <c r="J655" s="72"/>
      <c r="K655" s="72"/>
      <c r="L655" s="72"/>
    </row>
    <row r="656" ht="15.75" customHeight="1">
      <c r="I656" s="72"/>
      <c r="J656" s="72"/>
      <c r="K656" s="72"/>
      <c r="L656" s="72"/>
    </row>
    <row r="657" ht="15.75" customHeight="1">
      <c r="I657" s="72"/>
      <c r="J657" s="72"/>
      <c r="K657" s="72"/>
      <c r="L657" s="72"/>
    </row>
    <row r="658" ht="15.75" customHeight="1">
      <c r="I658" s="72"/>
      <c r="J658" s="72"/>
      <c r="K658" s="72"/>
      <c r="L658" s="72"/>
    </row>
    <row r="659" ht="15.75" customHeight="1">
      <c r="I659" s="72"/>
      <c r="J659" s="72"/>
      <c r="K659" s="72"/>
      <c r="L659" s="72"/>
    </row>
    <row r="660" ht="15.75" customHeight="1">
      <c r="I660" s="72"/>
      <c r="J660" s="72"/>
      <c r="K660" s="72"/>
      <c r="L660" s="72"/>
    </row>
    <row r="661" ht="15.75" customHeight="1">
      <c r="I661" s="72"/>
      <c r="J661" s="72"/>
      <c r="K661" s="72"/>
      <c r="L661" s="72"/>
    </row>
    <row r="662" ht="15.75" customHeight="1">
      <c r="I662" s="72"/>
      <c r="J662" s="72"/>
      <c r="K662" s="72"/>
      <c r="L662" s="72"/>
    </row>
    <row r="663" ht="15.75" customHeight="1">
      <c r="I663" s="72"/>
      <c r="J663" s="72"/>
      <c r="K663" s="72"/>
      <c r="L663" s="72"/>
    </row>
    <row r="664" ht="15.75" customHeight="1">
      <c r="I664" s="72"/>
      <c r="J664" s="72"/>
      <c r="K664" s="72"/>
      <c r="L664" s="72"/>
    </row>
    <row r="665" ht="15.75" customHeight="1">
      <c r="I665" s="72"/>
      <c r="J665" s="72"/>
      <c r="K665" s="72"/>
      <c r="L665" s="72"/>
    </row>
    <row r="666" ht="15.75" customHeight="1">
      <c r="I666" s="72"/>
      <c r="J666" s="72"/>
      <c r="K666" s="72"/>
      <c r="L666" s="72"/>
    </row>
    <row r="667" ht="15.75" customHeight="1">
      <c r="I667" s="72"/>
      <c r="J667" s="72"/>
      <c r="K667" s="72"/>
      <c r="L667" s="72"/>
    </row>
    <row r="668" ht="15.75" customHeight="1">
      <c r="I668" s="72"/>
      <c r="J668" s="72"/>
      <c r="K668" s="72"/>
      <c r="L668" s="72"/>
    </row>
    <row r="669" ht="15.75" customHeight="1">
      <c r="I669" s="72"/>
      <c r="J669" s="72"/>
      <c r="K669" s="72"/>
      <c r="L669" s="72"/>
    </row>
    <row r="670" ht="15.75" customHeight="1">
      <c r="I670" s="72"/>
      <c r="J670" s="72"/>
      <c r="K670" s="72"/>
      <c r="L670" s="72"/>
    </row>
    <row r="671" ht="15.75" customHeight="1">
      <c r="I671" s="72"/>
      <c r="J671" s="72"/>
      <c r="K671" s="72"/>
      <c r="L671" s="72"/>
    </row>
    <row r="672" ht="15.75" customHeight="1">
      <c r="I672" s="72"/>
      <c r="J672" s="72"/>
      <c r="K672" s="72"/>
      <c r="L672" s="72"/>
    </row>
    <row r="673" ht="15.75" customHeight="1">
      <c r="I673" s="72"/>
      <c r="J673" s="72"/>
      <c r="K673" s="72"/>
      <c r="L673" s="72"/>
    </row>
    <row r="674" ht="15.75" customHeight="1">
      <c r="I674" s="72"/>
      <c r="J674" s="72"/>
      <c r="K674" s="72"/>
      <c r="L674" s="72"/>
    </row>
    <row r="675" ht="15.75" customHeight="1">
      <c r="I675" s="72"/>
      <c r="J675" s="72"/>
      <c r="K675" s="72"/>
      <c r="L675" s="72"/>
    </row>
    <row r="676" ht="15.75" customHeight="1">
      <c r="I676" s="72"/>
      <c r="J676" s="72"/>
      <c r="K676" s="72"/>
      <c r="L676" s="72"/>
    </row>
    <row r="677" ht="15.75" customHeight="1">
      <c r="I677" s="72"/>
      <c r="J677" s="72"/>
      <c r="K677" s="72"/>
      <c r="L677" s="72"/>
    </row>
    <row r="678" ht="15.75" customHeight="1">
      <c r="I678" s="72"/>
      <c r="J678" s="72"/>
      <c r="K678" s="72"/>
      <c r="L678" s="72"/>
    </row>
    <row r="679" ht="15.75" customHeight="1">
      <c r="I679" s="72"/>
      <c r="J679" s="72"/>
      <c r="K679" s="72"/>
      <c r="L679" s="72"/>
    </row>
    <row r="680" ht="15.75" customHeight="1">
      <c r="I680" s="72"/>
      <c r="J680" s="72"/>
      <c r="K680" s="72"/>
      <c r="L680" s="72"/>
    </row>
    <row r="681" ht="15.75" customHeight="1">
      <c r="I681" s="72"/>
      <c r="J681" s="72"/>
      <c r="K681" s="72"/>
      <c r="L681" s="72"/>
    </row>
    <row r="682" ht="15.75" customHeight="1">
      <c r="I682" s="72"/>
      <c r="J682" s="72"/>
      <c r="K682" s="72"/>
      <c r="L682" s="72"/>
    </row>
    <row r="683" ht="15.75" customHeight="1">
      <c r="I683" s="72"/>
      <c r="J683" s="72"/>
      <c r="K683" s="72"/>
      <c r="L683" s="72"/>
    </row>
    <row r="684" ht="15.75" customHeight="1">
      <c r="I684" s="72"/>
      <c r="J684" s="72"/>
      <c r="K684" s="72"/>
      <c r="L684" s="72"/>
    </row>
    <row r="685" ht="15.75" customHeight="1">
      <c r="I685" s="72"/>
      <c r="J685" s="72"/>
      <c r="K685" s="72"/>
      <c r="L685" s="72"/>
    </row>
    <row r="686" ht="15.75" customHeight="1">
      <c r="I686" s="72"/>
      <c r="J686" s="72"/>
      <c r="K686" s="72"/>
      <c r="L686" s="72"/>
    </row>
    <row r="687" ht="15.75" customHeight="1">
      <c r="I687" s="72"/>
      <c r="J687" s="72"/>
      <c r="K687" s="72"/>
      <c r="L687" s="72"/>
    </row>
    <row r="688" ht="15.75" customHeight="1">
      <c r="I688" s="72"/>
      <c r="J688" s="72"/>
      <c r="K688" s="72"/>
      <c r="L688" s="72"/>
    </row>
    <row r="689" ht="15.75" customHeight="1">
      <c r="I689" s="72"/>
      <c r="J689" s="72"/>
      <c r="K689" s="72"/>
      <c r="L689" s="72"/>
    </row>
    <row r="690" ht="15.75" customHeight="1">
      <c r="I690" s="72"/>
      <c r="J690" s="72"/>
      <c r="K690" s="72"/>
      <c r="L690" s="72"/>
    </row>
    <row r="691" ht="15.75" customHeight="1">
      <c r="I691" s="72"/>
      <c r="J691" s="72"/>
      <c r="K691" s="72"/>
      <c r="L691" s="72"/>
    </row>
    <row r="692" ht="15.75" customHeight="1">
      <c r="I692" s="72"/>
      <c r="J692" s="72"/>
      <c r="K692" s="72"/>
      <c r="L692" s="72"/>
    </row>
    <row r="693" ht="15.75" customHeight="1">
      <c r="I693" s="72"/>
      <c r="J693" s="72"/>
      <c r="K693" s="72"/>
      <c r="L693" s="72"/>
    </row>
    <row r="694" ht="15.75" customHeight="1">
      <c r="I694" s="72"/>
      <c r="J694" s="72"/>
      <c r="K694" s="72"/>
      <c r="L694" s="72"/>
    </row>
    <row r="695" ht="15.75" customHeight="1">
      <c r="I695" s="72"/>
      <c r="J695" s="72"/>
      <c r="K695" s="72"/>
      <c r="L695" s="72"/>
    </row>
    <row r="696" ht="15.75" customHeight="1">
      <c r="I696" s="72"/>
      <c r="J696" s="72"/>
      <c r="K696" s="72"/>
      <c r="L696" s="72"/>
    </row>
    <row r="697" ht="15.75" customHeight="1">
      <c r="I697" s="72"/>
      <c r="J697" s="72"/>
      <c r="K697" s="72"/>
      <c r="L697" s="72"/>
    </row>
    <row r="698" ht="15.75" customHeight="1">
      <c r="I698" s="72"/>
      <c r="J698" s="72"/>
      <c r="K698" s="72"/>
      <c r="L698" s="72"/>
    </row>
    <row r="699" ht="15.75" customHeight="1">
      <c r="I699" s="72"/>
      <c r="J699" s="72"/>
      <c r="K699" s="72"/>
      <c r="L699" s="72"/>
    </row>
    <row r="700" ht="15.75" customHeight="1">
      <c r="I700" s="72"/>
      <c r="J700" s="72"/>
      <c r="K700" s="72"/>
      <c r="L700" s="72"/>
    </row>
    <row r="701" ht="15.75" customHeight="1">
      <c r="I701" s="72"/>
      <c r="J701" s="72"/>
      <c r="K701" s="72"/>
      <c r="L701" s="72"/>
    </row>
    <row r="702" ht="15.75" customHeight="1">
      <c r="I702" s="72"/>
      <c r="J702" s="72"/>
      <c r="K702" s="72"/>
      <c r="L702" s="72"/>
    </row>
    <row r="703" ht="15.75" customHeight="1">
      <c r="I703" s="72"/>
      <c r="J703" s="72"/>
      <c r="K703" s="72"/>
      <c r="L703" s="72"/>
    </row>
    <row r="704" ht="15.75" customHeight="1">
      <c r="I704" s="72"/>
      <c r="J704" s="72"/>
      <c r="K704" s="72"/>
      <c r="L704" s="72"/>
    </row>
    <row r="705" ht="15.75" customHeight="1">
      <c r="I705" s="72"/>
      <c r="J705" s="72"/>
      <c r="K705" s="72"/>
      <c r="L705" s="72"/>
    </row>
    <row r="706" ht="15.75" customHeight="1">
      <c r="I706" s="72"/>
      <c r="J706" s="72"/>
      <c r="K706" s="72"/>
      <c r="L706" s="72"/>
    </row>
    <row r="707" ht="15.75" customHeight="1">
      <c r="I707" s="72"/>
      <c r="J707" s="72"/>
      <c r="K707" s="72"/>
      <c r="L707" s="72"/>
    </row>
    <row r="708" ht="15.75" customHeight="1">
      <c r="I708" s="72"/>
      <c r="J708" s="72"/>
      <c r="K708" s="72"/>
      <c r="L708" s="72"/>
    </row>
    <row r="709" ht="15.75" customHeight="1">
      <c r="I709" s="72"/>
      <c r="J709" s="72"/>
      <c r="K709" s="72"/>
      <c r="L709" s="72"/>
    </row>
    <row r="710" ht="15.75" customHeight="1">
      <c r="I710" s="72"/>
      <c r="J710" s="72"/>
      <c r="K710" s="72"/>
      <c r="L710" s="72"/>
    </row>
    <row r="711" ht="15.75" customHeight="1">
      <c r="I711" s="72"/>
      <c r="J711" s="72"/>
      <c r="K711" s="72"/>
      <c r="L711" s="72"/>
    </row>
    <row r="712" ht="15.75" customHeight="1">
      <c r="I712" s="72"/>
      <c r="J712" s="72"/>
      <c r="K712" s="72"/>
      <c r="L712" s="72"/>
    </row>
    <row r="713" ht="15.75" customHeight="1">
      <c r="I713" s="72"/>
      <c r="J713" s="72"/>
      <c r="K713" s="72"/>
      <c r="L713" s="72"/>
    </row>
    <row r="714" ht="15.75" customHeight="1">
      <c r="I714" s="72"/>
      <c r="J714" s="72"/>
      <c r="K714" s="72"/>
      <c r="L714" s="72"/>
    </row>
    <row r="715" ht="15.75" customHeight="1">
      <c r="I715" s="72"/>
      <c r="J715" s="72"/>
      <c r="K715" s="72"/>
      <c r="L715" s="72"/>
    </row>
    <row r="716" ht="15.75" customHeight="1">
      <c r="I716" s="72"/>
      <c r="J716" s="72"/>
      <c r="K716" s="72"/>
      <c r="L716" s="72"/>
    </row>
    <row r="717" ht="15.75" customHeight="1">
      <c r="I717" s="72"/>
      <c r="J717" s="72"/>
      <c r="K717" s="72"/>
      <c r="L717" s="72"/>
    </row>
    <row r="718" ht="15.75" customHeight="1">
      <c r="I718" s="72"/>
      <c r="J718" s="72"/>
      <c r="K718" s="72"/>
      <c r="L718" s="72"/>
    </row>
    <row r="719" ht="15.75" customHeight="1">
      <c r="I719" s="72"/>
      <c r="J719" s="72"/>
      <c r="K719" s="72"/>
      <c r="L719" s="72"/>
    </row>
    <row r="720" ht="15.75" customHeight="1">
      <c r="I720" s="72"/>
      <c r="J720" s="72"/>
      <c r="K720" s="72"/>
      <c r="L720" s="72"/>
    </row>
    <row r="721" ht="15.75" customHeight="1">
      <c r="I721" s="72"/>
      <c r="J721" s="72"/>
      <c r="K721" s="72"/>
      <c r="L721" s="72"/>
    </row>
    <row r="722" ht="15.75" customHeight="1">
      <c r="I722" s="72"/>
      <c r="J722" s="72"/>
      <c r="K722" s="72"/>
      <c r="L722" s="72"/>
    </row>
    <row r="723" ht="15.75" customHeight="1">
      <c r="I723" s="72"/>
      <c r="J723" s="72"/>
      <c r="K723" s="72"/>
      <c r="L723" s="72"/>
    </row>
    <row r="724" ht="15.75" customHeight="1">
      <c r="I724" s="72"/>
      <c r="J724" s="72"/>
      <c r="K724" s="72"/>
      <c r="L724" s="72"/>
    </row>
    <row r="725" ht="15.75" customHeight="1">
      <c r="I725" s="72"/>
      <c r="J725" s="72"/>
      <c r="K725" s="72"/>
      <c r="L725" s="72"/>
    </row>
    <row r="726" ht="15.75" customHeight="1">
      <c r="I726" s="72"/>
      <c r="J726" s="72"/>
      <c r="K726" s="72"/>
      <c r="L726" s="72"/>
    </row>
    <row r="727" ht="15.75" customHeight="1">
      <c r="I727" s="72"/>
      <c r="J727" s="72"/>
      <c r="K727" s="72"/>
      <c r="L727" s="72"/>
    </row>
    <row r="728" ht="15.75" customHeight="1">
      <c r="I728" s="72"/>
      <c r="J728" s="72"/>
      <c r="K728" s="72"/>
      <c r="L728" s="72"/>
    </row>
    <row r="729" ht="15.75" customHeight="1">
      <c r="I729" s="72"/>
      <c r="J729" s="72"/>
      <c r="K729" s="72"/>
      <c r="L729" s="72"/>
    </row>
    <row r="730" ht="15.75" customHeight="1">
      <c r="I730" s="72"/>
      <c r="J730" s="72"/>
      <c r="K730" s="72"/>
      <c r="L730" s="72"/>
    </row>
    <row r="731" ht="15.75" customHeight="1">
      <c r="I731" s="72"/>
      <c r="J731" s="72"/>
      <c r="K731" s="72"/>
      <c r="L731" s="72"/>
    </row>
    <row r="732" ht="15.75" customHeight="1">
      <c r="I732" s="72"/>
      <c r="J732" s="72"/>
      <c r="K732" s="72"/>
      <c r="L732" s="72"/>
    </row>
    <row r="733" ht="15.75" customHeight="1">
      <c r="I733" s="72"/>
      <c r="J733" s="72"/>
      <c r="K733" s="72"/>
      <c r="L733" s="72"/>
    </row>
    <row r="734" ht="15.75" customHeight="1">
      <c r="I734" s="72"/>
      <c r="J734" s="72"/>
      <c r="K734" s="72"/>
      <c r="L734" s="72"/>
    </row>
    <row r="735" ht="15.75" customHeight="1">
      <c r="I735" s="72"/>
      <c r="J735" s="72"/>
      <c r="K735" s="72"/>
      <c r="L735" s="72"/>
    </row>
    <row r="736" ht="15.75" customHeight="1">
      <c r="I736" s="72"/>
      <c r="J736" s="72"/>
      <c r="K736" s="72"/>
      <c r="L736" s="72"/>
    </row>
    <row r="737" ht="15.75" customHeight="1">
      <c r="I737" s="72"/>
      <c r="J737" s="72"/>
      <c r="K737" s="72"/>
      <c r="L737" s="72"/>
    </row>
    <row r="738" ht="15.75" customHeight="1">
      <c r="I738" s="72"/>
      <c r="J738" s="72"/>
      <c r="K738" s="72"/>
      <c r="L738" s="72"/>
    </row>
    <row r="739" ht="15.75" customHeight="1">
      <c r="I739" s="72"/>
      <c r="J739" s="72"/>
      <c r="K739" s="72"/>
      <c r="L739" s="72"/>
    </row>
    <row r="740" ht="15.75" customHeight="1">
      <c r="I740" s="72"/>
      <c r="J740" s="72"/>
      <c r="K740" s="72"/>
      <c r="L740" s="72"/>
    </row>
    <row r="741" ht="15.75" customHeight="1">
      <c r="I741" s="72"/>
      <c r="J741" s="72"/>
      <c r="K741" s="72"/>
      <c r="L741" s="72"/>
    </row>
    <row r="742" ht="15.75" customHeight="1">
      <c r="I742" s="72"/>
      <c r="J742" s="72"/>
      <c r="K742" s="72"/>
      <c r="L742" s="72"/>
    </row>
    <row r="743" ht="15.75" customHeight="1">
      <c r="I743" s="72"/>
      <c r="J743" s="72"/>
      <c r="K743" s="72"/>
      <c r="L743" s="72"/>
    </row>
    <row r="744" ht="15.75" customHeight="1">
      <c r="I744" s="72"/>
      <c r="J744" s="72"/>
      <c r="K744" s="72"/>
      <c r="L744" s="72"/>
    </row>
    <row r="745" ht="15.75" customHeight="1">
      <c r="I745" s="72"/>
      <c r="J745" s="72"/>
      <c r="K745" s="72"/>
      <c r="L745" s="72"/>
    </row>
    <row r="746" ht="15.75" customHeight="1">
      <c r="I746" s="72"/>
      <c r="J746" s="72"/>
      <c r="K746" s="72"/>
      <c r="L746" s="72"/>
    </row>
    <row r="747" ht="15.75" customHeight="1">
      <c r="I747" s="72"/>
      <c r="J747" s="72"/>
      <c r="K747" s="72"/>
      <c r="L747" s="72"/>
    </row>
    <row r="748" ht="15.75" customHeight="1">
      <c r="I748" s="72"/>
      <c r="J748" s="72"/>
      <c r="K748" s="72"/>
      <c r="L748" s="72"/>
    </row>
    <row r="749" ht="15.75" customHeight="1">
      <c r="I749" s="72"/>
      <c r="J749" s="72"/>
      <c r="K749" s="72"/>
      <c r="L749" s="72"/>
    </row>
    <row r="750" ht="15.75" customHeight="1">
      <c r="I750" s="72"/>
      <c r="J750" s="72"/>
      <c r="K750" s="72"/>
      <c r="L750" s="72"/>
    </row>
    <row r="751" ht="15.75" customHeight="1">
      <c r="I751" s="72"/>
      <c r="J751" s="72"/>
      <c r="K751" s="72"/>
      <c r="L751" s="72"/>
    </row>
    <row r="752" ht="15.75" customHeight="1">
      <c r="I752" s="72"/>
      <c r="J752" s="72"/>
      <c r="K752" s="72"/>
      <c r="L752" s="72"/>
    </row>
    <row r="753" ht="15.75" customHeight="1">
      <c r="I753" s="72"/>
      <c r="J753" s="72"/>
      <c r="K753" s="72"/>
      <c r="L753" s="72"/>
    </row>
    <row r="754" ht="15.75" customHeight="1">
      <c r="I754" s="72"/>
      <c r="J754" s="72"/>
      <c r="K754" s="72"/>
      <c r="L754" s="72"/>
    </row>
    <row r="755" ht="15.75" customHeight="1">
      <c r="I755" s="72"/>
      <c r="J755" s="72"/>
      <c r="K755" s="72"/>
      <c r="L755" s="72"/>
    </row>
    <row r="756" ht="15.75" customHeight="1">
      <c r="I756" s="72"/>
      <c r="J756" s="72"/>
      <c r="K756" s="72"/>
      <c r="L756" s="72"/>
    </row>
    <row r="757" ht="15.75" customHeight="1">
      <c r="I757" s="72"/>
      <c r="J757" s="72"/>
      <c r="K757" s="72"/>
      <c r="L757" s="72"/>
    </row>
    <row r="758" ht="15.75" customHeight="1">
      <c r="I758" s="72"/>
      <c r="J758" s="72"/>
      <c r="K758" s="72"/>
      <c r="L758" s="72"/>
    </row>
    <row r="759" ht="15.75" customHeight="1">
      <c r="I759" s="72"/>
      <c r="J759" s="72"/>
      <c r="K759" s="72"/>
      <c r="L759" s="72"/>
    </row>
    <row r="760" ht="15.75" customHeight="1">
      <c r="I760" s="72"/>
      <c r="J760" s="72"/>
      <c r="K760" s="72"/>
      <c r="L760" s="72"/>
    </row>
    <row r="761" ht="15.75" customHeight="1">
      <c r="I761" s="72"/>
      <c r="J761" s="72"/>
      <c r="K761" s="72"/>
      <c r="L761" s="72"/>
    </row>
    <row r="762" ht="15.75" customHeight="1">
      <c r="I762" s="72"/>
      <c r="J762" s="72"/>
      <c r="K762" s="72"/>
      <c r="L762" s="72"/>
    </row>
    <row r="763" ht="15.75" customHeight="1">
      <c r="I763" s="72"/>
      <c r="J763" s="72"/>
      <c r="K763" s="72"/>
      <c r="L763" s="72"/>
    </row>
    <row r="764" ht="15.75" customHeight="1">
      <c r="I764" s="72"/>
      <c r="J764" s="72"/>
      <c r="K764" s="72"/>
      <c r="L764" s="72"/>
    </row>
    <row r="765" ht="15.75" customHeight="1">
      <c r="I765" s="72"/>
      <c r="J765" s="72"/>
      <c r="K765" s="72"/>
      <c r="L765" s="72"/>
    </row>
    <row r="766" ht="15.75" customHeight="1">
      <c r="I766" s="72"/>
      <c r="J766" s="72"/>
      <c r="K766" s="72"/>
      <c r="L766" s="72"/>
    </row>
    <row r="767" ht="15.75" customHeight="1">
      <c r="I767" s="72"/>
      <c r="J767" s="72"/>
      <c r="K767" s="72"/>
      <c r="L767" s="72"/>
    </row>
    <row r="768" ht="15.75" customHeight="1">
      <c r="I768" s="72"/>
      <c r="J768" s="72"/>
      <c r="K768" s="72"/>
      <c r="L768" s="72"/>
    </row>
    <row r="769" ht="15.75" customHeight="1">
      <c r="I769" s="72"/>
      <c r="J769" s="72"/>
      <c r="K769" s="72"/>
      <c r="L769" s="72"/>
    </row>
    <row r="770" ht="15.75" customHeight="1">
      <c r="I770" s="72"/>
      <c r="J770" s="72"/>
      <c r="K770" s="72"/>
      <c r="L770" s="72"/>
    </row>
    <row r="771" ht="15.75" customHeight="1">
      <c r="I771" s="72"/>
      <c r="J771" s="72"/>
      <c r="K771" s="72"/>
      <c r="L771" s="72"/>
    </row>
    <row r="772" ht="15.75" customHeight="1">
      <c r="I772" s="72"/>
      <c r="J772" s="72"/>
      <c r="K772" s="72"/>
      <c r="L772" s="72"/>
    </row>
    <row r="773" ht="15.75" customHeight="1">
      <c r="I773" s="72"/>
      <c r="J773" s="72"/>
      <c r="K773" s="72"/>
      <c r="L773" s="72"/>
    </row>
    <row r="774" ht="15.75" customHeight="1">
      <c r="I774" s="72"/>
      <c r="J774" s="72"/>
      <c r="K774" s="72"/>
      <c r="L774" s="72"/>
    </row>
    <row r="775" ht="15.75" customHeight="1">
      <c r="I775" s="72"/>
      <c r="J775" s="72"/>
      <c r="K775" s="72"/>
      <c r="L775" s="72"/>
    </row>
    <row r="776" ht="15.75" customHeight="1">
      <c r="I776" s="72"/>
      <c r="J776" s="72"/>
      <c r="K776" s="72"/>
      <c r="L776" s="72"/>
    </row>
    <row r="777" ht="15.75" customHeight="1">
      <c r="I777" s="72"/>
      <c r="J777" s="72"/>
      <c r="K777" s="72"/>
      <c r="L777" s="72"/>
    </row>
    <row r="778" ht="15.75" customHeight="1">
      <c r="I778" s="72"/>
      <c r="J778" s="72"/>
      <c r="K778" s="72"/>
      <c r="L778" s="72"/>
    </row>
    <row r="779" ht="15.75" customHeight="1">
      <c r="I779" s="72"/>
      <c r="J779" s="72"/>
      <c r="K779" s="72"/>
      <c r="L779" s="72"/>
    </row>
    <row r="780" ht="15.75" customHeight="1">
      <c r="I780" s="72"/>
      <c r="J780" s="72"/>
      <c r="K780" s="72"/>
      <c r="L780" s="72"/>
    </row>
    <row r="781" ht="15.75" customHeight="1">
      <c r="I781" s="72"/>
      <c r="J781" s="72"/>
      <c r="K781" s="72"/>
      <c r="L781" s="72"/>
    </row>
    <row r="782" ht="15.75" customHeight="1">
      <c r="I782" s="72"/>
      <c r="J782" s="72"/>
      <c r="K782" s="72"/>
      <c r="L782" s="72"/>
    </row>
    <row r="783" ht="15.75" customHeight="1">
      <c r="I783" s="72"/>
      <c r="J783" s="72"/>
      <c r="K783" s="72"/>
      <c r="L783" s="72"/>
    </row>
    <row r="784" ht="15.75" customHeight="1">
      <c r="I784" s="72"/>
      <c r="J784" s="72"/>
      <c r="K784" s="72"/>
      <c r="L784" s="72"/>
    </row>
    <row r="785" ht="15.75" customHeight="1">
      <c r="I785" s="72"/>
      <c r="J785" s="72"/>
      <c r="K785" s="72"/>
      <c r="L785" s="72"/>
    </row>
    <row r="786" ht="15.75" customHeight="1">
      <c r="I786" s="72"/>
      <c r="J786" s="72"/>
      <c r="K786" s="72"/>
      <c r="L786" s="72"/>
    </row>
    <row r="787" ht="15.75" customHeight="1">
      <c r="I787" s="72"/>
      <c r="J787" s="72"/>
      <c r="K787" s="72"/>
      <c r="L787" s="72"/>
    </row>
    <row r="788" ht="15.75" customHeight="1">
      <c r="I788" s="72"/>
      <c r="J788" s="72"/>
      <c r="K788" s="72"/>
      <c r="L788" s="72"/>
    </row>
    <row r="789" ht="15.75" customHeight="1">
      <c r="I789" s="72"/>
      <c r="J789" s="72"/>
      <c r="K789" s="72"/>
      <c r="L789" s="72"/>
    </row>
    <row r="790" ht="15.75" customHeight="1">
      <c r="I790" s="72"/>
      <c r="J790" s="72"/>
      <c r="K790" s="72"/>
      <c r="L790" s="72"/>
    </row>
    <row r="791" ht="15.75" customHeight="1">
      <c r="I791" s="72"/>
      <c r="J791" s="72"/>
      <c r="K791" s="72"/>
      <c r="L791" s="72"/>
    </row>
    <row r="792" ht="15.75" customHeight="1">
      <c r="I792" s="72"/>
      <c r="J792" s="72"/>
      <c r="K792" s="72"/>
      <c r="L792" s="72"/>
    </row>
    <row r="793" ht="15.75" customHeight="1">
      <c r="I793" s="72"/>
      <c r="J793" s="72"/>
      <c r="K793" s="72"/>
      <c r="L793" s="72"/>
    </row>
    <row r="794" ht="15.75" customHeight="1">
      <c r="I794" s="72"/>
      <c r="J794" s="72"/>
      <c r="K794" s="72"/>
      <c r="L794" s="72"/>
    </row>
    <row r="795" ht="15.75" customHeight="1">
      <c r="I795" s="72"/>
      <c r="J795" s="72"/>
      <c r="K795" s="72"/>
      <c r="L795" s="72"/>
    </row>
    <row r="796" ht="15.75" customHeight="1">
      <c r="I796" s="72"/>
      <c r="J796" s="72"/>
      <c r="K796" s="72"/>
      <c r="L796" s="72"/>
    </row>
    <row r="797" ht="15.75" customHeight="1">
      <c r="I797" s="72"/>
      <c r="J797" s="72"/>
      <c r="K797" s="72"/>
      <c r="L797" s="72"/>
    </row>
    <row r="798" ht="15.75" customHeight="1">
      <c r="I798" s="72"/>
      <c r="J798" s="72"/>
      <c r="K798" s="72"/>
      <c r="L798" s="72"/>
    </row>
    <row r="799" ht="15.75" customHeight="1">
      <c r="I799" s="72"/>
      <c r="J799" s="72"/>
      <c r="K799" s="72"/>
      <c r="L799" s="72"/>
    </row>
    <row r="800" ht="15.75" customHeight="1">
      <c r="I800" s="72"/>
      <c r="J800" s="72"/>
      <c r="K800" s="72"/>
      <c r="L800" s="72"/>
    </row>
    <row r="801" ht="15.75" customHeight="1">
      <c r="I801" s="72"/>
      <c r="J801" s="72"/>
      <c r="K801" s="72"/>
      <c r="L801" s="72"/>
    </row>
    <row r="802" ht="15.75" customHeight="1">
      <c r="I802" s="72"/>
      <c r="J802" s="72"/>
      <c r="K802" s="72"/>
      <c r="L802" s="72"/>
    </row>
    <row r="803" ht="15.75" customHeight="1">
      <c r="I803" s="72"/>
      <c r="J803" s="72"/>
      <c r="K803" s="72"/>
      <c r="L803" s="72"/>
    </row>
    <row r="804" ht="15.75" customHeight="1">
      <c r="I804" s="72"/>
      <c r="J804" s="72"/>
      <c r="K804" s="72"/>
      <c r="L804" s="72"/>
    </row>
    <row r="805" ht="15.75" customHeight="1">
      <c r="I805" s="72"/>
      <c r="J805" s="72"/>
      <c r="K805" s="72"/>
      <c r="L805" s="72"/>
    </row>
    <row r="806" ht="15.75" customHeight="1">
      <c r="I806" s="72"/>
      <c r="J806" s="72"/>
      <c r="K806" s="72"/>
      <c r="L806" s="72"/>
    </row>
    <row r="807" ht="15.75" customHeight="1">
      <c r="I807" s="72"/>
      <c r="J807" s="72"/>
      <c r="K807" s="72"/>
      <c r="L807" s="72"/>
    </row>
    <row r="808" ht="15.75" customHeight="1">
      <c r="I808" s="72"/>
      <c r="J808" s="72"/>
      <c r="K808" s="72"/>
      <c r="L808" s="72"/>
    </row>
    <row r="809" ht="15.75" customHeight="1">
      <c r="I809" s="72"/>
      <c r="J809" s="72"/>
      <c r="K809" s="72"/>
      <c r="L809" s="72"/>
    </row>
    <row r="810" ht="15.75" customHeight="1">
      <c r="I810" s="72"/>
      <c r="J810" s="72"/>
      <c r="K810" s="72"/>
      <c r="L810" s="72"/>
    </row>
    <row r="811" ht="15.75" customHeight="1">
      <c r="I811" s="72"/>
      <c r="J811" s="72"/>
      <c r="K811" s="72"/>
      <c r="L811" s="72"/>
    </row>
    <row r="812" ht="15.75" customHeight="1">
      <c r="I812" s="72"/>
      <c r="J812" s="72"/>
      <c r="K812" s="72"/>
      <c r="L812" s="72"/>
    </row>
    <row r="813" ht="15.75" customHeight="1">
      <c r="I813" s="72"/>
      <c r="J813" s="72"/>
      <c r="K813" s="72"/>
      <c r="L813" s="72"/>
    </row>
    <row r="814" ht="15.75" customHeight="1">
      <c r="I814" s="72"/>
      <c r="J814" s="72"/>
      <c r="K814" s="72"/>
      <c r="L814" s="72"/>
    </row>
    <row r="815" ht="15.75" customHeight="1">
      <c r="I815" s="72"/>
      <c r="J815" s="72"/>
      <c r="K815" s="72"/>
      <c r="L815" s="72"/>
    </row>
    <row r="816" ht="15.75" customHeight="1">
      <c r="I816" s="72"/>
      <c r="J816" s="72"/>
      <c r="K816" s="72"/>
      <c r="L816" s="72"/>
    </row>
    <row r="817" ht="15.75" customHeight="1">
      <c r="I817" s="72"/>
      <c r="J817" s="72"/>
      <c r="K817" s="72"/>
      <c r="L817" s="72"/>
    </row>
    <row r="818" ht="15.75" customHeight="1">
      <c r="I818" s="72"/>
      <c r="J818" s="72"/>
      <c r="K818" s="72"/>
      <c r="L818" s="72"/>
    </row>
    <row r="819" ht="15.75" customHeight="1">
      <c r="I819" s="72"/>
      <c r="J819" s="72"/>
      <c r="K819" s="72"/>
      <c r="L819" s="72"/>
    </row>
    <row r="820" ht="15.75" customHeight="1">
      <c r="I820" s="72"/>
      <c r="J820" s="72"/>
      <c r="K820" s="72"/>
      <c r="L820" s="72"/>
    </row>
    <row r="821" ht="15.75" customHeight="1">
      <c r="I821" s="72"/>
      <c r="J821" s="72"/>
      <c r="K821" s="72"/>
      <c r="L821" s="72"/>
    </row>
    <row r="822" ht="15.75" customHeight="1">
      <c r="I822" s="72"/>
      <c r="J822" s="72"/>
      <c r="K822" s="72"/>
      <c r="L822" s="72"/>
    </row>
    <row r="823" ht="15.75" customHeight="1">
      <c r="I823" s="72"/>
      <c r="J823" s="72"/>
      <c r="K823" s="72"/>
      <c r="L823" s="72"/>
    </row>
    <row r="824" ht="15.75" customHeight="1">
      <c r="I824" s="72"/>
      <c r="J824" s="72"/>
      <c r="K824" s="72"/>
      <c r="L824" s="72"/>
    </row>
    <row r="825" ht="15.75" customHeight="1">
      <c r="I825" s="72"/>
      <c r="J825" s="72"/>
      <c r="K825" s="72"/>
      <c r="L825" s="72"/>
    </row>
    <row r="826" ht="15.75" customHeight="1">
      <c r="I826" s="72"/>
      <c r="J826" s="72"/>
      <c r="K826" s="72"/>
      <c r="L826" s="72"/>
    </row>
    <row r="827" ht="15.75" customHeight="1">
      <c r="I827" s="72"/>
      <c r="J827" s="72"/>
      <c r="K827" s="72"/>
      <c r="L827" s="72"/>
    </row>
    <row r="828" ht="15.75" customHeight="1">
      <c r="I828" s="72"/>
      <c r="J828" s="72"/>
      <c r="K828" s="72"/>
      <c r="L828" s="72"/>
    </row>
    <row r="829" ht="15.75" customHeight="1">
      <c r="I829" s="72"/>
      <c r="J829" s="72"/>
      <c r="K829" s="72"/>
      <c r="L829" s="72"/>
    </row>
    <row r="830" ht="15.75" customHeight="1">
      <c r="I830" s="72"/>
      <c r="J830" s="72"/>
      <c r="K830" s="72"/>
      <c r="L830" s="72"/>
    </row>
    <row r="831" ht="15.75" customHeight="1">
      <c r="I831" s="72"/>
      <c r="J831" s="72"/>
      <c r="K831" s="72"/>
      <c r="L831" s="72"/>
    </row>
    <row r="832" ht="15.75" customHeight="1">
      <c r="I832" s="72"/>
      <c r="J832" s="72"/>
      <c r="K832" s="72"/>
      <c r="L832" s="72"/>
    </row>
    <row r="833" ht="15.75" customHeight="1">
      <c r="I833" s="72"/>
      <c r="J833" s="72"/>
      <c r="K833" s="72"/>
      <c r="L833" s="72"/>
    </row>
    <row r="834" ht="15.75" customHeight="1">
      <c r="I834" s="72"/>
      <c r="J834" s="72"/>
      <c r="K834" s="72"/>
      <c r="L834" s="72"/>
    </row>
    <row r="835" ht="15.75" customHeight="1">
      <c r="I835" s="72"/>
      <c r="J835" s="72"/>
      <c r="K835" s="72"/>
      <c r="L835" s="72"/>
    </row>
    <row r="836" ht="15.75" customHeight="1">
      <c r="I836" s="72"/>
      <c r="J836" s="72"/>
      <c r="K836" s="72"/>
      <c r="L836" s="72"/>
    </row>
    <row r="837" ht="15.75" customHeight="1">
      <c r="I837" s="72"/>
      <c r="J837" s="72"/>
      <c r="K837" s="72"/>
      <c r="L837" s="72"/>
    </row>
    <row r="838" ht="15.75" customHeight="1">
      <c r="I838" s="72"/>
      <c r="J838" s="72"/>
      <c r="K838" s="72"/>
      <c r="L838" s="72"/>
    </row>
    <row r="839" ht="15.75" customHeight="1">
      <c r="I839" s="72"/>
      <c r="J839" s="72"/>
      <c r="K839" s="72"/>
      <c r="L839" s="72"/>
    </row>
    <row r="840" ht="15.75" customHeight="1">
      <c r="I840" s="72"/>
      <c r="J840" s="72"/>
      <c r="K840" s="72"/>
      <c r="L840" s="72"/>
    </row>
    <row r="841" ht="15.75" customHeight="1">
      <c r="I841" s="72"/>
      <c r="J841" s="72"/>
      <c r="K841" s="72"/>
      <c r="L841" s="72"/>
    </row>
    <row r="842" ht="15.75" customHeight="1">
      <c r="I842" s="72"/>
      <c r="J842" s="72"/>
      <c r="K842" s="72"/>
      <c r="L842" s="72"/>
    </row>
    <row r="843" ht="15.75" customHeight="1">
      <c r="I843" s="72"/>
      <c r="J843" s="72"/>
      <c r="K843" s="72"/>
      <c r="L843" s="72"/>
    </row>
    <row r="844" ht="15.75" customHeight="1">
      <c r="I844" s="72"/>
      <c r="J844" s="72"/>
      <c r="K844" s="72"/>
      <c r="L844" s="72"/>
    </row>
    <row r="845" ht="15.75" customHeight="1">
      <c r="I845" s="72"/>
      <c r="J845" s="72"/>
      <c r="K845" s="72"/>
      <c r="L845" s="72"/>
    </row>
    <row r="846" ht="15.75" customHeight="1">
      <c r="I846" s="72"/>
      <c r="J846" s="72"/>
      <c r="K846" s="72"/>
      <c r="L846" s="72"/>
    </row>
    <row r="847" ht="15.75" customHeight="1">
      <c r="I847" s="72"/>
      <c r="J847" s="72"/>
      <c r="K847" s="72"/>
      <c r="L847" s="72"/>
    </row>
    <row r="848" ht="15.75" customHeight="1">
      <c r="I848" s="72"/>
      <c r="J848" s="72"/>
      <c r="K848" s="72"/>
      <c r="L848" s="72"/>
    </row>
    <row r="849" ht="15.75" customHeight="1">
      <c r="I849" s="72"/>
      <c r="J849" s="72"/>
      <c r="K849" s="72"/>
      <c r="L849" s="72"/>
    </row>
    <row r="850" ht="15.75" customHeight="1">
      <c r="I850" s="72"/>
      <c r="J850" s="72"/>
      <c r="K850" s="72"/>
      <c r="L850" s="72"/>
    </row>
    <row r="851" ht="15.75" customHeight="1">
      <c r="I851" s="72"/>
      <c r="J851" s="72"/>
      <c r="K851" s="72"/>
      <c r="L851" s="72"/>
    </row>
    <row r="852" ht="15.75" customHeight="1">
      <c r="I852" s="72"/>
      <c r="J852" s="72"/>
      <c r="K852" s="72"/>
      <c r="L852" s="72"/>
    </row>
    <row r="853" ht="15.75" customHeight="1">
      <c r="I853" s="72"/>
      <c r="J853" s="72"/>
      <c r="K853" s="72"/>
      <c r="L853" s="72"/>
    </row>
    <row r="854" ht="15.75" customHeight="1">
      <c r="I854" s="72"/>
      <c r="J854" s="72"/>
      <c r="K854" s="72"/>
      <c r="L854" s="72"/>
    </row>
    <row r="855" ht="15.75" customHeight="1">
      <c r="I855" s="72"/>
      <c r="J855" s="72"/>
      <c r="K855" s="72"/>
      <c r="L855" s="72"/>
    </row>
    <row r="856" ht="15.75" customHeight="1">
      <c r="I856" s="72"/>
      <c r="J856" s="72"/>
      <c r="K856" s="72"/>
      <c r="L856" s="72"/>
    </row>
    <row r="857" ht="15.75" customHeight="1">
      <c r="I857" s="72"/>
      <c r="J857" s="72"/>
      <c r="K857" s="72"/>
      <c r="L857" s="72"/>
    </row>
    <row r="858" ht="15.75" customHeight="1">
      <c r="I858" s="72"/>
      <c r="J858" s="72"/>
      <c r="K858" s="72"/>
      <c r="L858" s="72"/>
    </row>
    <row r="859" ht="15.75" customHeight="1">
      <c r="I859" s="72"/>
      <c r="J859" s="72"/>
      <c r="K859" s="72"/>
      <c r="L859" s="72"/>
    </row>
    <row r="860" ht="15.75" customHeight="1">
      <c r="I860" s="72"/>
      <c r="J860" s="72"/>
      <c r="K860" s="72"/>
      <c r="L860" s="72"/>
    </row>
    <row r="861" ht="15.75" customHeight="1">
      <c r="I861" s="72"/>
      <c r="J861" s="72"/>
      <c r="K861" s="72"/>
      <c r="L861" s="72"/>
    </row>
    <row r="862" ht="15.75" customHeight="1">
      <c r="I862" s="72"/>
      <c r="J862" s="72"/>
      <c r="K862" s="72"/>
      <c r="L862" s="72"/>
    </row>
    <row r="863" ht="15.75" customHeight="1">
      <c r="I863" s="72"/>
      <c r="J863" s="72"/>
      <c r="K863" s="72"/>
      <c r="L863" s="72"/>
    </row>
    <row r="864" ht="15.75" customHeight="1">
      <c r="I864" s="72"/>
      <c r="J864" s="72"/>
      <c r="K864" s="72"/>
      <c r="L864" s="72"/>
    </row>
    <row r="865" ht="15.75" customHeight="1">
      <c r="I865" s="72"/>
      <c r="J865" s="72"/>
      <c r="K865" s="72"/>
      <c r="L865" s="72"/>
    </row>
    <row r="866" ht="15.75" customHeight="1">
      <c r="I866" s="72"/>
      <c r="J866" s="72"/>
      <c r="K866" s="72"/>
      <c r="L866" s="72"/>
    </row>
    <row r="867" ht="15.75" customHeight="1">
      <c r="I867" s="72"/>
      <c r="J867" s="72"/>
      <c r="K867" s="72"/>
      <c r="L867" s="72"/>
    </row>
    <row r="868" ht="15.75" customHeight="1">
      <c r="I868" s="72"/>
      <c r="J868" s="72"/>
      <c r="K868" s="72"/>
      <c r="L868" s="72"/>
    </row>
    <row r="869" ht="15.75" customHeight="1">
      <c r="I869" s="72"/>
      <c r="J869" s="72"/>
      <c r="K869" s="72"/>
      <c r="L869" s="72"/>
    </row>
    <row r="870" ht="15.75" customHeight="1">
      <c r="I870" s="72"/>
      <c r="J870" s="72"/>
      <c r="K870" s="72"/>
      <c r="L870" s="72"/>
    </row>
    <row r="871" ht="15.75" customHeight="1">
      <c r="I871" s="72"/>
      <c r="J871" s="72"/>
      <c r="K871" s="72"/>
      <c r="L871" s="72"/>
    </row>
    <row r="872" ht="15.75" customHeight="1">
      <c r="I872" s="72"/>
      <c r="J872" s="72"/>
      <c r="K872" s="72"/>
      <c r="L872" s="72"/>
    </row>
    <row r="873" ht="15.75" customHeight="1">
      <c r="I873" s="72"/>
      <c r="J873" s="72"/>
      <c r="K873" s="72"/>
      <c r="L873" s="72"/>
    </row>
    <row r="874" ht="15.75" customHeight="1">
      <c r="I874" s="72"/>
      <c r="J874" s="72"/>
      <c r="K874" s="72"/>
      <c r="L874" s="72"/>
    </row>
    <row r="875" ht="15.75" customHeight="1">
      <c r="I875" s="72"/>
      <c r="J875" s="72"/>
      <c r="K875" s="72"/>
      <c r="L875" s="72"/>
    </row>
    <row r="876" ht="15.75" customHeight="1">
      <c r="I876" s="72"/>
      <c r="J876" s="72"/>
      <c r="K876" s="72"/>
      <c r="L876" s="72"/>
    </row>
    <row r="877" ht="15.75" customHeight="1">
      <c r="I877" s="72"/>
      <c r="J877" s="72"/>
      <c r="K877" s="72"/>
      <c r="L877" s="72"/>
    </row>
    <row r="878" ht="15.75" customHeight="1">
      <c r="I878" s="72"/>
      <c r="J878" s="72"/>
      <c r="K878" s="72"/>
      <c r="L878" s="72"/>
    </row>
    <row r="879" ht="15.75" customHeight="1">
      <c r="I879" s="72"/>
      <c r="J879" s="72"/>
      <c r="K879" s="72"/>
      <c r="L879" s="72"/>
    </row>
    <row r="880" ht="15.75" customHeight="1">
      <c r="I880" s="72"/>
      <c r="J880" s="72"/>
      <c r="K880" s="72"/>
      <c r="L880" s="72"/>
    </row>
    <row r="881" ht="15.75" customHeight="1">
      <c r="I881" s="72"/>
      <c r="J881" s="72"/>
      <c r="K881" s="72"/>
      <c r="L881" s="72"/>
    </row>
    <row r="882" ht="15.75" customHeight="1">
      <c r="I882" s="72"/>
      <c r="J882" s="72"/>
      <c r="K882" s="72"/>
      <c r="L882" s="72"/>
    </row>
    <row r="883" ht="15.75" customHeight="1">
      <c r="I883" s="72"/>
      <c r="J883" s="72"/>
      <c r="K883" s="72"/>
      <c r="L883" s="72"/>
    </row>
    <row r="884" ht="15.75" customHeight="1">
      <c r="I884" s="72"/>
      <c r="J884" s="72"/>
      <c r="K884" s="72"/>
      <c r="L884" s="72"/>
    </row>
    <row r="885" ht="15.75" customHeight="1">
      <c r="I885" s="72"/>
      <c r="J885" s="72"/>
      <c r="K885" s="72"/>
      <c r="L885" s="72"/>
    </row>
    <row r="886" ht="15.75" customHeight="1">
      <c r="I886" s="72"/>
      <c r="J886" s="72"/>
      <c r="K886" s="72"/>
      <c r="L886" s="72"/>
    </row>
    <row r="887" ht="15.75" customHeight="1">
      <c r="I887" s="72"/>
      <c r="J887" s="72"/>
      <c r="K887" s="72"/>
      <c r="L887" s="72"/>
    </row>
    <row r="888" ht="15.75" customHeight="1">
      <c r="I888" s="72"/>
      <c r="J888" s="72"/>
      <c r="K888" s="72"/>
      <c r="L888" s="72"/>
    </row>
    <row r="889" ht="15.75" customHeight="1">
      <c r="I889" s="72"/>
      <c r="J889" s="72"/>
      <c r="K889" s="72"/>
      <c r="L889" s="72"/>
    </row>
    <row r="890" ht="15.75" customHeight="1">
      <c r="I890" s="72"/>
      <c r="J890" s="72"/>
      <c r="K890" s="72"/>
      <c r="L890" s="72"/>
    </row>
    <row r="891" ht="15.75" customHeight="1">
      <c r="I891" s="72"/>
      <c r="J891" s="72"/>
      <c r="K891" s="72"/>
      <c r="L891" s="72"/>
    </row>
    <row r="892" ht="15.75" customHeight="1">
      <c r="I892" s="72"/>
      <c r="J892" s="72"/>
      <c r="K892" s="72"/>
      <c r="L892" s="72"/>
    </row>
    <row r="893" ht="15.75" customHeight="1">
      <c r="I893" s="72"/>
      <c r="J893" s="72"/>
      <c r="K893" s="72"/>
      <c r="L893" s="72"/>
    </row>
    <row r="894" ht="15.75" customHeight="1">
      <c r="I894" s="72"/>
      <c r="J894" s="72"/>
      <c r="K894" s="72"/>
      <c r="L894" s="72"/>
    </row>
    <row r="895" ht="15.75" customHeight="1">
      <c r="I895" s="72"/>
      <c r="J895" s="72"/>
      <c r="K895" s="72"/>
      <c r="L895" s="72"/>
    </row>
    <row r="896" ht="15.75" customHeight="1">
      <c r="I896" s="72"/>
      <c r="J896" s="72"/>
      <c r="K896" s="72"/>
      <c r="L896" s="72"/>
    </row>
    <row r="897" ht="15.75" customHeight="1">
      <c r="I897" s="72"/>
      <c r="J897" s="72"/>
      <c r="K897" s="72"/>
      <c r="L897" s="72"/>
    </row>
    <row r="898" ht="15.75" customHeight="1">
      <c r="I898" s="72"/>
      <c r="J898" s="72"/>
      <c r="K898" s="72"/>
      <c r="L898" s="72"/>
    </row>
    <row r="899" ht="15.75" customHeight="1">
      <c r="I899" s="72"/>
      <c r="J899" s="72"/>
      <c r="K899" s="72"/>
      <c r="L899" s="72"/>
    </row>
    <row r="900" ht="15.75" customHeight="1">
      <c r="I900" s="72"/>
      <c r="J900" s="72"/>
      <c r="K900" s="72"/>
      <c r="L900" s="72"/>
    </row>
    <row r="901" ht="15.75" customHeight="1">
      <c r="I901" s="72"/>
      <c r="J901" s="72"/>
      <c r="K901" s="72"/>
      <c r="L901" s="72"/>
    </row>
    <row r="902" ht="15.75" customHeight="1">
      <c r="I902" s="72"/>
      <c r="J902" s="72"/>
      <c r="K902" s="72"/>
      <c r="L902" s="72"/>
    </row>
    <row r="903" ht="15.75" customHeight="1">
      <c r="I903" s="72"/>
      <c r="J903" s="72"/>
      <c r="K903" s="72"/>
      <c r="L903" s="72"/>
    </row>
    <row r="904" ht="15.75" customHeight="1">
      <c r="I904" s="72"/>
      <c r="J904" s="72"/>
      <c r="K904" s="72"/>
      <c r="L904" s="72"/>
    </row>
    <row r="905" ht="15.75" customHeight="1">
      <c r="I905" s="72"/>
      <c r="J905" s="72"/>
      <c r="K905" s="72"/>
      <c r="L905" s="72"/>
    </row>
    <row r="906" ht="15.75" customHeight="1">
      <c r="I906" s="72"/>
      <c r="J906" s="72"/>
      <c r="K906" s="72"/>
      <c r="L906" s="72"/>
    </row>
    <row r="907" ht="15.75" customHeight="1">
      <c r="I907" s="72"/>
      <c r="J907" s="72"/>
      <c r="K907" s="72"/>
      <c r="L907" s="72"/>
    </row>
    <row r="908" ht="15.75" customHeight="1">
      <c r="I908" s="72"/>
      <c r="J908" s="72"/>
      <c r="K908" s="72"/>
      <c r="L908" s="72"/>
    </row>
    <row r="909" ht="15.75" customHeight="1">
      <c r="I909" s="72"/>
      <c r="J909" s="72"/>
      <c r="K909" s="72"/>
      <c r="L909" s="72"/>
    </row>
    <row r="910" ht="15.75" customHeight="1">
      <c r="I910" s="72"/>
      <c r="J910" s="72"/>
      <c r="K910" s="72"/>
      <c r="L910" s="72"/>
    </row>
    <row r="911" ht="15.75" customHeight="1">
      <c r="I911" s="72"/>
      <c r="J911" s="72"/>
      <c r="K911" s="72"/>
      <c r="L911" s="72"/>
    </row>
    <row r="912" ht="15.75" customHeight="1">
      <c r="I912" s="72"/>
      <c r="J912" s="72"/>
      <c r="K912" s="72"/>
      <c r="L912" s="72"/>
    </row>
    <row r="913" ht="15.75" customHeight="1">
      <c r="I913" s="72"/>
      <c r="J913" s="72"/>
      <c r="K913" s="72"/>
      <c r="L913" s="72"/>
    </row>
    <row r="914" ht="15.75" customHeight="1">
      <c r="I914" s="72"/>
      <c r="J914" s="72"/>
      <c r="K914" s="72"/>
      <c r="L914" s="72"/>
    </row>
    <row r="915" ht="15.75" customHeight="1">
      <c r="I915" s="72"/>
      <c r="J915" s="72"/>
      <c r="K915" s="72"/>
      <c r="L915" s="72"/>
    </row>
    <row r="916" ht="15.75" customHeight="1">
      <c r="I916" s="72"/>
      <c r="J916" s="72"/>
      <c r="K916" s="72"/>
      <c r="L916" s="72"/>
    </row>
    <row r="917" ht="15.75" customHeight="1">
      <c r="I917" s="72"/>
      <c r="J917" s="72"/>
      <c r="K917" s="72"/>
      <c r="L917" s="72"/>
    </row>
    <row r="918" ht="15.75" customHeight="1">
      <c r="I918" s="72"/>
      <c r="J918" s="72"/>
      <c r="K918" s="72"/>
      <c r="L918" s="72"/>
    </row>
    <row r="919" ht="15.75" customHeight="1">
      <c r="I919" s="72"/>
      <c r="J919" s="72"/>
      <c r="K919" s="72"/>
      <c r="L919" s="72"/>
    </row>
    <row r="920" ht="15.75" customHeight="1">
      <c r="I920" s="72"/>
      <c r="J920" s="72"/>
      <c r="K920" s="72"/>
      <c r="L920" s="72"/>
    </row>
    <row r="921" ht="15.75" customHeight="1">
      <c r="I921" s="72"/>
      <c r="J921" s="72"/>
      <c r="K921" s="72"/>
      <c r="L921" s="72"/>
    </row>
    <row r="922" ht="15.75" customHeight="1">
      <c r="I922" s="72"/>
      <c r="J922" s="72"/>
      <c r="K922" s="72"/>
      <c r="L922" s="72"/>
    </row>
    <row r="923" ht="15.75" customHeight="1">
      <c r="I923" s="72"/>
      <c r="J923" s="72"/>
      <c r="K923" s="72"/>
      <c r="L923" s="72"/>
    </row>
    <row r="924" ht="15.75" customHeight="1">
      <c r="I924" s="72"/>
      <c r="J924" s="72"/>
      <c r="K924" s="72"/>
      <c r="L924" s="72"/>
    </row>
    <row r="925" ht="15.75" customHeight="1">
      <c r="I925" s="72"/>
      <c r="J925" s="72"/>
      <c r="K925" s="72"/>
      <c r="L925" s="72"/>
    </row>
    <row r="926" ht="15.75" customHeight="1">
      <c r="I926" s="72"/>
      <c r="J926" s="72"/>
      <c r="K926" s="72"/>
      <c r="L926" s="72"/>
    </row>
    <row r="927" ht="15.75" customHeight="1">
      <c r="I927" s="72"/>
      <c r="J927" s="72"/>
      <c r="K927" s="72"/>
      <c r="L927" s="72"/>
    </row>
    <row r="928" ht="15.75" customHeight="1">
      <c r="I928" s="72"/>
      <c r="J928" s="72"/>
      <c r="K928" s="72"/>
      <c r="L928" s="72"/>
    </row>
    <row r="929" ht="15.75" customHeight="1">
      <c r="I929" s="72"/>
      <c r="J929" s="72"/>
      <c r="K929" s="72"/>
      <c r="L929" s="72"/>
    </row>
    <row r="930" ht="15.75" customHeight="1">
      <c r="I930" s="72"/>
      <c r="J930" s="72"/>
      <c r="K930" s="72"/>
      <c r="L930" s="72"/>
    </row>
    <row r="931" ht="15.75" customHeight="1">
      <c r="I931" s="72"/>
      <c r="J931" s="72"/>
      <c r="K931" s="72"/>
      <c r="L931" s="72"/>
    </row>
    <row r="932" ht="15.75" customHeight="1">
      <c r="I932" s="72"/>
      <c r="J932" s="72"/>
      <c r="K932" s="72"/>
      <c r="L932" s="72"/>
    </row>
    <row r="933" ht="15.75" customHeight="1">
      <c r="I933" s="72"/>
      <c r="J933" s="72"/>
      <c r="K933" s="72"/>
      <c r="L933" s="72"/>
    </row>
    <row r="934" ht="15.75" customHeight="1">
      <c r="I934" s="72"/>
      <c r="J934" s="72"/>
      <c r="K934" s="72"/>
      <c r="L934" s="72"/>
    </row>
    <row r="935" ht="15.75" customHeight="1">
      <c r="I935" s="72"/>
      <c r="J935" s="72"/>
      <c r="K935" s="72"/>
      <c r="L935" s="72"/>
    </row>
    <row r="936" ht="15.75" customHeight="1">
      <c r="I936" s="72"/>
      <c r="J936" s="72"/>
      <c r="K936" s="72"/>
      <c r="L936" s="72"/>
    </row>
    <row r="937" ht="15.75" customHeight="1">
      <c r="I937" s="72"/>
      <c r="J937" s="72"/>
      <c r="K937" s="72"/>
      <c r="L937" s="72"/>
    </row>
    <row r="938" ht="15.75" customHeight="1">
      <c r="I938" s="72"/>
      <c r="J938" s="72"/>
      <c r="K938" s="72"/>
      <c r="L938" s="72"/>
    </row>
    <row r="939" ht="15.75" customHeight="1">
      <c r="I939" s="72"/>
      <c r="J939" s="72"/>
      <c r="K939" s="72"/>
      <c r="L939" s="72"/>
    </row>
    <row r="940" ht="15.75" customHeight="1">
      <c r="I940" s="72"/>
      <c r="J940" s="72"/>
      <c r="K940" s="72"/>
      <c r="L940" s="72"/>
    </row>
    <row r="941" ht="15.75" customHeight="1">
      <c r="I941" s="72"/>
      <c r="J941" s="72"/>
      <c r="K941" s="72"/>
      <c r="L941" s="72"/>
    </row>
    <row r="942" ht="15.75" customHeight="1">
      <c r="I942" s="72"/>
      <c r="J942" s="72"/>
      <c r="K942" s="72"/>
      <c r="L942" s="72"/>
    </row>
    <row r="943" ht="15.75" customHeight="1">
      <c r="I943" s="72"/>
      <c r="J943" s="72"/>
      <c r="K943" s="72"/>
      <c r="L943" s="72"/>
    </row>
    <row r="944" ht="15.75" customHeight="1">
      <c r="I944" s="72"/>
      <c r="J944" s="72"/>
      <c r="K944" s="72"/>
      <c r="L944" s="72"/>
    </row>
    <row r="945" ht="15.75" customHeight="1">
      <c r="I945" s="72"/>
      <c r="J945" s="72"/>
      <c r="K945" s="72"/>
      <c r="L945" s="72"/>
    </row>
    <row r="946" ht="15.75" customHeight="1">
      <c r="I946" s="72"/>
      <c r="J946" s="72"/>
      <c r="K946" s="72"/>
      <c r="L946" s="72"/>
    </row>
    <row r="947" ht="15.75" customHeight="1">
      <c r="I947" s="72"/>
      <c r="J947" s="72"/>
      <c r="K947" s="72"/>
      <c r="L947" s="72"/>
    </row>
    <row r="948" ht="15.75" customHeight="1">
      <c r="I948" s="72"/>
      <c r="J948" s="72"/>
      <c r="K948" s="72"/>
      <c r="L948" s="72"/>
    </row>
    <row r="949" ht="15.75" customHeight="1">
      <c r="I949" s="72"/>
      <c r="J949" s="72"/>
      <c r="K949" s="72"/>
      <c r="L949" s="72"/>
    </row>
    <row r="950" ht="15.75" customHeight="1">
      <c r="I950" s="72"/>
      <c r="J950" s="72"/>
      <c r="K950" s="72"/>
      <c r="L950" s="72"/>
    </row>
    <row r="951" ht="15.75" customHeight="1">
      <c r="I951" s="72"/>
      <c r="J951" s="72"/>
      <c r="K951" s="72"/>
      <c r="L951" s="72"/>
    </row>
    <row r="952" ht="15.75" customHeight="1">
      <c r="I952" s="72"/>
      <c r="J952" s="72"/>
      <c r="K952" s="72"/>
      <c r="L952" s="72"/>
    </row>
    <row r="953" ht="15.75" customHeight="1">
      <c r="I953" s="72"/>
      <c r="J953" s="72"/>
      <c r="K953" s="72"/>
      <c r="L953" s="72"/>
    </row>
    <row r="954" ht="15.75" customHeight="1">
      <c r="I954" s="72"/>
      <c r="J954" s="72"/>
      <c r="K954" s="72"/>
      <c r="L954" s="72"/>
    </row>
    <row r="955" ht="15.75" customHeight="1">
      <c r="I955" s="72"/>
      <c r="J955" s="72"/>
      <c r="K955" s="72"/>
      <c r="L955" s="72"/>
    </row>
    <row r="956" ht="15.75" customHeight="1">
      <c r="I956" s="72"/>
      <c r="J956" s="72"/>
      <c r="K956" s="72"/>
      <c r="L956" s="72"/>
    </row>
    <row r="957" ht="15.75" customHeight="1">
      <c r="I957" s="72"/>
      <c r="J957" s="72"/>
      <c r="K957" s="72"/>
      <c r="L957" s="72"/>
    </row>
    <row r="958" ht="15.75" customHeight="1">
      <c r="I958" s="72"/>
      <c r="J958" s="72"/>
      <c r="K958" s="72"/>
      <c r="L958" s="72"/>
    </row>
    <row r="959" ht="15.75" customHeight="1">
      <c r="I959" s="72"/>
      <c r="J959" s="72"/>
      <c r="K959" s="72"/>
      <c r="L959" s="72"/>
    </row>
    <row r="960" ht="15.75" customHeight="1">
      <c r="I960" s="72"/>
      <c r="J960" s="72"/>
      <c r="K960" s="72"/>
      <c r="L960" s="72"/>
    </row>
    <row r="961" ht="15.75" customHeight="1">
      <c r="I961" s="72"/>
      <c r="J961" s="72"/>
      <c r="K961" s="72"/>
      <c r="L961" s="72"/>
    </row>
    <row r="962" ht="15.75" customHeight="1">
      <c r="I962" s="72"/>
      <c r="J962" s="72"/>
      <c r="K962" s="72"/>
      <c r="L962" s="72"/>
    </row>
    <row r="963" ht="15.75" customHeight="1">
      <c r="I963" s="72"/>
      <c r="J963" s="72"/>
      <c r="K963" s="72"/>
      <c r="L963" s="72"/>
    </row>
    <row r="964" ht="15.75" customHeight="1">
      <c r="I964" s="72"/>
      <c r="J964" s="72"/>
      <c r="K964" s="72"/>
      <c r="L964" s="72"/>
    </row>
    <row r="965" ht="15.75" customHeight="1">
      <c r="I965" s="72"/>
      <c r="J965" s="72"/>
      <c r="K965" s="72"/>
      <c r="L965" s="72"/>
    </row>
    <row r="966" ht="15.75" customHeight="1">
      <c r="I966" s="72"/>
      <c r="J966" s="72"/>
      <c r="K966" s="72"/>
      <c r="L966" s="72"/>
    </row>
    <row r="967" ht="15.75" customHeight="1">
      <c r="I967" s="72"/>
      <c r="J967" s="72"/>
      <c r="K967" s="72"/>
      <c r="L967" s="72"/>
    </row>
    <row r="968" ht="15.75" customHeight="1">
      <c r="I968" s="72"/>
      <c r="J968" s="72"/>
      <c r="K968" s="72"/>
      <c r="L968" s="72"/>
    </row>
    <row r="969" ht="15.75" customHeight="1">
      <c r="I969" s="72"/>
      <c r="J969" s="72"/>
      <c r="K969" s="72"/>
      <c r="L969" s="72"/>
    </row>
    <row r="970" ht="15.75" customHeight="1">
      <c r="I970" s="72"/>
      <c r="J970" s="72"/>
      <c r="K970" s="72"/>
      <c r="L970" s="72"/>
    </row>
    <row r="971" ht="15.75" customHeight="1">
      <c r="I971" s="72"/>
      <c r="J971" s="72"/>
      <c r="K971" s="72"/>
      <c r="L971" s="72"/>
    </row>
    <row r="972" ht="15.75" customHeight="1">
      <c r="I972" s="72"/>
      <c r="J972" s="72"/>
      <c r="K972" s="72"/>
      <c r="L972" s="72"/>
    </row>
    <row r="973" ht="15.75" customHeight="1">
      <c r="I973" s="72"/>
      <c r="J973" s="72"/>
      <c r="K973" s="72"/>
      <c r="L973" s="72"/>
    </row>
    <row r="974" ht="15.75" customHeight="1">
      <c r="I974" s="72"/>
      <c r="J974" s="72"/>
      <c r="K974" s="72"/>
      <c r="L974" s="72"/>
    </row>
    <row r="975" ht="15.75" customHeight="1">
      <c r="I975" s="72"/>
      <c r="J975" s="72"/>
      <c r="K975" s="72"/>
      <c r="L975" s="72"/>
    </row>
    <row r="976" ht="15.75" customHeight="1">
      <c r="I976" s="72"/>
      <c r="J976" s="72"/>
      <c r="K976" s="72"/>
      <c r="L976" s="72"/>
    </row>
    <row r="977" ht="15.75" customHeight="1">
      <c r="I977" s="72"/>
      <c r="J977" s="72"/>
      <c r="K977" s="72"/>
      <c r="L977" s="72"/>
    </row>
    <row r="978" ht="15.75" customHeight="1">
      <c r="I978" s="72"/>
      <c r="J978" s="72"/>
      <c r="K978" s="72"/>
      <c r="L978" s="72"/>
    </row>
    <row r="979" ht="15.75" customHeight="1">
      <c r="I979" s="72"/>
      <c r="J979" s="72"/>
      <c r="K979" s="72"/>
      <c r="L979" s="72"/>
    </row>
    <row r="980" ht="15.75" customHeight="1">
      <c r="I980" s="72"/>
      <c r="J980" s="72"/>
      <c r="K980" s="72"/>
      <c r="L980" s="72"/>
    </row>
    <row r="981" ht="15.75" customHeight="1">
      <c r="I981" s="72"/>
      <c r="J981" s="72"/>
      <c r="K981" s="72"/>
      <c r="L981" s="72"/>
    </row>
    <row r="982" ht="15.75" customHeight="1">
      <c r="I982" s="72"/>
      <c r="J982" s="72"/>
      <c r="K982" s="72"/>
      <c r="L982" s="72"/>
    </row>
    <row r="983" ht="15.75" customHeight="1">
      <c r="I983" s="72"/>
      <c r="J983" s="72"/>
      <c r="K983" s="72"/>
      <c r="L983" s="72"/>
    </row>
    <row r="984" ht="15.75" customHeight="1">
      <c r="I984" s="72"/>
      <c r="J984" s="72"/>
      <c r="K984" s="72"/>
      <c r="L984" s="72"/>
    </row>
    <row r="985" ht="15.75" customHeight="1">
      <c r="I985" s="72"/>
      <c r="J985" s="72"/>
      <c r="K985" s="72"/>
      <c r="L985" s="72"/>
    </row>
    <row r="986" ht="15.75" customHeight="1">
      <c r="I986" s="72"/>
      <c r="J986" s="72"/>
      <c r="K986" s="72"/>
      <c r="L986" s="72"/>
    </row>
    <row r="987" ht="15.75" customHeight="1">
      <c r="I987" s="72"/>
      <c r="J987" s="72"/>
      <c r="K987" s="72"/>
      <c r="L987" s="72"/>
    </row>
    <row r="988" ht="15.75" customHeight="1">
      <c r="I988" s="72"/>
      <c r="J988" s="72"/>
      <c r="K988" s="72"/>
      <c r="L988" s="72"/>
    </row>
    <row r="989" ht="15.75" customHeight="1">
      <c r="I989" s="72"/>
      <c r="J989" s="72"/>
      <c r="K989" s="72"/>
      <c r="L989" s="72"/>
    </row>
    <row r="990" ht="15.75" customHeight="1">
      <c r="I990" s="72"/>
      <c r="J990" s="72"/>
      <c r="K990" s="72"/>
      <c r="L990" s="72"/>
    </row>
    <row r="991" ht="15.75" customHeight="1">
      <c r="I991" s="72"/>
      <c r="J991" s="72"/>
      <c r="K991" s="72"/>
      <c r="L991" s="72"/>
    </row>
    <row r="992" ht="15.75" customHeight="1">
      <c r="I992" s="72"/>
      <c r="J992" s="72"/>
      <c r="K992" s="72"/>
      <c r="L992" s="72"/>
    </row>
    <row r="993" ht="15.75" customHeight="1">
      <c r="I993" s="72"/>
      <c r="J993" s="72"/>
      <c r="K993" s="72"/>
      <c r="L993" s="72"/>
    </row>
    <row r="994" ht="15.75" customHeight="1">
      <c r="I994" s="72"/>
      <c r="J994" s="72"/>
      <c r="K994" s="72"/>
      <c r="L994" s="72"/>
    </row>
    <row r="995" ht="15.75" customHeight="1">
      <c r="I995" s="72"/>
      <c r="J995" s="72"/>
      <c r="K995" s="72"/>
      <c r="L995" s="72"/>
    </row>
    <row r="996" ht="15.75" customHeight="1">
      <c r="I996" s="72"/>
      <c r="J996" s="72"/>
      <c r="K996" s="72"/>
      <c r="L996" s="72"/>
    </row>
    <row r="997" ht="15.75" customHeight="1">
      <c r="I997" s="72"/>
      <c r="J997" s="72"/>
      <c r="K997" s="72"/>
      <c r="L997" s="72"/>
    </row>
    <row r="998" ht="15.75" customHeight="1">
      <c r="I998" s="72"/>
      <c r="J998" s="72"/>
      <c r="K998" s="72"/>
      <c r="L998" s="72"/>
    </row>
    <row r="999" ht="15.75" customHeight="1">
      <c r="I999" s="72"/>
      <c r="J999" s="72"/>
      <c r="K999" s="72"/>
      <c r="L999" s="72"/>
    </row>
    <row r="1000" ht="15.75" customHeight="1">
      <c r="I1000" s="72"/>
      <c r="J1000" s="72"/>
      <c r="K1000" s="72"/>
      <c r="L1000" s="72"/>
    </row>
  </sheetData>
  <mergeCells count="3">
    <mergeCell ref="A1:J1"/>
    <mergeCell ref="M1:T1"/>
    <mergeCell ref="K18:N1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89"/>
    <col customWidth="1" min="2" max="2" width="13.56"/>
    <col customWidth="1" min="3" max="5" width="14.0"/>
    <col customWidth="1" min="6" max="8" width="13.67"/>
    <col customWidth="1" min="9" max="10" width="13.33"/>
    <col customWidth="1" min="11" max="11" width="11.89"/>
    <col customWidth="1" min="12" max="28" width="11.0"/>
  </cols>
  <sheetData>
    <row r="1" ht="15.75" customHeight="1">
      <c r="A1" s="104" t="s">
        <v>68</v>
      </c>
      <c r="B1" s="105"/>
      <c r="C1" s="105"/>
      <c r="D1" s="105"/>
      <c r="E1" s="106"/>
      <c r="F1" s="107"/>
    </row>
    <row r="2" ht="15.75" customHeight="1">
      <c r="A2" s="108"/>
      <c r="B2" s="4" t="s">
        <v>69</v>
      </c>
      <c r="C2" s="4" t="s">
        <v>70</v>
      </c>
      <c r="D2" s="4" t="s">
        <v>71</v>
      </c>
      <c r="E2" s="109" t="s">
        <v>72</v>
      </c>
      <c r="G2" s="4" t="s">
        <v>73</v>
      </c>
      <c r="H2" s="4" t="s">
        <v>74</v>
      </c>
      <c r="I2" s="4" t="s">
        <v>75</v>
      </c>
      <c r="J2" s="4" t="s">
        <v>76</v>
      </c>
    </row>
    <row r="3" ht="15.75" customHeight="1">
      <c r="A3" s="4" t="s">
        <v>77</v>
      </c>
      <c r="B3" s="15">
        <v>1856.83</v>
      </c>
      <c r="C3" s="12">
        <v>2119.86</v>
      </c>
      <c r="D3" s="110">
        <v>2223.76</v>
      </c>
      <c r="E3" s="111">
        <v>1968.96</v>
      </c>
      <c r="F3" s="112" t="s">
        <v>78</v>
      </c>
      <c r="G3" s="15">
        <f t="shared" ref="G3:J3" si="1">(B5+B6)*12</f>
        <v>13859.64</v>
      </c>
      <c r="H3" s="15">
        <f t="shared" si="1"/>
        <v>15006.04</v>
      </c>
      <c r="I3" s="113">
        <f t="shared" si="1"/>
        <v>15202.68</v>
      </c>
      <c r="J3" s="113">
        <f t="shared" si="1"/>
        <v>14431.24</v>
      </c>
    </row>
    <row r="4" ht="15.75" customHeight="1">
      <c r="A4" s="4" t="s">
        <v>79</v>
      </c>
      <c r="B4" s="114">
        <f>74.86+50</f>
        <v>124.86</v>
      </c>
      <c r="C4" s="13">
        <f>77.05+45</f>
        <v>122.05</v>
      </c>
      <c r="D4" s="110">
        <v>153.11</v>
      </c>
      <c r="E4" s="111">
        <v>141.57</v>
      </c>
      <c r="F4" s="112" t="s">
        <v>80</v>
      </c>
      <c r="G4" s="15">
        <f t="shared" ref="G4:J4" si="2">SUM(B7:B11)*12</f>
        <v>8119.54</v>
      </c>
      <c r="H4" s="15">
        <f t="shared" si="2"/>
        <v>8380.813338</v>
      </c>
      <c r="I4" s="115">
        <f t="shared" si="2"/>
        <v>8839.512</v>
      </c>
      <c r="J4" s="115">
        <f t="shared" si="2"/>
        <v>8653.524</v>
      </c>
      <c r="L4" s="116"/>
    </row>
    <row r="5" ht="15.75" customHeight="1">
      <c r="A5" s="4" t="s">
        <v>81</v>
      </c>
      <c r="B5" s="15">
        <f>3244.16/3</f>
        <v>1081.386667</v>
      </c>
      <c r="C5" s="13">
        <f>3550.8/3</f>
        <v>1183.6</v>
      </c>
      <c r="D5" s="110">
        <f>3571.47/3</f>
        <v>1190.49</v>
      </c>
      <c r="E5" s="110">
        <f>3373.44/3</f>
        <v>1124.48</v>
      </c>
      <c r="F5" s="112" t="s">
        <v>82</v>
      </c>
      <c r="G5" s="12">
        <v>8480.14</v>
      </c>
      <c r="H5" s="15">
        <v>7850.9</v>
      </c>
      <c r="I5" s="117">
        <v>7858.65</v>
      </c>
      <c r="J5" s="118">
        <v>7979.99</v>
      </c>
    </row>
    <row r="6" ht="15.75" customHeight="1">
      <c r="A6" s="4" t="s">
        <v>83</v>
      </c>
      <c r="B6" s="114">
        <f>(154.85+65.9)/3</f>
        <v>73.58333333</v>
      </c>
      <c r="C6" s="13">
        <f>(134.38+66.33)/3</f>
        <v>66.90333333</v>
      </c>
      <c r="D6" s="110">
        <v>76.4</v>
      </c>
      <c r="E6" s="110">
        <f>234.37 / 3</f>
        <v>78.12333333</v>
      </c>
      <c r="F6" s="112"/>
      <c r="G6" s="119"/>
      <c r="I6" s="120"/>
      <c r="J6" s="120"/>
    </row>
    <row r="7" ht="15.75" customHeight="1">
      <c r="A7" s="4" t="s">
        <v>84</v>
      </c>
      <c r="B7" s="114">
        <f>66.5+47.15+108.38/3</f>
        <v>149.7766667</v>
      </c>
      <c r="C7" s="13">
        <f>72.49+45.32+110.71/3</f>
        <v>154.7133333</v>
      </c>
      <c r="D7" s="110">
        <v>157.86</v>
      </c>
      <c r="E7" s="111">
        <v>154.86</v>
      </c>
      <c r="F7" s="112" t="s">
        <v>85</v>
      </c>
      <c r="G7" s="114">
        <v>18635.0</v>
      </c>
      <c r="H7" s="15">
        <v>19566.75</v>
      </c>
      <c r="I7" s="117">
        <v>20545.09</v>
      </c>
      <c r="J7" s="118">
        <v>22599.6</v>
      </c>
      <c r="K7" s="121"/>
    </row>
    <row r="8" ht="15.75" customHeight="1">
      <c r="A8" s="4" t="s">
        <v>86</v>
      </c>
      <c r="B8" s="114">
        <f>88.96*4</f>
        <v>355.84</v>
      </c>
      <c r="C8" s="114">
        <f>88.96*4*1.0277</f>
        <v>365.696768</v>
      </c>
      <c r="D8" s="110">
        <v>387.3</v>
      </c>
      <c r="E8" s="111">
        <v>386.21</v>
      </c>
      <c r="F8" s="112" t="s">
        <v>87</v>
      </c>
      <c r="G8" s="114">
        <v>20706.0</v>
      </c>
      <c r="H8" s="15">
        <v>21741.3</v>
      </c>
      <c r="I8" s="117">
        <v>22828.37</v>
      </c>
      <c r="J8" s="118">
        <v>25111.21</v>
      </c>
      <c r="K8" s="121"/>
    </row>
    <row r="9" ht="15.75" customHeight="1">
      <c r="A9" s="4" t="s">
        <v>88</v>
      </c>
      <c r="B9" s="114">
        <f>15+75</f>
        <v>90</v>
      </c>
      <c r="C9" s="13">
        <f>80+15</f>
        <v>95</v>
      </c>
      <c r="D9" s="110">
        <f>90+15</f>
        <v>105</v>
      </c>
      <c r="E9" s="110">
        <f>80+15</f>
        <v>95</v>
      </c>
    </row>
    <row r="10" ht="15.75" customHeight="1">
      <c r="A10" s="4" t="s">
        <v>59</v>
      </c>
      <c r="B10" s="114">
        <f t="shared" ref="B10:E10" si="3">3.25*6</f>
        <v>19.5</v>
      </c>
      <c r="C10" s="13">
        <f t="shared" si="3"/>
        <v>19.5</v>
      </c>
      <c r="D10" s="110">
        <f t="shared" si="3"/>
        <v>19.5</v>
      </c>
      <c r="E10" s="110">
        <f t="shared" si="3"/>
        <v>19.5</v>
      </c>
      <c r="F10" s="122" t="s">
        <v>89</v>
      </c>
      <c r="G10" s="123">
        <f t="shared" ref="G10:J10" si="4">G7-(G3+G4)</f>
        <v>-3344.18</v>
      </c>
      <c r="H10" s="123">
        <f t="shared" si="4"/>
        <v>-3820.103338</v>
      </c>
      <c r="I10" s="123">
        <f t="shared" si="4"/>
        <v>-3497.102</v>
      </c>
      <c r="J10" s="123">
        <f t="shared" si="4"/>
        <v>-485.164</v>
      </c>
      <c r="K10" s="116"/>
    </row>
    <row r="11" ht="15.75" customHeight="1">
      <c r="A11" s="4" t="s">
        <v>90</v>
      </c>
      <c r="B11" s="114">
        <f t="shared" ref="B11:E11" si="5">SUM(B7:B10)*0.1</f>
        <v>61.51166667</v>
      </c>
      <c r="C11" s="114">
        <f t="shared" si="5"/>
        <v>63.49101013</v>
      </c>
      <c r="D11" s="110">
        <f t="shared" si="5"/>
        <v>66.966</v>
      </c>
      <c r="E11" s="110">
        <f t="shared" si="5"/>
        <v>65.557</v>
      </c>
      <c r="F11" s="122" t="s">
        <v>91</v>
      </c>
      <c r="G11" s="123">
        <f t="shared" ref="G11:J11" si="6">G8-(G3+G4)</f>
        <v>-1273.18</v>
      </c>
      <c r="H11" s="123">
        <f t="shared" si="6"/>
        <v>-1645.553338</v>
      </c>
      <c r="I11" s="123">
        <f t="shared" si="6"/>
        <v>-1213.822</v>
      </c>
      <c r="J11" s="123">
        <f t="shared" si="6"/>
        <v>2026.446</v>
      </c>
    </row>
    <row r="12" ht="15.75" customHeight="1">
      <c r="A12" s="28" t="s">
        <v>92</v>
      </c>
      <c r="B12" s="29">
        <f t="shared" ref="B12:E12" si="7">B3+B4+SUM(B7:B11)</f>
        <v>2658.318333</v>
      </c>
      <c r="C12" s="29">
        <f t="shared" si="7"/>
        <v>2940.311111</v>
      </c>
      <c r="D12" s="29">
        <f t="shared" si="7"/>
        <v>3113.496</v>
      </c>
      <c r="E12" s="29">
        <f t="shared" si="7"/>
        <v>2831.657</v>
      </c>
      <c r="G12" s="124" t="s">
        <v>93</v>
      </c>
      <c r="H12" s="125"/>
      <c r="I12" s="125"/>
      <c r="J12" s="125"/>
    </row>
    <row r="13" ht="15.75" customHeight="1">
      <c r="A13" s="28" t="s">
        <v>94</v>
      </c>
      <c r="B13" s="29">
        <f t="shared" ref="B13:E13" si="8">B5+SUM(B6:B11)</f>
        <v>1831.598333</v>
      </c>
      <c r="C13" s="29">
        <f t="shared" si="8"/>
        <v>1948.904445</v>
      </c>
      <c r="D13" s="29">
        <f t="shared" si="8"/>
        <v>2003.516</v>
      </c>
      <c r="E13" s="29">
        <f t="shared" si="8"/>
        <v>1923.730333</v>
      </c>
    </row>
    <row r="14" ht="15.75" customHeight="1"/>
    <row r="15" ht="15.75" customHeight="1"/>
    <row r="16" ht="15.75" customHeight="1">
      <c r="A16" s="126" t="s">
        <v>95</v>
      </c>
      <c r="B16" s="105"/>
      <c r="C16" s="105"/>
      <c r="D16" s="105"/>
      <c r="E16" s="105"/>
      <c r="F16" s="105"/>
      <c r="G16" s="105"/>
      <c r="H16" s="106"/>
      <c r="I16" s="127"/>
      <c r="J16" s="127"/>
      <c r="K16" s="127"/>
    </row>
    <row r="17" ht="15.75" customHeight="1">
      <c r="A17" s="128" t="s">
        <v>96</v>
      </c>
      <c r="B17" s="105"/>
      <c r="C17" s="105"/>
      <c r="D17" s="105"/>
      <c r="E17" s="105"/>
      <c r="F17" s="105"/>
      <c r="G17" s="105"/>
      <c r="H17" s="106"/>
      <c r="I17" s="127"/>
      <c r="J17" s="127"/>
      <c r="K17" s="127"/>
    </row>
    <row r="18" ht="15.75" customHeight="1">
      <c r="A18" s="129" t="s">
        <v>97</v>
      </c>
      <c r="B18" s="105"/>
      <c r="C18" s="105"/>
      <c r="D18" s="105"/>
      <c r="E18" s="105"/>
      <c r="F18" s="105"/>
      <c r="G18" s="105"/>
      <c r="H18" s="106"/>
      <c r="I18" s="130" t="s">
        <v>98</v>
      </c>
      <c r="J18" s="130" t="s">
        <v>99</v>
      </c>
      <c r="K18" s="130" t="s">
        <v>100</v>
      </c>
    </row>
    <row r="19" ht="15.75" customHeight="1">
      <c r="A19" s="128" t="s">
        <v>101</v>
      </c>
      <c r="B19" s="105"/>
      <c r="C19" s="105"/>
      <c r="D19" s="105"/>
      <c r="E19" s="105"/>
      <c r="F19" s="105"/>
      <c r="G19" s="105"/>
      <c r="H19" s="106"/>
      <c r="I19" s="130" t="s">
        <v>102</v>
      </c>
      <c r="J19" s="127"/>
      <c r="K19" s="127"/>
    </row>
    <row r="20" ht="13.5" customHeight="1">
      <c r="A20" s="129" t="s">
        <v>103</v>
      </c>
      <c r="B20" s="105"/>
      <c r="C20" s="105"/>
      <c r="D20" s="105"/>
      <c r="E20" s="105"/>
      <c r="F20" s="105"/>
      <c r="G20" s="105"/>
      <c r="H20" s="106"/>
      <c r="I20" s="130" t="s">
        <v>104</v>
      </c>
      <c r="J20" s="127"/>
      <c r="K20" s="127"/>
    </row>
    <row r="21" ht="15.75" customHeight="1">
      <c r="A21" s="129" t="s">
        <v>105</v>
      </c>
      <c r="B21" s="105"/>
      <c r="C21" s="105"/>
      <c r="D21" s="105"/>
      <c r="E21" s="105"/>
      <c r="F21" s="105"/>
      <c r="G21" s="105"/>
      <c r="H21" s="106"/>
      <c r="I21" s="127"/>
      <c r="J21" s="127"/>
      <c r="K21" s="127"/>
    </row>
    <row r="22" ht="15.75" customHeight="1">
      <c r="A22" s="129" t="s">
        <v>106</v>
      </c>
      <c r="B22" s="105"/>
      <c r="C22" s="105"/>
      <c r="D22" s="105"/>
      <c r="E22" s="105"/>
      <c r="F22" s="105"/>
      <c r="G22" s="105"/>
      <c r="H22" s="106"/>
      <c r="I22" s="127"/>
      <c r="J22" s="127"/>
      <c r="K22" s="127"/>
    </row>
    <row r="23" ht="15.75" customHeight="1"/>
    <row r="24" ht="15.75" customHeight="1">
      <c r="A24" s="107"/>
      <c r="B24" s="13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E1"/>
    <mergeCell ref="A16:H16"/>
    <mergeCell ref="A17:H17"/>
    <mergeCell ref="A18:H18"/>
    <mergeCell ref="A19:H19"/>
    <mergeCell ref="A20:H20"/>
    <mergeCell ref="A21:H21"/>
    <mergeCell ref="A22:H2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3" width="9.89"/>
    <col customWidth="1" min="4" max="4" width="9.11"/>
    <col customWidth="1" min="5" max="6" width="9.89"/>
    <col customWidth="1" min="7" max="7" width="13.78"/>
    <col customWidth="1" min="8" max="9" width="18.89"/>
    <col customWidth="1" min="10" max="10" width="19.44"/>
    <col customWidth="1" min="11" max="12" width="18.67"/>
    <col customWidth="1" min="13" max="14" width="8.56"/>
    <col customWidth="1" min="15" max="15" width="11.0"/>
    <col customWidth="1" min="16" max="16" width="13.22"/>
    <col customWidth="1" min="17" max="22" width="8.56"/>
    <col customWidth="1" min="23" max="23" width="10.78"/>
    <col customWidth="1" min="24" max="27" width="8.56"/>
  </cols>
  <sheetData>
    <row r="1" ht="15.75" customHeight="1"/>
    <row r="2" ht="15.75" customHeight="1"/>
    <row r="3" ht="15.75" customHeight="1">
      <c r="A3" s="132">
        <v>2021.0</v>
      </c>
      <c r="B3" s="2"/>
      <c r="C3" s="2"/>
      <c r="D3" s="2"/>
      <c r="E3" s="2"/>
      <c r="F3" s="2"/>
      <c r="G3" s="2"/>
      <c r="H3" s="2"/>
      <c r="I3" s="2"/>
      <c r="J3" s="2"/>
      <c r="K3" s="2"/>
      <c r="L3" s="133"/>
      <c r="O3" s="107" t="s">
        <v>12</v>
      </c>
      <c r="P3" s="107" t="s">
        <v>11</v>
      </c>
      <c r="T3" s="134" t="s">
        <v>82</v>
      </c>
    </row>
    <row r="4" ht="15.75" customHeight="1">
      <c r="A4" s="107"/>
      <c r="B4" s="135" t="s">
        <v>107</v>
      </c>
      <c r="C4" s="2"/>
      <c r="D4" s="107"/>
      <c r="E4" s="135" t="s">
        <v>108</v>
      </c>
      <c r="F4" s="2"/>
      <c r="G4" s="136" t="s">
        <v>109</v>
      </c>
      <c r="H4" s="137" t="s">
        <v>110</v>
      </c>
      <c r="I4" s="137" t="s">
        <v>111</v>
      </c>
      <c r="J4" s="137" t="s">
        <v>112</v>
      </c>
      <c r="K4" s="136" t="s">
        <v>113</v>
      </c>
      <c r="L4" s="138" t="s">
        <v>114</v>
      </c>
      <c r="N4" s="139" t="s">
        <v>115</v>
      </c>
      <c r="O4" s="140">
        <v>17500.0</v>
      </c>
      <c r="P4" s="68">
        <v>28850.0</v>
      </c>
      <c r="Q4" s="134" t="s">
        <v>116</v>
      </c>
      <c r="T4" s="139">
        <f>3125.93*3-649.14*2</f>
        <v>8079.51</v>
      </c>
    </row>
    <row r="5" ht="15.75" customHeight="1">
      <c r="A5" s="107" t="s">
        <v>117</v>
      </c>
      <c r="B5" s="141" t="s">
        <v>12</v>
      </c>
      <c r="C5" s="141" t="s">
        <v>11</v>
      </c>
      <c r="D5" s="141" t="s">
        <v>82</v>
      </c>
      <c r="E5" s="141" t="s">
        <v>12</v>
      </c>
      <c r="F5" s="141" t="s">
        <v>11</v>
      </c>
      <c r="O5" s="140">
        <v>22000.0</v>
      </c>
      <c r="P5" s="68">
        <v>30000.0</v>
      </c>
      <c r="Q5" s="134" t="s">
        <v>118</v>
      </c>
      <c r="W5" s="140"/>
      <c r="X5" s="68"/>
      <c r="Y5" s="134"/>
    </row>
    <row r="6" ht="15.75" customHeight="1">
      <c r="A6" s="142" t="s">
        <v>119</v>
      </c>
      <c r="B6" s="143">
        <v>30579.59</v>
      </c>
      <c r="C6" s="143">
        <v>33091.2</v>
      </c>
      <c r="D6" s="143">
        <v>7979.99</v>
      </c>
      <c r="E6" s="143">
        <v>22599.6</v>
      </c>
      <c r="F6" s="143">
        <v>25111.21</v>
      </c>
      <c r="G6" s="144">
        <f>(4447.38-3373.44+3373.44/3)*12</f>
        <v>26381.04</v>
      </c>
      <c r="H6" s="145" t="s">
        <v>120</v>
      </c>
      <c r="I6" s="145" t="s">
        <v>120</v>
      </c>
      <c r="J6" s="146" t="s">
        <v>120</v>
      </c>
      <c r="K6" s="146" t="s">
        <v>120</v>
      </c>
      <c r="L6" s="147" t="s">
        <v>121</v>
      </c>
      <c r="O6" s="140">
        <v>20400.0</v>
      </c>
      <c r="P6" s="140">
        <v>21400.0</v>
      </c>
      <c r="Q6" s="134" t="s">
        <v>122</v>
      </c>
      <c r="W6" s="68"/>
      <c r="X6" s="68"/>
      <c r="Y6" s="134"/>
    </row>
    <row r="7" ht="15.75" customHeight="1">
      <c r="A7" s="139" t="s">
        <v>115</v>
      </c>
      <c r="B7" s="144">
        <f t="shared" ref="B7:C7" si="1">O10</f>
        <v>19351.13333</v>
      </c>
      <c r="C7" s="144">
        <f t="shared" si="1"/>
        <v>28492.8</v>
      </c>
      <c r="D7" s="144">
        <f>T4</f>
        <v>8079.51</v>
      </c>
      <c r="E7" s="144">
        <f t="shared" ref="E7:E11" si="3">B7-D7</f>
        <v>11271.62333</v>
      </c>
      <c r="F7" s="144">
        <f t="shared" ref="F7:F11" si="4">C7-D7</f>
        <v>20413.29</v>
      </c>
      <c r="G7" s="144">
        <f>(3387.56 - 2413.05 + 2413.05/3)*12</f>
        <v>21346.32</v>
      </c>
      <c r="H7" s="148">
        <f t="shared" ref="H7:H11" si="5">(AVERAGE(E7:F7)-AVERAGE($E$6:$F$6))/AVERAGE(E7:F7)</f>
        <v>-0.5057895061</v>
      </c>
      <c r="I7" s="148">
        <f t="shared" ref="I7:I11" si="6">(G7-$G$6)/G7</f>
        <v>-0.2358589209</v>
      </c>
      <c r="J7" s="149">
        <v>-0.0706</v>
      </c>
      <c r="K7" s="149">
        <v>-0.2708</v>
      </c>
      <c r="L7" s="147" t="s">
        <v>123</v>
      </c>
      <c r="O7" s="140">
        <v>18000.0</v>
      </c>
      <c r="P7" s="140">
        <v>30000.0</v>
      </c>
      <c r="Q7" s="134" t="s">
        <v>124</v>
      </c>
      <c r="W7" s="140"/>
      <c r="X7" s="68"/>
      <c r="Y7" s="134"/>
    </row>
    <row r="8" ht="15.75" customHeight="1">
      <c r="A8" s="139" t="s">
        <v>125</v>
      </c>
      <c r="B8" s="144">
        <f t="shared" ref="B8:C8" si="2">O17</f>
        <v>20666.66667</v>
      </c>
      <c r="C8" s="144">
        <f t="shared" si="2"/>
        <v>22333.33333</v>
      </c>
      <c r="D8" s="144">
        <f>T14</f>
        <v>7013.32</v>
      </c>
      <c r="E8" s="144">
        <f t="shared" si="3"/>
        <v>13653.34667</v>
      </c>
      <c r="F8" s="144">
        <f t="shared" si="4"/>
        <v>15320.01333</v>
      </c>
      <c r="G8" s="144">
        <f>(3180.71-2227.86+2227.86/3)*12</f>
        <v>20345.64</v>
      </c>
      <c r="H8" s="148">
        <f t="shared" si="5"/>
        <v>-0.6467130495</v>
      </c>
      <c r="I8" s="148">
        <f t="shared" si="6"/>
        <v>-0.2966434086</v>
      </c>
      <c r="J8" s="149">
        <v>-0.0672</v>
      </c>
      <c r="K8" s="149">
        <v>-0.3652</v>
      </c>
      <c r="L8" s="147" t="s">
        <v>126</v>
      </c>
      <c r="O8" s="140">
        <v>19500.0</v>
      </c>
      <c r="P8" s="68">
        <v>30000.0</v>
      </c>
      <c r="Q8" s="134" t="s">
        <v>127</v>
      </c>
      <c r="W8" s="140"/>
      <c r="X8" s="140"/>
      <c r="Y8" s="134"/>
    </row>
    <row r="9" ht="15.75" customHeight="1">
      <c r="A9" s="139" t="s">
        <v>128</v>
      </c>
      <c r="B9" s="144">
        <f t="shared" ref="B9:C9" si="7">O25</f>
        <v>22695.67</v>
      </c>
      <c r="C9" s="144">
        <f t="shared" si="7"/>
        <v>24670.395</v>
      </c>
      <c r="D9" s="144">
        <f>T21</f>
        <v>7339.22</v>
      </c>
      <c r="E9" s="144">
        <f t="shared" si="3"/>
        <v>15356.45</v>
      </c>
      <c r="F9" s="144">
        <f t="shared" si="4"/>
        <v>17331.175</v>
      </c>
      <c r="G9" s="144">
        <f>(3110.31-2133.33 +2133.33/3)*12</f>
        <v>20257.08</v>
      </c>
      <c r="H9" s="148">
        <f t="shared" si="5"/>
        <v>-0.4595985484</v>
      </c>
      <c r="I9" s="148">
        <f t="shared" si="6"/>
        <v>-0.3023120805</v>
      </c>
      <c r="J9" s="149">
        <v>-0.1097</v>
      </c>
      <c r="K9" s="149">
        <v>-0.2986</v>
      </c>
      <c r="L9" s="147" t="s">
        <v>129</v>
      </c>
      <c r="O9" s="68">
        <v>18706.8</v>
      </c>
      <c r="P9" s="68">
        <v>30706.8</v>
      </c>
      <c r="Q9" s="134" t="s">
        <v>130</v>
      </c>
      <c r="W9" s="140"/>
      <c r="X9" s="140"/>
      <c r="Y9" s="134"/>
    </row>
    <row r="10" ht="15.75" customHeight="1">
      <c r="A10" s="150" t="s">
        <v>131</v>
      </c>
      <c r="B10" s="144">
        <f t="shared" ref="B10:C10" si="8">O32</f>
        <v>23210</v>
      </c>
      <c r="C10" s="144">
        <f t="shared" si="8"/>
        <v>23826.66667</v>
      </c>
      <c r="D10" s="144">
        <f>T29</f>
        <v>6249.93</v>
      </c>
      <c r="E10" s="144">
        <f t="shared" si="3"/>
        <v>16960.07</v>
      </c>
      <c r="F10" s="144">
        <f t="shared" si="4"/>
        <v>17576.73667</v>
      </c>
      <c r="G10" s="144">
        <f>(4884.23-3888.66+3888.66/3)*12</f>
        <v>27501.48</v>
      </c>
      <c r="H10" s="148">
        <f t="shared" si="5"/>
        <v>-0.3814482173</v>
      </c>
      <c r="I10" s="148">
        <f t="shared" si="6"/>
        <v>0.04074108012</v>
      </c>
      <c r="J10" s="149">
        <v>0.0016</v>
      </c>
      <c r="K10" s="149">
        <v>0.0933</v>
      </c>
      <c r="L10" s="147" t="s">
        <v>132</v>
      </c>
      <c r="O10" s="151">
        <f t="shared" ref="O10:P10" si="9">AVERAGE(O4:O9)</f>
        <v>19351.13333</v>
      </c>
      <c r="P10" s="151">
        <f t="shared" si="9"/>
        <v>28492.8</v>
      </c>
      <c r="Q10" s="134" t="s">
        <v>133</v>
      </c>
      <c r="W10" s="140"/>
      <c r="X10" s="140"/>
      <c r="Y10" s="134"/>
    </row>
    <row r="11" ht="15.75" customHeight="1">
      <c r="A11" s="150" t="s">
        <v>134</v>
      </c>
      <c r="B11" s="144">
        <f t="shared" ref="B11:C11" si="10">O39</f>
        <v>18333.33333</v>
      </c>
      <c r="C11" s="144">
        <f t="shared" si="10"/>
        <v>19000</v>
      </c>
      <c r="D11" s="144">
        <f>T36</f>
        <v>4891.18</v>
      </c>
      <c r="E11" s="144">
        <f t="shared" si="3"/>
        <v>13442.15333</v>
      </c>
      <c r="F11" s="144">
        <f t="shared" si="4"/>
        <v>14108.82</v>
      </c>
      <c r="G11" s="144">
        <f>(3144.34-2200+2200/3)*12</f>
        <v>20132.08</v>
      </c>
      <c r="H11" s="148">
        <f t="shared" si="5"/>
        <v>-0.7317286552</v>
      </c>
      <c r="I11" s="148">
        <f t="shared" si="6"/>
        <v>-0.3103981307</v>
      </c>
      <c r="J11" s="149">
        <v>-0.065</v>
      </c>
      <c r="K11" s="149">
        <v>-0.3864</v>
      </c>
      <c r="L11" s="147" t="s">
        <v>135</v>
      </c>
    </row>
    <row r="12" ht="15.75" customHeight="1">
      <c r="A12" s="152" t="s">
        <v>136</v>
      </c>
    </row>
    <row r="13" ht="15.75" customHeight="1">
      <c r="A13" s="152"/>
      <c r="O13" s="107" t="s">
        <v>12</v>
      </c>
      <c r="P13" s="107" t="s">
        <v>11</v>
      </c>
      <c r="T13" s="134" t="s">
        <v>82</v>
      </c>
    </row>
    <row r="14" ht="15.75" customHeight="1">
      <c r="A14" s="152"/>
      <c r="B14" s="144"/>
      <c r="C14" s="144"/>
      <c r="D14" s="144"/>
      <c r="E14" s="144"/>
      <c r="F14" s="144"/>
      <c r="G14" s="144"/>
      <c r="N14" s="139" t="s">
        <v>125</v>
      </c>
      <c r="O14" s="68">
        <v>19000.0</v>
      </c>
      <c r="P14" s="68">
        <v>21000.0</v>
      </c>
      <c r="Q14" s="25" t="s">
        <v>137</v>
      </c>
      <c r="T14" s="153">
        <v>7013.32</v>
      </c>
      <c r="W14" s="134"/>
      <c r="X14" s="134"/>
      <c r="Y14" s="134"/>
    </row>
    <row r="15" ht="15.75" customHeight="1">
      <c r="A15" s="154"/>
      <c r="B15" s="154"/>
      <c r="C15" s="154"/>
      <c r="D15" s="154"/>
      <c r="E15" s="154"/>
      <c r="F15" s="154"/>
      <c r="G15" s="144"/>
      <c r="O15" s="68">
        <v>21000.0</v>
      </c>
      <c r="P15" s="68">
        <v>23000.0</v>
      </c>
      <c r="Q15" s="134" t="s">
        <v>138</v>
      </c>
      <c r="W15" s="134"/>
      <c r="X15" s="134"/>
      <c r="Y15" s="25"/>
    </row>
    <row r="16" ht="15.75" customHeight="1">
      <c r="A16" s="154"/>
      <c r="B16" s="154"/>
      <c r="C16" s="154"/>
      <c r="D16" s="154"/>
      <c r="E16" s="154"/>
      <c r="F16" s="154"/>
      <c r="G16" s="144"/>
      <c r="H16" s="155"/>
      <c r="I16" s="155"/>
      <c r="J16" s="156"/>
      <c r="K16" s="156"/>
      <c r="L16" s="156"/>
      <c r="M16" s="156"/>
      <c r="O16" s="68">
        <v>22000.0</v>
      </c>
      <c r="P16" s="68">
        <v>23000.0</v>
      </c>
      <c r="Q16" s="25" t="s">
        <v>139</v>
      </c>
      <c r="W16" s="134"/>
      <c r="X16" s="134"/>
      <c r="Y16" s="25"/>
    </row>
    <row r="17" ht="15.75" customHeight="1">
      <c r="A17" s="154"/>
      <c r="B17" s="154"/>
      <c r="C17" s="154"/>
      <c r="D17" s="154"/>
      <c r="E17" s="154"/>
      <c r="F17" s="154"/>
      <c r="G17" s="144"/>
      <c r="O17" s="151">
        <f t="shared" ref="O17:P17" si="11">AVERAGE(O14:O16)</f>
        <v>20666.66667</v>
      </c>
      <c r="P17" s="151">
        <f t="shared" si="11"/>
        <v>22333.33333</v>
      </c>
      <c r="Q17" s="134" t="s">
        <v>133</v>
      </c>
    </row>
    <row r="18" ht="15.75" customHeight="1">
      <c r="B18" s="144"/>
      <c r="C18" s="144"/>
      <c r="D18" s="144"/>
      <c r="E18" s="144"/>
      <c r="F18" s="144"/>
      <c r="G18" s="144"/>
    </row>
    <row r="19" ht="15.75" customHeight="1">
      <c r="B19" s="144"/>
      <c r="C19" s="144"/>
      <c r="D19" s="144"/>
      <c r="E19" s="144"/>
      <c r="F19" s="144"/>
      <c r="G19" s="144"/>
    </row>
    <row r="20" ht="15.75" customHeight="1">
      <c r="O20" s="107" t="s">
        <v>12</v>
      </c>
      <c r="P20" s="107" t="s">
        <v>11</v>
      </c>
      <c r="T20" s="134" t="s">
        <v>82</v>
      </c>
    </row>
    <row r="21" ht="15.75" customHeight="1">
      <c r="N21" s="139" t="s">
        <v>140</v>
      </c>
      <c r="O21" s="68">
        <v>24081.0</v>
      </c>
      <c r="P21" s="68">
        <v>26208.0</v>
      </c>
      <c r="Q21" s="134" t="s">
        <v>141</v>
      </c>
      <c r="T21" s="139">
        <f>2102.4*3 + 1032.02</f>
        <v>7339.22</v>
      </c>
    </row>
    <row r="22" ht="15.75" customHeight="1">
      <c r="O22" s="68">
        <v>21533.68</v>
      </c>
      <c r="P22" s="68">
        <v>24005.58</v>
      </c>
      <c r="Q22" s="134" t="s">
        <v>142</v>
      </c>
    </row>
    <row r="23" ht="15.75" customHeight="1">
      <c r="O23" s="68">
        <v>24168.0</v>
      </c>
      <c r="P23" s="68">
        <v>24168.0</v>
      </c>
      <c r="Q23" s="25" t="s">
        <v>143</v>
      </c>
    </row>
    <row r="24" ht="15.75" customHeight="1">
      <c r="O24" s="68">
        <v>21000.0</v>
      </c>
      <c r="P24" s="68">
        <v>24300.0</v>
      </c>
      <c r="Q24" s="134" t="s">
        <v>144</v>
      </c>
    </row>
    <row r="25" ht="15.75" customHeight="1">
      <c r="O25" s="151">
        <f t="shared" ref="O25:P25" si="12">AVERAGE(O21:O24)</f>
        <v>22695.67</v>
      </c>
      <c r="P25" s="151">
        <f t="shared" si="12"/>
        <v>24670.395</v>
      </c>
      <c r="Q25" s="134" t="s">
        <v>133</v>
      </c>
    </row>
    <row r="26" ht="15.75" customHeight="1">
      <c r="A26" s="134"/>
      <c r="B26" s="131"/>
    </row>
    <row r="27" ht="15.75" customHeight="1">
      <c r="B27" s="131"/>
    </row>
    <row r="28" ht="15.75" customHeight="1">
      <c r="A28" s="134"/>
      <c r="B28" s="131"/>
      <c r="O28" s="107" t="s">
        <v>12</v>
      </c>
      <c r="P28" s="107" t="s">
        <v>11</v>
      </c>
      <c r="T28" s="134" t="s">
        <v>82</v>
      </c>
    </row>
    <row r="29" ht="15.75" customHeight="1">
      <c r="B29" s="131"/>
      <c r="N29" s="150" t="s">
        <v>131</v>
      </c>
      <c r="O29" s="68">
        <v>25000.0</v>
      </c>
      <c r="P29" s="68">
        <v>25000.0</v>
      </c>
      <c r="Q29" s="134" t="s">
        <v>145</v>
      </c>
      <c r="T29" s="157">
        <f>5197.59 + 1052.34</f>
        <v>6249.93</v>
      </c>
    </row>
    <row r="30" ht="15.75" customHeight="1">
      <c r="A30" s="134"/>
      <c r="B30" s="131"/>
      <c r="O30" s="68"/>
      <c r="P30" s="68">
        <v>22000.0</v>
      </c>
      <c r="Q30" s="134" t="s">
        <v>146</v>
      </c>
    </row>
    <row r="31" ht="15.75" customHeight="1">
      <c r="A31" s="134"/>
      <c r="B31" s="131"/>
      <c r="O31" s="68">
        <v>21420.0</v>
      </c>
      <c r="P31" s="68">
        <v>24480.0</v>
      </c>
      <c r="Q31" s="134" t="s">
        <v>124</v>
      </c>
    </row>
    <row r="32" ht="15.75" customHeight="1">
      <c r="A32" s="134"/>
      <c r="B32" s="131"/>
      <c r="O32" s="158">
        <f t="shared" ref="O32:P32" si="13">AVERAGE(O29:O31)</f>
        <v>23210</v>
      </c>
      <c r="P32" s="158">
        <f t="shared" si="13"/>
        <v>23826.66667</v>
      </c>
    </row>
    <row r="33" ht="15.75" customHeight="1">
      <c r="B33" s="131"/>
    </row>
    <row r="34" ht="15.75" customHeight="1"/>
    <row r="35" ht="15.75" customHeight="1">
      <c r="O35" s="107" t="s">
        <v>12</v>
      </c>
      <c r="P35" s="107" t="s">
        <v>11</v>
      </c>
      <c r="T35" s="134" t="s">
        <v>82</v>
      </c>
    </row>
    <row r="36" ht="15.75" customHeight="1">
      <c r="N36" s="150" t="s">
        <v>134</v>
      </c>
      <c r="O36" s="68">
        <v>20000.0</v>
      </c>
      <c r="P36" s="68">
        <v>22000.0</v>
      </c>
      <c r="Q36" s="134" t="s">
        <v>118</v>
      </c>
      <c r="T36" s="150">
        <f>2801.73+2089.45
</f>
        <v>4891.18</v>
      </c>
    </row>
    <row r="37" ht="15.75" customHeight="1">
      <c r="O37" s="68">
        <v>15000.0</v>
      </c>
      <c r="P37" s="68">
        <v>15000.0</v>
      </c>
      <c r="Q37" s="134" t="s">
        <v>147</v>
      </c>
    </row>
    <row r="38" ht="15.75" customHeight="1">
      <c r="O38" s="68">
        <v>20000.0</v>
      </c>
      <c r="P38" s="68">
        <v>20000.0</v>
      </c>
      <c r="Q38" s="159" t="s">
        <v>148</v>
      </c>
    </row>
    <row r="39" ht="15.75" customHeight="1">
      <c r="O39" s="158">
        <f t="shared" ref="O39:P39" si="14">AVERAGE(O36:O38)</f>
        <v>18333.33333</v>
      </c>
      <c r="P39" s="158">
        <f t="shared" si="14"/>
        <v>19000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K4:K5"/>
    <mergeCell ref="L4:L5"/>
    <mergeCell ref="A3:K3"/>
    <mergeCell ref="B4:C4"/>
    <mergeCell ref="E4:F4"/>
    <mergeCell ref="G4:G5"/>
    <mergeCell ref="H4:H5"/>
    <mergeCell ref="I4:I5"/>
    <mergeCell ref="J4:J5"/>
  </mergeCells>
  <conditionalFormatting sqref="J7:J11">
    <cfRule type="colorScale" priority="1">
      <colorScale>
        <cfvo type="min"/>
        <cfvo type="max"/>
        <color rgb="FFF8696B"/>
        <color rgb="FFFCFCFF"/>
      </colorScale>
    </cfRule>
  </conditionalFormatting>
  <conditionalFormatting sqref="K7:L11">
    <cfRule type="colorScale" priority="2">
      <colorScale>
        <cfvo type="min"/>
        <cfvo type="max"/>
        <color rgb="FFF8696B"/>
        <color rgb="FFFCFCFF"/>
      </colorScale>
    </cfRule>
  </conditionalFormatting>
  <conditionalFormatting sqref="H7:I11">
    <cfRule type="colorScale" priority="3">
      <colorScale>
        <cfvo type="min"/>
        <cfvo type="max"/>
        <color rgb="FFF8696B"/>
        <color rgb="FFFCFC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89"/>
    <col customWidth="1" min="2" max="9" width="14.0"/>
    <col customWidth="1" min="10" max="11" width="14.11"/>
    <col customWidth="1" min="12" max="12" width="11.78"/>
    <col customWidth="1" min="13" max="31" width="12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5.75" customHeight="1">
      <c r="A2" s="3"/>
      <c r="B2" s="3">
        <v>2013.0</v>
      </c>
      <c r="C2" s="3">
        <v>2014.0</v>
      </c>
      <c r="D2" s="3">
        <v>2015.0</v>
      </c>
      <c r="E2" s="3">
        <v>2016.0</v>
      </c>
      <c r="F2" s="3">
        <v>2017.0</v>
      </c>
      <c r="G2" s="3">
        <v>2018.0</v>
      </c>
      <c r="H2" s="104">
        <v>2019.0</v>
      </c>
      <c r="I2" s="4">
        <v>2020.0</v>
      </c>
      <c r="J2" s="4" t="s">
        <v>1</v>
      </c>
      <c r="K2" s="141">
        <v>2022.0</v>
      </c>
      <c r="L2" s="141">
        <v>2023.0</v>
      </c>
    </row>
    <row r="3" ht="15.75" customHeight="1">
      <c r="A3" s="3" t="s">
        <v>2</v>
      </c>
      <c r="B3" s="5">
        <v>123.3</v>
      </c>
      <c r="C3" s="5">
        <v>126.4</v>
      </c>
      <c r="D3" s="5">
        <v>128.3</v>
      </c>
      <c r="E3" s="5">
        <v>131.0</v>
      </c>
      <c r="F3" s="5">
        <v>133.7</v>
      </c>
      <c r="G3" s="5">
        <v>137.1</v>
      </c>
      <c r="H3" s="11">
        <v>139.9</v>
      </c>
      <c r="I3" s="80">
        <v>140.3</v>
      </c>
      <c r="J3" s="80">
        <v>145.0</v>
      </c>
    </row>
    <row r="4" ht="15.75" customHeight="1">
      <c r="A4" s="3" t="s">
        <v>3</v>
      </c>
      <c r="B4" s="7"/>
      <c r="C4" s="8">
        <f t="shared" ref="C4:J4" si="1">(C3-B3)/B3</f>
        <v>0.02514193025</v>
      </c>
      <c r="D4" s="8">
        <f t="shared" si="1"/>
        <v>0.01503164557</v>
      </c>
      <c r="E4" s="8">
        <f t="shared" si="1"/>
        <v>0.02104442712</v>
      </c>
      <c r="F4" s="8">
        <f t="shared" si="1"/>
        <v>0.02061068702</v>
      </c>
      <c r="G4" s="8">
        <f t="shared" si="1"/>
        <v>0.02543006731</v>
      </c>
      <c r="H4" s="8">
        <f t="shared" si="1"/>
        <v>0.02042304887</v>
      </c>
      <c r="I4" s="8">
        <f t="shared" si="1"/>
        <v>0.002859185132</v>
      </c>
      <c r="J4" s="8">
        <f t="shared" si="1"/>
        <v>0.03349964362</v>
      </c>
    </row>
    <row r="5" ht="15.75" customHeight="1">
      <c r="A5" s="4" t="s">
        <v>149</v>
      </c>
      <c r="B5" s="160">
        <f t="shared" ref="B5:H5" si="2">C5/(1+C4)</f>
        <v>7768.436087</v>
      </c>
      <c r="C5" s="160">
        <f t="shared" si="2"/>
        <v>7963.749565</v>
      </c>
      <c r="D5" s="160">
        <f t="shared" si="2"/>
        <v>8083.457826</v>
      </c>
      <c r="E5" s="160">
        <f t="shared" si="2"/>
        <v>8253.569565</v>
      </c>
      <c r="F5" s="160">
        <f t="shared" si="2"/>
        <v>8423.681304</v>
      </c>
      <c r="G5" s="160">
        <f t="shared" si="2"/>
        <v>8637.896087</v>
      </c>
      <c r="H5" s="161">
        <f t="shared" si="2"/>
        <v>8814.308261</v>
      </c>
      <c r="I5" s="162">
        <v>8839.51</v>
      </c>
      <c r="J5" s="163">
        <f>I5*(1+J4)</f>
        <v>9135.630435</v>
      </c>
      <c r="M5" s="27"/>
      <c r="N5" s="28" t="s">
        <v>11</v>
      </c>
      <c r="O5" s="28" t="s">
        <v>12</v>
      </c>
      <c r="P5" s="27"/>
      <c r="Q5" s="28" t="s">
        <v>11</v>
      </c>
      <c r="R5" s="28" t="s">
        <v>12</v>
      </c>
    </row>
    <row r="6" ht="15.75" customHeight="1">
      <c r="A6" s="3" t="s">
        <v>4</v>
      </c>
      <c r="B6" s="5">
        <v>126.7</v>
      </c>
      <c r="C6" s="5">
        <v>131.7</v>
      </c>
      <c r="D6" s="5">
        <v>135.3</v>
      </c>
      <c r="E6" s="5">
        <v>139.8</v>
      </c>
      <c r="F6" s="5">
        <v>143.2</v>
      </c>
      <c r="G6" s="10">
        <v>145.7</v>
      </c>
      <c r="H6" s="11">
        <v>149.9</v>
      </c>
      <c r="I6" s="10">
        <v>151.9</v>
      </c>
      <c r="J6" s="10">
        <v>156.5</v>
      </c>
      <c r="M6" s="29" t="s">
        <v>13</v>
      </c>
      <c r="N6" s="28">
        <v>4.21</v>
      </c>
      <c r="O6" s="28">
        <v>7.94</v>
      </c>
      <c r="P6" s="31" t="s">
        <v>150</v>
      </c>
      <c r="Q6" s="30">
        <v>5.0</v>
      </c>
      <c r="R6" s="30">
        <v>5.0</v>
      </c>
    </row>
    <row r="7" ht="15.75" customHeight="1">
      <c r="A7" s="3" t="s">
        <v>5</v>
      </c>
      <c r="B7" s="5"/>
      <c r="C7" s="8">
        <f t="shared" ref="C7:J7" si="3">(C6-B6)/B6</f>
        <v>0.03946329913</v>
      </c>
      <c r="D7" s="8">
        <f t="shared" si="3"/>
        <v>0.02733485194</v>
      </c>
      <c r="E7" s="8">
        <f t="shared" si="3"/>
        <v>0.0332594235</v>
      </c>
      <c r="F7" s="8">
        <f t="shared" si="3"/>
        <v>0.0243204578</v>
      </c>
      <c r="G7" s="8">
        <f t="shared" si="3"/>
        <v>0.01745810056</v>
      </c>
      <c r="H7" s="8">
        <f t="shared" si="3"/>
        <v>0.02882635553</v>
      </c>
      <c r="I7" s="8">
        <f t="shared" si="3"/>
        <v>0.01334222815</v>
      </c>
      <c r="J7" s="8">
        <f t="shared" si="3"/>
        <v>0.03028308097</v>
      </c>
      <c r="M7" s="29" t="s">
        <v>14</v>
      </c>
      <c r="N7" s="28">
        <v>4.82</v>
      </c>
      <c r="O7" s="28">
        <v>8.56</v>
      </c>
      <c r="P7" s="31" t="s">
        <v>151</v>
      </c>
      <c r="Q7" s="30">
        <v>5.0</v>
      </c>
      <c r="R7" s="30">
        <v>5.0</v>
      </c>
    </row>
    <row r="8" ht="15.75" customHeight="1">
      <c r="A8" s="3" t="s">
        <v>152</v>
      </c>
      <c r="B8" s="164">
        <f t="shared" ref="B8:H8" si="4">C8/(1+C7)</f>
        <v>12680.57641</v>
      </c>
      <c r="C8" s="164">
        <f t="shared" si="4"/>
        <v>13180.99379</v>
      </c>
      <c r="D8" s="164">
        <f t="shared" si="4"/>
        <v>13541.2943</v>
      </c>
      <c r="E8" s="164">
        <f t="shared" si="4"/>
        <v>13991.66994</v>
      </c>
      <c r="F8" s="164">
        <f t="shared" si="4"/>
        <v>14331.95376</v>
      </c>
      <c r="G8" s="164">
        <f t="shared" si="4"/>
        <v>14582.16245</v>
      </c>
      <c r="H8" s="164">
        <f t="shared" si="4"/>
        <v>15002.51305</v>
      </c>
      <c r="I8" s="165">
        <v>15202.68</v>
      </c>
      <c r="J8" s="163">
        <f>I8*(1+J7)</f>
        <v>15663.06399</v>
      </c>
      <c r="M8" s="29" t="s">
        <v>15</v>
      </c>
      <c r="N8" s="28">
        <v>3.9</v>
      </c>
      <c r="O8" s="28">
        <v>7.62</v>
      </c>
      <c r="P8" s="31" t="s">
        <v>153</v>
      </c>
      <c r="Q8" s="30">
        <v>10.0</v>
      </c>
      <c r="R8" s="30">
        <v>10.0</v>
      </c>
    </row>
    <row r="9" ht="15.75" customHeight="1">
      <c r="A9" s="3" t="s">
        <v>6</v>
      </c>
      <c r="B9" s="12">
        <v>8460.28</v>
      </c>
      <c r="C9" s="12">
        <v>8425.96</v>
      </c>
      <c r="D9" s="12">
        <v>8448.08</v>
      </c>
      <c r="E9" s="12">
        <v>8491.69</v>
      </c>
      <c r="F9" s="12">
        <v>8480.14</v>
      </c>
      <c r="G9" s="13">
        <v>8489.52</v>
      </c>
      <c r="H9" s="14">
        <v>7850.9</v>
      </c>
      <c r="I9" s="14">
        <v>7858.65</v>
      </c>
      <c r="J9" s="15">
        <v>7979.99</v>
      </c>
    </row>
    <row r="10" ht="15.75" customHeight="1">
      <c r="A10" s="166"/>
      <c r="B10" s="167"/>
      <c r="J10" s="168"/>
      <c r="K10" s="168"/>
    </row>
    <row r="11" ht="15.75" customHeight="1">
      <c r="A11" s="169" t="s">
        <v>154</v>
      </c>
      <c r="B11" s="29">
        <f t="shared" ref="B11:J11" si="5">B5+B8</f>
        <v>20449.01249</v>
      </c>
      <c r="C11" s="29">
        <f t="shared" si="5"/>
        <v>21144.74335</v>
      </c>
      <c r="D11" s="29">
        <f t="shared" si="5"/>
        <v>21624.75212</v>
      </c>
      <c r="E11" s="29">
        <f t="shared" si="5"/>
        <v>22245.23951</v>
      </c>
      <c r="F11" s="29">
        <f t="shared" si="5"/>
        <v>22755.63506</v>
      </c>
      <c r="G11" s="29">
        <f t="shared" si="5"/>
        <v>23220.05854</v>
      </c>
      <c r="H11" s="29">
        <f t="shared" si="5"/>
        <v>23816.82131</v>
      </c>
      <c r="I11" s="29">
        <f t="shared" si="5"/>
        <v>24042.19</v>
      </c>
      <c r="J11" s="29">
        <f t="shared" si="5"/>
        <v>24798.69442</v>
      </c>
      <c r="K11" s="29"/>
      <c r="L11" s="29"/>
    </row>
    <row r="12" ht="15.75" customHeight="1">
      <c r="A12" s="28" t="s">
        <v>8</v>
      </c>
      <c r="B12" s="29">
        <v>19380.0</v>
      </c>
      <c r="C12" s="29">
        <v>19380.0</v>
      </c>
      <c r="D12" s="29">
        <v>19380.0</v>
      </c>
      <c r="E12" s="29">
        <v>20000.0</v>
      </c>
      <c r="F12" s="29">
        <v>20300.0</v>
      </c>
      <c r="G12" s="29">
        <v>20706.0</v>
      </c>
      <c r="H12" s="170">
        <v>21741.3</v>
      </c>
      <c r="I12" s="29">
        <v>22828.37</v>
      </c>
      <c r="J12" s="31">
        <v>25111.21</v>
      </c>
      <c r="K12" s="29"/>
      <c r="L12" s="29"/>
    </row>
    <row r="13" ht="15.75" customHeight="1">
      <c r="A13" s="28" t="s">
        <v>18</v>
      </c>
      <c r="B13" s="29">
        <v>17340.0</v>
      </c>
      <c r="C13" s="29">
        <v>17340.0</v>
      </c>
      <c r="D13" s="29">
        <v>17340.0</v>
      </c>
      <c r="E13" s="29">
        <v>18000.0</v>
      </c>
      <c r="F13" s="29">
        <v>18270.0</v>
      </c>
      <c r="G13" s="29">
        <v>18635.0</v>
      </c>
      <c r="H13" s="170">
        <v>19566.75</v>
      </c>
      <c r="I13" s="29">
        <v>20545.09</v>
      </c>
      <c r="J13" s="31">
        <v>22599.6</v>
      </c>
      <c r="K13" s="29"/>
      <c r="L13" s="29"/>
    </row>
    <row r="14" ht="15.75" customHeight="1">
      <c r="A14" s="141"/>
      <c r="B14" s="171"/>
      <c r="C14" s="171"/>
      <c r="D14" s="171"/>
      <c r="E14" s="171"/>
      <c r="F14" s="171"/>
      <c r="G14" s="171"/>
      <c r="H14" s="172"/>
      <c r="I14" s="171"/>
      <c r="J14" s="171"/>
      <c r="K14" s="17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</row>
    <row r="15" ht="15.75" customHeight="1">
      <c r="A15" s="173" t="s">
        <v>155</v>
      </c>
      <c r="B15" s="174"/>
      <c r="C15" s="175">
        <f t="shared" ref="C15:J15" si="6">((C11-B11)/B11)</f>
        <v>0.03402271178</v>
      </c>
      <c r="D15" s="175">
        <f t="shared" si="6"/>
        <v>0.02270109248</v>
      </c>
      <c r="E15" s="175">
        <f t="shared" si="6"/>
        <v>0.02869338698</v>
      </c>
      <c r="F15" s="175">
        <f t="shared" si="6"/>
        <v>0.02294403516</v>
      </c>
      <c r="G15" s="175">
        <f t="shared" si="6"/>
        <v>0.02040916332</v>
      </c>
      <c r="H15" s="175">
        <f t="shared" si="6"/>
        <v>0.02570031303</v>
      </c>
      <c r="I15" s="175">
        <f t="shared" si="6"/>
        <v>0.00946258479</v>
      </c>
      <c r="J15" s="175">
        <f t="shared" si="6"/>
        <v>0.03146570359</v>
      </c>
      <c r="K15" s="17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</row>
    <row r="16" ht="15.75" customHeight="1">
      <c r="A16" s="173" t="s">
        <v>156</v>
      </c>
      <c r="B16" s="174"/>
      <c r="C16" s="175">
        <f t="shared" ref="C16:J16" si="7">((C12-B12)/B12)</f>
        <v>0</v>
      </c>
      <c r="D16" s="175">
        <f t="shared" si="7"/>
        <v>0</v>
      </c>
      <c r="E16" s="175">
        <f t="shared" si="7"/>
        <v>0.03199174407</v>
      </c>
      <c r="F16" s="175">
        <f t="shared" si="7"/>
        <v>0.015</v>
      </c>
      <c r="G16" s="175">
        <f t="shared" si="7"/>
        <v>0.02</v>
      </c>
      <c r="H16" s="175">
        <f t="shared" si="7"/>
        <v>0.05</v>
      </c>
      <c r="I16" s="175">
        <f t="shared" si="7"/>
        <v>0.05000022998</v>
      </c>
      <c r="J16" s="175">
        <f t="shared" si="7"/>
        <v>0.1000001314</v>
      </c>
      <c r="K16" s="17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</row>
    <row r="17" ht="15.75" customHeight="1">
      <c r="A17" s="173" t="s">
        <v>157</v>
      </c>
      <c r="B17" s="174"/>
      <c r="C17" s="175">
        <f t="shared" ref="C17:J17" si="8">((C13-B13)/B13)</f>
        <v>0</v>
      </c>
      <c r="D17" s="175">
        <f t="shared" si="8"/>
        <v>0</v>
      </c>
      <c r="E17" s="175">
        <f t="shared" si="8"/>
        <v>0.03806228374</v>
      </c>
      <c r="F17" s="175">
        <f t="shared" si="8"/>
        <v>0.015</v>
      </c>
      <c r="G17" s="175">
        <f t="shared" si="8"/>
        <v>0.01997810619</v>
      </c>
      <c r="H17" s="175">
        <f t="shared" si="8"/>
        <v>0.05</v>
      </c>
      <c r="I17" s="175">
        <f t="shared" si="8"/>
        <v>0.05000012777</v>
      </c>
      <c r="J17" s="175">
        <f t="shared" si="8"/>
        <v>0.1000000487</v>
      </c>
      <c r="K17" s="17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</row>
    <row r="18" ht="15.75" customHeight="1"/>
    <row r="19" ht="15.75" customHeight="1">
      <c r="A19" s="141" t="s">
        <v>158</v>
      </c>
      <c r="B19" s="141" t="s">
        <v>159</v>
      </c>
      <c r="C19" s="176">
        <v>521.94</v>
      </c>
      <c r="E19" s="134" t="s">
        <v>160</v>
      </c>
      <c r="J19" s="134" t="s">
        <v>161</v>
      </c>
    </row>
    <row r="20" ht="15.75" customHeight="1">
      <c r="B20" s="141" t="s">
        <v>162</v>
      </c>
      <c r="C20" s="176">
        <v>478.85</v>
      </c>
      <c r="D20" s="134">
        <v>709.8</v>
      </c>
      <c r="E20" s="28" t="s">
        <v>163</v>
      </c>
      <c r="F20" s="177">
        <f t="shared" ref="F20:F21" si="9">($K$11/I12)^(1/2)</f>
        <v>0</v>
      </c>
      <c r="G20" s="178">
        <v>0.0483</v>
      </c>
      <c r="I20" s="171"/>
      <c r="J20" s="29">
        <f>I12*$F$20</f>
        <v>0</v>
      </c>
      <c r="K20" s="29">
        <f>J20*$F$20</f>
        <v>0</v>
      </c>
    </row>
    <row r="21" ht="15.75" customHeight="1">
      <c r="B21" s="141" t="s">
        <v>164</v>
      </c>
      <c r="C21" s="176">
        <v>449.1</v>
      </c>
      <c r="D21" s="134">
        <v>638.69</v>
      </c>
      <c r="E21" s="28" t="s">
        <v>165</v>
      </c>
      <c r="F21" s="177">
        <f t="shared" si="9"/>
        <v>0</v>
      </c>
      <c r="G21" s="178">
        <v>0.105</v>
      </c>
      <c r="I21" s="171"/>
      <c r="J21" s="29">
        <f>I13*$F$21</f>
        <v>0</v>
      </c>
      <c r="K21" s="29">
        <f t="shared" ref="K21:K22" si="10">J21*$F$21</f>
        <v>0</v>
      </c>
    </row>
    <row r="22" ht="15.75" customHeight="1">
      <c r="E22" s="28" t="s">
        <v>163</v>
      </c>
      <c r="F22" s="177">
        <v>1.1050000326563472</v>
      </c>
      <c r="G22" s="178">
        <v>0.105</v>
      </c>
      <c r="H22" s="91"/>
      <c r="I22" s="171"/>
      <c r="J22" s="179">
        <f>I12*$F$22</f>
        <v>25225.3496</v>
      </c>
      <c r="K22" s="29">
        <f t="shared" si="10"/>
        <v>0</v>
      </c>
      <c r="M22" s="121"/>
    </row>
    <row r="23" ht="15.75" customHeight="1">
      <c r="E23" s="134" t="s">
        <v>166</v>
      </c>
    </row>
    <row r="24" ht="15.75" customHeight="1">
      <c r="C24" s="168"/>
      <c r="D24" s="180"/>
      <c r="E24" s="28" t="s">
        <v>163</v>
      </c>
      <c r="F24" s="177">
        <f t="shared" ref="F24:F25" si="12">($L$11/I12)^(1/3)</f>
        <v>0</v>
      </c>
      <c r="G24" s="178">
        <v>0.039</v>
      </c>
      <c r="H24" s="171"/>
      <c r="I24" s="181"/>
      <c r="J24" s="29">
        <f>I12*$F$24</f>
        <v>0</v>
      </c>
      <c r="K24" s="29">
        <f t="shared" ref="K24:L24" si="11">J24*$F$24</f>
        <v>0</v>
      </c>
      <c r="L24" s="29">
        <f t="shared" si="11"/>
        <v>0</v>
      </c>
    </row>
    <row r="25" ht="15.75" customHeight="1">
      <c r="C25" s="168"/>
      <c r="D25" s="168"/>
      <c r="E25" s="28" t="s">
        <v>165</v>
      </c>
      <c r="F25" s="177">
        <f t="shared" si="12"/>
        <v>0</v>
      </c>
      <c r="G25" s="178">
        <v>0.0762</v>
      </c>
      <c r="H25" s="171"/>
      <c r="I25" s="182"/>
      <c r="J25" s="29">
        <f>I13*$F$25</f>
        <v>0</v>
      </c>
      <c r="K25" s="29">
        <f t="shared" ref="K25:L25" si="13">J25*$F$25</f>
        <v>0</v>
      </c>
      <c r="L25" s="29">
        <f t="shared" si="13"/>
        <v>0</v>
      </c>
    </row>
    <row r="26" ht="15.75" customHeight="1">
      <c r="B26" s="168"/>
      <c r="C26" s="168"/>
      <c r="D26" s="168"/>
      <c r="E26" s="28" t="s">
        <v>163</v>
      </c>
      <c r="F26" s="177">
        <v>1.0761907648077012</v>
      </c>
      <c r="G26" s="178">
        <v>0.0762</v>
      </c>
      <c r="H26" s="168"/>
      <c r="I26" s="168"/>
      <c r="J26" s="179">
        <f>I12*$F$26</f>
        <v>24567.68097</v>
      </c>
      <c r="K26" s="29">
        <f t="shared" ref="K26:L26" si="14">J26*$F$26</f>
        <v>26439.51137</v>
      </c>
      <c r="L26" s="29">
        <f t="shared" si="14"/>
        <v>28453.95796</v>
      </c>
    </row>
    <row r="27" ht="15.75" customHeight="1">
      <c r="B27" s="168"/>
      <c r="C27" s="168"/>
      <c r="D27" s="168"/>
      <c r="E27" s="134" t="s">
        <v>167</v>
      </c>
    </row>
    <row r="28" ht="15.75" customHeight="1">
      <c r="B28" s="168"/>
      <c r="C28" s="168"/>
      <c r="D28" s="183"/>
      <c r="E28" s="184" t="s">
        <v>163</v>
      </c>
      <c r="F28" s="185">
        <f>(($K$11*1.11)/I12)^(1/2)</f>
        <v>0</v>
      </c>
      <c r="G28" s="186">
        <v>0.1044</v>
      </c>
      <c r="J28" s="187">
        <f>I12*$F$28</f>
        <v>0</v>
      </c>
      <c r="K28" s="187">
        <f>J28*$F$28</f>
        <v>0</v>
      </c>
    </row>
    <row r="29" ht="15.75" customHeight="1">
      <c r="B29" s="168"/>
      <c r="C29" s="168"/>
      <c r="D29" s="183"/>
      <c r="E29" s="184" t="s">
        <v>165</v>
      </c>
      <c r="F29" s="185">
        <f>($K$11/I13)^(1/2)</f>
        <v>0</v>
      </c>
      <c r="G29" s="186">
        <v>0.105</v>
      </c>
      <c r="J29" s="187">
        <f>I13*$F$29</f>
        <v>0</v>
      </c>
      <c r="K29" s="187">
        <f>J29*$F$29</f>
        <v>0</v>
      </c>
    </row>
    <row r="30" ht="15.75" customHeight="1">
      <c r="B30" s="168"/>
      <c r="C30" s="168"/>
      <c r="D30" s="183"/>
      <c r="E30" s="134" t="s">
        <v>168</v>
      </c>
    </row>
    <row r="31" ht="15.75" customHeight="1">
      <c r="D31" s="180"/>
      <c r="E31" s="184" t="s">
        <v>163</v>
      </c>
      <c r="F31" s="185">
        <f>(($L$11*1.11)/I12)^(1/3)</f>
        <v>0</v>
      </c>
      <c r="G31" s="186">
        <v>0.0758</v>
      </c>
      <c r="J31" s="187">
        <f>I12*$F$31</f>
        <v>0</v>
      </c>
      <c r="K31" s="187">
        <f t="shared" ref="K31:L31" si="15">J31*$F$31</f>
        <v>0</v>
      </c>
      <c r="L31" s="187">
        <f t="shared" si="15"/>
        <v>0</v>
      </c>
    </row>
    <row r="32" ht="15.75" customHeight="1">
      <c r="D32" s="183"/>
      <c r="E32" s="184" t="s">
        <v>165</v>
      </c>
      <c r="F32" s="185">
        <f>($L$11/I13)^(1/3)</f>
        <v>0</v>
      </c>
      <c r="G32" s="186">
        <v>0.0762</v>
      </c>
      <c r="J32" s="187">
        <f>I13*$F$32</f>
        <v>0</v>
      </c>
      <c r="K32" s="187">
        <f t="shared" ref="K32:L32" si="16">J32*$F$32</f>
        <v>0</v>
      </c>
      <c r="L32" s="187">
        <f t="shared" si="16"/>
        <v>0</v>
      </c>
    </row>
    <row r="33" ht="15.75" customHeight="1"/>
    <row r="34" ht="15.75" customHeight="1">
      <c r="A34" s="134" t="s">
        <v>169</v>
      </c>
    </row>
    <row r="35" ht="15.75" customHeight="1">
      <c r="A35" s="25" t="s">
        <v>170</v>
      </c>
    </row>
    <row r="36" ht="15.75" customHeight="1"/>
    <row r="37" ht="15.75" customHeight="1"/>
    <row r="38" ht="15.75" customHeight="1"/>
    <row r="39" ht="15.75" customHeight="1">
      <c r="A39" s="134" t="s">
        <v>171</v>
      </c>
    </row>
    <row r="40" ht="15.75" customHeight="1">
      <c r="B40" s="188">
        <v>2013.0</v>
      </c>
      <c r="C40" s="188">
        <v>2014.0</v>
      </c>
      <c r="D40" s="188">
        <v>2015.0</v>
      </c>
      <c r="E40" s="188">
        <v>2016.0</v>
      </c>
      <c r="F40" s="188">
        <v>2017.0</v>
      </c>
      <c r="G40" s="188">
        <v>2018.0</v>
      </c>
      <c r="H40" s="141">
        <v>2019.0</v>
      </c>
      <c r="I40" s="141">
        <v>2020.0</v>
      </c>
      <c r="J40" s="141">
        <v>2021.0</v>
      </c>
      <c r="K40" s="141">
        <v>2022.0</v>
      </c>
      <c r="L40" s="141">
        <v>2023.0</v>
      </c>
      <c r="M40" s="141">
        <v>2024.0</v>
      </c>
      <c r="N40" s="141">
        <v>2025.0</v>
      </c>
      <c r="O40" s="141">
        <v>2026.0</v>
      </c>
      <c r="P40" s="189">
        <v>2027.0</v>
      </c>
      <c r="Q40" s="141">
        <v>2028.0</v>
      </c>
      <c r="R40" s="141">
        <v>2029.0</v>
      </c>
      <c r="S40" s="141">
        <v>2030.0</v>
      </c>
      <c r="T40" s="190">
        <v>2031.0</v>
      </c>
      <c r="U40" s="190">
        <v>2032.0</v>
      </c>
      <c r="V40" s="190">
        <v>2033.0</v>
      </c>
      <c r="W40" s="190">
        <v>2034.0</v>
      </c>
      <c r="X40" s="190">
        <v>2035.0</v>
      </c>
      <c r="Y40" s="190">
        <v>2036.0</v>
      </c>
      <c r="Z40" s="190">
        <v>2037.0</v>
      </c>
      <c r="AA40" s="190">
        <v>2038.0</v>
      </c>
      <c r="AB40" s="190">
        <v>2039.0</v>
      </c>
      <c r="AC40" s="190">
        <v>2040.0</v>
      </c>
      <c r="AD40" s="190">
        <v>2041.0</v>
      </c>
      <c r="AE40" s="190">
        <v>2042.0</v>
      </c>
    </row>
    <row r="41" ht="15.75" customHeight="1">
      <c r="A41" s="173" t="s">
        <v>154</v>
      </c>
      <c r="B41" s="191">
        <v>20443.479418350467</v>
      </c>
      <c r="C41" s="191">
        <v>21139.0711643025</v>
      </c>
      <c r="D41" s="191">
        <v>21618.994676373724</v>
      </c>
      <c r="E41" s="191">
        <v>22239.36089516645</v>
      </c>
      <c r="F41" s="191">
        <v>22749.635290391037</v>
      </c>
      <c r="G41" s="191">
        <v>23213.90618829583</v>
      </c>
      <c r="H41" s="191">
        <v>23810.5433115907</v>
      </c>
      <c r="I41" s="191">
        <v>24042.190000000002</v>
      </c>
      <c r="J41" s="191">
        <v>24564.13</v>
      </c>
      <c r="K41" s="191">
        <v>25086.07</v>
      </c>
      <c r="L41" s="191">
        <v>25608.01</v>
      </c>
      <c r="M41" s="191">
        <f t="shared" ref="M41:AE41" si="17">L41+521.94</f>
        <v>26129.95</v>
      </c>
      <c r="N41" s="191">
        <f t="shared" si="17"/>
        <v>26651.89</v>
      </c>
      <c r="O41" s="191">
        <f t="shared" si="17"/>
        <v>27173.83</v>
      </c>
      <c r="P41" s="191">
        <f t="shared" si="17"/>
        <v>27695.77</v>
      </c>
      <c r="Q41" s="191">
        <f t="shared" si="17"/>
        <v>28217.71</v>
      </c>
      <c r="R41" s="191">
        <f t="shared" si="17"/>
        <v>28739.65</v>
      </c>
      <c r="S41" s="191">
        <f t="shared" si="17"/>
        <v>29261.59</v>
      </c>
      <c r="T41" s="192">
        <f t="shared" si="17"/>
        <v>29783.53</v>
      </c>
      <c r="U41" s="192">
        <f t="shared" si="17"/>
        <v>30305.47</v>
      </c>
      <c r="V41" s="192">
        <f t="shared" si="17"/>
        <v>30827.41</v>
      </c>
      <c r="W41" s="192">
        <f t="shared" si="17"/>
        <v>31349.35</v>
      </c>
      <c r="X41" s="192">
        <f t="shared" si="17"/>
        <v>31871.29</v>
      </c>
      <c r="Y41" s="192">
        <f t="shared" si="17"/>
        <v>32393.23</v>
      </c>
      <c r="Z41" s="192">
        <f t="shared" si="17"/>
        <v>32915.17</v>
      </c>
      <c r="AA41" s="192">
        <f t="shared" si="17"/>
        <v>33437.11</v>
      </c>
      <c r="AB41" s="192">
        <f t="shared" si="17"/>
        <v>33959.05</v>
      </c>
      <c r="AC41" s="192">
        <f t="shared" si="17"/>
        <v>34480.99</v>
      </c>
      <c r="AD41" s="192">
        <f t="shared" si="17"/>
        <v>35002.93</v>
      </c>
      <c r="AE41" s="192">
        <f t="shared" si="17"/>
        <v>35524.87</v>
      </c>
    </row>
    <row r="42" ht="15.75" customHeight="1">
      <c r="A42" s="173" t="s">
        <v>8</v>
      </c>
      <c r="B42" s="114">
        <v>19380.0</v>
      </c>
      <c r="C42" s="114">
        <v>19380.0</v>
      </c>
      <c r="D42" s="114">
        <v>19380.0</v>
      </c>
      <c r="E42" s="114">
        <v>20000.0</v>
      </c>
      <c r="F42" s="114">
        <v>20300.0</v>
      </c>
      <c r="G42" s="114">
        <v>20706.0</v>
      </c>
      <c r="H42" s="15">
        <v>21741.3</v>
      </c>
      <c r="I42" s="114">
        <v>22828.37</v>
      </c>
      <c r="J42" s="114">
        <f t="shared" ref="J42:AE42" si="18">I42+$D$20</f>
        <v>23538.17</v>
      </c>
      <c r="K42" s="114">
        <f t="shared" si="18"/>
        <v>24247.97</v>
      </c>
      <c r="L42" s="114">
        <f t="shared" si="18"/>
        <v>24957.77</v>
      </c>
      <c r="M42" s="114">
        <f t="shared" si="18"/>
        <v>25667.57</v>
      </c>
      <c r="N42" s="114">
        <f t="shared" si="18"/>
        <v>26377.37</v>
      </c>
      <c r="O42" s="114">
        <f t="shared" si="18"/>
        <v>27087.17</v>
      </c>
      <c r="P42" s="193">
        <f t="shared" si="18"/>
        <v>27796.97</v>
      </c>
      <c r="Q42" s="114">
        <f t="shared" si="18"/>
        <v>28506.77</v>
      </c>
      <c r="R42" s="114">
        <f t="shared" si="18"/>
        <v>29216.57</v>
      </c>
      <c r="S42" s="114">
        <f t="shared" si="18"/>
        <v>29926.37</v>
      </c>
      <c r="T42" s="194">
        <f t="shared" si="18"/>
        <v>30636.17</v>
      </c>
      <c r="U42" s="194">
        <f t="shared" si="18"/>
        <v>31345.97</v>
      </c>
      <c r="V42" s="194">
        <f t="shared" si="18"/>
        <v>32055.77</v>
      </c>
      <c r="W42" s="194">
        <f t="shared" si="18"/>
        <v>32765.57</v>
      </c>
      <c r="X42" s="194">
        <f t="shared" si="18"/>
        <v>33475.37</v>
      </c>
      <c r="Y42" s="194">
        <f t="shared" si="18"/>
        <v>34185.17</v>
      </c>
      <c r="Z42" s="194">
        <f t="shared" si="18"/>
        <v>34894.97</v>
      </c>
      <c r="AA42" s="194">
        <f t="shared" si="18"/>
        <v>35604.77</v>
      </c>
      <c r="AB42" s="194">
        <f t="shared" si="18"/>
        <v>36314.57</v>
      </c>
      <c r="AC42" s="194">
        <f t="shared" si="18"/>
        <v>37024.37</v>
      </c>
      <c r="AD42" s="194">
        <f t="shared" si="18"/>
        <v>37734.17</v>
      </c>
      <c r="AE42" s="194">
        <f t="shared" si="18"/>
        <v>38443.97</v>
      </c>
    </row>
    <row r="43" ht="15.75" customHeight="1">
      <c r="A43" s="173" t="s">
        <v>18</v>
      </c>
      <c r="B43" s="114">
        <v>17340.0</v>
      </c>
      <c r="C43" s="114">
        <v>17340.0</v>
      </c>
      <c r="D43" s="114">
        <v>17340.0</v>
      </c>
      <c r="E43" s="114">
        <v>18000.0</v>
      </c>
      <c r="F43" s="114">
        <v>18270.0</v>
      </c>
      <c r="G43" s="114">
        <v>18635.0</v>
      </c>
      <c r="H43" s="15">
        <v>19566.75</v>
      </c>
      <c r="I43" s="114">
        <v>20545.09</v>
      </c>
      <c r="J43" s="114">
        <f>I43+$D21</f>
        <v>21183.78</v>
      </c>
      <c r="K43" s="114">
        <f>J43+$D$21</f>
        <v>21822.47</v>
      </c>
      <c r="L43" s="114">
        <f>K43+$D21</f>
        <v>22461.16</v>
      </c>
      <c r="M43" s="114">
        <f>L43+$D$21</f>
        <v>23099.85</v>
      </c>
      <c r="N43" s="114">
        <f>M43+$D21</f>
        <v>23738.54</v>
      </c>
      <c r="O43" s="114">
        <f>N43+$D$21</f>
        <v>24377.23</v>
      </c>
      <c r="P43" s="114">
        <f>O43+$D21</f>
        <v>25015.92</v>
      </c>
      <c r="Q43" s="114">
        <f>P43+$D$21</f>
        <v>25654.61</v>
      </c>
      <c r="R43" s="114">
        <f>Q43+$D21</f>
        <v>26293.3</v>
      </c>
      <c r="S43" s="114">
        <f>R43+$D$21</f>
        <v>26931.99</v>
      </c>
      <c r="T43" s="194">
        <f>S43+$D21</f>
        <v>27570.68</v>
      </c>
      <c r="U43" s="194">
        <f>T43+$D$21</f>
        <v>28209.37</v>
      </c>
      <c r="V43" s="194">
        <f>U43+$D21</f>
        <v>28848.06</v>
      </c>
      <c r="W43" s="194">
        <f>V43+$D$21</f>
        <v>29486.75</v>
      </c>
      <c r="X43" s="194">
        <f>W43+$D21</f>
        <v>30125.44</v>
      </c>
      <c r="Y43" s="194">
        <f>X43+$D$21</f>
        <v>30764.13</v>
      </c>
      <c r="Z43" s="194">
        <f t="shared" ref="Z43:AA43" si="19">Y43+$D21</f>
        <v>31402.82</v>
      </c>
      <c r="AA43" s="194">
        <f t="shared" si="19"/>
        <v>32041.51</v>
      </c>
      <c r="AB43" s="194">
        <f>AA43+$D$21</f>
        <v>32680.2</v>
      </c>
      <c r="AC43" s="194">
        <f t="shared" ref="AC43:AD43" si="20">AB43+$D21</f>
        <v>33318.89</v>
      </c>
      <c r="AD43" s="194">
        <f t="shared" si="20"/>
        <v>33957.58</v>
      </c>
      <c r="AE43" s="194">
        <f>AD43+$D$21</f>
        <v>34596.27</v>
      </c>
    </row>
    <row r="44" ht="15.75" customHeight="1"/>
    <row r="45" ht="15.75" customHeight="1"/>
    <row r="46" ht="15.75" customHeight="1">
      <c r="A46" s="134" t="s">
        <v>172</v>
      </c>
    </row>
    <row r="47" ht="15.75" customHeight="1">
      <c r="B47" s="188">
        <v>2013.0</v>
      </c>
      <c r="C47" s="188">
        <v>2014.0</v>
      </c>
      <c r="D47" s="188">
        <v>2015.0</v>
      </c>
      <c r="E47" s="188">
        <v>2016.0</v>
      </c>
      <c r="F47" s="188">
        <v>2017.0</v>
      </c>
      <c r="G47" s="188">
        <v>2018.0</v>
      </c>
      <c r="H47" s="141">
        <v>2019.0</v>
      </c>
      <c r="I47" s="141">
        <v>2020.0</v>
      </c>
      <c r="J47" s="141">
        <v>2021.0</v>
      </c>
      <c r="K47" s="141">
        <v>2022.0</v>
      </c>
      <c r="L47" s="189">
        <v>2023.0</v>
      </c>
      <c r="M47" s="141">
        <v>2024.0</v>
      </c>
      <c r="N47" s="141">
        <v>2025.0</v>
      </c>
      <c r="O47" s="189">
        <v>2026.0</v>
      </c>
      <c r="P47" s="141"/>
      <c r="Q47" s="141"/>
      <c r="R47" s="141"/>
      <c r="S47" s="141"/>
      <c r="T47" s="141"/>
      <c r="U47" s="141"/>
      <c r="V47" s="141"/>
      <c r="W47" s="141"/>
    </row>
    <row r="48" ht="15.75" customHeight="1">
      <c r="A48" s="173" t="s">
        <v>154</v>
      </c>
      <c r="B48" s="191">
        <v>20443.479418350467</v>
      </c>
      <c r="C48" s="191">
        <v>21139.0711643025</v>
      </c>
      <c r="D48" s="191">
        <v>21618.994676373724</v>
      </c>
      <c r="E48" s="191">
        <v>22239.36089516645</v>
      </c>
      <c r="F48" s="191">
        <v>22749.635290391037</v>
      </c>
      <c r="G48" s="191">
        <v>23213.90618829583</v>
      </c>
      <c r="H48" s="191">
        <v>23810.5433115907</v>
      </c>
      <c r="I48" s="191">
        <v>24042.190000000002</v>
      </c>
      <c r="J48" s="191">
        <v>24564.13</v>
      </c>
      <c r="K48" s="191">
        <v>25086.07</v>
      </c>
      <c r="L48" s="191">
        <v>25608.01</v>
      </c>
      <c r="M48" s="191">
        <f t="shared" ref="M48:O48" si="21">L48+521.94</f>
        <v>26129.95</v>
      </c>
      <c r="N48" s="191">
        <f t="shared" si="21"/>
        <v>26651.89</v>
      </c>
      <c r="O48" s="191">
        <f t="shared" si="21"/>
        <v>27173.83</v>
      </c>
      <c r="P48" s="195"/>
      <c r="Q48" s="195"/>
      <c r="R48" s="195"/>
      <c r="S48" s="195"/>
      <c r="T48" s="195"/>
      <c r="U48" s="195"/>
      <c r="V48" s="195"/>
      <c r="W48" s="195"/>
    </row>
    <row r="49" ht="15.75" customHeight="1">
      <c r="A49" s="173" t="s">
        <v>8</v>
      </c>
      <c r="B49" s="114">
        <v>19380.0</v>
      </c>
      <c r="C49" s="114">
        <v>19380.0</v>
      </c>
      <c r="D49" s="114">
        <v>19380.0</v>
      </c>
      <c r="E49" s="114">
        <v>20000.0</v>
      </c>
      <c r="F49" s="114">
        <v>20300.0</v>
      </c>
      <c r="G49" s="114">
        <v>20706.0</v>
      </c>
      <c r="H49" s="15">
        <v>21741.3</v>
      </c>
      <c r="I49" s="114">
        <v>22828.37</v>
      </c>
      <c r="J49" s="114">
        <f t="shared" ref="J49:O49" si="22">I49*1.05</f>
        <v>23969.7885</v>
      </c>
      <c r="K49" s="114">
        <f t="shared" si="22"/>
        <v>25168.27793</v>
      </c>
      <c r="L49" s="196">
        <f t="shared" si="22"/>
        <v>26426.69182</v>
      </c>
      <c r="M49" s="114">
        <f t="shared" si="22"/>
        <v>27748.02641</v>
      </c>
      <c r="N49" s="114">
        <f t="shared" si="22"/>
        <v>29135.42773</v>
      </c>
      <c r="O49" s="114">
        <f t="shared" si="22"/>
        <v>30592.19912</v>
      </c>
      <c r="P49" s="121"/>
      <c r="Q49" s="121"/>
      <c r="R49" s="121"/>
      <c r="S49" s="121"/>
      <c r="T49" s="121"/>
      <c r="U49" s="121"/>
      <c r="V49" s="121"/>
      <c r="W49" s="121"/>
    </row>
    <row r="50" ht="15.75" customHeight="1">
      <c r="A50" s="173" t="s">
        <v>18</v>
      </c>
      <c r="B50" s="114">
        <v>17340.0</v>
      </c>
      <c r="C50" s="114">
        <v>17340.0</v>
      </c>
      <c r="D50" s="114">
        <v>17340.0</v>
      </c>
      <c r="E50" s="114">
        <v>18000.0</v>
      </c>
      <c r="F50" s="114">
        <v>18270.0</v>
      </c>
      <c r="G50" s="114">
        <v>18635.0</v>
      </c>
      <c r="H50" s="15">
        <v>19566.75</v>
      </c>
      <c r="I50" s="114">
        <v>20545.09</v>
      </c>
      <c r="J50" s="114">
        <f t="shared" ref="J50:O50" si="23">I50*1.05</f>
        <v>21572.3445</v>
      </c>
      <c r="K50" s="114">
        <f t="shared" si="23"/>
        <v>22650.96173</v>
      </c>
      <c r="L50" s="114">
        <f t="shared" si="23"/>
        <v>23783.50981</v>
      </c>
      <c r="M50" s="114">
        <f t="shared" si="23"/>
        <v>24972.6853</v>
      </c>
      <c r="N50" s="114">
        <f t="shared" si="23"/>
        <v>26221.31957</v>
      </c>
      <c r="O50" s="196">
        <f t="shared" si="23"/>
        <v>27532.38555</v>
      </c>
      <c r="P50" s="121"/>
      <c r="Q50" s="121"/>
      <c r="R50" s="121"/>
      <c r="S50" s="121"/>
      <c r="T50" s="121"/>
      <c r="U50" s="121"/>
      <c r="V50" s="121"/>
      <c r="W50" s="121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J1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2019-09-28T21:32:55Z</dcterms:created>
  <dc:creator>Sachin Kumar</dc:creator>
</cp:coreProperties>
</file>