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gin and Results" sheetId="1" r:id="rId5"/>
    <sheet state="visible" name="PCR" sheetId="2" r:id="rId6"/>
    <sheet state="visible" name="CLAMP" sheetId="3" r:id="rId7"/>
    <sheet state="visible" name="Copy of PCR Lookup (Quant 7 Pro" sheetId="4" r:id="rId8"/>
  </sheets>
  <definedNames/>
  <calcPr/>
</workbook>
</file>

<file path=xl/sharedStrings.xml><?xml version="1.0" encoding="utf-8"?>
<sst xmlns="http://schemas.openxmlformats.org/spreadsheetml/2006/main" count="2248" uniqueCount="262">
  <si>
    <t>01-13-22 1X ISS Stability Study</t>
  </si>
  <si>
    <t>Make contrived positives with n day old 1XISS and run PCR</t>
  </si>
  <si>
    <t>Each day use fresh vs n day old in triplicate</t>
  </si>
  <si>
    <t>How to avoid running PCR every day? Inactivate and freeze</t>
  </si>
  <si>
    <t>Make 5mL of 1XISS  1X_0113-1</t>
  </si>
  <si>
    <t>Spike 100uL of 1XISS with 2uL of zeptos</t>
  </si>
  <si>
    <t>ZEP_201107</t>
  </si>
  <si>
    <t>Date</t>
  </si>
  <si>
    <t>Day</t>
  </si>
  <si>
    <t>Tube#</t>
  </si>
  <si>
    <t>Sample Name</t>
  </si>
  <si>
    <t>Avg Ct</t>
  </si>
  <si>
    <t>S0</t>
  </si>
  <si>
    <t>S1</t>
  </si>
  <si>
    <t>S2</t>
  </si>
  <si>
    <t>S3</t>
  </si>
  <si>
    <t>S4</t>
  </si>
  <si>
    <t>S5</t>
  </si>
  <si>
    <t>Use 1.5mL blue screw cap tubes</t>
  </si>
  <si>
    <t>Label all beforehand</t>
  </si>
  <si>
    <t>01-13-22 1X ISS Stability Study &amp; 100XIS Validation</t>
  </si>
  <si>
    <t>Sample</t>
  </si>
  <si>
    <t>FAM Ct</t>
  </si>
  <si>
    <t>Cy 5 Ct</t>
  </si>
  <si>
    <t>Row</t>
  </si>
  <si>
    <t>A</t>
  </si>
  <si>
    <t>B</t>
  </si>
  <si>
    <t>C</t>
  </si>
  <si>
    <t>D</t>
  </si>
  <si>
    <t>E</t>
  </si>
  <si>
    <t>TPC</t>
  </si>
  <si>
    <t>NC</t>
  </si>
  <si>
    <t>V2</t>
  </si>
  <si>
    <t>V4</t>
  </si>
  <si>
    <t>Purpose:</t>
  </si>
  <si>
    <t xml:space="preserve">PCR </t>
  </si>
  <si>
    <t># Samples:</t>
  </si>
  <si>
    <t>Overage:</t>
  </si>
  <si>
    <t>PCRP Primers</t>
  </si>
  <si>
    <t>uL</t>
  </si>
  <si>
    <t>NF Water</t>
  </si>
  <si>
    <t>Luna MM</t>
  </si>
  <si>
    <t>Luna RT</t>
  </si>
  <si>
    <t>Total</t>
  </si>
  <si>
    <t>Well Position</t>
  </si>
  <si>
    <t>Interpretation</t>
  </si>
  <si>
    <t>Fill Strip / Tube</t>
  </si>
  <si>
    <t>Samples</t>
  </si>
  <si>
    <t>Component</t>
  </si>
  <si>
    <t>Batch ID</t>
  </si>
  <si>
    <t>Pos Control</t>
  </si>
  <si>
    <t>Name</t>
  </si>
  <si>
    <t>Experiment</t>
  </si>
  <si>
    <t>elute liq</t>
  </si>
  <si>
    <t>1X Stability Study</t>
  </si>
  <si>
    <t>old 100X (2-2)</t>
  </si>
  <si>
    <t>new 100X validation (2-2)</t>
  </si>
  <si>
    <t>DD-MM DESCRIPTION</t>
  </si>
  <si>
    <t>PCR STRIPS</t>
  </si>
  <si>
    <t>F</t>
  </si>
  <si>
    <t>G</t>
  </si>
  <si>
    <t>NC 1XISS</t>
  </si>
  <si>
    <t>H</t>
  </si>
  <si>
    <t>Item</t>
  </si>
  <si>
    <t>1 Rxn</t>
  </si>
  <si>
    <t>8 Rxns</t>
  </si>
  <si>
    <t>24 Rxns</t>
  </si>
  <si>
    <t>48 Rxns</t>
  </si>
  <si>
    <t>96 Rxns</t>
  </si>
  <si>
    <t>PGS</t>
  </si>
  <si>
    <t>CLAMP MM</t>
  </si>
  <si>
    <t>Total Vol.</t>
  </si>
  <si>
    <t>Results:</t>
  </si>
  <si>
    <t>Fill Strip Vol.</t>
  </si>
  <si>
    <t>n/a</t>
  </si>
  <si>
    <t>Result</t>
  </si>
  <si>
    <t>ADD 23uL</t>
  </si>
  <si>
    <t>Num Samples:</t>
  </si>
  <si>
    <t>Instructions</t>
  </si>
  <si>
    <t>name</t>
  </si>
  <si>
    <t>add vol (uL)</t>
  </si>
  <si>
    <t>spike type</t>
  </si>
  <si>
    <t>cp/ul</t>
  </si>
  <si>
    <t>Inactiv Heater</t>
  </si>
  <si>
    <t>Saline</t>
  </si>
  <si>
    <t>100XIS</t>
  </si>
  <si>
    <t>Assay Run Name</t>
  </si>
  <si>
    <t>Instrument</t>
  </si>
  <si>
    <t>Location</t>
  </si>
  <si>
    <t>Time Start</t>
  </si>
  <si>
    <t>Time Finish</t>
  </si>
  <si>
    <t>Who</t>
  </si>
  <si>
    <t>Purification</t>
  </si>
  <si>
    <t>Labware Config</t>
  </si>
  <si>
    <t>Amp. Type</t>
  </si>
  <si>
    <t>Primers Used</t>
  </si>
  <si>
    <t>Protocol Version</t>
  </si>
  <si>
    <t>PASTE at Q2</t>
  </si>
  <si>
    <t>Omit</t>
  </si>
  <si>
    <t>Target</t>
  </si>
  <si>
    <t>Task</t>
  </si>
  <si>
    <t>Reporter</t>
  </si>
  <si>
    <t>Quencher</t>
  </si>
  <si>
    <t>Amp Status</t>
  </si>
  <si>
    <t>Amp Score</t>
  </si>
  <si>
    <t>Curve Quality</t>
  </si>
  <si>
    <t>Result Quality Issues</t>
  </si>
  <si>
    <t>Cq</t>
  </si>
  <si>
    <t>Work Space:</t>
  </si>
  <si>
    <t>Ct</t>
  </si>
  <si>
    <t>Quant 7 Pro</t>
  </si>
  <si>
    <t>PCR</t>
  </si>
  <si>
    <t>True in O3=data pasted correctly</t>
  </si>
  <si>
    <t>A1</t>
  </si>
  <si>
    <t>N1</t>
  </si>
  <si>
    <t>UNKNOWN</t>
  </si>
  <si>
    <t>FAM</t>
  </si>
  <si>
    <t>None</t>
  </si>
  <si>
    <t>Amp</t>
  </si>
  <si>
    <t>Dont touch</t>
  </si>
  <si>
    <t>RNaseP</t>
  </si>
  <si>
    <t>CY5</t>
  </si>
  <si>
    <t>B1</t>
  </si>
  <si>
    <t>G2</t>
  </si>
  <si>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</si>
  <si>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</si>
  <si>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</si>
  <si>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</si>
  <si>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</si>
  <si>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</si>
  <si>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</si>
  <si>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</si>
  <si>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</si>
  <si>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>Col 10</t>
  </si>
  <si>
    <t>Col 11</t>
  </si>
  <si>
    <t>Col 12</t>
  </si>
  <si>
    <t>A2</t>
  </si>
  <si>
    <t>C1</t>
  </si>
  <si>
    <t>A Row</t>
  </si>
  <si>
    <t>No Amp</t>
  </si>
  <si>
    <t>Undetermined</t>
  </si>
  <si>
    <t>D1</t>
  </si>
  <si>
    <t>E2</t>
  </si>
  <si>
    <t>B Row</t>
  </si>
  <si>
    <t>NC water</t>
  </si>
  <si>
    <t>A3</t>
  </si>
  <si>
    <t>E1</t>
  </si>
  <si>
    <t>F2</t>
  </si>
  <si>
    <t>C Row</t>
  </si>
  <si>
    <t>F1</t>
  </si>
  <si>
    <t>C2</t>
  </si>
  <si>
    <t>D Row</t>
  </si>
  <si>
    <t>A4</t>
  </si>
  <si>
    <t>G1</t>
  </si>
  <si>
    <t>D2</t>
  </si>
  <si>
    <t>E Row</t>
  </si>
  <si>
    <t>H1</t>
  </si>
  <si>
    <t>F Row</t>
  </si>
  <si>
    <t>A5</t>
  </si>
  <si>
    <t>B2</t>
  </si>
  <si>
    <t>G Row</t>
  </si>
  <si>
    <t>H Row</t>
  </si>
  <si>
    <t>A6</t>
  </si>
  <si>
    <t>ABI QuantStudio 7 Pro</t>
  </si>
  <si>
    <t>A7</t>
  </si>
  <si>
    <t>Ct Value: N1</t>
  </si>
  <si>
    <t>Ct Value RP</t>
  </si>
  <si>
    <t>Positive</t>
  </si>
  <si>
    <t>&lt;38.0</t>
  </si>
  <si>
    <t>Any Value</t>
  </si>
  <si>
    <t>A8</t>
  </si>
  <si>
    <t>Negative</t>
  </si>
  <si>
    <t>≥38.0</t>
  </si>
  <si>
    <t>&lt;35.0*</t>
  </si>
  <si>
    <t>H2</t>
  </si>
  <si>
    <t>*Invalid</t>
  </si>
  <si>
    <t>≥35.0</t>
  </si>
  <si>
    <t>Controls Valid?:</t>
  </si>
  <si>
    <t>Control Results</t>
  </si>
  <si>
    <t>B3</t>
  </si>
  <si>
    <t>Control Type</t>
  </si>
  <si>
    <t>Control Name</t>
  </si>
  <si>
    <t>Valid</t>
  </si>
  <si>
    <t>C3</t>
  </si>
  <si>
    <t>dH2O</t>
  </si>
  <si>
    <t>D3</t>
  </si>
  <si>
    <t>E3</t>
  </si>
  <si>
    <t>F3</t>
  </si>
  <si>
    <t>B4</t>
  </si>
  <si>
    <t>G3</t>
  </si>
  <si>
    <t>H3</t>
  </si>
  <si>
    <t>B5</t>
  </si>
  <si>
    <t>B6</t>
  </si>
  <si>
    <t>C4</t>
  </si>
  <si>
    <t>D4</t>
  </si>
  <si>
    <t>B7</t>
  </si>
  <si>
    <t>E4</t>
  </si>
  <si>
    <t>F4</t>
  </si>
  <si>
    <t>B8</t>
  </si>
  <si>
    <t>G4</t>
  </si>
  <si>
    <t>H4</t>
  </si>
  <si>
    <t>C5</t>
  </si>
  <si>
    <t>D5</t>
  </si>
  <si>
    <t>E5</t>
  </si>
  <si>
    <t>F5</t>
  </si>
  <si>
    <t>G5</t>
  </si>
  <si>
    <t>H5</t>
  </si>
  <si>
    <t>C6</t>
  </si>
  <si>
    <t>D6</t>
  </si>
  <si>
    <t>C7</t>
  </si>
  <si>
    <t>E6</t>
  </si>
  <si>
    <t>F6</t>
  </si>
  <si>
    <t>C8</t>
  </si>
  <si>
    <t>G6</t>
  </si>
  <si>
    <t>H6</t>
  </si>
  <si>
    <t>D7</t>
  </si>
  <si>
    <t>E7</t>
  </si>
  <si>
    <t>F7</t>
  </si>
  <si>
    <t>G7</t>
  </si>
  <si>
    <t>H7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</si>
  <si>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</si>
  <si>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</si>
  <si>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</si>
  <si>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</si>
  <si>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</si>
  <si>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</si>
  <si>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</si>
  <si>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</si>
  <si>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</si>
  <si>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</si>
  <si>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</si>
  <si>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</si>
  <si>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</si>
  <si>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</si>
  <si>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</si>
  <si>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</si>
  <si>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</si>
  <si>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</si>
  <si>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</si>
  <si>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</si>
  <si>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</si>
  <si>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</si>
  <si>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</si>
  <si>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</si>
  <si>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</si>
  <si>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</si>
  <si>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</si>
  <si>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</si>
  <si>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</si>
  <si>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</si>
  <si>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</si>
  <si>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</si>
  <si>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</si>
  <si>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</si>
  <si>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</si>
  <si>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</si>
  <si>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</si>
  <si>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Sample 1</t>
  </si>
  <si>
    <t>SARS2</t>
  </si>
  <si>
    <t/>
  </si>
  <si>
    <t>RNAseP</t>
  </si>
  <si>
    <t>NFQ-MGB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</si>
</sst>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-d"/>
    <numFmt numFmtId="165" formatCode="0.0"/>
    <numFmt numFmtId="166" formatCode="0.0%"/>
    <numFmt numFmtId="167" formatCode="0.000"/>
    <numFmt numFmtId="168" formatCode="m/d"/>
    <numFmt numFmtId="169" formatCode="#,##0.0"/>
  </numFmts>
  <fonts count="40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b/>
      <sz val="14.0"/>
      <color theme="1"/>
      <name val="Arial"/>
    </font>
    <font>
      <b/>
      <sz val="10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rgb="FFFFFFFF"/>
      <name val="Arial"/>
    </font>
    <font>
      <b/>
      <color theme="1"/>
      <name val="Arial"/>
    </font>
    <font>
      <u/>
      <color theme="1"/>
      <name val="Arial"/>
    </font>
    <font>
      <u/>
      <color theme="1"/>
      <name val="Arial"/>
    </font>
    <font>
      <sz val="11.0"/>
      <color rgb="FF000000"/>
      <name val="Inconsolata"/>
    </font>
    <font>
      <sz val="10.0"/>
      <color rgb="FF000000"/>
      <name val="Arial"/>
    </font>
    <font>
      <color rgb="FF000000"/>
      <name val="Arial"/>
    </font>
    <font>
      <sz val="11.0"/>
      <color rgb="FF222222"/>
      <name val="DDG_ProximaNova"/>
    </font>
    <font>
      <u/>
      <color theme="1"/>
      <name val="Arial"/>
      <scheme val="minor"/>
    </font>
    <font>
      <b/>
      <sz val="18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4.0"/>
      <color rgb="FF000000"/>
      <name val="Arial"/>
    </font>
    <font>
      <sz val="10.0"/>
      <color rgb="FF222222"/>
      <name val="DDG_ProximaNova"/>
    </font>
    <font>
      <b/>
      <sz val="11.0"/>
      <color rgb="FF000000"/>
      <name val="Arial"/>
    </font>
    <font>
      <sz val="11.0"/>
      <color rgb="FF000000"/>
      <name val="Arial"/>
    </font>
    <font>
      <u/>
      <color theme="1"/>
      <name val="Arial"/>
    </font>
    <font>
      <sz val="11.0"/>
      <color theme="1"/>
      <name val="Calibri"/>
    </font>
    <font>
      <sz val="11.0"/>
      <color rgb="FF283C46"/>
      <name val="Graphik"/>
    </font>
    <font>
      <b/>
      <sz val="12.0"/>
      <color theme="1"/>
      <name val="Arial"/>
      <scheme val="minor"/>
    </font>
    <font>
      <b/>
      <color rgb="FF000000"/>
      <name val="Arial"/>
      <scheme val="minor"/>
    </font>
    <font/>
    <font>
      <b/>
      <sz val="12.0"/>
      <color theme="1"/>
      <name val="Arial"/>
    </font>
    <font>
      <b/>
      <color rgb="FF000000"/>
      <name val="Poppins"/>
    </font>
    <font>
      <color rgb="FF000000"/>
      <name val="Arial"/>
      <scheme val="minor"/>
    </font>
    <font>
      <color rgb="FF000000"/>
      <name val="Poppins"/>
    </font>
    <font>
      <u/>
      <color theme="1"/>
      <name val="Arial"/>
    </font>
    <font>
      <u/>
      <color theme="1"/>
      <name val="Arial"/>
    </font>
    <font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00FF"/>
        <bgColor rgb="FFFF00FF"/>
      </patternFill>
    </fill>
    <fill>
      <patternFill patternType="solid">
        <fgColor rgb="FFFFE599"/>
        <bgColor rgb="FFFFE599"/>
      </patternFill>
    </fill>
    <fill>
      <patternFill patternType="solid">
        <fgColor rgb="FFFAF8F7"/>
        <bgColor rgb="FFFAF8F7"/>
      </patternFill>
    </fill>
    <fill>
      <patternFill patternType="solid">
        <fgColor rgb="FFF9CB9C"/>
        <bgColor rgb="FFF9CB9C"/>
      </patternFill>
    </fill>
    <fill>
      <patternFill patternType="solid">
        <fgColor rgb="FFD9EAD3"/>
        <bgColor rgb="FFD9EAD3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2" fontId="3" numFmtId="165" xfId="0" applyAlignment="1" applyFill="1" applyFont="1" applyNumberFormat="1">
      <alignment horizontal="center" readingOrder="0" vertical="bottom"/>
    </xf>
    <xf borderId="0" fillId="0" fontId="4" numFmtId="165" xfId="0" applyAlignment="1" applyFont="1" applyNumberFormat="1">
      <alignment horizontal="center" vertical="bottom"/>
    </xf>
    <xf borderId="0" fillId="0" fontId="3" numFmtId="165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5" numFmtId="1" xfId="0" applyAlignment="1" applyFont="1" applyNumberFormat="1">
      <alignment horizontal="left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6" numFmtId="1" xfId="0" applyAlignment="1" applyFont="1" applyNumberFormat="1">
      <alignment horizontal="center" vertical="bottom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center" readingOrder="0"/>
    </xf>
    <xf borderId="0" fillId="0" fontId="8" numFmtId="0" xfId="0" applyAlignment="1" applyFont="1">
      <alignment readingOrder="0" vertical="bottom"/>
    </xf>
    <xf borderId="0" fillId="0" fontId="10" numFmtId="0" xfId="0" applyAlignment="1" applyFont="1">
      <alignment readingOrder="0" vertical="bottom"/>
    </xf>
    <xf borderId="0" fillId="0" fontId="6" numFmtId="165" xfId="0" applyAlignment="1" applyFont="1" applyNumberFormat="1">
      <alignment horizontal="center" readingOrder="0" vertical="bottom"/>
    </xf>
    <xf borderId="0" fillId="0" fontId="9" numFmtId="0" xfId="0" applyAlignment="1" applyFont="1">
      <alignment readingOrder="0"/>
    </xf>
    <xf borderId="0" fillId="0" fontId="11" numFmtId="1" xfId="0" applyAlignment="1" applyFont="1" applyNumberFormat="1">
      <alignment horizontal="center" vertical="bottom"/>
    </xf>
    <xf borderId="0" fillId="0" fontId="6" numFmtId="1" xfId="0" applyAlignment="1" applyFont="1" applyNumberFormat="1">
      <alignment horizontal="center" readingOrder="0" vertical="bottom"/>
    </xf>
    <xf borderId="0" fillId="0" fontId="4" numFmtId="165" xfId="0" applyAlignment="1" applyFont="1" applyNumberFormat="1">
      <alignment horizontal="center" readingOrder="0" vertical="bottom"/>
    </xf>
    <xf borderId="0" fillId="0" fontId="12" numFmtId="165" xfId="0" applyAlignment="1" applyFont="1" applyNumberFormat="1">
      <alignment horizontal="center" vertical="bottom"/>
    </xf>
    <xf borderId="0" fillId="0" fontId="13" numFmtId="165" xfId="0" applyAlignment="1" applyFont="1" applyNumberFormat="1">
      <alignment horizontal="center" readingOrder="0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14" numFmtId="0" xfId="0" applyFont="1"/>
    <xf borderId="0" fillId="0" fontId="15" numFmtId="165" xfId="0" applyAlignment="1" applyFont="1" applyNumberFormat="1">
      <alignment horizontal="center"/>
    </xf>
    <xf borderId="1" fillId="0" fontId="11" numFmtId="0" xfId="0" applyAlignment="1" applyBorder="1" applyFont="1">
      <alignment horizontal="center" vertical="bottom"/>
    </xf>
    <xf borderId="1" fillId="0" fontId="11" numFmtId="1" xfId="0" applyAlignment="1" applyBorder="1" applyFont="1" applyNumberFormat="1">
      <alignment horizontal="center" readingOrder="0" vertical="bottom"/>
    </xf>
    <xf borderId="1" fillId="0" fontId="11" numFmtId="165" xfId="0" applyAlignment="1" applyBorder="1" applyFont="1" applyNumberFormat="1">
      <alignment horizontal="center" readingOrder="0" vertical="bottom"/>
    </xf>
    <xf borderId="2" fillId="0" fontId="11" numFmtId="1" xfId="0" applyAlignment="1" applyBorder="1" applyFont="1" applyNumberFormat="1">
      <alignment horizontal="center" readingOrder="0" vertical="bottom"/>
    </xf>
    <xf borderId="3" fillId="0" fontId="9" numFmtId="0" xfId="0" applyAlignment="1" applyBorder="1" applyFont="1">
      <alignment horizontal="center" readingOrder="0"/>
    </xf>
    <xf borderId="0" fillId="0" fontId="3" numFmtId="1" xfId="0" applyAlignment="1" applyFont="1" applyNumberFormat="1">
      <alignment readingOrder="0" vertical="bottom"/>
    </xf>
    <xf borderId="0" fillId="0" fontId="3" numFmtId="1" xfId="0" applyAlignment="1" applyFont="1" applyNumberFormat="1">
      <alignment horizontal="center" readingOrder="0" vertical="bottom"/>
    </xf>
    <xf borderId="0" fillId="0" fontId="3" numFmtId="1" xfId="0" applyAlignment="1" applyFont="1" applyNumberFormat="1">
      <alignment vertical="bottom"/>
    </xf>
    <xf borderId="0" fillId="0" fontId="3" numFmtId="165" xfId="0" applyAlignment="1" applyFont="1" applyNumberFormat="1">
      <alignment horizontal="center" vertical="bottom"/>
    </xf>
    <xf borderId="0" fillId="0" fontId="16" numFmtId="1" xfId="0" applyAlignment="1" applyFont="1" applyNumberFormat="1">
      <alignment horizontal="center" readingOrder="0" vertical="bottom"/>
    </xf>
    <xf borderId="0" fillId="0" fontId="7" numFmtId="0" xfId="0" applyAlignment="1" applyFont="1">
      <alignment vertical="bottom"/>
    </xf>
    <xf borderId="1" fillId="0" fontId="11" numFmtId="0" xfId="0" applyAlignment="1" applyBorder="1" applyFont="1">
      <alignment horizontal="center" vertical="bottom"/>
    </xf>
    <xf borderId="1" fillId="0" fontId="3" numFmtId="165" xfId="0" applyAlignment="1" applyBorder="1" applyFont="1" applyNumberFormat="1">
      <alignment horizontal="center" readingOrder="0" vertical="bottom"/>
    </xf>
    <xf borderId="2" fillId="0" fontId="3" numFmtId="165" xfId="0" applyAlignment="1" applyBorder="1" applyFont="1" applyNumberFormat="1">
      <alignment horizontal="center" readingOrder="0" vertical="bottom"/>
    </xf>
    <xf borderId="3" fillId="2" fontId="3" numFmtId="165" xfId="0" applyAlignment="1" applyBorder="1" applyFont="1" applyNumberFormat="1">
      <alignment horizontal="center" readingOrder="0"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3" numFmtId="165" xfId="0" applyAlignment="1" applyFont="1" applyNumberFormat="1">
      <alignment readingOrder="0" vertical="bottom"/>
    </xf>
    <xf borderId="0" fillId="0" fontId="3" numFmtId="1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3" numFmtId="1" xfId="0" applyAlignment="1" applyFont="1" applyNumberFormat="1">
      <alignment horizontal="right" readingOrder="0" vertical="bottom"/>
    </xf>
    <xf borderId="0" fillId="0" fontId="4" numFmtId="0" xfId="0" applyAlignment="1" applyFont="1">
      <alignment horizontal="right" readingOrder="0" vertical="bottom"/>
    </xf>
    <xf borderId="0" fillId="0" fontId="17" numFmtId="0" xfId="0" applyAlignment="1" applyFont="1">
      <alignment horizontal="center" readingOrder="0"/>
    </xf>
    <xf borderId="0" fillId="0" fontId="7" numFmtId="167" xfId="0" applyAlignment="1" applyFont="1" applyNumberFormat="1">
      <alignment horizontal="center" vertical="bottom"/>
    </xf>
    <xf borderId="0" fillId="0" fontId="7" numFmtId="165" xfId="0" applyAlignment="1" applyFont="1" applyNumberFormat="1">
      <alignment horizontal="center" vertical="bottom"/>
    </xf>
    <xf borderId="3" fillId="0" fontId="3" numFmtId="165" xfId="0" applyAlignment="1" applyBorder="1" applyFont="1" applyNumberFormat="1">
      <alignment horizontal="center" vertical="bottom"/>
    </xf>
    <xf borderId="0" fillId="0" fontId="3" numFmtId="165" xfId="0" applyAlignment="1" applyFont="1" applyNumberFormat="1">
      <alignment horizontal="right" vertical="bottom"/>
    </xf>
    <xf borderId="0" fillId="0" fontId="11" numFmtId="165" xfId="0" applyAlignment="1" applyFont="1" applyNumberFormat="1">
      <alignment vertical="bottom"/>
    </xf>
    <xf borderId="0" fillId="0" fontId="11" numFmtId="1" xfId="0" applyAlignment="1" applyFont="1" applyNumberFormat="1">
      <alignment horizontal="right" vertical="bottom"/>
    </xf>
    <xf borderId="3" fillId="0" fontId="3" numFmtId="165" xfId="0" applyAlignment="1" applyBorder="1" applyFont="1" applyNumberFormat="1">
      <alignment horizontal="center" readingOrder="0" vertical="bottom"/>
    </xf>
    <xf borderId="0" fillId="0" fontId="11" numFmtId="1" xfId="0" applyAlignment="1" applyFont="1" applyNumberFormat="1">
      <alignment readingOrder="0" vertical="bottom"/>
    </xf>
    <xf borderId="0" fillId="0" fontId="11" numFmtId="1" xfId="0" applyAlignment="1" applyFont="1" applyNumberFormat="1">
      <alignment horizontal="right" readingOrder="0" vertical="bottom"/>
    </xf>
    <xf borderId="0" fillId="0" fontId="4" numFmtId="165" xfId="0" applyAlignment="1" applyFont="1" applyNumberFormat="1">
      <alignment horizontal="right" vertical="bottom"/>
    </xf>
    <xf borderId="0" fillId="0" fontId="11" numFmtId="0" xfId="0" applyAlignment="1" applyFont="1">
      <alignment vertical="bottom"/>
    </xf>
    <xf borderId="0" fillId="0" fontId="18" numFmtId="0" xfId="0" applyAlignment="1" applyFont="1">
      <alignment horizontal="center" readingOrder="0"/>
    </xf>
    <xf borderId="0" fillId="0" fontId="3" numFmtId="0" xfId="0" applyAlignment="1" applyFont="1">
      <alignment readingOrder="0" shrinkToFit="0" vertical="center" wrapText="1"/>
    </xf>
    <xf borderId="0" fillId="0" fontId="3" numFmtId="165" xfId="0" applyAlignment="1" applyFont="1" applyNumberFormat="1">
      <alignment horizontal="center" vertical="bottom"/>
    </xf>
    <xf borderId="1" fillId="0" fontId="1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0" fillId="0" fontId="11" numFmtId="164" xfId="0" applyAlignment="1" applyFont="1" applyNumberFormat="1">
      <alignment vertical="bottom"/>
    </xf>
    <xf borderId="1" fillId="0" fontId="3" numFmtId="1" xfId="0" applyAlignment="1" applyBorder="1" applyFont="1" applyNumberFormat="1">
      <alignment vertical="bottom"/>
    </xf>
    <xf borderId="1" fillId="0" fontId="3" numFmtId="1" xfId="0" applyAlignment="1" applyBorder="1" applyFont="1" applyNumberFormat="1">
      <alignment horizontal="center" vertical="bottom"/>
    </xf>
    <xf borderId="0" fillId="0" fontId="3" numFmtId="0" xfId="0" applyAlignment="1" applyFont="1">
      <alignment readingOrder="0" vertical="bottom"/>
    </xf>
    <xf borderId="1" fillId="0" fontId="3" numFmtId="165" xfId="0" applyAlignment="1" applyBorder="1" applyFont="1" applyNumberFormat="1">
      <alignment vertical="bottom"/>
    </xf>
    <xf borderId="1" fillId="3" fontId="3" numFmtId="1" xfId="0" applyAlignment="1" applyBorder="1" applyFill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1" fillId="0" fontId="3" numFmtId="165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center" readingOrder="0" vertical="bottom"/>
    </xf>
    <xf borderId="0" fillId="0" fontId="4" numFmtId="0" xfId="0" applyAlignment="1" applyFont="1">
      <alignment horizontal="right" vertical="bottom"/>
    </xf>
    <xf borderId="1" fillId="0" fontId="3" numFmtId="1" xfId="0" applyAlignment="1" applyBorder="1" applyFont="1" applyNumberFormat="1">
      <alignment horizontal="right" vertical="bottom"/>
    </xf>
    <xf borderId="0" fillId="2" fontId="3" numFmtId="165" xfId="0" applyAlignment="1" applyFont="1" applyNumberFormat="1">
      <alignment vertical="bottom"/>
    </xf>
    <xf borderId="0" fillId="0" fontId="3" numFmtId="165" xfId="0" applyAlignment="1" applyFont="1" applyNumberFormat="1">
      <alignment horizontal="left" readingOrder="0" vertical="bottom"/>
    </xf>
    <xf borderId="1" fillId="0" fontId="11" numFmtId="165" xfId="0" applyAlignment="1" applyBorder="1" applyFont="1" applyNumberFormat="1">
      <alignment vertical="bottom"/>
    </xf>
    <xf borderId="1" fillId="0" fontId="11" numFmtId="1" xfId="0" applyAlignment="1" applyBorder="1" applyFont="1" applyNumberFormat="1">
      <alignment horizontal="right" vertical="bottom"/>
    </xf>
    <xf borderId="0" fillId="0" fontId="6" numFmtId="165" xfId="0" applyAlignment="1" applyFont="1" applyNumberFormat="1">
      <alignment horizontal="center" vertical="bottom"/>
    </xf>
    <xf borderId="1" fillId="0" fontId="11" numFmtId="1" xfId="0" applyAlignment="1" applyBorder="1" applyFont="1" applyNumberFormat="1">
      <alignment shrinkToFit="0" vertical="bottom" wrapText="0"/>
    </xf>
    <xf borderId="0" fillId="0" fontId="11" numFmtId="0" xfId="0" applyAlignment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0" fillId="0" fontId="19" numFmtId="0" xfId="0" applyAlignment="1" applyFont="1">
      <alignment readingOrder="0"/>
    </xf>
    <xf borderId="0" fillId="0" fontId="3" numFmtId="0" xfId="0" applyAlignment="1" applyFont="1">
      <alignment vertical="bottom"/>
    </xf>
    <xf borderId="0" fillId="2" fontId="0" numFmtId="165" xfId="0" applyAlignment="1" applyFont="1" applyNumberFormat="1">
      <alignment readingOrder="0" vertical="bottom"/>
    </xf>
    <xf borderId="3" fillId="0" fontId="4" numFmtId="0" xfId="0" applyAlignment="1" applyBorder="1" applyFont="1">
      <alignment horizontal="center" readingOrder="0" vertical="bottom"/>
    </xf>
    <xf borderId="7" fillId="0" fontId="3" numFmtId="0" xfId="0" applyAlignment="1" applyBorder="1" applyFont="1">
      <alignment horizontal="center" vertical="bottom"/>
    </xf>
    <xf borderId="4" fillId="0" fontId="11" numFmtId="0" xfId="0" applyAlignment="1" applyBorder="1" applyFont="1">
      <alignment vertical="bottom"/>
    </xf>
    <xf borderId="6" fillId="0" fontId="3" numFmtId="164" xfId="0" applyAlignment="1" applyBorder="1" applyFont="1" applyNumberFormat="1">
      <alignment vertical="bottom"/>
    </xf>
    <xf borderId="0" fillId="0" fontId="6" numFmtId="165" xfId="0" applyAlignment="1" applyFont="1" applyNumberFormat="1">
      <alignment horizontal="center" shrinkToFit="0" vertical="bottom" wrapText="0"/>
    </xf>
    <xf borderId="3" fillId="0" fontId="3" numFmtId="0" xfId="0" applyAlignment="1" applyBorder="1" applyFont="1">
      <alignment horizontal="center" vertical="bottom"/>
    </xf>
    <xf borderId="0" fillId="0" fontId="11" numFmtId="0" xfId="0" applyAlignment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vertical="bottom"/>
    </xf>
    <xf borderId="7" fillId="0" fontId="3" numFmtId="164" xfId="0" applyAlignment="1" applyBorder="1" applyFont="1" applyNumberFormat="1">
      <alignment shrinkToFit="0" vertical="bottom" wrapText="0"/>
    </xf>
    <xf borderId="8" fillId="0" fontId="3" numFmtId="0" xfId="0" applyAlignment="1" applyBorder="1" applyFont="1">
      <alignment horizontal="center" vertical="bottom"/>
    </xf>
    <xf borderId="9" fillId="0" fontId="3" numFmtId="0" xfId="0" applyAlignment="1" applyBorder="1" applyFont="1">
      <alignment horizontal="center" vertical="bottom"/>
    </xf>
    <xf borderId="10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left" readingOrder="0" vertical="bottom"/>
    </xf>
    <xf borderId="3" fillId="0" fontId="11" numFmtId="0" xfId="0" applyAlignment="1" applyBorder="1" applyFont="1">
      <alignment vertical="bottom"/>
    </xf>
    <xf borderId="7" fillId="0" fontId="11" numFmtId="164" xfId="0" applyAlignment="1" applyBorder="1" applyFont="1" applyNumberFormat="1">
      <alignment vertical="bottom"/>
    </xf>
    <xf borderId="3" fillId="0" fontId="3" numFmtId="0" xfId="0" applyAlignment="1" applyBorder="1" applyFont="1">
      <alignment vertical="bottom"/>
    </xf>
    <xf borderId="7" fillId="0" fontId="3" numFmtId="0" xfId="0" applyAlignment="1" applyBorder="1" applyFont="1">
      <alignment readingOrder="0" vertical="bottom"/>
    </xf>
    <xf borderId="7" fillId="0" fontId="3" numFmtId="0" xfId="0" applyAlignment="1" applyBorder="1" applyFont="1">
      <alignment vertical="bottom"/>
    </xf>
    <xf borderId="0" fillId="2" fontId="20" numFmtId="165" xfId="0" applyAlignment="1" applyFont="1" applyNumberFormat="1">
      <alignment horizontal="right" readingOrder="0" vertical="bottom"/>
    </xf>
    <xf borderId="0" fillId="0" fontId="11" numFmtId="0" xfId="0" applyAlignment="1" applyFont="1">
      <alignment horizontal="left" readingOrder="0" vertical="bottom"/>
    </xf>
    <xf borderId="0" fillId="0" fontId="3" numFmtId="0" xfId="0" applyAlignment="1" applyFont="1">
      <alignment horizontal="left" vertical="bottom"/>
    </xf>
    <xf borderId="0" fillId="0" fontId="3" numFmtId="0" xfId="0" applyAlignment="1" applyFont="1">
      <alignment horizontal="right" vertical="bottom"/>
    </xf>
    <xf borderId="8" fillId="0" fontId="3" numFmtId="0" xfId="0" applyAlignment="1" applyBorder="1" applyFont="1">
      <alignment vertical="bottom"/>
    </xf>
    <xf borderId="10" fillId="0" fontId="3" numFmtId="0" xfId="0" applyAlignment="1" applyBorder="1" applyFont="1">
      <alignment readingOrder="0" vertical="bottom"/>
    </xf>
    <xf borderId="8" fillId="0" fontId="3" numFmtId="0" xfId="0" applyAlignment="1" applyBorder="1" applyFont="1">
      <alignment readingOrder="0" vertical="bottom"/>
    </xf>
    <xf borderId="0" fillId="0" fontId="21" numFmtId="0" xfId="0" applyAlignment="1" applyFont="1">
      <alignment horizontal="left" readingOrder="0" vertical="bottom"/>
    </xf>
    <xf borderId="0" fillId="0" fontId="22" numFmtId="165" xfId="0" applyAlignment="1" applyFont="1" applyNumberFormat="1">
      <alignment horizontal="center" readingOrder="0" vertical="bottom"/>
    </xf>
    <xf borderId="0" fillId="0" fontId="21" numFmtId="165" xfId="0" applyAlignment="1" applyFont="1" applyNumberFormat="1">
      <alignment horizontal="center" readingOrder="0" vertical="bottom"/>
    </xf>
    <xf borderId="0" fillId="2" fontId="0" numFmtId="165" xfId="0" applyAlignment="1" applyFont="1" applyNumberFormat="1">
      <alignment horizontal="center" readingOrder="0" vertical="bottom"/>
    </xf>
    <xf borderId="0" fillId="4" fontId="11" numFmtId="1" xfId="0" applyAlignment="1" applyFill="1" applyFont="1" applyNumberFormat="1">
      <alignment horizontal="center" readingOrder="0" vertical="bottom"/>
    </xf>
    <xf borderId="0" fillId="4" fontId="11" numFmtId="1" xfId="0" applyAlignment="1" applyFont="1" applyNumberFormat="1">
      <alignment horizontal="center" vertical="bottom"/>
    </xf>
    <xf borderId="0" fillId="0" fontId="11" numFmtId="1" xfId="0" applyAlignment="1" applyFont="1" applyNumberFormat="1">
      <alignment horizontal="center" readingOrder="0" vertical="bottom"/>
    </xf>
    <xf borderId="0" fillId="0" fontId="11" numFmtId="1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/>
    </xf>
    <xf borderId="0" fillId="2" fontId="3" numFmtId="165" xfId="0" applyAlignment="1" applyFont="1" applyNumberFormat="1">
      <alignment horizontal="center" vertical="bottom"/>
    </xf>
    <xf borderId="0" fillId="2" fontId="16" numFmtId="1" xfId="0" applyAlignment="1" applyFont="1" applyNumberFormat="1">
      <alignment horizontal="center" readingOrder="0" vertical="bottom"/>
    </xf>
    <xf borderId="0" fillId="0" fontId="16" numFmtId="1" xfId="0" applyAlignment="1" applyFont="1" applyNumberFormat="1">
      <alignment horizontal="center" vertical="bottom"/>
    </xf>
    <xf borderId="0" fillId="0" fontId="15" numFmtId="1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2" fontId="16" numFmtId="1" xfId="0" applyAlignment="1" applyFont="1" applyNumberFormat="1">
      <alignment horizontal="center" vertical="bottom"/>
    </xf>
    <xf borderId="0" fillId="2" fontId="15" numFmtId="1" xfId="0" applyAlignment="1" applyFont="1" applyNumberFormat="1">
      <alignment horizontal="center" readingOrder="0"/>
    </xf>
    <xf borderId="0" fillId="0" fontId="7" numFmtId="165" xfId="0" applyAlignment="1" applyFont="1" applyNumberFormat="1">
      <alignment vertical="bottom"/>
    </xf>
    <xf borderId="0" fillId="2" fontId="16" numFmtId="1" xfId="0" applyAlignment="1" applyFont="1" applyNumberFormat="1">
      <alignment horizontal="left" readingOrder="0" vertical="bottom"/>
    </xf>
    <xf borderId="0" fillId="0" fontId="3" numFmtId="1" xfId="0" applyAlignment="1" applyFont="1" applyNumberFormat="1">
      <alignment horizontal="center" vertical="bottom"/>
    </xf>
    <xf borderId="0" fillId="0" fontId="16" numFmtId="165" xfId="0" applyAlignment="1" applyFont="1" applyNumberFormat="1">
      <alignment horizontal="center" vertical="bottom"/>
    </xf>
    <xf borderId="0" fillId="0" fontId="2" numFmtId="4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 vertical="bottom"/>
    </xf>
    <xf borderId="0" fillId="0" fontId="3" numFmtId="3" xfId="0" applyAlignment="1" applyFont="1" applyNumberFormat="1">
      <alignment horizontal="center" vertical="bottom"/>
    </xf>
    <xf borderId="0" fillId="2" fontId="16" numFmtId="0" xfId="0" applyAlignment="1" applyFont="1">
      <alignment horizontal="center" readingOrder="0"/>
    </xf>
    <xf borderId="0" fillId="0" fontId="4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2" fontId="23" numFmtId="0" xfId="0" applyAlignment="1" applyFont="1">
      <alignment horizontal="left" readingOrder="0"/>
    </xf>
    <xf borderId="2" fillId="0" fontId="9" numFmtId="0" xfId="0" applyAlignment="1" applyBorder="1" applyFont="1">
      <alignment horizontal="center" readingOrder="0"/>
    </xf>
    <xf borderId="11" fillId="0" fontId="9" numFmtId="0" xfId="0" applyAlignment="1" applyBorder="1" applyFont="1">
      <alignment horizontal="center" readingOrder="0"/>
    </xf>
    <xf borderId="12" fillId="0" fontId="9" numFmtId="0" xfId="0" applyAlignment="1" applyBorder="1" applyFont="1">
      <alignment horizontal="center" readingOrder="0"/>
    </xf>
    <xf borderId="0" fillId="0" fontId="4" numFmtId="1" xfId="0" applyAlignment="1" applyFont="1" applyNumberFormat="1">
      <alignment horizontal="center" readingOrder="0" vertical="bottom"/>
    </xf>
    <xf borderId="0" fillId="0" fontId="24" numFmtId="165" xfId="0" applyAlignment="1" applyFont="1" applyNumberFormat="1">
      <alignment horizontal="center" readingOrder="0"/>
    </xf>
    <xf borderId="1" fillId="0" fontId="11" numFmtId="0" xfId="0" applyAlignment="1" applyBorder="1" applyFont="1">
      <alignment horizontal="center" readingOrder="0" vertical="bottom"/>
    </xf>
    <xf borderId="1" fillId="2" fontId="3" numFmtId="165" xfId="0" applyAlignment="1" applyBorder="1" applyFont="1" applyNumberFormat="1">
      <alignment horizontal="center" readingOrder="0" vertical="bottom"/>
    </xf>
    <xf borderId="1" fillId="5" fontId="3" numFmtId="165" xfId="0" applyAlignment="1" applyBorder="1" applyFill="1" applyFont="1" applyNumberFormat="1">
      <alignment horizontal="center" readingOrder="0" vertical="bottom"/>
    </xf>
    <xf borderId="1" fillId="6" fontId="3" numFmtId="165" xfId="0" applyAlignment="1" applyBorder="1" applyFill="1" applyFont="1" applyNumberFormat="1">
      <alignment horizontal="center" readingOrder="0" vertical="bottom"/>
    </xf>
    <xf borderId="1" fillId="0" fontId="25" numFmtId="0" xfId="0" applyAlignment="1" applyBorder="1" applyFont="1">
      <alignment horizontal="center" readingOrder="0" shrinkToFit="0" wrapText="1"/>
    </xf>
    <xf borderId="1" fillId="0" fontId="26" numFmtId="0" xfId="0" applyAlignment="1" applyBorder="1" applyFont="1">
      <alignment horizontal="center" readingOrder="0" shrinkToFit="0" wrapText="1"/>
    </xf>
    <xf borderId="1" fillId="0" fontId="26" numFmtId="0" xfId="0" applyAlignment="1" applyBorder="1" applyFont="1">
      <alignment horizontal="left" readingOrder="0" shrinkToFit="0" wrapText="1"/>
    </xf>
    <xf borderId="1" fillId="0" fontId="26" numFmtId="1" xfId="0" applyAlignment="1" applyBorder="1" applyFont="1" applyNumberFormat="1">
      <alignment horizontal="center" readingOrder="0" shrinkToFit="0" wrapText="1"/>
    </xf>
    <xf borderId="0" fillId="0" fontId="2" numFmtId="167" xfId="0" applyFont="1" applyNumberFormat="1"/>
    <xf borderId="1" fillId="0" fontId="25" numFmtId="165" xfId="0" applyAlignment="1" applyBorder="1" applyFont="1" applyNumberFormat="1">
      <alignment horizontal="left" readingOrder="0" shrinkToFit="0" wrapText="1"/>
    </xf>
    <xf borderId="1" fillId="0" fontId="25" numFmtId="165" xfId="0" applyAlignment="1" applyBorder="1" applyFont="1" applyNumberFormat="1">
      <alignment horizontal="center" readingOrder="0" shrinkToFit="0" wrapText="1"/>
    </xf>
    <xf borderId="1" fillId="0" fontId="25" numFmtId="1" xfId="0" applyAlignment="1" applyBorder="1" applyFont="1" applyNumberFormat="1">
      <alignment horizontal="center" readingOrder="0" shrinkToFit="0" wrapText="1"/>
    </xf>
    <xf borderId="1" fillId="0" fontId="25" numFmtId="1" xfId="0" applyAlignment="1" applyBorder="1" applyFont="1" applyNumberFormat="1">
      <alignment horizontal="left" readingOrder="0" shrinkToFit="0" wrapText="1"/>
    </xf>
    <xf borderId="2" fillId="0" fontId="11" numFmtId="165" xfId="0" applyAlignment="1" applyBorder="1" applyFont="1" applyNumberFormat="1">
      <alignment horizontal="center" vertical="bottom"/>
    </xf>
    <xf borderId="12" fillId="0" fontId="11" numFmtId="165" xfId="0" applyAlignment="1" applyBorder="1" applyFont="1" applyNumberFormat="1">
      <alignment horizontal="center" readingOrder="0" vertical="bottom"/>
    </xf>
    <xf borderId="3" fillId="2" fontId="3" numFmtId="165" xfId="0" applyAlignment="1" applyBorder="1" applyFont="1" applyNumberFormat="1">
      <alignment horizontal="center" vertical="bottom"/>
    </xf>
    <xf borderId="7" fillId="0" fontId="3" numFmtId="168" xfId="0" applyAlignment="1" applyBorder="1" applyFont="1" applyNumberFormat="1">
      <alignment horizontal="center" readingOrder="0" vertical="bottom"/>
    </xf>
    <xf borderId="7" fillId="0" fontId="3" numFmtId="167" xfId="0" applyAlignment="1" applyBorder="1" applyFont="1" applyNumberFormat="1">
      <alignment horizontal="center" readingOrder="0" vertical="bottom"/>
    </xf>
    <xf borderId="0" fillId="0" fontId="11" numFmtId="0" xfId="0" applyAlignment="1" applyFont="1">
      <alignment shrinkToFit="0" wrapText="1"/>
    </xf>
    <xf borderId="0" fillId="3" fontId="3" numFmtId="1" xfId="0" applyAlignment="1" applyFont="1" applyNumberFormat="1">
      <alignment horizontal="center" readingOrder="0" vertical="bottom"/>
    </xf>
    <xf borderId="0" fillId="0" fontId="21" numFmtId="0" xfId="0" applyAlignment="1" applyFont="1">
      <alignment horizontal="center" readingOrder="0" vertical="bottom"/>
    </xf>
    <xf borderId="0" fillId="0" fontId="22" numFmtId="0" xfId="0" applyAlignment="1" applyFont="1">
      <alignment horizontal="left" readingOrder="0" vertical="bottom"/>
    </xf>
    <xf borderId="7" fillId="0" fontId="3" numFmtId="165" xfId="0" applyAlignment="1" applyBorder="1" applyFont="1" applyNumberFormat="1">
      <alignment horizontal="center" readingOrder="0" vertical="bottom"/>
    </xf>
    <xf borderId="0" fillId="0" fontId="27" numFmtId="164" xfId="0" applyAlignment="1" applyFont="1" applyNumberFormat="1">
      <alignment vertical="bottom"/>
    </xf>
    <xf borderId="0" fillId="0" fontId="16" numFmtId="1" xfId="0" applyAlignment="1" applyFont="1" applyNumberFormat="1">
      <alignment horizontal="center" shrinkToFit="0" vertical="bottom" wrapText="1"/>
    </xf>
    <xf borderId="0" fillId="0" fontId="22" numFmtId="0" xfId="0" applyAlignment="1" applyFont="1">
      <alignment horizontal="center" readingOrder="0" vertical="bottom"/>
    </xf>
    <xf borderId="0" fillId="0" fontId="11" numFmtId="1" xfId="0" applyAlignment="1" applyFont="1" applyNumberFormat="1">
      <alignment vertical="bottom"/>
    </xf>
    <xf borderId="0" fillId="0" fontId="22" numFmtId="0" xfId="0" applyAlignment="1" applyFont="1">
      <alignment horizontal="center" readingOrder="0"/>
    </xf>
    <xf borderId="0" fillId="0" fontId="3" numFmtId="164" xfId="0" applyAlignment="1" applyFont="1" applyNumberFormat="1">
      <alignment shrinkToFit="0" vertical="bottom" wrapText="0"/>
    </xf>
    <xf borderId="8" fillId="2" fontId="3" numFmtId="165" xfId="0" applyAlignment="1" applyBorder="1" applyFont="1" applyNumberFormat="1">
      <alignment horizontal="center" vertical="bottom"/>
    </xf>
    <xf borderId="10" fillId="0" fontId="3" numFmtId="168" xfId="0" applyAlignment="1" applyBorder="1" applyFont="1" applyNumberFormat="1">
      <alignment horizontal="center" readingOrder="0" vertical="bottom"/>
    </xf>
    <xf borderId="0" fillId="0" fontId="4" numFmtId="1" xfId="0" applyAlignment="1" applyFont="1" applyNumberFormat="1">
      <alignment horizontal="center" vertical="bottom"/>
    </xf>
    <xf borderId="0" fillId="2" fontId="15" numFmtId="165" xfId="0" applyAlignment="1" applyFont="1" applyNumberFormat="1">
      <alignment horizontal="center"/>
    </xf>
    <xf borderId="0" fillId="0" fontId="4" numFmtId="165" xfId="0" applyAlignment="1" applyFont="1" applyNumberFormat="1">
      <alignment horizontal="left" readingOrder="0" vertical="bottom"/>
    </xf>
    <xf borderId="0" fillId="0" fontId="3" numFmtId="167" xfId="0" applyAlignment="1" applyFont="1" applyNumberFormat="1">
      <alignment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1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0" fillId="7" fontId="2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8" fontId="9" numFmtId="0" xfId="0" applyAlignment="1" applyFill="1" applyFont="1">
      <alignment horizontal="center" readingOrder="0"/>
    </xf>
    <xf borderId="0" fillId="9" fontId="8" numFmtId="0" xfId="0" applyAlignment="1" applyFill="1" applyFont="1">
      <alignment readingOrder="0" vertical="bottom"/>
    </xf>
    <xf borderId="0" fillId="10" fontId="10" numFmtId="0" xfId="0" applyAlignment="1" applyFill="1" applyFont="1">
      <alignment readingOrder="0" vertical="bottom"/>
    </xf>
    <xf borderId="0" fillId="11" fontId="9" numFmtId="0" xfId="0" applyAlignment="1" applyFill="1" applyFont="1">
      <alignment horizontal="center" readingOrder="0"/>
    </xf>
    <xf borderId="0" fillId="11" fontId="6" numFmtId="165" xfId="0" applyAlignment="1" applyFont="1" applyNumberFormat="1">
      <alignment horizontal="center" readingOrder="0" vertical="bottom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20" xfId="0" applyAlignment="1" applyFont="1" applyNumberFormat="1">
      <alignment horizontal="center"/>
    </xf>
    <xf borderId="0" fillId="7" fontId="2" numFmtId="0" xfId="0" applyFont="1"/>
    <xf borderId="0" fillId="0" fontId="28" numFmtId="0" xfId="0" applyAlignment="1" applyFont="1">
      <alignment readingOrder="0" vertical="bottom"/>
    </xf>
    <xf borderId="0" fillId="0" fontId="28" numFmtId="0" xfId="0" applyAlignment="1" applyFont="1">
      <alignment horizontal="center" readingOrder="0" vertical="bottom"/>
    </xf>
    <xf borderId="0" fillId="0" fontId="28" numFmtId="0" xfId="0" applyAlignment="1" applyFont="1">
      <alignment horizontal="right" readingOrder="0" vertical="bottom"/>
    </xf>
    <xf borderId="0" fillId="0" fontId="28" numFmtId="0" xfId="0" applyAlignment="1" applyFont="1">
      <alignment vertical="bottom"/>
    </xf>
    <xf borderId="0" fillId="0" fontId="2" numFmtId="0" xfId="0" applyFont="1"/>
    <xf borderId="0" fillId="0" fontId="2" numFmtId="1" xfId="0" applyFont="1" applyNumberFormat="1"/>
    <xf borderId="0" fillId="0" fontId="2" numFmtId="165" xfId="0" applyFont="1" applyNumberFormat="1"/>
    <xf borderId="2" fillId="0" fontId="3" numFmtId="0" xfId="0" applyAlignment="1" applyBorder="1" applyFont="1">
      <alignment vertical="bottom"/>
    </xf>
    <xf borderId="7" fillId="0" fontId="2" numFmtId="0" xfId="0" applyBorder="1" applyFont="1"/>
    <xf borderId="12" fillId="12" fontId="9" numFmtId="0" xfId="0" applyBorder="1" applyFill="1" applyFont="1"/>
    <xf borderId="0" fillId="8" fontId="2" numFmtId="0" xfId="0" applyFont="1"/>
    <xf borderId="0" fillId="0" fontId="2" numFmtId="1" xfId="0" applyAlignment="1" applyFont="1" applyNumberFormat="1">
      <alignment horizontal="center"/>
    </xf>
    <xf borderId="0" fillId="13" fontId="29" numFmtId="0" xfId="0" applyAlignment="1" applyFill="1" applyFont="1">
      <alignment horizontal="left"/>
    </xf>
    <xf borderId="0" fillId="2" fontId="14" numFmtId="0" xfId="0" applyFont="1"/>
    <xf borderId="0" fillId="0" fontId="2" numFmtId="1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1" fillId="0" fontId="3" numFmtId="1" xfId="0" applyAlignment="1" applyBorder="1" applyFont="1" applyNumberFormat="1">
      <alignment horizontal="center" readingOrder="0" vertical="bottom"/>
    </xf>
    <xf borderId="1" fillId="0" fontId="3" numFmtId="165" xfId="0" applyAlignment="1" applyBorder="1" applyFont="1" applyNumberFormat="1">
      <alignment horizontal="center" vertical="bottom"/>
    </xf>
    <xf borderId="1" fillId="14" fontId="3" numFmtId="165" xfId="0" applyAlignment="1" applyBorder="1" applyFill="1" applyFont="1" applyNumberFormat="1">
      <alignment horizontal="center" readingOrder="0" vertical="bottom"/>
    </xf>
    <xf borderId="1" fillId="14" fontId="3" numFmtId="165" xfId="0" applyAlignment="1" applyBorder="1" applyFont="1" applyNumberFormat="1">
      <alignment horizontal="center" vertical="bottom"/>
    </xf>
    <xf borderId="0" fillId="2" fontId="2" numFmtId="0" xfId="0" applyFont="1"/>
    <xf borderId="0" fillId="0" fontId="30" numFmtId="0" xfId="0" applyAlignment="1" applyFont="1">
      <alignment horizontal="center" readingOrder="0"/>
    </xf>
    <xf borderId="11" fillId="0" fontId="31" numFmtId="165" xfId="0" applyAlignment="1" applyBorder="1" applyFont="1" applyNumberFormat="1">
      <alignment horizontal="center" shrinkToFit="0" vertical="bottom" wrapText="1"/>
    </xf>
    <xf borderId="11" fillId="0" fontId="32" numFmtId="0" xfId="0" applyBorder="1" applyFont="1"/>
    <xf borderId="12" fillId="0" fontId="32" numFmtId="0" xfId="0" applyBorder="1" applyFont="1"/>
    <xf borderId="0" fillId="0" fontId="33" numFmtId="0" xfId="0" applyAlignment="1" applyFont="1">
      <alignment horizontal="center" vertical="bottom"/>
    </xf>
    <xf borderId="10" fillId="0" fontId="31" numFmtId="165" xfId="0" applyAlignment="1" applyBorder="1" applyFont="1" applyNumberFormat="1">
      <alignment horizontal="center" shrinkToFit="0" vertical="bottom" wrapText="1"/>
    </xf>
    <xf borderId="0" fillId="0" fontId="3" numFmtId="0" xfId="0" applyAlignment="1" applyFont="1">
      <alignment horizontal="center"/>
    </xf>
    <xf borderId="0" fillId="2" fontId="14" numFmtId="165" xfId="0" applyFont="1" applyNumberFormat="1"/>
    <xf borderId="0" fillId="0" fontId="34" numFmtId="0" xfId="0" applyAlignment="1" applyFont="1">
      <alignment horizontal="center" readingOrder="0" shrinkToFit="0" wrapText="1"/>
    </xf>
    <xf borderId="0" fillId="0" fontId="34" numFmtId="165" xfId="0" applyAlignment="1" applyFont="1" applyNumberFormat="1">
      <alignment horizontal="center" shrinkToFit="0" vertical="bottom" wrapText="1"/>
    </xf>
    <xf borderId="10" fillId="0" fontId="35" numFmtId="165" xfId="0" applyAlignment="1" applyBorder="1" applyFont="1" applyNumberFormat="1">
      <alignment horizontal="center" shrinkToFit="0" vertical="bottom" wrapText="1"/>
    </xf>
    <xf borderId="0" fillId="0" fontId="34" numFmtId="165" xfId="0" applyAlignment="1" applyFont="1" applyNumberFormat="1">
      <alignment horizontal="center" readingOrder="0" shrinkToFit="0" wrapText="1"/>
    </xf>
    <xf borderId="0" fillId="0" fontId="36" numFmtId="165" xfId="0" applyAlignment="1" applyFont="1" applyNumberFormat="1">
      <alignment horizontal="center" readingOrder="0" shrinkToFit="0" wrapText="1"/>
    </xf>
    <xf borderId="0" fillId="0" fontId="36" numFmtId="165" xfId="0" applyAlignment="1" applyFont="1" applyNumberFormat="1">
      <alignment horizontal="center" shrinkToFit="0" vertical="bottom" wrapText="1"/>
    </xf>
    <xf borderId="0" fillId="15" fontId="2" numFmtId="0" xfId="0" applyAlignment="1" applyFill="1" applyFont="1">
      <alignment readingOrder="0"/>
    </xf>
    <xf borderId="0" fillId="0" fontId="2" numFmtId="165" xfId="0" applyAlignment="1" applyFont="1" applyNumberFormat="1">
      <alignment horizontal="center"/>
    </xf>
    <xf borderId="0" fillId="0" fontId="33" numFmtId="0" xfId="0" applyAlignment="1" applyFont="1">
      <alignment horizontal="center" shrinkToFit="0" vertical="bottom" wrapText="0"/>
    </xf>
    <xf borderId="13" fillId="0" fontId="32" numFmtId="0" xfId="0" applyBorder="1" applyFont="1"/>
    <xf borderId="0" fillId="15" fontId="33" numFmtId="0" xfId="0" applyAlignment="1" applyFont="1">
      <alignment horizontal="center" vertical="bottom"/>
    </xf>
    <xf borderId="4" fillId="11" fontId="11" numFmtId="0" xfId="0" applyAlignment="1" applyBorder="1" applyFont="1">
      <alignment horizontal="center" readingOrder="0" vertical="bottom"/>
    </xf>
    <xf borderId="5" fillId="11" fontId="11" numFmtId="0" xfId="0" applyAlignment="1" applyBorder="1" applyFont="1">
      <alignment horizontal="center" readingOrder="0" vertical="bottom"/>
    </xf>
    <xf borderId="5" fillId="11" fontId="11" numFmtId="165" xfId="0" applyAlignment="1" applyBorder="1" applyFont="1" applyNumberFormat="1">
      <alignment horizontal="center" vertical="bottom"/>
    </xf>
    <xf borderId="6" fillId="11" fontId="11" numFmtId="165" xfId="0" applyAlignment="1" applyBorder="1" applyFont="1" applyNumberFormat="1">
      <alignment horizontal="center" readingOrder="0" vertical="bottom"/>
    </xf>
    <xf borderId="3" fillId="6" fontId="2" numFmtId="0" xfId="0" applyAlignment="1" applyBorder="1" applyFont="1">
      <alignment readingOrder="0"/>
    </xf>
    <xf borderId="1" fillId="5" fontId="3" numFmtId="165" xfId="0" applyAlignment="1" applyBorder="1" applyFont="1" applyNumberFormat="1">
      <alignment horizontal="center" vertical="bottom"/>
    </xf>
    <xf borderId="0" fillId="6" fontId="2" numFmtId="0" xfId="0" applyAlignment="1" applyFont="1">
      <alignment readingOrder="0"/>
    </xf>
    <xf borderId="1" fillId="6" fontId="3" numFmtId="165" xfId="0" applyAlignment="1" applyBorder="1" applyFont="1" applyNumberFormat="1">
      <alignment horizontal="center" vertical="bottom"/>
    </xf>
    <xf borderId="0" fillId="6" fontId="2" numFmtId="165" xfId="0" applyAlignment="1" applyFont="1" applyNumberFormat="1">
      <alignment readingOrder="0"/>
    </xf>
    <xf borderId="3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9" fillId="0" fontId="14" numFmtId="0" xfId="0" applyBorder="1" applyFont="1"/>
    <xf borderId="10" fillId="0" fontId="2" numFmtId="0" xfId="0" applyBorder="1" applyFont="1"/>
    <xf borderId="0" fillId="0" fontId="8" numFmtId="165" xfId="0" applyAlignment="1" applyFont="1" applyNumberFormat="1">
      <alignment vertical="bottom"/>
    </xf>
    <xf borderId="0" fillId="2" fontId="6" numFmtId="165" xfId="0" applyAlignment="1" applyFont="1" applyNumberFormat="1">
      <alignment horizontal="center" readingOrder="0" vertical="bottom"/>
    </xf>
    <xf borderId="0" fillId="2" fontId="7" numFmtId="0" xfId="0" applyAlignment="1" applyFont="1">
      <alignment vertical="bottom"/>
    </xf>
    <xf borderId="0" fillId="2" fontId="4" numFmtId="165" xfId="0" applyAlignment="1" applyFont="1" applyNumberFormat="1">
      <alignment horizontal="center" vertical="bottom"/>
    </xf>
    <xf borderId="0" fillId="0" fontId="3" numFmtId="0" xfId="0" applyAlignment="1" applyFont="1">
      <alignment horizontal="left" readingOrder="0" vertical="bottom"/>
    </xf>
    <xf borderId="0" fillId="2" fontId="7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2" fontId="7" numFmtId="4" xfId="0" applyAlignment="1" applyFont="1" applyNumberFormat="1">
      <alignment vertical="bottom"/>
    </xf>
    <xf borderId="0" fillId="0" fontId="7" numFmtId="4" xfId="0" applyAlignment="1" applyFont="1" applyNumberFormat="1">
      <alignment vertical="bottom"/>
    </xf>
    <xf borderId="0" fillId="0" fontId="2" numFmtId="0" xfId="0" applyAlignment="1" applyFont="1">
      <alignment horizontal="left"/>
    </xf>
    <xf borderId="0" fillId="2" fontId="7" numFmtId="165" xfId="0" applyAlignment="1" applyFont="1" applyNumberFormat="1">
      <alignment vertical="bottom"/>
    </xf>
    <xf borderId="0" fillId="0" fontId="3" numFmtId="0" xfId="0" applyAlignment="1" applyFont="1">
      <alignment horizontal="left" readingOrder="0" shrinkToFit="0" vertical="center" wrapText="1"/>
    </xf>
    <xf borderId="0" fillId="2" fontId="7" numFmtId="169" xfId="0" applyAlignment="1" applyFont="1" applyNumberFormat="1">
      <alignment vertical="bottom"/>
    </xf>
    <xf borderId="0" fillId="0" fontId="7" numFmtId="169" xfId="0" applyAlignment="1" applyFont="1" applyNumberFormat="1">
      <alignment vertical="bottom"/>
    </xf>
    <xf borderId="0" fillId="0" fontId="11" numFmtId="0" xfId="0" applyAlignment="1" applyFont="1">
      <alignment readingOrder="0" shrinkToFit="0" vertical="bottom" wrapText="0"/>
    </xf>
    <xf borderId="0" fillId="2" fontId="7" numFmtId="3" xfId="0" applyAlignment="1" applyFont="1" applyNumberFormat="1">
      <alignment vertical="bottom"/>
    </xf>
    <xf borderId="0" fillId="0" fontId="7" numFmtId="3" xfId="0" applyAlignment="1" applyFont="1" applyNumberFormat="1">
      <alignment vertical="bottom"/>
    </xf>
    <xf borderId="0" fillId="2" fontId="7" numFmtId="1" xfId="0" applyAlignment="1" applyFont="1" applyNumberFormat="1">
      <alignment vertical="bottom"/>
    </xf>
    <xf borderId="0" fillId="0" fontId="7" numFmtId="1" xfId="0" applyAlignment="1" applyFont="1" applyNumberFormat="1">
      <alignment vertical="bottom"/>
    </xf>
    <xf borderId="0" fillId="2" fontId="3" numFmtId="1" xfId="0" applyAlignment="1" applyFont="1" applyNumberFormat="1">
      <alignment horizontal="center" vertical="bottom"/>
    </xf>
    <xf borderId="0" fillId="2" fontId="3" numFmtId="0" xfId="0" applyAlignment="1" applyFont="1">
      <alignment vertical="bottom"/>
    </xf>
    <xf borderId="0" fillId="2" fontId="11" numFmtId="165" xfId="0" applyAlignment="1" applyFont="1" applyNumberFormat="1">
      <alignment horizontal="center" vertical="bottom"/>
    </xf>
    <xf borderId="0" fillId="0" fontId="11" numFmtId="165" xfId="0" applyAlignment="1" applyFont="1" applyNumberFormat="1">
      <alignment horizontal="center" vertical="bottom"/>
    </xf>
    <xf borderId="0" fillId="2" fontId="3" numFmtId="165" xfId="0" applyAlignment="1" applyFont="1" applyNumberFormat="1">
      <alignment horizontal="center" shrinkToFit="0" vertical="bottom" wrapText="0"/>
    </xf>
    <xf borderId="0" fillId="0" fontId="3" numFmtId="165" xfId="0" applyAlignment="1" applyFont="1" applyNumberFormat="1">
      <alignment horizontal="center" shrinkToFit="0" vertical="bottom" wrapText="0"/>
    </xf>
    <xf borderId="0" fillId="2" fontId="37" numFmtId="165" xfId="0" applyAlignment="1" applyFont="1" applyNumberFormat="1">
      <alignment horizontal="center" vertical="bottom"/>
    </xf>
    <xf borderId="0" fillId="0" fontId="38" numFmtId="165" xfId="0" applyAlignment="1" applyFont="1" applyNumberFormat="1">
      <alignment horizontal="center" vertical="bottom"/>
    </xf>
    <xf borderId="0" fillId="2" fontId="3" numFmtId="169" xfId="0" applyAlignment="1" applyFont="1" applyNumberFormat="1">
      <alignment vertical="bottom"/>
    </xf>
    <xf borderId="0" fillId="0" fontId="3" numFmtId="169" xfId="0" applyAlignment="1" applyFont="1" applyNumberFormat="1">
      <alignment vertical="bottom"/>
    </xf>
    <xf borderId="0" fillId="2" fontId="3" numFmtId="1" xfId="0" applyAlignment="1" applyFont="1" applyNumberFormat="1">
      <alignment vertical="bottom"/>
    </xf>
    <xf borderId="0" fillId="2" fontId="3" numFmtId="0" xfId="0" applyAlignment="1" applyFont="1">
      <alignment vertical="bottom"/>
    </xf>
    <xf borderId="0" fillId="0" fontId="28" numFmtId="165" xfId="0" applyAlignment="1" applyFont="1" applyNumberFormat="1">
      <alignment readingOrder="0" vertical="bottom"/>
    </xf>
    <xf borderId="0" fillId="0" fontId="28" numFmtId="165" xfId="0" applyAlignment="1" applyFont="1" applyNumberFormat="1">
      <alignment horizontal="right" readingOrder="0" vertical="bottom"/>
    </xf>
    <xf borderId="0" fillId="0" fontId="28" numFmtId="165" xfId="0" applyAlignment="1" applyFont="1" applyNumberFormat="1">
      <alignment vertical="bottom"/>
    </xf>
    <xf borderId="0" fillId="2" fontId="3" numFmtId="165" xfId="0" applyAlignment="1" applyFont="1" applyNumberFormat="1">
      <alignment readingOrder="0" vertical="bottom"/>
    </xf>
    <xf borderId="0" fillId="2" fontId="2" numFmtId="0" xfId="0" applyAlignment="1" applyFont="1">
      <alignment horizontal="center" readingOrder="0"/>
    </xf>
    <xf borderId="0" fillId="0" fontId="28" numFmtId="0" xfId="0" applyAlignment="1" applyFont="1">
      <alignment vertical="bottom"/>
    </xf>
    <xf borderId="0" fillId="0" fontId="28" numFmtId="0" xfId="0" applyAlignment="1" applyFont="1">
      <alignment horizontal="center" vertical="bottom"/>
    </xf>
    <xf borderId="0" fillId="0" fontId="28" numFmtId="0" xfId="0" applyAlignment="1" applyFont="1">
      <alignment horizontal="right" vertical="bottom"/>
    </xf>
    <xf borderId="0" fillId="2" fontId="7" numFmtId="165" xfId="0" applyAlignment="1" applyFont="1" applyNumberFormat="1">
      <alignment horizontal="center" vertical="bottom"/>
    </xf>
    <xf borderId="0" fillId="0" fontId="39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1X ISS Stability Study - Avg Ct vs. Day (2-5-22)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'Desgin and Results'!$F$12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'Desgin and Results'!$C$13:$C$18</c:f>
            </c:strRef>
          </c:cat>
          <c:val>
            <c:numRef>
              <c:f>'Desgin and Results'!$F$13:$F$18</c:f>
              <c:numCache/>
            </c:numRef>
          </c:val>
          <c:smooth val="0"/>
        </c:ser>
        <c:axId val="1720123495"/>
        <c:axId val="513530761"/>
      </c:lineChart>
      <c:catAx>
        <c:axId val="1720123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3530761"/>
      </c:catAx>
      <c:valAx>
        <c:axId val="513530761"/>
        <c:scaling>
          <c:orientation val="minMax"/>
          <c:max val="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Avg Ct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01234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419100</xdr:colOff>
      <xdr:row>0</xdr:row>
      <xdr:rowOff>142875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447675</xdr:colOff>
      <xdr:row>24</xdr:row>
      <xdr:rowOff>57150</xdr:rowOff>
    </xdr:from>
    <xdr:ext cx="7810500" cy="74009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0</xdr:colOff>
      <xdr:row>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39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59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69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79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89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99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109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119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129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139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149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159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169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179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184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185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186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187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188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189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190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191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193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B2" s="2"/>
    </row>
    <row r="3">
      <c r="B3" s="2" t="s">
        <v>1</v>
      </c>
    </row>
    <row r="4">
      <c r="B4" s="2" t="s">
        <v>2</v>
      </c>
    </row>
    <row r="6">
      <c r="B6" s="2" t="s">
        <v>3</v>
      </c>
    </row>
    <row r="9">
      <c r="B9" s="2" t="s">
        <v>4</v>
      </c>
    </row>
    <row r="10">
      <c r="B10" s="2" t="s">
        <v>5</v>
      </c>
      <c r="E10" s="2" t="s">
        <v>6</v>
      </c>
    </row>
    <row r="12">
      <c r="B12" s="3" t="s">
        <v>7</v>
      </c>
      <c r="C12" s="3" t="s">
        <v>8</v>
      </c>
      <c r="D12" s="3" t="s">
        <v>9</v>
      </c>
      <c r="E12" s="2" t="s">
        <v>10</v>
      </c>
      <c r="F12" s="3" t="s">
        <v>11</v>
      </c>
    </row>
    <row r="13">
      <c r="B13" s="4">
        <v>44574.0</v>
      </c>
      <c r="C13" s="3">
        <v>0.0</v>
      </c>
      <c r="D13" s="3">
        <v>0.0</v>
      </c>
      <c r="E13" s="5" t="s">
        <v>12</v>
      </c>
      <c r="F13" s="6">
        <v>34.438501665000004</v>
      </c>
    </row>
    <row r="14">
      <c r="B14" s="4">
        <v>44575.0</v>
      </c>
      <c r="C14" s="3">
        <v>1.0</v>
      </c>
      <c r="D14" s="3">
        <v>1.0</v>
      </c>
      <c r="E14" s="5" t="s">
        <v>13</v>
      </c>
      <c r="F14" s="6">
        <v>34.217298645</v>
      </c>
    </row>
    <row r="15">
      <c r="B15" s="4">
        <v>44576.0</v>
      </c>
      <c r="C15" s="3">
        <v>2.0</v>
      </c>
      <c r="D15" s="3">
        <v>2.0</v>
      </c>
      <c r="E15" s="5" t="s">
        <v>14</v>
      </c>
      <c r="F15" s="6">
        <v>33.839269145</v>
      </c>
    </row>
    <row r="16">
      <c r="B16" s="4">
        <v>44577.0</v>
      </c>
      <c r="C16" s="3">
        <v>3.0</v>
      </c>
      <c r="D16" s="3">
        <v>3.0</v>
      </c>
      <c r="E16" s="5" t="s">
        <v>15</v>
      </c>
      <c r="F16" s="6">
        <v>34.479819545</v>
      </c>
    </row>
    <row r="17">
      <c r="B17" s="4">
        <v>44579.0</v>
      </c>
      <c r="C17" s="3">
        <v>5.0</v>
      </c>
      <c r="D17" s="3">
        <v>4.0</v>
      </c>
      <c r="E17" s="7" t="s">
        <v>16</v>
      </c>
      <c r="F17" s="6">
        <v>33.823855275</v>
      </c>
    </row>
    <row r="18">
      <c r="B18" s="4">
        <v>44588.0</v>
      </c>
      <c r="C18" s="3">
        <v>14.0</v>
      </c>
      <c r="D18" s="3">
        <v>5.0</v>
      </c>
      <c r="E18" s="5" t="s">
        <v>17</v>
      </c>
      <c r="F18" s="6">
        <v>34.30567031</v>
      </c>
    </row>
    <row r="20">
      <c r="D20" s="8"/>
    </row>
    <row r="22">
      <c r="B22" s="2" t="s">
        <v>18</v>
      </c>
    </row>
    <row r="23">
      <c r="B23" s="2" t="s">
        <v>19</v>
      </c>
    </row>
  </sheetData>
  <printOptions gridLines="1" horizontalCentered="1"/>
  <pageMargins bottom="0.75" footer="0.0" header="0.0" left="0.7" right="0.7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1.25"/>
    <col customWidth="1" min="3" max="3" width="10.88"/>
    <col customWidth="1" min="4" max="4" width="9.75"/>
    <col customWidth="1" min="5" max="5" width="10.75"/>
    <col customWidth="1" min="6" max="6" width="12.25"/>
    <col customWidth="1" min="7" max="7" width="12.13"/>
    <col customWidth="1" min="8" max="8" width="12.75"/>
    <col customWidth="1" min="9" max="9" width="12.25"/>
    <col customWidth="1" min="10" max="10" width="10.25"/>
    <col customWidth="1" min="11" max="11" width="5.0"/>
    <col customWidth="1" min="12" max="12" width="11.75"/>
    <col customWidth="1" min="14" max="14" width="14.63"/>
    <col customWidth="1" min="15" max="15" width="12.38"/>
    <col customWidth="1" min="16" max="16" width="11.75"/>
    <col customWidth="1" min="17" max="17" width="12.13"/>
  </cols>
  <sheetData>
    <row r="1">
      <c r="A1" s="1" t="s">
        <v>20</v>
      </c>
      <c r="B1" s="9"/>
      <c r="C1" s="10"/>
      <c r="D1" s="11"/>
      <c r="E1" s="12"/>
      <c r="F1" s="12"/>
      <c r="G1" s="10"/>
      <c r="H1" s="10"/>
      <c r="I1" s="13"/>
      <c r="J1" s="9"/>
      <c r="L1" s="14"/>
      <c r="M1" s="14"/>
      <c r="N1" s="14"/>
      <c r="O1" s="11"/>
      <c r="P1" s="15"/>
      <c r="Q1" s="16"/>
      <c r="R1" s="17"/>
      <c r="S1" s="17"/>
      <c r="T1" s="17"/>
      <c r="U1" s="17"/>
      <c r="V1" s="17"/>
      <c r="W1" s="17"/>
      <c r="X1" s="17"/>
      <c r="Y1" s="17"/>
      <c r="AA1" s="18"/>
      <c r="AB1" s="19"/>
      <c r="AC1" s="20"/>
      <c r="AD1" s="20"/>
      <c r="AE1" s="20"/>
      <c r="AF1" s="20"/>
      <c r="AG1" s="20"/>
      <c r="AH1" s="18"/>
      <c r="AI1" s="18"/>
      <c r="AJ1" s="21"/>
      <c r="AK1" s="21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</row>
    <row r="2">
      <c r="B2" s="18"/>
      <c r="D2" s="18"/>
      <c r="H2" s="22"/>
      <c r="L2" s="23" t="s">
        <v>21</v>
      </c>
      <c r="M2" s="24" t="s">
        <v>22</v>
      </c>
      <c r="N2" s="21" t="s">
        <v>23</v>
      </c>
      <c r="O2" s="25"/>
      <c r="Q2" s="26"/>
      <c r="R2" s="27"/>
      <c r="S2" s="16"/>
      <c r="T2" s="16"/>
      <c r="U2" s="16"/>
      <c r="V2" s="28"/>
      <c r="W2" s="16"/>
      <c r="X2" s="16"/>
      <c r="Y2" s="29"/>
      <c r="AA2" s="18"/>
      <c r="AC2" s="30"/>
      <c r="AH2" s="3"/>
      <c r="AI2" s="8"/>
      <c r="AJ2" s="6"/>
      <c r="AK2" s="31"/>
    </row>
    <row r="3">
      <c r="A3" s="32" t="s">
        <v>24</v>
      </c>
      <c r="B3" s="33" t="s">
        <v>25</v>
      </c>
      <c r="C3" s="33" t="s">
        <v>26</v>
      </c>
      <c r="D3" s="34" t="s">
        <v>27</v>
      </c>
      <c r="E3" s="33" t="s">
        <v>28</v>
      </c>
      <c r="F3" s="35" t="s">
        <v>29</v>
      </c>
      <c r="G3" s="36"/>
      <c r="H3" s="37"/>
      <c r="I3" s="38"/>
      <c r="J3" s="39"/>
      <c r="L3" s="40"/>
      <c r="M3" s="7"/>
      <c r="N3" s="7"/>
      <c r="O3" s="41"/>
      <c r="P3" s="3"/>
      <c r="Q3" s="7"/>
      <c r="R3" s="7"/>
      <c r="S3" s="7"/>
      <c r="T3" s="16"/>
      <c r="U3" s="16"/>
      <c r="V3" s="28"/>
      <c r="W3" s="16"/>
      <c r="X3" s="16"/>
      <c r="Y3" s="42"/>
      <c r="AH3" s="3"/>
      <c r="AI3" s="8"/>
      <c r="AJ3" s="6"/>
      <c r="AK3" s="31"/>
      <c r="AT3" s="2"/>
      <c r="AU3" s="2"/>
      <c r="AV3" s="2"/>
      <c r="AW3" s="2"/>
    </row>
    <row r="4">
      <c r="A4" s="43">
        <v>1.0</v>
      </c>
      <c r="B4" s="44" t="s">
        <v>30</v>
      </c>
      <c r="C4" s="44" t="s">
        <v>15</v>
      </c>
      <c r="D4" s="44"/>
      <c r="E4" s="44"/>
      <c r="F4" s="45"/>
      <c r="G4" s="46"/>
      <c r="H4" s="47"/>
      <c r="I4" s="38"/>
      <c r="J4" s="48"/>
      <c r="L4" s="40"/>
      <c r="M4" s="7"/>
      <c r="N4" s="7"/>
      <c r="O4" s="41"/>
      <c r="P4" s="3"/>
      <c r="Q4" s="49"/>
      <c r="R4" s="7"/>
      <c r="S4" s="7"/>
      <c r="T4" s="42"/>
      <c r="U4" s="16"/>
      <c r="V4" s="28"/>
      <c r="W4" s="16"/>
      <c r="X4" s="16"/>
      <c r="Y4" s="42"/>
      <c r="AH4" s="3"/>
      <c r="AI4" s="8"/>
      <c r="AJ4" s="6"/>
      <c r="AK4" s="31"/>
    </row>
    <row r="5">
      <c r="A5" s="32">
        <v>2.0</v>
      </c>
      <c r="B5" s="44" t="s">
        <v>31</v>
      </c>
      <c r="C5" s="44" t="s">
        <v>15</v>
      </c>
      <c r="D5" s="44"/>
      <c r="E5" s="44"/>
      <c r="F5" s="45"/>
      <c r="G5" s="46"/>
      <c r="H5" s="50"/>
      <c r="I5" s="51"/>
      <c r="J5" s="47"/>
      <c r="L5" s="40"/>
      <c r="M5" s="7"/>
      <c r="N5" s="7"/>
      <c r="O5" s="41"/>
      <c r="P5" s="3"/>
      <c r="Q5" s="49"/>
      <c r="R5" s="7"/>
      <c r="S5" s="7"/>
      <c r="T5" s="52"/>
      <c r="U5" s="16"/>
      <c r="V5" s="28"/>
      <c r="W5" s="16"/>
      <c r="X5" s="16"/>
      <c r="Y5" s="29"/>
      <c r="AH5" s="3"/>
      <c r="AI5" s="8"/>
      <c r="AJ5" s="6"/>
      <c r="AK5" s="31"/>
    </row>
    <row r="6">
      <c r="A6" s="43">
        <v>3.0</v>
      </c>
      <c r="B6" s="44" t="s">
        <v>12</v>
      </c>
      <c r="C6" s="44" t="s">
        <v>16</v>
      </c>
      <c r="D6" s="44"/>
      <c r="E6" s="44"/>
      <c r="F6" s="45"/>
      <c r="G6" s="46"/>
      <c r="H6" s="50"/>
      <c r="I6" s="51"/>
      <c r="J6" s="47"/>
      <c r="L6" s="40"/>
      <c r="M6" s="7"/>
      <c r="N6" s="7"/>
      <c r="O6" s="41"/>
      <c r="P6" s="3"/>
      <c r="Q6" s="53"/>
      <c r="R6" s="7"/>
      <c r="S6" s="7"/>
      <c r="T6" s="52"/>
      <c r="U6" s="16"/>
      <c r="V6" s="54"/>
      <c r="W6" s="16"/>
      <c r="X6" s="16"/>
      <c r="Y6" s="29"/>
      <c r="AH6" s="3"/>
      <c r="AI6" s="8"/>
      <c r="AJ6" s="6"/>
      <c r="AK6" s="31"/>
    </row>
    <row r="7">
      <c r="A7" s="43">
        <v>4.0</v>
      </c>
      <c r="B7" s="44" t="s">
        <v>12</v>
      </c>
      <c r="C7" s="44" t="s">
        <v>16</v>
      </c>
      <c r="D7" s="44"/>
      <c r="E7" s="44"/>
      <c r="F7" s="45"/>
      <c r="G7" s="46"/>
      <c r="H7" s="47"/>
      <c r="I7" s="55"/>
      <c r="J7" s="47"/>
      <c r="L7" s="40"/>
      <c r="M7" s="7"/>
      <c r="N7" s="7"/>
      <c r="P7" s="56"/>
      <c r="Q7" s="16"/>
      <c r="R7" s="57"/>
      <c r="S7" s="58"/>
      <c r="T7" s="28"/>
      <c r="U7" s="16"/>
      <c r="V7" s="59"/>
      <c r="W7" s="16"/>
      <c r="X7" s="16"/>
      <c r="Y7" s="42"/>
      <c r="AH7" s="3"/>
      <c r="AI7" s="8"/>
      <c r="AJ7" s="6"/>
      <c r="AK7" s="31"/>
    </row>
    <row r="8">
      <c r="A8" s="43">
        <v>5.0</v>
      </c>
      <c r="B8" s="44" t="s">
        <v>13</v>
      </c>
      <c r="C8" s="44" t="s">
        <v>17</v>
      </c>
      <c r="D8" s="44"/>
      <c r="E8" s="44"/>
      <c r="F8" s="45"/>
      <c r="G8" s="60"/>
      <c r="H8" s="47"/>
      <c r="I8" s="61"/>
      <c r="J8" s="47"/>
      <c r="L8" s="40"/>
      <c r="M8" s="7"/>
      <c r="N8" s="7"/>
      <c r="O8" s="41"/>
      <c r="P8" s="3"/>
      <c r="Q8" s="7"/>
      <c r="R8" s="7"/>
      <c r="S8" s="7"/>
      <c r="T8" s="28"/>
      <c r="U8" s="16"/>
      <c r="V8" s="59"/>
      <c r="W8" s="16"/>
      <c r="X8" s="16"/>
      <c r="Y8" s="42"/>
      <c r="AH8" s="3"/>
      <c r="AI8" s="8"/>
      <c r="AJ8" s="6"/>
      <c r="AK8" s="31"/>
    </row>
    <row r="9">
      <c r="A9" s="43">
        <v>6.0</v>
      </c>
      <c r="B9" s="44" t="s">
        <v>13</v>
      </c>
      <c r="C9" s="44" t="s">
        <v>17</v>
      </c>
      <c r="D9" s="44"/>
      <c r="E9" s="44"/>
      <c r="F9" s="45"/>
      <c r="G9" s="60"/>
      <c r="H9" s="62"/>
      <c r="I9" s="63"/>
      <c r="J9" s="62"/>
      <c r="L9" s="40"/>
      <c r="M9" s="7"/>
      <c r="N9" s="7"/>
      <c r="O9" s="41"/>
      <c r="P9" s="3"/>
      <c r="Q9" s="49"/>
      <c r="R9" s="7"/>
      <c r="S9" s="7"/>
      <c r="T9" s="28"/>
      <c r="U9" s="16"/>
      <c r="V9" s="59"/>
      <c r="W9" s="16"/>
      <c r="X9" s="16"/>
      <c r="Y9" s="29"/>
      <c r="AH9" s="3"/>
      <c r="AI9" s="8"/>
      <c r="AJ9" s="6"/>
      <c r="AK9" s="31"/>
    </row>
    <row r="10">
      <c r="A10" s="43">
        <v>7.0</v>
      </c>
      <c r="B10" s="44" t="s">
        <v>14</v>
      </c>
      <c r="C10" s="44" t="s">
        <v>32</v>
      </c>
      <c r="D10" s="44"/>
      <c r="E10" s="44"/>
      <c r="F10" s="45"/>
      <c r="G10" s="64"/>
      <c r="H10" s="65"/>
      <c r="I10" s="66"/>
      <c r="J10" s="62"/>
      <c r="L10" s="40"/>
      <c r="M10" s="7"/>
      <c r="N10" s="7"/>
      <c r="O10" s="41"/>
      <c r="P10" s="3"/>
      <c r="Q10" s="49"/>
      <c r="R10" s="7"/>
      <c r="S10" s="7"/>
      <c r="T10" s="16"/>
      <c r="U10" s="16"/>
      <c r="V10" s="59"/>
      <c r="W10" s="16"/>
      <c r="X10" s="16"/>
      <c r="Y10" s="29"/>
      <c r="AH10" s="3"/>
      <c r="AI10" s="8"/>
      <c r="AJ10" s="6"/>
      <c r="AK10" s="31"/>
    </row>
    <row r="11">
      <c r="A11" s="32">
        <v>8.0</v>
      </c>
      <c r="B11" s="44" t="s">
        <v>14</v>
      </c>
      <c r="C11" s="44" t="s">
        <v>33</v>
      </c>
      <c r="D11" s="44"/>
      <c r="E11" s="44"/>
      <c r="F11" s="45"/>
      <c r="G11" s="60"/>
      <c r="L11" s="40"/>
      <c r="M11" s="7"/>
      <c r="N11" s="6"/>
      <c r="O11" s="41"/>
      <c r="P11" s="3"/>
      <c r="Q11" s="53"/>
      <c r="R11" s="7"/>
      <c r="S11" s="7"/>
      <c r="V11" s="28"/>
      <c r="W11" s="16"/>
      <c r="X11" s="16"/>
      <c r="Y11" s="42"/>
      <c r="AH11" s="3"/>
      <c r="AI11" s="8"/>
      <c r="AJ11" s="6"/>
      <c r="AK11" s="31"/>
    </row>
    <row r="12">
      <c r="L12" s="40"/>
      <c r="M12" s="7"/>
      <c r="N12" s="7"/>
      <c r="O12" s="8"/>
      <c r="P12" s="67"/>
      <c r="S12" s="6"/>
      <c r="T12" s="6"/>
      <c r="U12" s="6"/>
      <c r="V12" s="28"/>
      <c r="W12" s="16"/>
      <c r="X12" s="16"/>
      <c r="Y12" s="42"/>
      <c r="AH12" s="3"/>
      <c r="AI12" s="8"/>
      <c r="AJ12" s="6"/>
      <c r="AK12" s="31"/>
    </row>
    <row r="13">
      <c r="A13" s="68" t="s">
        <v>34</v>
      </c>
      <c r="B13" s="9"/>
      <c r="C13" s="9"/>
      <c r="D13" s="9"/>
      <c r="E13" s="9"/>
      <c r="L13" s="40"/>
      <c r="M13" s="7"/>
      <c r="N13" s="7"/>
      <c r="O13" s="8"/>
      <c r="P13" s="67"/>
      <c r="Q13" s="69"/>
      <c r="R13" s="69"/>
      <c r="S13" s="6"/>
      <c r="T13" s="6"/>
      <c r="U13" s="6"/>
      <c r="V13" s="28"/>
      <c r="W13" s="16"/>
      <c r="X13" s="16"/>
      <c r="Y13" s="29"/>
      <c r="AH13" s="3"/>
      <c r="AI13" s="8"/>
      <c r="AJ13" s="6"/>
      <c r="AK13" s="31"/>
    </row>
    <row r="14">
      <c r="A14" s="70"/>
      <c r="L14" s="40"/>
      <c r="M14" s="7"/>
      <c r="N14" s="7"/>
      <c r="O14" s="41"/>
      <c r="P14" s="71"/>
      <c r="Q14" s="8"/>
      <c r="R14" s="8"/>
      <c r="S14" s="6"/>
      <c r="T14" s="6"/>
      <c r="U14" s="6"/>
      <c r="V14" s="28"/>
      <c r="W14" s="16"/>
      <c r="X14" s="16"/>
      <c r="Y14" s="29"/>
      <c r="AH14" s="3"/>
      <c r="AI14" s="8"/>
      <c r="AJ14" s="6"/>
      <c r="AK14" s="31"/>
    </row>
    <row r="15">
      <c r="A15" s="72" t="s">
        <v>35</v>
      </c>
      <c r="B15" s="73"/>
      <c r="C15" s="74"/>
      <c r="D15" s="74"/>
      <c r="E15" s="70"/>
      <c r="K15" s="75"/>
      <c r="L15" s="40"/>
      <c r="M15" s="7"/>
      <c r="N15" s="7"/>
      <c r="O15" s="41"/>
      <c r="P15" s="71"/>
      <c r="Q15" s="8"/>
      <c r="R15" s="8"/>
      <c r="S15" s="6"/>
      <c r="T15" s="6"/>
      <c r="U15" s="6"/>
      <c r="V15" s="28"/>
      <c r="W15" s="16"/>
      <c r="X15" s="16"/>
      <c r="Y15" s="42"/>
      <c r="AH15" s="3"/>
      <c r="AI15" s="8"/>
      <c r="AJ15" s="6"/>
      <c r="AK15" s="31"/>
    </row>
    <row r="16">
      <c r="A16" s="76"/>
      <c r="B16" s="77" t="s">
        <v>36</v>
      </c>
      <c r="C16" s="77" t="s">
        <v>36</v>
      </c>
      <c r="D16" s="76" t="s">
        <v>37</v>
      </c>
      <c r="E16" s="9"/>
      <c r="K16" s="78"/>
      <c r="L16" s="40"/>
      <c r="M16" s="7"/>
      <c r="N16" s="7"/>
      <c r="O16" s="41"/>
      <c r="P16" s="71"/>
      <c r="Q16" s="8"/>
      <c r="R16" s="8"/>
      <c r="S16" s="6"/>
      <c r="T16" s="6"/>
      <c r="U16" s="6"/>
      <c r="V16" s="28"/>
      <c r="W16" s="16"/>
      <c r="X16" s="16"/>
      <c r="Y16" s="42"/>
      <c r="AH16" s="3"/>
      <c r="AI16" s="8"/>
      <c r="AJ16" s="6"/>
      <c r="AK16" s="31"/>
    </row>
    <row r="17">
      <c r="A17" s="79"/>
      <c r="B17" s="80">
        <v>24.0</v>
      </c>
      <c r="C17" s="80">
        <v>16.0</v>
      </c>
      <c r="D17" s="81">
        <f>C22/(C17*18)-1</f>
        <v>0.1</v>
      </c>
      <c r="E17" s="70"/>
      <c r="K17" s="78"/>
      <c r="L17" s="40"/>
      <c r="M17" s="7"/>
      <c r="N17" s="7"/>
      <c r="O17" s="41"/>
      <c r="P17" s="71"/>
      <c r="Q17" s="8"/>
      <c r="R17" s="8"/>
      <c r="S17" s="6"/>
      <c r="T17" s="6"/>
      <c r="U17" s="6"/>
      <c r="V17" s="28"/>
      <c r="W17" s="16"/>
      <c r="X17" s="16"/>
      <c r="Y17" s="16"/>
      <c r="AH17" s="3"/>
      <c r="AI17" s="8"/>
      <c r="AJ17" s="6"/>
      <c r="AK17" s="31"/>
    </row>
    <row r="18">
      <c r="A18" s="79" t="s">
        <v>38</v>
      </c>
      <c r="B18" s="82">
        <v>105.6</v>
      </c>
      <c r="C18" s="82">
        <f t="shared" ref="C18:C21" si="1">C$17/B$17*B18</f>
        <v>70.4</v>
      </c>
      <c r="D18" s="79" t="s">
        <v>39</v>
      </c>
      <c r="E18" s="70"/>
      <c r="K18" s="83"/>
      <c r="L18" s="40"/>
      <c r="M18" s="7"/>
      <c r="N18" s="7"/>
      <c r="P18" s="84"/>
      <c r="R18" s="25"/>
      <c r="S18" s="6"/>
      <c r="T18" s="6"/>
      <c r="U18" s="6"/>
      <c r="V18" s="28"/>
      <c r="W18" s="16"/>
      <c r="X18" s="16"/>
      <c r="Y18" s="16"/>
      <c r="AH18" s="3"/>
      <c r="AI18" s="8"/>
      <c r="AJ18" s="6"/>
      <c r="AK18" s="31"/>
    </row>
    <row r="19">
      <c r="A19" s="79" t="s">
        <v>40</v>
      </c>
      <c r="B19" s="85">
        <v>79.2</v>
      </c>
      <c r="C19" s="82">
        <f t="shared" si="1"/>
        <v>52.8</v>
      </c>
      <c r="D19" s="79" t="s">
        <v>39</v>
      </c>
      <c r="E19" s="70"/>
      <c r="K19" s="78"/>
      <c r="L19" s="40"/>
      <c r="M19" s="7"/>
      <c r="N19" s="7"/>
      <c r="P19" s="84"/>
      <c r="R19" s="25"/>
      <c r="S19" s="6"/>
      <c r="T19" s="6"/>
      <c r="U19" s="6"/>
      <c r="V19" s="28"/>
      <c r="W19" s="16"/>
      <c r="X19" s="16"/>
      <c r="Y19" s="16"/>
      <c r="AH19" s="3"/>
      <c r="AI19" s="8"/>
      <c r="AJ19" s="6"/>
      <c r="AK19" s="31"/>
    </row>
    <row r="20">
      <c r="A20" s="79" t="s">
        <v>41</v>
      </c>
      <c r="B20" s="85">
        <v>264.0</v>
      </c>
      <c r="C20" s="82">
        <f t="shared" si="1"/>
        <v>176</v>
      </c>
      <c r="D20" s="79" t="s">
        <v>39</v>
      </c>
      <c r="E20" s="70"/>
      <c r="K20" s="86"/>
      <c r="M20" s="7"/>
      <c r="Q20" s="47"/>
      <c r="R20" s="47"/>
      <c r="S20" s="16"/>
      <c r="T20" s="16"/>
      <c r="U20" s="16"/>
      <c r="V20" s="28"/>
      <c r="W20" s="16"/>
      <c r="X20" s="16"/>
      <c r="Y20" s="16"/>
      <c r="AH20" s="3"/>
      <c r="AI20" s="8"/>
      <c r="AJ20" s="6"/>
      <c r="AK20" s="31"/>
    </row>
    <row r="21">
      <c r="A21" s="79" t="s">
        <v>42</v>
      </c>
      <c r="B21" s="82">
        <v>26.4</v>
      </c>
      <c r="C21" s="82">
        <f t="shared" si="1"/>
        <v>17.6</v>
      </c>
      <c r="D21" s="79" t="s">
        <v>39</v>
      </c>
      <c r="E21" s="70"/>
      <c r="K21" s="47"/>
      <c r="L21" s="7"/>
      <c r="M21" s="7"/>
      <c r="N21" s="40"/>
      <c r="O21" s="87"/>
      <c r="P21" s="38"/>
      <c r="Q21" s="9"/>
      <c r="R21" s="78"/>
      <c r="S21" s="16"/>
      <c r="T21" s="16"/>
      <c r="U21" s="16"/>
      <c r="V21" s="28"/>
      <c r="W21" s="16"/>
      <c r="X21" s="16"/>
      <c r="Y21" s="16"/>
      <c r="AH21" s="3"/>
      <c r="AI21" s="8"/>
      <c r="AJ21" s="6"/>
      <c r="AK21" s="31"/>
    </row>
    <row r="22">
      <c r="A22" s="88" t="s">
        <v>43</v>
      </c>
      <c r="B22" s="89">
        <f t="shared" ref="B22:C22" si="2">SUM(B18:B21)</f>
        <v>475.2</v>
      </c>
      <c r="C22" s="89">
        <f t="shared" si="2"/>
        <v>316.8</v>
      </c>
      <c r="D22" s="88" t="s">
        <v>39</v>
      </c>
      <c r="E22" s="70"/>
      <c r="F22" s="70"/>
      <c r="K22" s="47"/>
      <c r="L22" s="14" t="s">
        <v>44</v>
      </c>
      <c r="M22" s="90" t="s">
        <v>10</v>
      </c>
      <c r="N22" s="90" t="s">
        <v>22</v>
      </c>
      <c r="O22" s="90" t="s">
        <v>23</v>
      </c>
      <c r="P22" s="90" t="s">
        <v>45</v>
      </c>
      <c r="Q22" s="9"/>
      <c r="W22" s="16"/>
      <c r="X22" s="16"/>
      <c r="Y22" s="16"/>
      <c r="AH22" s="3"/>
      <c r="AI22" s="8"/>
      <c r="AJ22" s="6"/>
      <c r="AK22" s="31"/>
    </row>
    <row r="23">
      <c r="A23" s="91" t="s">
        <v>46</v>
      </c>
      <c r="B23" s="76"/>
      <c r="C23" s="76"/>
      <c r="D23" s="88" t="s">
        <v>39</v>
      </c>
      <c r="E23" s="92"/>
      <c r="K23" s="39"/>
      <c r="L23" s="93"/>
      <c r="M23" s="94"/>
      <c r="N23" s="94"/>
      <c r="O23" s="94"/>
      <c r="P23" s="95"/>
      <c r="Q23" s="9"/>
      <c r="W23" s="16"/>
      <c r="X23" s="16"/>
      <c r="Y23" s="16"/>
      <c r="AH23" s="3"/>
      <c r="AI23" s="8"/>
      <c r="AJ23" s="6"/>
      <c r="AK23" s="31"/>
    </row>
    <row r="24">
      <c r="A24" s="96"/>
      <c r="D24" s="97"/>
      <c r="E24" s="98"/>
      <c r="F24" s="12"/>
      <c r="K24" s="8"/>
      <c r="L24" s="99"/>
      <c r="M24" s="13"/>
      <c r="N24" s="13"/>
      <c r="O24" s="13"/>
      <c r="P24" s="100"/>
      <c r="Q24" s="16"/>
      <c r="W24" s="16"/>
      <c r="X24" s="16"/>
      <c r="Y24" s="28"/>
      <c r="AH24" s="3"/>
      <c r="AI24" s="8"/>
      <c r="AJ24" s="6"/>
      <c r="AK24" s="31"/>
    </row>
    <row r="25">
      <c r="A25" s="40"/>
      <c r="B25" s="101" t="s">
        <v>47</v>
      </c>
      <c r="C25" s="102"/>
      <c r="D25" s="103"/>
      <c r="E25" s="98"/>
      <c r="F25" s="12"/>
      <c r="K25" s="8"/>
      <c r="L25" s="104"/>
      <c r="M25" s="13"/>
      <c r="N25" s="13"/>
      <c r="O25" s="13"/>
      <c r="P25" s="100"/>
      <c r="Q25" s="16"/>
      <c r="W25" s="16"/>
      <c r="X25" s="16"/>
      <c r="Y25" s="28"/>
      <c r="AH25" s="3"/>
      <c r="AI25" s="8"/>
      <c r="AJ25" s="6"/>
      <c r="AK25" s="31"/>
    </row>
    <row r="26">
      <c r="A26" s="105"/>
      <c r="B26" s="106"/>
      <c r="C26" s="107"/>
      <c r="D26" s="23"/>
      <c r="E26" s="98"/>
      <c r="F26" s="12"/>
      <c r="K26" s="8"/>
      <c r="L26" s="108"/>
      <c r="M26" s="109"/>
      <c r="N26" s="109"/>
      <c r="O26" s="109"/>
      <c r="P26" s="110"/>
      <c r="Q26" s="16"/>
      <c r="W26" s="16"/>
      <c r="X26" s="16"/>
      <c r="Y26" s="28"/>
      <c r="AH26" s="3"/>
      <c r="AI26" s="8"/>
      <c r="AJ26" s="6"/>
      <c r="AK26" s="31"/>
    </row>
    <row r="27">
      <c r="A27" s="111"/>
      <c r="B27" s="112" t="s">
        <v>48</v>
      </c>
      <c r="C27" s="113" t="s">
        <v>49</v>
      </c>
      <c r="D27" s="3"/>
      <c r="E27" s="98"/>
      <c r="F27" s="12"/>
      <c r="K27" s="8"/>
      <c r="L27" s="13"/>
      <c r="M27" s="13"/>
      <c r="N27" s="13"/>
      <c r="O27" s="13"/>
      <c r="P27" s="13"/>
      <c r="Q27" s="16"/>
      <c r="S27" s="3"/>
      <c r="T27" s="3"/>
      <c r="W27" s="16"/>
      <c r="X27" s="16"/>
      <c r="Y27" s="28"/>
      <c r="AH27" s="3"/>
      <c r="AI27" s="8"/>
      <c r="AJ27" s="6"/>
      <c r="AK27" s="31"/>
    </row>
    <row r="28">
      <c r="A28" s="111"/>
      <c r="B28" s="114" t="s">
        <v>41</v>
      </c>
      <c r="C28" s="115"/>
      <c r="D28" s="3"/>
      <c r="E28" s="98"/>
      <c r="F28" s="12"/>
      <c r="K28" s="8"/>
      <c r="L28" s="13"/>
      <c r="M28" s="13"/>
      <c r="N28" s="13"/>
      <c r="O28" s="13"/>
      <c r="P28" s="13"/>
      <c r="Q28" s="16"/>
      <c r="S28" s="3"/>
      <c r="T28" s="3"/>
      <c r="W28" s="16"/>
      <c r="X28" s="16"/>
      <c r="Y28" s="28"/>
      <c r="AH28" s="3"/>
      <c r="AI28" s="8"/>
      <c r="AJ28" s="6"/>
      <c r="AK28" s="31"/>
    </row>
    <row r="29">
      <c r="A29" s="111"/>
      <c r="B29" s="114" t="s">
        <v>42</v>
      </c>
      <c r="C29" s="115"/>
      <c r="D29" s="3"/>
      <c r="E29" s="98"/>
      <c r="F29" s="12"/>
      <c r="K29" s="8"/>
      <c r="L29" s="13"/>
      <c r="M29" s="13"/>
      <c r="N29" s="13"/>
      <c r="O29" s="13"/>
      <c r="P29" s="13"/>
      <c r="Q29" s="16"/>
      <c r="W29" s="16"/>
      <c r="X29" s="16"/>
      <c r="Y29" s="28"/>
      <c r="AH29" s="3"/>
      <c r="AI29" s="8"/>
      <c r="AJ29" s="6"/>
      <c r="AK29" s="31"/>
    </row>
    <row r="30">
      <c r="A30" s="111"/>
      <c r="B30" s="114" t="s">
        <v>38</v>
      </c>
      <c r="C30" s="116"/>
      <c r="D30" s="3"/>
      <c r="E30" s="117"/>
      <c r="F30" s="118"/>
      <c r="G30" s="119"/>
      <c r="H30" s="120"/>
      <c r="I30" s="120"/>
      <c r="J30" s="3"/>
      <c r="K30" s="8"/>
      <c r="L30" s="13"/>
      <c r="M30" s="13"/>
      <c r="N30" s="13"/>
      <c r="O30" s="13"/>
      <c r="P30" s="13"/>
      <c r="Q30" s="16"/>
      <c r="W30" s="16"/>
      <c r="X30" s="16"/>
      <c r="Y30" s="16"/>
      <c r="AH30" s="3"/>
      <c r="AI30" s="8"/>
      <c r="AJ30" s="6"/>
      <c r="AK30" s="31"/>
    </row>
    <row r="31">
      <c r="A31" s="111"/>
      <c r="B31" s="121" t="s">
        <v>40</v>
      </c>
      <c r="C31" s="122"/>
      <c r="D31" s="3"/>
      <c r="E31" s="117"/>
      <c r="F31" s="118"/>
      <c r="G31" s="119"/>
      <c r="H31" s="120"/>
      <c r="I31" s="120"/>
      <c r="J31" s="3"/>
      <c r="K31" s="8"/>
      <c r="L31" s="13"/>
      <c r="M31" s="13"/>
      <c r="N31" s="13"/>
      <c r="O31" s="13"/>
      <c r="P31" s="13"/>
      <c r="Q31" s="16"/>
      <c r="W31" s="16"/>
      <c r="X31" s="16"/>
      <c r="Y31" s="16"/>
      <c r="AH31" s="3"/>
      <c r="AI31" s="8"/>
      <c r="AJ31" s="6"/>
      <c r="AK31" s="31"/>
    </row>
    <row r="32">
      <c r="A32" s="111"/>
      <c r="B32" s="123" t="s">
        <v>50</v>
      </c>
      <c r="C32" s="122"/>
      <c r="D32" s="3"/>
      <c r="E32" s="117"/>
      <c r="F32" s="118"/>
      <c r="G32" s="119"/>
      <c r="H32" s="120"/>
      <c r="I32" s="120"/>
      <c r="J32" s="3"/>
      <c r="K32" s="8"/>
      <c r="L32" s="13"/>
      <c r="M32" s="13"/>
      <c r="N32" s="13"/>
      <c r="O32" s="13"/>
      <c r="P32" s="13"/>
      <c r="Q32" s="16"/>
      <c r="W32" s="16"/>
      <c r="X32" s="16"/>
      <c r="Y32" s="16"/>
      <c r="AH32" s="3"/>
      <c r="AI32" s="8"/>
      <c r="AJ32" s="6"/>
      <c r="AK32" s="31"/>
    </row>
    <row r="33">
      <c r="A33" s="124"/>
      <c r="B33" s="125"/>
      <c r="C33" s="126"/>
      <c r="D33" s="127"/>
      <c r="E33" s="117"/>
      <c r="F33" s="118"/>
      <c r="G33" s="119"/>
      <c r="H33" s="120"/>
      <c r="I33" s="120"/>
      <c r="J33" s="3"/>
      <c r="K33" s="8"/>
      <c r="L33" s="13"/>
      <c r="M33" s="13"/>
      <c r="N33" s="13"/>
      <c r="O33" s="13"/>
      <c r="P33" s="13"/>
      <c r="Q33" s="16"/>
      <c r="W33" s="16"/>
      <c r="X33" s="16"/>
      <c r="Y33" s="16"/>
      <c r="AH33" s="3"/>
      <c r="AI33" s="8"/>
      <c r="AJ33" s="6"/>
      <c r="AK33" s="31"/>
    </row>
    <row r="34">
      <c r="A34" s="124" t="s">
        <v>47</v>
      </c>
      <c r="B34" s="125"/>
      <c r="C34" s="126"/>
      <c r="D34" s="127"/>
      <c r="E34" s="117"/>
      <c r="F34" s="118"/>
      <c r="G34" s="119"/>
      <c r="H34" s="120"/>
      <c r="I34" s="120"/>
      <c r="J34" s="3"/>
      <c r="K34" s="8"/>
      <c r="L34" s="13"/>
      <c r="M34" s="13"/>
      <c r="N34" s="13"/>
      <c r="O34" s="13"/>
      <c r="P34" s="13"/>
      <c r="Q34" s="16"/>
      <c r="W34" s="16"/>
      <c r="X34" s="16"/>
      <c r="Y34" s="16"/>
      <c r="AH34" s="3"/>
      <c r="AI34" s="8"/>
      <c r="AJ34" s="6"/>
      <c r="AK34" s="31"/>
    </row>
    <row r="35">
      <c r="A35" s="128" t="s">
        <v>51</v>
      </c>
      <c r="B35" s="128" t="s">
        <v>52</v>
      </c>
      <c r="C35" s="129"/>
      <c r="D35" s="129" t="s">
        <v>8</v>
      </c>
      <c r="E35" s="128" t="s">
        <v>53</v>
      </c>
      <c r="G35" s="23"/>
      <c r="H35" s="130"/>
      <c r="I35" s="23"/>
      <c r="J35" s="131"/>
      <c r="K35" s="131"/>
      <c r="L35" s="13"/>
      <c r="M35" s="13"/>
      <c r="N35" s="13"/>
      <c r="O35" s="13"/>
      <c r="P35" s="13"/>
      <c r="Q35" s="16"/>
      <c r="W35" s="16"/>
      <c r="X35" s="16"/>
      <c r="Y35" s="16"/>
      <c r="AH35" s="3"/>
      <c r="AI35" s="8"/>
      <c r="AJ35" s="6"/>
      <c r="AK35" s="31"/>
    </row>
    <row r="36">
      <c r="A36" s="5" t="s">
        <v>12</v>
      </c>
      <c r="B36" s="132" t="s">
        <v>54</v>
      </c>
      <c r="C36" s="133"/>
      <c r="D36" s="3">
        <v>0.0</v>
      </c>
      <c r="E36" s="134"/>
      <c r="G36" s="135"/>
      <c r="H36" s="3"/>
      <c r="I36" s="136"/>
      <c r="J36" s="3"/>
      <c r="K36" s="137"/>
      <c r="L36" s="13"/>
      <c r="M36" s="13"/>
      <c r="N36" s="13"/>
      <c r="O36" s="13"/>
      <c r="P36" s="13"/>
      <c r="Q36" s="16"/>
      <c r="W36" s="16"/>
      <c r="X36" s="16"/>
      <c r="Y36" s="28"/>
      <c r="AH36" s="3"/>
      <c r="AI36" s="8"/>
      <c r="AJ36" s="6"/>
      <c r="AK36" s="31"/>
    </row>
    <row r="37">
      <c r="A37" s="5" t="s">
        <v>13</v>
      </c>
      <c r="B37" s="132" t="s">
        <v>54</v>
      </c>
      <c r="C37" s="133"/>
      <c r="D37" s="3">
        <v>1.0</v>
      </c>
      <c r="E37" s="134"/>
      <c r="G37" s="138"/>
      <c r="H37" s="3"/>
      <c r="I37" s="139"/>
      <c r="L37" s="40"/>
      <c r="M37" s="13"/>
      <c r="N37" s="13"/>
      <c r="O37" s="13"/>
      <c r="P37" s="13"/>
      <c r="Q37" s="16"/>
      <c r="W37" s="16"/>
      <c r="X37" s="16"/>
      <c r="Y37" s="28"/>
      <c r="AH37" s="3"/>
      <c r="AI37" s="8"/>
      <c r="AJ37" s="6"/>
      <c r="AK37" s="31"/>
    </row>
    <row r="38">
      <c r="A38" s="5" t="s">
        <v>14</v>
      </c>
      <c r="B38" s="132" t="s">
        <v>54</v>
      </c>
      <c r="C38" s="5"/>
      <c r="D38" s="3">
        <v>2.0</v>
      </c>
      <c r="E38" s="134"/>
      <c r="G38" s="138"/>
      <c r="H38" s="3"/>
      <c r="L38" s="40"/>
      <c r="M38" s="13"/>
      <c r="N38" s="13"/>
      <c r="O38" s="13"/>
      <c r="P38" s="13"/>
      <c r="Q38" s="16"/>
      <c r="W38" s="16"/>
      <c r="X38" s="16"/>
      <c r="Y38" s="16"/>
      <c r="AH38" s="3"/>
      <c r="AI38" s="8"/>
      <c r="AJ38" s="6"/>
      <c r="AK38" s="31"/>
    </row>
    <row r="39">
      <c r="A39" s="5" t="s">
        <v>15</v>
      </c>
      <c r="B39" s="132" t="s">
        <v>54</v>
      </c>
      <c r="C39" s="5"/>
      <c r="D39" s="3">
        <v>3.0</v>
      </c>
      <c r="E39" s="134"/>
      <c r="G39" s="138"/>
      <c r="H39" s="3"/>
      <c r="I39" s="139"/>
      <c r="J39" s="3"/>
      <c r="K39" s="137"/>
      <c r="L39" s="40"/>
      <c r="M39" s="13"/>
      <c r="N39" s="13"/>
      <c r="O39" s="13"/>
      <c r="P39" s="13"/>
      <c r="Q39" s="52"/>
      <c r="W39" s="16"/>
      <c r="X39" s="16"/>
      <c r="Y39" s="16"/>
      <c r="AH39" s="3"/>
      <c r="AI39" s="8"/>
      <c r="AJ39" s="6"/>
      <c r="AK39" s="31"/>
    </row>
    <row r="40">
      <c r="A40" s="7" t="s">
        <v>16</v>
      </c>
      <c r="B40" s="132" t="s">
        <v>54</v>
      </c>
      <c r="C40" s="40"/>
      <c r="D40" s="3">
        <v>5.0</v>
      </c>
      <c r="E40" s="134"/>
      <c r="G40" s="138"/>
      <c r="H40" s="3"/>
      <c r="I40" s="139"/>
      <c r="J40" s="3"/>
      <c r="K40" s="137"/>
      <c r="L40" s="40"/>
      <c r="M40" s="13"/>
      <c r="N40" s="13"/>
      <c r="O40" s="13"/>
      <c r="P40" s="13"/>
      <c r="Q40" s="52"/>
      <c r="W40" s="16"/>
      <c r="X40" s="16"/>
      <c r="Y40" s="16"/>
      <c r="AH40" s="3"/>
      <c r="AI40" s="8"/>
      <c r="AJ40" s="6"/>
      <c r="AK40" s="31"/>
    </row>
    <row r="41">
      <c r="A41" s="5" t="s">
        <v>17</v>
      </c>
      <c r="B41" s="132" t="s">
        <v>54</v>
      </c>
      <c r="C41" s="133"/>
      <c r="D41" s="3">
        <v>14.0</v>
      </c>
      <c r="E41" s="134"/>
      <c r="G41" s="138"/>
      <c r="H41" s="3"/>
      <c r="I41" s="139"/>
      <c r="J41" s="3"/>
      <c r="K41" s="137"/>
      <c r="L41" s="40"/>
      <c r="M41" s="13"/>
      <c r="N41" s="13"/>
      <c r="O41" s="13"/>
      <c r="P41" s="13"/>
      <c r="Q41" s="52"/>
      <c r="W41" s="140"/>
      <c r="X41" s="16"/>
      <c r="Y41" s="16"/>
      <c r="AH41" s="3"/>
      <c r="AI41" s="8"/>
      <c r="AJ41" s="6"/>
      <c r="AK41" s="31"/>
    </row>
    <row r="42">
      <c r="A42" s="5" t="s">
        <v>32</v>
      </c>
      <c r="B42" s="141" t="s">
        <v>55</v>
      </c>
      <c r="C42" s="133"/>
      <c r="D42" s="134"/>
      <c r="E42" s="134"/>
      <c r="G42" s="138"/>
      <c r="H42" s="3"/>
      <c r="I42" s="139"/>
      <c r="L42" s="40"/>
      <c r="M42" s="13"/>
      <c r="N42" s="13"/>
      <c r="O42" s="13"/>
      <c r="P42" s="13"/>
      <c r="Q42" s="52"/>
      <c r="W42" s="140"/>
      <c r="X42" s="16"/>
      <c r="Y42" s="16"/>
      <c r="AH42" s="3"/>
      <c r="AI42" s="8"/>
      <c r="AJ42" s="6"/>
      <c r="AK42" s="31"/>
    </row>
    <row r="43">
      <c r="A43" s="5" t="s">
        <v>33</v>
      </c>
      <c r="B43" s="141" t="s">
        <v>56</v>
      </c>
      <c r="C43" s="5"/>
      <c r="D43" s="134"/>
      <c r="E43" s="134"/>
      <c r="G43" s="138"/>
      <c r="H43" s="3"/>
      <c r="L43" s="40"/>
      <c r="M43" s="13"/>
      <c r="N43" s="13"/>
      <c r="O43" s="13"/>
      <c r="P43" s="13"/>
      <c r="Q43" s="52"/>
      <c r="W43" s="140"/>
      <c r="X43" s="16"/>
      <c r="Y43" s="16"/>
      <c r="AH43" s="3"/>
      <c r="AI43" s="8"/>
      <c r="AJ43" s="6"/>
      <c r="AK43" s="31"/>
    </row>
    <row r="44">
      <c r="A44" s="5"/>
      <c r="B44" s="134"/>
      <c r="C44" s="5"/>
      <c r="D44" s="134"/>
      <c r="E44" s="134"/>
      <c r="G44" s="138"/>
      <c r="H44" s="3"/>
      <c r="I44" s="139"/>
      <c r="J44" s="3"/>
      <c r="K44" s="137"/>
      <c r="L44" s="40"/>
      <c r="M44" s="13"/>
      <c r="N44" s="13"/>
      <c r="O44" s="13"/>
      <c r="P44" s="13"/>
      <c r="Q44" s="52"/>
      <c r="W44" s="140"/>
      <c r="X44" s="16"/>
      <c r="Y44" s="16"/>
      <c r="AH44" s="3"/>
      <c r="AI44" s="8"/>
      <c r="AJ44" s="6"/>
      <c r="AK44" s="31"/>
    </row>
    <row r="45">
      <c r="A45" s="7"/>
      <c r="B45" s="41"/>
      <c r="C45" s="40"/>
      <c r="D45" s="41"/>
      <c r="E45" s="134"/>
      <c r="G45" s="138"/>
      <c r="H45" s="3"/>
      <c r="I45" s="139"/>
      <c r="L45" s="142"/>
      <c r="M45" s="13"/>
      <c r="N45" s="13"/>
      <c r="O45" s="13"/>
      <c r="P45" s="13"/>
      <c r="Q45" s="52"/>
      <c r="W45" s="140"/>
      <c r="X45" s="16"/>
      <c r="Y45" s="16"/>
      <c r="AH45" s="3"/>
      <c r="AI45" s="8"/>
      <c r="AJ45" s="6"/>
      <c r="AK45" s="31"/>
    </row>
    <row r="46">
      <c r="A46" s="5"/>
      <c r="B46" s="134"/>
      <c r="C46" s="133"/>
      <c r="D46" s="134"/>
      <c r="E46" s="134"/>
      <c r="G46" s="138"/>
      <c r="H46" s="3"/>
      <c r="L46" s="40"/>
      <c r="M46" s="13"/>
      <c r="N46" s="13"/>
      <c r="O46" s="13"/>
      <c r="P46" s="13"/>
      <c r="Q46" s="52"/>
      <c r="W46" s="140"/>
      <c r="X46" s="16"/>
      <c r="Y46" s="16"/>
      <c r="AH46" s="3"/>
      <c r="AI46" s="8"/>
      <c r="AJ46" s="6"/>
      <c r="AK46" s="31"/>
    </row>
    <row r="47">
      <c r="A47" s="5"/>
      <c r="B47" s="134"/>
      <c r="C47" s="133"/>
      <c r="D47" s="134"/>
      <c r="E47" s="134"/>
      <c r="G47" s="138"/>
      <c r="H47" s="3"/>
      <c r="I47" s="139"/>
      <c r="J47" s="3"/>
      <c r="K47" s="137"/>
      <c r="L47" s="142"/>
      <c r="M47" s="13"/>
      <c r="N47" s="13"/>
      <c r="O47" s="13"/>
      <c r="P47" s="13"/>
      <c r="Q47" s="52"/>
      <c r="W47" s="16"/>
      <c r="X47" s="16"/>
      <c r="Y47" s="16"/>
      <c r="AH47" s="3"/>
      <c r="AI47" s="8"/>
      <c r="AJ47" s="6"/>
      <c r="AK47" s="31"/>
    </row>
    <row r="48">
      <c r="A48" s="5"/>
      <c r="B48" s="134"/>
      <c r="C48" s="5"/>
      <c r="D48" s="134"/>
      <c r="E48" s="134"/>
      <c r="G48" s="138"/>
      <c r="H48" s="3"/>
      <c r="I48" s="139"/>
      <c r="J48" s="3"/>
      <c r="K48" s="137"/>
      <c r="L48" s="142"/>
      <c r="M48" s="13"/>
      <c r="N48" s="13"/>
      <c r="O48" s="13"/>
      <c r="P48" s="13"/>
      <c r="Q48" s="52"/>
      <c r="W48" s="16"/>
      <c r="X48" s="16"/>
      <c r="Y48" s="16"/>
    </row>
    <row r="49">
      <c r="A49" s="5"/>
      <c r="B49" s="134"/>
      <c r="C49" s="5"/>
      <c r="D49" s="134"/>
      <c r="E49" s="134"/>
      <c r="G49" s="138"/>
      <c r="H49" s="3"/>
      <c r="I49" s="139"/>
      <c r="J49" s="3"/>
      <c r="K49" s="137"/>
      <c r="L49" s="142"/>
      <c r="M49" s="13"/>
      <c r="N49" s="13"/>
      <c r="O49" s="13"/>
      <c r="P49" s="13"/>
      <c r="Q49" s="52"/>
      <c r="W49" s="16"/>
      <c r="X49" s="16"/>
      <c r="Y49" s="16"/>
    </row>
    <row r="50">
      <c r="A50" s="7"/>
      <c r="B50" s="41"/>
      <c r="C50" s="7"/>
      <c r="D50" s="41"/>
      <c r="E50" s="134"/>
      <c r="G50" s="138"/>
      <c r="H50" s="3"/>
      <c r="I50" s="139"/>
      <c r="J50" s="3"/>
      <c r="K50" s="137"/>
      <c r="L50" s="142"/>
      <c r="M50" s="13"/>
      <c r="N50" s="13"/>
      <c r="O50" s="13"/>
      <c r="P50" s="13"/>
      <c r="Q50" s="52"/>
      <c r="R50" s="16"/>
      <c r="S50" s="16"/>
      <c r="T50" s="16"/>
      <c r="U50" s="16"/>
      <c r="V50" s="28"/>
      <c r="W50" s="16"/>
      <c r="X50" s="16"/>
      <c r="Y50" s="16"/>
    </row>
    <row r="51">
      <c r="A51" s="5"/>
      <c r="B51" s="134"/>
      <c r="C51" s="133"/>
      <c r="D51" s="134"/>
      <c r="E51" s="134"/>
      <c r="G51" s="138"/>
      <c r="H51" s="3"/>
      <c r="I51" s="139"/>
      <c r="J51" s="3"/>
      <c r="K51" s="137"/>
      <c r="L51" s="40"/>
      <c r="M51" s="40"/>
      <c r="N51" s="40"/>
      <c r="O51" s="40"/>
      <c r="P51" s="13"/>
      <c r="Q51" s="52"/>
      <c r="R51" s="16"/>
      <c r="S51" s="16"/>
      <c r="T51" s="16"/>
      <c r="U51" s="16"/>
      <c r="V51" s="28"/>
      <c r="W51" s="16"/>
      <c r="X51" s="16"/>
      <c r="Y51" s="16"/>
    </row>
    <row r="52">
      <c r="A52" s="5"/>
      <c r="B52" s="134"/>
      <c r="C52" s="133"/>
      <c r="D52" s="134"/>
      <c r="E52" s="134"/>
      <c r="G52" s="138"/>
      <c r="H52" s="3"/>
      <c r="I52" s="139"/>
      <c r="J52" s="3"/>
      <c r="K52" s="137"/>
      <c r="L52" s="40"/>
      <c r="M52" s="40"/>
      <c r="N52" s="13"/>
      <c r="O52" s="13"/>
      <c r="P52" s="13"/>
      <c r="Q52" s="52"/>
      <c r="R52" s="16"/>
      <c r="S52" s="16"/>
      <c r="T52" s="16"/>
      <c r="U52" s="16"/>
      <c r="V52" s="28"/>
      <c r="W52" s="16"/>
      <c r="X52" s="16"/>
      <c r="Y52" s="28"/>
    </row>
    <row r="53">
      <c r="A53" s="5"/>
      <c r="B53" s="134"/>
      <c r="C53" s="5"/>
      <c r="D53" s="134"/>
      <c r="E53" s="134"/>
      <c r="G53" s="138"/>
      <c r="H53" s="3"/>
      <c r="I53" s="139"/>
      <c r="J53" s="3"/>
      <c r="K53" s="137"/>
      <c r="L53" s="40"/>
      <c r="M53" s="143"/>
      <c r="N53" s="40"/>
      <c r="O53" s="40"/>
      <c r="P53" s="13"/>
      <c r="Q53" s="52"/>
      <c r="W53" s="16"/>
      <c r="X53" s="16"/>
      <c r="Y53" s="28"/>
    </row>
    <row r="54">
      <c r="A54" s="5"/>
      <c r="B54" s="134"/>
      <c r="C54" s="5"/>
      <c r="D54" s="134"/>
      <c r="E54" s="134"/>
      <c r="G54" s="138"/>
      <c r="H54" s="3"/>
      <c r="I54" s="139"/>
      <c r="J54" s="3"/>
      <c r="K54" s="137"/>
      <c r="L54" s="40"/>
      <c r="M54" s="40"/>
      <c r="N54" s="13"/>
      <c r="O54" s="13"/>
      <c r="P54" s="13"/>
      <c r="Q54" s="52"/>
      <c r="R54" s="16"/>
      <c r="S54" s="16"/>
      <c r="T54" s="16"/>
      <c r="U54" s="16"/>
      <c r="V54" s="28"/>
      <c r="W54" s="16"/>
      <c r="X54" s="16"/>
      <c r="Y54" s="16"/>
    </row>
    <row r="55">
      <c r="A55" s="3"/>
      <c r="B55" s="144"/>
      <c r="C55" s="3"/>
      <c r="D55" s="145"/>
      <c r="E55" s="146"/>
      <c r="I55" s="6"/>
      <c r="J55" s="3"/>
      <c r="K55" s="8"/>
      <c r="L55" s="13"/>
      <c r="M55" s="13"/>
      <c r="N55" s="13"/>
      <c r="O55" s="13"/>
      <c r="P55" s="13"/>
      <c r="Q55" s="52"/>
      <c r="R55" s="16"/>
      <c r="S55" s="16"/>
      <c r="T55" s="16"/>
      <c r="U55" s="16"/>
      <c r="V55" s="28"/>
      <c r="W55" s="16"/>
      <c r="X55" s="16"/>
      <c r="Y55" s="16"/>
    </row>
    <row r="56">
      <c r="A56" s="3"/>
      <c r="B56" s="137"/>
      <c r="C56" s="3"/>
      <c r="D56" s="145"/>
      <c r="E56" s="146"/>
      <c r="I56" s="6"/>
      <c r="J56" s="3"/>
      <c r="K56" s="8"/>
      <c r="L56" s="142"/>
      <c r="M56" s="143"/>
      <c r="N56" s="13"/>
      <c r="O56" s="13"/>
      <c r="P56" s="13"/>
      <c r="Q56" s="52"/>
      <c r="R56" s="16"/>
      <c r="S56" s="16"/>
      <c r="T56" s="16"/>
      <c r="U56" s="16"/>
      <c r="V56" s="28"/>
      <c r="W56" s="16"/>
      <c r="X56" s="16"/>
      <c r="Y56" s="28"/>
    </row>
    <row r="57">
      <c r="A57" s="3"/>
      <c r="B57" s="137"/>
      <c r="C57" s="3"/>
      <c r="D57" s="145"/>
      <c r="E57" s="3"/>
      <c r="I57" s="6"/>
      <c r="J57" s="3"/>
      <c r="K57" s="8"/>
      <c r="L57" s="13"/>
      <c r="M57" s="13"/>
      <c r="N57" s="13"/>
      <c r="O57" s="13"/>
      <c r="P57" s="13"/>
      <c r="Q57" s="52"/>
      <c r="R57" s="16"/>
      <c r="S57" s="16"/>
      <c r="T57" s="16"/>
      <c r="U57" s="16"/>
      <c r="V57" s="28"/>
      <c r="W57" s="16"/>
      <c r="X57" s="16"/>
      <c r="Y57" s="28"/>
    </row>
    <row r="58">
      <c r="A58" s="3"/>
      <c r="B58" s="137"/>
      <c r="C58" s="3"/>
      <c r="D58" s="145"/>
      <c r="E58" s="146"/>
      <c r="I58" s="6"/>
      <c r="J58" s="3"/>
      <c r="K58" s="8"/>
      <c r="L58" s="13"/>
      <c r="M58" s="13"/>
      <c r="N58" s="13"/>
      <c r="O58" s="13"/>
      <c r="P58" s="13"/>
      <c r="Q58" s="52"/>
      <c r="R58" s="16"/>
      <c r="S58" s="16"/>
      <c r="T58" s="16"/>
      <c r="U58" s="16"/>
      <c r="V58" s="28"/>
      <c r="W58" s="16"/>
      <c r="X58" s="16"/>
      <c r="Y58" s="16"/>
    </row>
    <row r="59">
      <c r="A59" s="3"/>
      <c r="B59" s="137"/>
      <c r="C59" s="147"/>
      <c r="D59" s="145"/>
      <c r="E59" s="146"/>
      <c r="I59" s="6"/>
      <c r="J59" s="3"/>
      <c r="K59" s="8"/>
      <c r="L59" s="40"/>
      <c r="M59" s="40"/>
      <c r="N59" s="40"/>
      <c r="O59" s="142"/>
      <c r="P59" s="13"/>
      <c r="Q59" s="52"/>
      <c r="R59" s="16"/>
      <c r="S59" s="16"/>
      <c r="T59" s="16"/>
      <c r="U59" s="16"/>
      <c r="V59" s="28"/>
      <c r="W59" s="16"/>
      <c r="X59" s="16"/>
      <c r="Y59" s="16"/>
    </row>
    <row r="60">
      <c r="A60" s="3"/>
      <c r="B60" s="137"/>
      <c r="C60" s="3"/>
      <c r="D60" s="145"/>
      <c r="E60" s="3"/>
      <c r="I60" s="6"/>
      <c r="J60" s="3"/>
      <c r="K60" s="8"/>
      <c r="L60" s="13"/>
      <c r="M60" s="13"/>
      <c r="N60" s="13"/>
      <c r="O60" s="13"/>
      <c r="P60" s="13"/>
      <c r="Q60" s="52"/>
      <c r="R60" s="16"/>
      <c r="S60" s="16"/>
      <c r="T60" s="16"/>
      <c r="U60" s="16"/>
      <c r="V60" s="28"/>
      <c r="W60" s="16"/>
      <c r="X60" s="16"/>
      <c r="Y60" s="28"/>
    </row>
    <row r="61">
      <c r="I61" s="6"/>
      <c r="J61" s="3"/>
      <c r="K61" s="8"/>
      <c r="L61" s="40"/>
      <c r="M61" s="40"/>
      <c r="N61" s="40"/>
      <c r="O61" s="142"/>
      <c r="P61" s="13"/>
      <c r="Q61" s="52"/>
      <c r="R61" s="16"/>
      <c r="S61" s="16"/>
      <c r="T61" s="16"/>
      <c r="U61" s="16"/>
      <c r="V61" s="28"/>
      <c r="W61" s="16"/>
      <c r="X61" s="16"/>
      <c r="Y61" s="28"/>
    </row>
    <row r="62">
      <c r="I62" s="6"/>
      <c r="J62" s="3"/>
      <c r="K62" s="8"/>
      <c r="L62" s="12"/>
      <c r="M62" s="12"/>
      <c r="N62" s="13"/>
      <c r="O62" s="13"/>
      <c r="P62" s="13"/>
      <c r="Q62" s="52"/>
      <c r="R62" s="16"/>
      <c r="S62" s="16"/>
      <c r="T62" s="16"/>
      <c r="U62" s="16"/>
      <c r="V62" s="28"/>
      <c r="W62" s="16"/>
      <c r="X62" s="16"/>
      <c r="Y62" s="16"/>
    </row>
    <row r="63">
      <c r="I63" s="6"/>
      <c r="J63" s="3"/>
      <c r="K63" s="8"/>
      <c r="L63" s="49"/>
      <c r="M63" s="49"/>
      <c r="N63" s="148"/>
      <c r="O63" s="148"/>
      <c r="P63" s="148"/>
      <c r="Q63" s="52"/>
      <c r="R63" s="16"/>
      <c r="S63" s="16"/>
      <c r="T63" s="16"/>
      <c r="U63" s="16"/>
      <c r="V63" s="28"/>
      <c r="W63" s="16"/>
      <c r="X63" s="16"/>
      <c r="Y63" s="16"/>
    </row>
    <row r="64">
      <c r="I64" s="6"/>
      <c r="J64" s="3"/>
      <c r="K64" s="8"/>
      <c r="L64" s="49"/>
      <c r="M64" s="49"/>
      <c r="N64" s="148"/>
      <c r="O64" s="148"/>
      <c r="P64" s="148"/>
      <c r="Q64" s="52"/>
      <c r="R64" s="16"/>
      <c r="S64" s="16"/>
      <c r="T64" s="16"/>
      <c r="U64" s="16"/>
      <c r="V64" s="28"/>
      <c r="W64" s="16"/>
      <c r="X64" s="16"/>
      <c r="Y64" s="16"/>
    </row>
    <row r="65">
      <c r="I65" s="6"/>
      <c r="J65" s="3"/>
      <c r="K65" s="8"/>
      <c r="L65" s="49"/>
      <c r="M65" s="49"/>
      <c r="N65" s="148"/>
      <c r="O65" s="148"/>
      <c r="P65" s="148"/>
      <c r="Q65" s="52"/>
      <c r="R65" s="16"/>
      <c r="S65" s="16"/>
      <c r="T65" s="16"/>
      <c r="U65" s="16"/>
      <c r="V65" s="28"/>
      <c r="W65" s="16"/>
      <c r="X65" s="16"/>
      <c r="Y65" s="16"/>
    </row>
    <row r="66">
      <c r="I66" s="6"/>
      <c r="J66" s="3"/>
      <c r="K66" s="8"/>
      <c r="L66" s="49"/>
      <c r="M66" s="49"/>
      <c r="N66" s="148"/>
      <c r="O66" s="148"/>
      <c r="P66" s="148"/>
      <c r="Q66" s="52"/>
      <c r="R66" s="16"/>
      <c r="S66" s="16"/>
      <c r="T66" s="16"/>
      <c r="U66" s="16"/>
      <c r="V66" s="28"/>
      <c r="W66" s="16"/>
      <c r="X66" s="16"/>
      <c r="Y66" s="16"/>
    </row>
    <row r="67">
      <c r="I67" s="6"/>
      <c r="J67" s="3"/>
      <c r="K67" s="8"/>
      <c r="L67" s="49"/>
      <c r="M67" s="49"/>
      <c r="N67" s="148"/>
      <c r="O67" s="148"/>
      <c r="P67" s="148"/>
      <c r="Q67" s="52"/>
      <c r="R67" s="16"/>
      <c r="S67" s="16"/>
      <c r="T67" s="16"/>
      <c r="U67" s="16"/>
      <c r="V67" s="28"/>
      <c r="W67" s="16"/>
      <c r="X67" s="16"/>
      <c r="Y67" s="16"/>
    </row>
    <row r="68">
      <c r="I68" s="6"/>
      <c r="J68" s="3"/>
      <c r="K68" s="8"/>
      <c r="L68" s="49"/>
      <c r="M68" s="49"/>
      <c r="N68" s="148"/>
      <c r="O68" s="148"/>
      <c r="P68" s="148"/>
      <c r="Q68" s="52"/>
      <c r="R68" s="16"/>
      <c r="S68" s="16"/>
      <c r="T68" s="16"/>
      <c r="U68" s="16"/>
      <c r="V68" s="28"/>
      <c r="W68" s="16"/>
      <c r="X68" s="16"/>
      <c r="Y68" s="16"/>
    </row>
    <row r="69">
      <c r="I69" s="6"/>
      <c r="J69" s="3"/>
      <c r="K69" s="8"/>
      <c r="L69" s="49"/>
      <c r="M69" s="49"/>
      <c r="N69" s="148"/>
      <c r="O69" s="148"/>
      <c r="P69" s="148"/>
      <c r="Q69" s="52"/>
      <c r="R69" s="16"/>
      <c r="S69" s="16"/>
      <c r="T69" s="16"/>
      <c r="U69" s="16"/>
      <c r="V69" s="28"/>
      <c r="W69" s="16"/>
      <c r="X69" s="16"/>
      <c r="Y69" s="16"/>
    </row>
    <row r="70">
      <c r="I70" s="6"/>
      <c r="J70" s="3"/>
      <c r="K70" s="8"/>
      <c r="L70" s="49"/>
      <c r="M70" s="49"/>
      <c r="N70" s="148"/>
      <c r="O70" s="148"/>
      <c r="P70" s="148"/>
      <c r="Q70" s="52"/>
      <c r="R70" s="16"/>
      <c r="S70" s="16"/>
      <c r="T70" s="16"/>
      <c r="U70" s="16"/>
      <c r="V70" s="28"/>
      <c r="W70" s="16"/>
      <c r="X70" s="16"/>
      <c r="Y70" s="16"/>
    </row>
    <row r="71">
      <c r="I71" s="6"/>
      <c r="J71" s="3"/>
      <c r="K71" s="8"/>
      <c r="L71" s="49"/>
      <c r="M71" s="49"/>
      <c r="N71" s="148"/>
      <c r="O71" s="148"/>
      <c r="P71" s="148"/>
      <c r="Q71" s="52"/>
      <c r="R71" s="16"/>
      <c r="S71" s="16"/>
      <c r="T71" s="16"/>
      <c r="U71" s="16"/>
      <c r="V71" s="28"/>
      <c r="W71" s="16"/>
      <c r="X71" s="16"/>
      <c r="Y71" s="16"/>
    </row>
    <row r="72">
      <c r="I72" s="6"/>
      <c r="J72" s="3"/>
      <c r="K72" s="8"/>
      <c r="L72" s="49"/>
      <c r="M72" s="49"/>
      <c r="N72" s="148"/>
      <c r="O72" s="148"/>
      <c r="P72" s="148"/>
      <c r="Q72" s="52"/>
      <c r="R72" s="16"/>
      <c r="S72" s="16"/>
      <c r="T72" s="16"/>
      <c r="U72" s="16"/>
      <c r="V72" s="28"/>
      <c r="W72" s="16"/>
      <c r="X72" s="16"/>
      <c r="Y72" s="16"/>
    </row>
    <row r="73">
      <c r="I73" s="6"/>
      <c r="J73" s="3"/>
      <c r="K73" s="8"/>
      <c r="L73" s="49"/>
      <c r="M73" s="49"/>
      <c r="N73" s="148"/>
      <c r="O73" s="148"/>
      <c r="P73" s="148"/>
      <c r="Q73" s="52"/>
      <c r="R73" s="16"/>
      <c r="S73" s="16"/>
      <c r="T73" s="16"/>
      <c r="U73" s="16"/>
      <c r="V73" s="28"/>
      <c r="W73" s="16"/>
      <c r="X73" s="16"/>
      <c r="Y73" s="16"/>
    </row>
    <row r="74">
      <c r="I74" s="6"/>
      <c r="J74" s="3"/>
      <c r="K74" s="8"/>
      <c r="L74" s="49"/>
      <c r="M74" s="49"/>
      <c r="N74" s="148"/>
      <c r="O74" s="148"/>
      <c r="P74" s="148"/>
      <c r="Q74" s="52"/>
      <c r="R74" s="16"/>
      <c r="S74" s="16"/>
      <c r="T74" s="16"/>
      <c r="U74" s="16"/>
      <c r="V74" s="28"/>
      <c r="W74" s="16"/>
      <c r="X74" s="16"/>
      <c r="Y74" s="16"/>
    </row>
    <row r="75">
      <c r="I75" s="6"/>
      <c r="J75" s="3"/>
      <c r="K75" s="8"/>
      <c r="L75" s="49"/>
      <c r="M75" s="49"/>
      <c r="N75" s="148"/>
      <c r="O75" s="148"/>
      <c r="P75" s="148"/>
      <c r="Q75" s="52"/>
      <c r="R75" s="16"/>
      <c r="S75" s="16"/>
      <c r="T75" s="16"/>
      <c r="U75" s="16"/>
      <c r="V75" s="28"/>
      <c r="W75" s="16"/>
      <c r="X75" s="16"/>
      <c r="Y75" s="16"/>
    </row>
    <row r="76">
      <c r="I76" s="6"/>
      <c r="J76" s="3"/>
      <c r="K76" s="8"/>
      <c r="L76" s="49"/>
      <c r="M76" s="49"/>
      <c r="N76" s="148"/>
      <c r="O76" s="148"/>
      <c r="P76" s="148"/>
      <c r="Q76" s="52"/>
      <c r="R76" s="16"/>
      <c r="S76" s="16"/>
      <c r="T76" s="16"/>
      <c r="U76" s="16"/>
      <c r="V76" s="28"/>
      <c r="W76" s="16"/>
      <c r="X76" s="16"/>
      <c r="Y76" s="28"/>
    </row>
    <row r="77">
      <c r="I77" s="6"/>
      <c r="J77" s="3"/>
      <c r="K77" s="8"/>
      <c r="L77" s="49"/>
      <c r="M77" s="49"/>
      <c r="N77" s="148"/>
      <c r="O77" s="148"/>
      <c r="P77" s="148"/>
      <c r="Q77" s="52"/>
      <c r="R77" s="16"/>
      <c r="S77" s="16"/>
      <c r="T77" s="16"/>
      <c r="U77" s="16"/>
      <c r="V77" s="28"/>
      <c r="W77" s="16"/>
      <c r="X77" s="16"/>
      <c r="Y77" s="28"/>
    </row>
    <row r="78">
      <c r="I78" s="6"/>
      <c r="J78" s="3"/>
      <c r="K78" s="8"/>
      <c r="L78" s="49"/>
      <c r="M78" s="49"/>
      <c r="N78" s="148"/>
      <c r="O78" s="148"/>
      <c r="P78" s="148"/>
      <c r="Q78" s="52"/>
      <c r="R78" s="16"/>
      <c r="S78" s="16"/>
      <c r="T78" s="16"/>
      <c r="U78" s="16"/>
      <c r="V78" s="28"/>
      <c r="W78" s="16"/>
      <c r="X78" s="16"/>
      <c r="Y78" s="16"/>
    </row>
    <row r="79">
      <c r="I79" s="6"/>
      <c r="J79" s="3"/>
      <c r="K79" s="8"/>
      <c r="L79" s="49"/>
      <c r="M79" s="49"/>
      <c r="N79" s="148"/>
      <c r="O79" s="148"/>
      <c r="P79" s="148"/>
      <c r="Q79" s="52"/>
      <c r="R79" s="16"/>
      <c r="S79" s="16"/>
      <c r="T79" s="16"/>
      <c r="U79" s="16"/>
      <c r="V79" s="28"/>
      <c r="W79" s="16"/>
      <c r="X79" s="16"/>
      <c r="Y79" s="16"/>
    </row>
    <row r="80">
      <c r="I80" s="6"/>
      <c r="J80" s="3"/>
      <c r="K80" s="8"/>
      <c r="N80" s="52"/>
      <c r="O80" s="54"/>
      <c r="P80" s="52"/>
      <c r="Q80" s="52"/>
      <c r="R80" s="16"/>
      <c r="S80" s="16"/>
      <c r="T80" s="16"/>
      <c r="U80" s="16"/>
      <c r="V80" s="28"/>
      <c r="W80" s="16"/>
      <c r="X80" s="16"/>
      <c r="Y80" s="28"/>
    </row>
    <row r="81">
      <c r="I81" s="6"/>
      <c r="J81" s="6"/>
      <c r="K81" s="59"/>
      <c r="N81" s="52"/>
      <c r="O81" s="54"/>
      <c r="P81" s="52"/>
      <c r="Q81" s="52"/>
      <c r="R81" s="16"/>
      <c r="S81" s="16"/>
      <c r="T81" s="16"/>
      <c r="U81" s="16"/>
      <c r="V81" s="28"/>
      <c r="W81" s="16"/>
      <c r="X81" s="16"/>
      <c r="Y81" s="28"/>
    </row>
    <row r="82">
      <c r="I82" s="6"/>
      <c r="J82" s="6"/>
      <c r="K82" s="59"/>
      <c r="N82" s="52"/>
      <c r="O82" s="54"/>
      <c r="P82" s="52"/>
      <c r="Q82" s="52"/>
      <c r="R82" s="16"/>
      <c r="S82" s="16"/>
      <c r="T82" s="16"/>
      <c r="U82" s="16"/>
      <c r="V82" s="28"/>
      <c r="W82" s="16"/>
      <c r="X82" s="16"/>
      <c r="Y82" s="16"/>
    </row>
    <row r="83">
      <c r="I83" s="6"/>
      <c r="J83" s="6"/>
      <c r="K83" s="59"/>
      <c r="N83" s="52"/>
      <c r="O83" s="54"/>
      <c r="P83" s="52"/>
      <c r="Q83" s="52"/>
      <c r="R83" s="16"/>
      <c r="S83" s="16"/>
      <c r="T83" s="16"/>
      <c r="U83" s="16"/>
      <c r="V83" s="28"/>
      <c r="W83" s="16"/>
      <c r="X83" s="16"/>
      <c r="Y83" s="16"/>
    </row>
    <row r="84">
      <c r="I84" s="6"/>
      <c r="J84" s="6"/>
      <c r="K84" s="59"/>
      <c r="N84" s="16"/>
      <c r="O84" s="149"/>
      <c r="P84" s="16"/>
      <c r="Q84" s="16"/>
      <c r="R84" s="16"/>
      <c r="S84" s="16"/>
      <c r="T84" s="16"/>
      <c r="U84" s="16"/>
      <c r="V84" s="28"/>
      <c r="W84" s="16"/>
      <c r="X84" s="16"/>
      <c r="Y84" s="28"/>
    </row>
    <row r="85">
      <c r="I85" s="6"/>
      <c r="J85" s="6"/>
      <c r="K85" s="59"/>
      <c r="N85" s="16"/>
      <c r="O85" s="149"/>
      <c r="P85" s="16"/>
      <c r="Q85" s="16"/>
      <c r="R85" s="16"/>
      <c r="S85" s="16"/>
      <c r="T85" s="16"/>
      <c r="U85" s="16"/>
      <c r="V85" s="28"/>
      <c r="W85" s="16"/>
      <c r="X85" s="16"/>
      <c r="Y85" s="28"/>
    </row>
    <row r="86">
      <c r="I86" s="6"/>
      <c r="J86" s="6"/>
      <c r="K86" s="59"/>
      <c r="N86" s="16"/>
      <c r="O86" s="149"/>
      <c r="P86" s="16"/>
      <c r="Q86" s="16"/>
      <c r="R86" s="16"/>
      <c r="S86" s="16"/>
      <c r="T86" s="16"/>
      <c r="U86" s="16"/>
      <c r="V86" s="28"/>
      <c r="W86" s="16"/>
      <c r="X86" s="16"/>
      <c r="Y86" s="16"/>
    </row>
    <row r="87">
      <c r="I87" s="6"/>
      <c r="J87" s="6"/>
      <c r="K87" s="59"/>
      <c r="N87" s="16"/>
      <c r="O87" s="149"/>
      <c r="P87" s="16"/>
      <c r="Q87" s="16"/>
      <c r="R87" s="16"/>
      <c r="S87" s="16"/>
      <c r="T87" s="16"/>
      <c r="U87" s="16"/>
      <c r="V87" s="28"/>
      <c r="W87" s="16"/>
      <c r="X87" s="16"/>
      <c r="Y87" s="16"/>
    </row>
    <row r="88">
      <c r="I88" s="6"/>
      <c r="J88" s="6"/>
      <c r="K88" s="59"/>
      <c r="N88" s="16"/>
      <c r="O88" s="149"/>
      <c r="P88" s="16"/>
      <c r="Q88" s="16"/>
      <c r="R88" s="16"/>
      <c r="S88" s="16"/>
      <c r="T88" s="16"/>
      <c r="U88" s="16"/>
      <c r="V88" s="28"/>
      <c r="W88" s="16"/>
      <c r="X88" s="16"/>
      <c r="Y88" s="16"/>
    </row>
    <row r="89">
      <c r="I89" s="6"/>
      <c r="J89" s="6"/>
      <c r="K89" s="59"/>
      <c r="N89" s="16"/>
      <c r="O89" s="149"/>
      <c r="P89" s="16"/>
      <c r="Q89" s="16"/>
      <c r="R89" s="16"/>
      <c r="S89" s="16"/>
      <c r="T89" s="16"/>
      <c r="U89" s="16"/>
      <c r="V89" s="28"/>
      <c r="W89" s="16"/>
      <c r="X89" s="16"/>
      <c r="Y89" s="16"/>
    </row>
    <row r="90">
      <c r="I90" s="6"/>
      <c r="J90" s="6"/>
      <c r="K90" s="59"/>
      <c r="N90" s="16"/>
      <c r="O90" s="149"/>
      <c r="P90" s="16"/>
      <c r="Q90" s="16"/>
      <c r="R90" s="16"/>
      <c r="S90" s="16"/>
      <c r="T90" s="16"/>
      <c r="U90" s="16"/>
      <c r="V90" s="28"/>
      <c r="W90" s="16"/>
      <c r="X90" s="16"/>
      <c r="Y90" s="16"/>
    </row>
    <row r="91">
      <c r="I91" s="6"/>
      <c r="J91" s="6"/>
      <c r="K91" s="59"/>
      <c r="N91" s="16"/>
      <c r="O91" s="149"/>
      <c r="P91" s="16"/>
      <c r="Q91" s="16"/>
      <c r="R91" s="16"/>
      <c r="S91" s="16"/>
      <c r="T91" s="16"/>
      <c r="U91" s="16"/>
      <c r="V91" s="28"/>
      <c r="W91" s="16"/>
      <c r="X91" s="16"/>
      <c r="Y91" s="16"/>
    </row>
    <row r="92">
      <c r="I92" s="6"/>
      <c r="J92" s="6"/>
      <c r="K92" s="59"/>
      <c r="N92" s="16"/>
      <c r="O92" s="149"/>
      <c r="P92" s="16"/>
      <c r="Q92" s="16"/>
      <c r="R92" s="16"/>
      <c r="S92" s="16"/>
      <c r="T92" s="16"/>
      <c r="U92" s="16"/>
      <c r="V92" s="28"/>
      <c r="W92" s="16"/>
      <c r="X92" s="16"/>
      <c r="Y92" s="16"/>
    </row>
    <row r="93">
      <c r="I93" s="6"/>
      <c r="J93" s="6"/>
      <c r="K93" s="59"/>
      <c r="N93" s="16"/>
      <c r="O93" s="149"/>
      <c r="P93" s="16"/>
      <c r="Q93" s="16"/>
      <c r="R93" s="16"/>
      <c r="S93" s="16"/>
      <c r="T93" s="16"/>
      <c r="U93" s="16"/>
      <c r="V93" s="28"/>
      <c r="W93" s="16"/>
      <c r="X93" s="16"/>
      <c r="Y93" s="16"/>
    </row>
    <row r="94">
      <c r="I94" s="6"/>
      <c r="J94" s="6"/>
      <c r="K94" s="59"/>
      <c r="N94" s="16"/>
      <c r="O94" s="149"/>
      <c r="P94" s="16"/>
      <c r="Q94" s="16"/>
      <c r="R94" s="16"/>
      <c r="S94" s="16"/>
      <c r="T94" s="16"/>
      <c r="U94" s="16"/>
      <c r="V94" s="28"/>
      <c r="W94" s="16"/>
      <c r="X94" s="16"/>
      <c r="Y94" s="16"/>
    </row>
    <row r="95">
      <c r="I95" s="6"/>
      <c r="J95" s="6"/>
      <c r="K95" s="59"/>
      <c r="N95" s="16"/>
      <c r="O95" s="149"/>
      <c r="P95" s="16"/>
      <c r="Q95" s="16"/>
      <c r="R95" s="16"/>
      <c r="S95" s="16"/>
      <c r="T95" s="16"/>
      <c r="U95" s="16"/>
      <c r="V95" s="28"/>
      <c r="W95" s="16"/>
      <c r="X95" s="16"/>
      <c r="Y95" s="16"/>
    </row>
    <row r="96">
      <c r="K96" s="59"/>
      <c r="N96" s="16"/>
      <c r="O96" s="149"/>
      <c r="P96" s="16"/>
      <c r="Q96" s="16"/>
      <c r="R96" s="16"/>
      <c r="S96" s="16"/>
      <c r="T96" s="16"/>
      <c r="U96" s="16"/>
      <c r="V96" s="28"/>
      <c r="W96" s="16"/>
      <c r="X96" s="16"/>
      <c r="Y96" s="16"/>
    </row>
    <row r="97">
      <c r="K97" s="59"/>
      <c r="N97" s="16"/>
      <c r="O97" s="149"/>
      <c r="P97" s="16"/>
      <c r="Q97" s="16"/>
      <c r="R97" s="16"/>
      <c r="S97" s="16"/>
      <c r="T97" s="16"/>
      <c r="U97" s="16"/>
      <c r="V97" s="28"/>
      <c r="W97" s="16"/>
      <c r="X97" s="16"/>
      <c r="Y97" s="16"/>
    </row>
    <row r="98">
      <c r="K98" s="59"/>
      <c r="N98" s="16"/>
      <c r="O98" s="149"/>
      <c r="P98" s="16"/>
      <c r="Q98" s="16"/>
      <c r="R98" s="16"/>
      <c r="S98" s="16"/>
      <c r="T98" s="16"/>
      <c r="U98" s="16"/>
      <c r="V98" s="28"/>
      <c r="W98" s="16"/>
      <c r="X98" s="16"/>
      <c r="Y98" s="16"/>
    </row>
    <row r="99">
      <c r="K99" s="59"/>
      <c r="N99" s="16"/>
      <c r="O99" s="149"/>
      <c r="P99" s="16"/>
      <c r="Q99" s="16"/>
      <c r="R99" s="16"/>
      <c r="S99" s="16"/>
      <c r="T99" s="16"/>
      <c r="U99" s="16"/>
      <c r="V99" s="28"/>
      <c r="W99" s="16"/>
      <c r="X99" s="16"/>
      <c r="Y99" s="16"/>
    </row>
    <row r="100">
      <c r="N100" s="16"/>
      <c r="O100" s="149"/>
      <c r="P100" s="16"/>
      <c r="Q100" s="16"/>
      <c r="R100" s="16"/>
      <c r="S100" s="16"/>
      <c r="T100" s="16"/>
      <c r="U100" s="16"/>
      <c r="V100" s="28"/>
      <c r="W100" s="16"/>
      <c r="X100" s="16"/>
      <c r="Y100" s="16"/>
    </row>
    <row r="101">
      <c r="N101" s="16"/>
      <c r="O101" s="149"/>
      <c r="P101" s="16"/>
      <c r="Q101" s="16"/>
      <c r="R101" s="16"/>
      <c r="S101" s="16"/>
      <c r="T101" s="16"/>
      <c r="U101" s="16"/>
      <c r="V101" s="28"/>
      <c r="W101" s="16"/>
      <c r="X101" s="16"/>
      <c r="Y101" s="28"/>
    </row>
    <row r="102">
      <c r="N102" s="16"/>
      <c r="O102" s="149"/>
      <c r="P102" s="16"/>
      <c r="Q102" s="16"/>
      <c r="R102" s="16"/>
      <c r="S102" s="16"/>
      <c r="T102" s="16"/>
      <c r="U102" s="16"/>
      <c r="V102" s="28"/>
      <c r="W102" s="16"/>
      <c r="X102" s="16"/>
      <c r="Y102" s="16"/>
    </row>
    <row r="103">
      <c r="N103" s="16"/>
      <c r="O103" s="149"/>
      <c r="P103" s="16"/>
      <c r="Q103" s="16"/>
      <c r="R103" s="16"/>
      <c r="S103" s="16"/>
      <c r="T103" s="16"/>
      <c r="U103" s="16"/>
      <c r="V103" s="28"/>
      <c r="W103" s="16"/>
      <c r="X103" s="16"/>
      <c r="Y103" s="16"/>
    </row>
    <row r="104">
      <c r="N104" s="16"/>
      <c r="O104" s="149"/>
      <c r="P104" s="16"/>
      <c r="Q104" s="16"/>
      <c r="R104" s="16"/>
      <c r="S104" s="16"/>
      <c r="T104" s="16"/>
      <c r="U104" s="16"/>
      <c r="V104" s="28"/>
      <c r="W104" s="16"/>
      <c r="X104" s="16"/>
      <c r="Y104" s="16"/>
    </row>
    <row r="105">
      <c r="N105" s="16"/>
      <c r="O105" s="149"/>
      <c r="P105" s="16"/>
      <c r="Q105" s="16"/>
      <c r="R105" s="16"/>
      <c r="S105" s="16"/>
      <c r="T105" s="16"/>
      <c r="U105" s="16"/>
      <c r="V105" s="28"/>
      <c r="W105" s="16"/>
      <c r="X105" s="16"/>
      <c r="Y105" s="28"/>
    </row>
    <row r="106">
      <c r="N106" s="16"/>
      <c r="O106" s="149"/>
      <c r="P106" s="16"/>
      <c r="Q106" s="16"/>
      <c r="R106" s="16"/>
      <c r="S106" s="16"/>
      <c r="T106" s="16"/>
      <c r="U106" s="16"/>
      <c r="V106" s="28"/>
      <c r="W106" s="16"/>
      <c r="X106" s="16"/>
      <c r="Y106" s="16"/>
    </row>
    <row r="107">
      <c r="N107" s="16"/>
      <c r="O107" s="149"/>
      <c r="P107" s="16"/>
      <c r="Q107" s="16"/>
      <c r="R107" s="16"/>
      <c r="S107" s="16"/>
      <c r="T107" s="16"/>
      <c r="U107" s="16"/>
      <c r="V107" s="28"/>
      <c r="W107" s="16"/>
      <c r="X107" s="16"/>
      <c r="Y107" s="16"/>
    </row>
    <row r="108">
      <c r="N108" s="16"/>
      <c r="O108" s="149"/>
      <c r="P108" s="16"/>
      <c r="Q108" s="16"/>
      <c r="R108" s="16"/>
      <c r="S108" s="16"/>
      <c r="T108" s="16"/>
      <c r="U108" s="16"/>
      <c r="V108" s="28"/>
      <c r="W108" s="16"/>
      <c r="X108" s="16"/>
      <c r="Y108" s="16"/>
    </row>
    <row r="109">
      <c r="N109" s="16"/>
      <c r="O109" s="149"/>
      <c r="P109" s="16"/>
      <c r="Q109" s="16"/>
      <c r="R109" s="16"/>
      <c r="S109" s="16"/>
      <c r="T109" s="16"/>
      <c r="U109" s="16"/>
      <c r="V109" s="28"/>
      <c r="W109" s="16"/>
      <c r="X109" s="16"/>
      <c r="Y109" s="28"/>
    </row>
    <row r="110">
      <c r="N110" s="16"/>
      <c r="O110" s="149"/>
      <c r="P110" s="16"/>
      <c r="Q110" s="16"/>
      <c r="R110" s="16"/>
      <c r="S110" s="16"/>
      <c r="T110" s="16"/>
      <c r="U110" s="16"/>
      <c r="V110" s="28"/>
      <c r="W110" s="16"/>
      <c r="X110" s="16"/>
      <c r="Y110" s="16"/>
    </row>
    <row r="111">
      <c r="N111" s="16"/>
      <c r="O111" s="149"/>
      <c r="P111" s="16"/>
      <c r="Q111" s="16"/>
      <c r="R111" s="16"/>
      <c r="S111" s="16"/>
      <c r="T111" s="16"/>
      <c r="U111" s="16"/>
      <c r="V111" s="28"/>
      <c r="W111" s="16"/>
      <c r="X111" s="16"/>
      <c r="Y111" s="16"/>
    </row>
    <row r="112">
      <c r="N112" s="16"/>
      <c r="O112" s="149"/>
      <c r="P112" s="16"/>
      <c r="Q112" s="16"/>
      <c r="R112" s="16"/>
      <c r="S112" s="16"/>
      <c r="T112" s="16"/>
      <c r="U112" s="16"/>
      <c r="V112" s="28"/>
      <c r="W112" s="16"/>
      <c r="X112" s="16"/>
      <c r="Y112" s="16"/>
    </row>
    <row r="113">
      <c r="N113" s="16"/>
      <c r="O113" s="149"/>
      <c r="P113" s="16"/>
      <c r="Q113" s="16"/>
      <c r="R113" s="16"/>
      <c r="S113" s="16"/>
      <c r="T113" s="16"/>
      <c r="U113" s="16"/>
      <c r="V113" s="28"/>
      <c r="W113" s="16"/>
      <c r="X113" s="16"/>
      <c r="Y113" s="16"/>
    </row>
    <row r="114">
      <c r="N114" s="16"/>
      <c r="O114" s="149"/>
      <c r="P114" s="16"/>
      <c r="Q114" s="16"/>
      <c r="R114" s="16"/>
      <c r="S114" s="16"/>
      <c r="T114" s="16"/>
      <c r="U114" s="16"/>
      <c r="V114" s="28"/>
      <c r="W114" s="16"/>
      <c r="X114" s="16"/>
      <c r="Y114" s="16"/>
    </row>
    <row r="115">
      <c r="N115" s="16"/>
      <c r="O115" s="149"/>
      <c r="P115" s="16"/>
      <c r="Q115" s="16"/>
      <c r="R115" s="16"/>
      <c r="S115" s="16"/>
      <c r="T115" s="16"/>
      <c r="U115" s="16"/>
      <c r="V115" s="28"/>
      <c r="W115" s="16"/>
      <c r="X115" s="16"/>
      <c r="Y115" s="16"/>
    </row>
    <row r="116">
      <c r="N116" s="16"/>
      <c r="O116" s="149"/>
      <c r="P116" s="16"/>
      <c r="Q116" s="16"/>
      <c r="R116" s="16"/>
      <c r="S116" s="16"/>
      <c r="T116" s="16"/>
      <c r="U116" s="16"/>
      <c r="V116" s="28"/>
      <c r="W116" s="16"/>
      <c r="X116" s="16"/>
      <c r="Y116" s="16"/>
    </row>
    <row r="117">
      <c r="N117" s="16"/>
      <c r="O117" s="149"/>
      <c r="P117" s="16"/>
      <c r="Q117" s="16"/>
      <c r="R117" s="16"/>
      <c r="S117" s="16"/>
      <c r="T117" s="16"/>
      <c r="U117" s="16"/>
      <c r="V117" s="28"/>
      <c r="W117" s="16"/>
      <c r="X117" s="16"/>
      <c r="Y117" s="16"/>
    </row>
    <row r="118">
      <c r="N118" s="16"/>
      <c r="O118" s="149"/>
      <c r="P118" s="16"/>
      <c r="Q118" s="16"/>
      <c r="R118" s="16"/>
      <c r="S118" s="16"/>
      <c r="T118" s="16"/>
      <c r="U118" s="16"/>
      <c r="V118" s="28"/>
      <c r="W118" s="16"/>
      <c r="X118" s="16"/>
      <c r="Y118" s="16"/>
    </row>
    <row r="119">
      <c r="N119" s="16"/>
      <c r="O119" s="149"/>
      <c r="P119" s="16"/>
      <c r="Q119" s="16"/>
      <c r="R119" s="16"/>
      <c r="S119" s="16"/>
      <c r="T119" s="16"/>
      <c r="U119" s="16"/>
      <c r="V119" s="28"/>
      <c r="W119" s="16"/>
      <c r="X119" s="16"/>
      <c r="Y119" s="16"/>
    </row>
    <row r="120">
      <c r="N120" s="16"/>
      <c r="O120" s="149"/>
      <c r="P120" s="16"/>
      <c r="Q120" s="16"/>
      <c r="R120" s="16"/>
      <c r="S120" s="16"/>
      <c r="T120" s="16"/>
      <c r="U120" s="16"/>
      <c r="V120" s="28"/>
      <c r="W120" s="16"/>
      <c r="X120" s="16"/>
      <c r="Y120" s="16"/>
    </row>
    <row r="121">
      <c r="N121" s="16"/>
      <c r="O121" s="149"/>
      <c r="P121" s="16"/>
      <c r="Q121" s="16"/>
      <c r="R121" s="16"/>
      <c r="S121" s="16"/>
      <c r="T121" s="16"/>
      <c r="U121" s="16"/>
      <c r="V121" s="28"/>
      <c r="W121" s="16"/>
      <c r="X121" s="16"/>
      <c r="Y121" s="16"/>
    </row>
    <row r="122">
      <c r="N122" s="16"/>
      <c r="O122" s="149"/>
      <c r="P122" s="16"/>
      <c r="Q122" s="16"/>
      <c r="R122" s="16"/>
      <c r="S122" s="16"/>
      <c r="T122" s="16"/>
      <c r="U122" s="16"/>
      <c r="V122" s="28"/>
      <c r="W122" s="16"/>
      <c r="X122" s="16"/>
      <c r="Y122" s="16"/>
    </row>
    <row r="123">
      <c r="N123" s="16"/>
      <c r="O123" s="149"/>
      <c r="P123" s="16"/>
      <c r="Q123" s="16"/>
      <c r="R123" s="16"/>
      <c r="S123" s="16"/>
      <c r="T123" s="16"/>
      <c r="U123" s="16"/>
      <c r="V123" s="28"/>
      <c r="W123" s="16"/>
      <c r="X123" s="16"/>
      <c r="Y123" s="16"/>
    </row>
    <row r="124">
      <c r="N124" s="16"/>
      <c r="O124" s="149"/>
      <c r="P124" s="16"/>
      <c r="Q124" s="16"/>
      <c r="R124" s="16"/>
      <c r="S124" s="16"/>
      <c r="T124" s="16"/>
      <c r="U124" s="16"/>
      <c r="V124" s="28"/>
      <c r="W124" s="16"/>
      <c r="X124" s="16"/>
      <c r="Y124" s="16"/>
    </row>
    <row r="125">
      <c r="N125" s="16"/>
      <c r="O125" s="149"/>
      <c r="P125" s="16"/>
      <c r="Q125" s="16"/>
      <c r="R125" s="16"/>
      <c r="S125" s="16"/>
      <c r="T125" s="16"/>
      <c r="U125" s="16"/>
      <c r="V125" s="28"/>
      <c r="W125" s="16"/>
      <c r="X125" s="16"/>
      <c r="Y125" s="16"/>
    </row>
    <row r="126">
      <c r="N126" s="16"/>
      <c r="O126" s="149"/>
      <c r="P126" s="16"/>
      <c r="Q126" s="16"/>
      <c r="R126" s="16"/>
      <c r="S126" s="16"/>
      <c r="T126" s="16"/>
      <c r="U126" s="16"/>
      <c r="V126" s="28"/>
      <c r="W126" s="16"/>
      <c r="X126" s="16"/>
      <c r="Y126" s="16"/>
    </row>
    <row r="127">
      <c r="N127" s="16"/>
      <c r="O127" s="149"/>
      <c r="P127" s="16"/>
      <c r="Q127" s="16"/>
      <c r="R127" s="16"/>
      <c r="S127" s="16"/>
      <c r="T127" s="16"/>
      <c r="U127" s="16"/>
      <c r="V127" s="28"/>
      <c r="W127" s="16"/>
      <c r="X127" s="16"/>
      <c r="Y127" s="16"/>
    </row>
    <row r="128">
      <c r="N128" s="16"/>
      <c r="O128" s="149"/>
      <c r="P128" s="16"/>
      <c r="Q128" s="16"/>
      <c r="R128" s="16"/>
      <c r="S128" s="16"/>
      <c r="T128" s="16"/>
      <c r="U128" s="16"/>
      <c r="V128" s="28"/>
      <c r="W128" s="16"/>
      <c r="X128" s="16"/>
      <c r="Y128" s="16"/>
    </row>
    <row r="129">
      <c r="N129" s="16"/>
      <c r="O129" s="149"/>
      <c r="P129" s="16"/>
      <c r="Q129" s="16"/>
      <c r="R129" s="16"/>
      <c r="S129" s="16"/>
      <c r="T129" s="16"/>
      <c r="U129" s="16"/>
      <c r="V129" s="28"/>
      <c r="W129" s="16"/>
      <c r="X129" s="16"/>
      <c r="Y129" s="16"/>
    </row>
    <row r="130">
      <c r="N130" s="16"/>
      <c r="O130" s="149"/>
      <c r="P130" s="16"/>
      <c r="Q130" s="16"/>
      <c r="R130" s="16"/>
      <c r="S130" s="16"/>
      <c r="T130" s="16"/>
      <c r="U130" s="16"/>
      <c r="V130" s="28"/>
      <c r="W130" s="16"/>
      <c r="X130" s="16"/>
      <c r="Y130" s="16"/>
    </row>
    <row r="131">
      <c r="N131" s="16"/>
      <c r="O131" s="149"/>
      <c r="P131" s="16"/>
      <c r="Q131" s="16"/>
      <c r="R131" s="16"/>
      <c r="S131" s="16"/>
      <c r="T131" s="16"/>
      <c r="U131" s="16"/>
      <c r="V131" s="28"/>
      <c r="W131" s="16"/>
      <c r="X131" s="16"/>
      <c r="Y131" s="16"/>
    </row>
    <row r="132">
      <c r="N132" s="16"/>
      <c r="O132" s="149"/>
      <c r="P132" s="16"/>
      <c r="Q132" s="16"/>
      <c r="R132" s="16"/>
      <c r="S132" s="16"/>
      <c r="T132" s="16"/>
      <c r="U132" s="16"/>
      <c r="V132" s="28"/>
      <c r="W132" s="16"/>
      <c r="X132" s="16"/>
      <c r="Y132" s="28"/>
    </row>
    <row r="133">
      <c r="N133" s="16"/>
      <c r="O133" s="149"/>
      <c r="P133" s="16"/>
      <c r="Q133" s="16"/>
      <c r="R133" s="16"/>
      <c r="S133" s="16"/>
      <c r="T133" s="16"/>
      <c r="U133" s="16"/>
      <c r="V133" s="28"/>
      <c r="W133" s="16"/>
      <c r="X133" s="16"/>
      <c r="Y133" s="28"/>
    </row>
    <row r="134">
      <c r="N134" s="16"/>
      <c r="O134" s="149"/>
      <c r="P134" s="16"/>
      <c r="Q134" s="16"/>
      <c r="R134" s="16"/>
      <c r="S134" s="16"/>
      <c r="T134" s="16"/>
      <c r="U134" s="16"/>
      <c r="V134" s="28"/>
      <c r="W134" s="16"/>
      <c r="X134" s="16"/>
      <c r="Y134" s="16"/>
    </row>
    <row r="135">
      <c r="N135" s="16"/>
      <c r="O135" s="149"/>
      <c r="P135" s="16"/>
      <c r="Q135" s="16"/>
      <c r="R135" s="16"/>
      <c r="S135" s="16"/>
      <c r="T135" s="16"/>
      <c r="U135" s="16"/>
      <c r="V135" s="28"/>
      <c r="W135" s="16"/>
      <c r="X135" s="16"/>
      <c r="Y135" s="16"/>
    </row>
    <row r="136">
      <c r="N136" s="16"/>
      <c r="O136" s="149"/>
      <c r="P136" s="16"/>
      <c r="Q136" s="16"/>
      <c r="R136" s="16"/>
      <c r="S136" s="16"/>
      <c r="T136" s="16"/>
      <c r="U136" s="16"/>
      <c r="V136" s="28"/>
      <c r="W136" s="16"/>
      <c r="X136" s="16"/>
      <c r="Y136" s="28"/>
    </row>
    <row r="137">
      <c r="N137" s="16"/>
      <c r="O137" s="149"/>
      <c r="P137" s="16"/>
      <c r="Q137" s="16"/>
      <c r="R137" s="16"/>
      <c r="S137" s="16"/>
      <c r="T137" s="16"/>
      <c r="U137" s="16"/>
      <c r="V137" s="28"/>
      <c r="W137" s="16"/>
      <c r="X137" s="16"/>
      <c r="Y137" s="28"/>
    </row>
    <row r="138">
      <c r="N138" s="16"/>
      <c r="O138" s="149"/>
      <c r="P138" s="16"/>
      <c r="Q138" s="16"/>
      <c r="R138" s="16"/>
      <c r="S138" s="16"/>
      <c r="T138" s="16"/>
      <c r="U138" s="16"/>
      <c r="V138" s="28"/>
      <c r="W138" s="16"/>
      <c r="X138" s="16"/>
      <c r="Y138" s="16"/>
    </row>
    <row r="139">
      <c r="N139" s="16"/>
      <c r="O139" s="149"/>
      <c r="P139" s="16"/>
      <c r="Q139" s="16"/>
      <c r="R139" s="16"/>
      <c r="S139" s="16"/>
      <c r="T139" s="16"/>
      <c r="U139" s="16"/>
      <c r="V139" s="28"/>
      <c r="W139" s="16"/>
      <c r="X139" s="16"/>
      <c r="Y139" s="16"/>
    </row>
    <row r="140">
      <c r="N140" s="16"/>
      <c r="O140" s="149"/>
      <c r="P140" s="16"/>
      <c r="Q140" s="16"/>
      <c r="R140" s="16"/>
      <c r="S140" s="16"/>
      <c r="T140" s="16"/>
      <c r="U140" s="16"/>
      <c r="V140" s="28"/>
      <c r="W140" s="16"/>
      <c r="X140" s="16"/>
      <c r="Y140" s="16"/>
    </row>
    <row r="141">
      <c r="N141" s="16"/>
      <c r="O141" s="149"/>
      <c r="P141" s="16"/>
      <c r="Q141" s="16"/>
      <c r="R141" s="16"/>
      <c r="S141" s="16"/>
      <c r="T141" s="16"/>
      <c r="U141" s="16"/>
      <c r="V141" s="28"/>
      <c r="W141" s="16"/>
      <c r="X141" s="16"/>
      <c r="Y141" s="16"/>
    </row>
    <row r="142">
      <c r="N142" s="16"/>
      <c r="O142" s="149"/>
      <c r="P142" s="16"/>
      <c r="Q142" s="16"/>
      <c r="R142" s="16"/>
      <c r="S142" s="16"/>
      <c r="T142" s="16"/>
      <c r="U142" s="16"/>
      <c r="V142" s="28"/>
      <c r="W142" s="16"/>
      <c r="X142" s="16"/>
      <c r="Y142" s="16"/>
    </row>
    <row r="143">
      <c r="N143" s="16"/>
      <c r="O143" s="149"/>
      <c r="P143" s="16"/>
      <c r="Q143" s="16"/>
      <c r="R143" s="16"/>
      <c r="S143" s="16"/>
      <c r="T143" s="16"/>
      <c r="U143" s="16"/>
      <c r="V143" s="28"/>
      <c r="W143" s="16"/>
      <c r="X143" s="16"/>
      <c r="Y143" s="16"/>
    </row>
    <row r="144">
      <c r="N144" s="16"/>
      <c r="O144" s="149"/>
      <c r="P144" s="16"/>
      <c r="Q144" s="16"/>
      <c r="R144" s="16"/>
      <c r="S144" s="16"/>
      <c r="T144" s="16"/>
      <c r="U144" s="16"/>
      <c r="V144" s="28"/>
      <c r="W144" s="16"/>
      <c r="X144" s="16"/>
      <c r="Y144" s="16"/>
    </row>
  </sheetData>
  <mergeCells count="4">
    <mergeCell ref="B2:C2"/>
    <mergeCell ref="D2:E2"/>
    <mergeCell ref="A14:E14"/>
    <mergeCell ref="E23:F23"/>
  </mergeCells>
  <printOptions gridLines="1" horizontalCentered="1"/>
  <pageMargins bottom="0.75" footer="0.0" header="0.0" left="0.25" right="0.25" top="0.75"/>
  <pageSetup cellComments="atEnd" orientation="portrait" pageOrder="overThenDown"/>
  <colBreaks count="2" manualBreakCount="2">
    <brk man="1"/>
    <brk id="7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1.25"/>
    <col customWidth="1" min="3" max="3" width="10.88"/>
    <col customWidth="1" min="4" max="4" width="9.75"/>
    <col customWidth="1" min="5" max="5" width="10.75"/>
    <col customWidth="1" min="6" max="6" width="12.25"/>
    <col customWidth="1" min="7" max="7" width="12.13"/>
    <col customWidth="1" min="8" max="13" width="11.5"/>
    <col customWidth="1" min="14" max="14" width="12.75"/>
    <col customWidth="1" min="15" max="15" width="5.63"/>
    <col customWidth="1" min="16" max="16" width="7.75"/>
    <col customWidth="1" min="17" max="17" width="10.25"/>
    <col customWidth="1" min="18" max="18" width="5.0"/>
    <col customWidth="1" min="19" max="19" width="11.75"/>
    <col customWidth="1" min="20" max="20" width="14.63"/>
    <col customWidth="1" min="21" max="22" width="11.5"/>
    <col customWidth="1" min="23" max="23" width="11.75"/>
    <col customWidth="1" min="24" max="24" width="10.25"/>
  </cols>
  <sheetData>
    <row r="1">
      <c r="A1" s="150" t="s">
        <v>57</v>
      </c>
      <c r="B1" s="9"/>
      <c r="C1" s="10" t="s">
        <v>58</v>
      </c>
      <c r="D1" s="12"/>
      <c r="E1" s="12"/>
      <c r="F1" s="12"/>
      <c r="G1" s="10"/>
      <c r="N1" s="14"/>
      <c r="O1" s="10"/>
      <c r="P1" s="13"/>
      <c r="Q1" s="9"/>
      <c r="S1" s="14"/>
      <c r="T1" s="14"/>
      <c r="U1" s="78"/>
      <c r="V1" s="14"/>
      <c r="W1" s="15"/>
      <c r="X1" s="16"/>
      <c r="Y1" s="17"/>
      <c r="Z1" s="17"/>
      <c r="AA1" s="17"/>
      <c r="AB1" s="17"/>
      <c r="AC1" s="17"/>
      <c r="AD1" s="17"/>
      <c r="AE1" s="17"/>
      <c r="AF1" s="17"/>
      <c r="AH1" s="18"/>
      <c r="AI1" s="19"/>
      <c r="AJ1" s="20"/>
      <c r="AK1" s="20"/>
      <c r="AL1" s="20"/>
      <c r="AM1" s="20"/>
      <c r="AN1" s="20"/>
      <c r="AO1" s="18"/>
      <c r="AP1" s="18"/>
      <c r="AQ1" s="21"/>
      <c r="AR1" s="21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</row>
    <row r="2">
      <c r="B2" s="151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3"/>
      <c r="N2" s="154"/>
      <c r="S2" s="25"/>
      <c r="V2" s="25"/>
      <c r="W2" s="84"/>
      <c r="X2" s="16"/>
      <c r="Y2" s="16"/>
      <c r="Z2" s="16"/>
      <c r="AA2" s="16"/>
      <c r="AB2" s="16"/>
      <c r="AC2" s="28"/>
      <c r="AD2" s="16"/>
      <c r="AE2" s="16"/>
      <c r="AF2" s="29"/>
      <c r="AH2" s="18"/>
      <c r="AJ2" s="30"/>
      <c r="AO2" s="3"/>
      <c r="AP2" s="8"/>
      <c r="AQ2" s="6"/>
      <c r="AR2" s="31"/>
    </row>
    <row r="3">
      <c r="A3" s="32" t="s">
        <v>24</v>
      </c>
      <c r="B3" s="33">
        <v>1.0</v>
      </c>
      <c r="C3" s="33">
        <v>2.0</v>
      </c>
      <c r="D3" s="33">
        <v>3.0</v>
      </c>
      <c r="E3" s="33">
        <v>4.0</v>
      </c>
      <c r="F3" s="33">
        <v>5.0</v>
      </c>
      <c r="G3" s="33">
        <v>6.0</v>
      </c>
      <c r="H3" s="33">
        <v>7.0</v>
      </c>
      <c r="I3" s="33">
        <v>8.0</v>
      </c>
      <c r="J3" s="33">
        <v>9.0</v>
      </c>
      <c r="K3" s="33">
        <v>10.0</v>
      </c>
      <c r="L3" s="33">
        <v>11.0</v>
      </c>
      <c r="M3" s="33">
        <v>12.0</v>
      </c>
      <c r="N3" s="154"/>
      <c r="S3" s="155"/>
      <c r="V3" s="25"/>
      <c r="W3" s="84"/>
      <c r="X3" s="16"/>
      <c r="Y3" s="16"/>
      <c r="Z3" s="16"/>
      <c r="AA3" s="16"/>
      <c r="AB3" s="16"/>
      <c r="AC3" s="28"/>
      <c r="AD3" s="16"/>
      <c r="AE3" s="16"/>
      <c r="AF3" s="42"/>
      <c r="AO3" s="3"/>
      <c r="AP3" s="8"/>
      <c r="AQ3" s="6"/>
      <c r="AR3" s="31"/>
      <c r="BA3" s="2"/>
      <c r="BB3" s="2"/>
      <c r="BC3" s="2"/>
      <c r="BD3" s="2"/>
    </row>
    <row r="4">
      <c r="A4" s="156" t="s">
        <v>25</v>
      </c>
      <c r="B4" s="157"/>
      <c r="C4" s="157"/>
      <c r="D4" s="157"/>
      <c r="E4" s="157"/>
      <c r="F4" s="157"/>
      <c r="G4" s="157"/>
      <c r="H4" s="44"/>
      <c r="I4" s="44"/>
      <c r="J4" s="44"/>
      <c r="K4" s="44"/>
      <c r="L4" s="44"/>
      <c r="M4" s="44"/>
      <c r="N4" s="154"/>
      <c r="S4" s="25"/>
      <c r="V4" s="6"/>
      <c r="W4" s="84"/>
      <c r="X4" s="16"/>
      <c r="Y4" s="16"/>
      <c r="Z4" s="16"/>
      <c r="AA4" s="42"/>
      <c r="AB4" s="16"/>
      <c r="AC4" s="28"/>
      <c r="AD4" s="16"/>
      <c r="AE4" s="16"/>
      <c r="AF4" s="42"/>
      <c r="AO4" s="3"/>
      <c r="AP4" s="8"/>
      <c r="AQ4" s="6"/>
      <c r="AR4" s="31"/>
    </row>
    <row r="5">
      <c r="A5" s="156" t="s">
        <v>26</v>
      </c>
      <c r="B5" s="157"/>
      <c r="C5" s="157"/>
      <c r="D5" s="157"/>
      <c r="E5" s="157"/>
      <c r="F5" s="157"/>
      <c r="G5" s="157"/>
      <c r="H5" s="44"/>
      <c r="I5" s="44"/>
      <c r="J5" s="44"/>
      <c r="K5" s="44"/>
      <c r="L5" s="44"/>
      <c r="M5" s="44"/>
      <c r="N5" s="154"/>
      <c r="S5" s="25"/>
      <c r="V5" s="6"/>
      <c r="W5" s="84"/>
      <c r="X5" s="42"/>
      <c r="Y5" s="16"/>
      <c r="Z5" s="16"/>
      <c r="AA5" s="52"/>
      <c r="AB5" s="16"/>
      <c r="AC5" s="28"/>
      <c r="AD5" s="16"/>
      <c r="AE5" s="16"/>
      <c r="AF5" s="29"/>
      <c r="AO5" s="3"/>
      <c r="AP5" s="8"/>
      <c r="AQ5" s="6"/>
      <c r="AR5" s="31"/>
    </row>
    <row r="6">
      <c r="A6" s="156" t="s">
        <v>27</v>
      </c>
      <c r="B6" s="157"/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4"/>
      <c r="S6" s="25"/>
      <c r="V6" s="6"/>
      <c r="W6" s="56"/>
      <c r="X6" s="56"/>
      <c r="Y6" s="52"/>
      <c r="Z6" s="52"/>
      <c r="AA6" s="52"/>
      <c r="AB6" s="16"/>
      <c r="AC6" s="54"/>
      <c r="AD6" s="16"/>
      <c r="AE6" s="16"/>
      <c r="AF6" s="29"/>
      <c r="AO6" s="3"/>
      <c r="AP6" s="8"/>
      <c r="AQ6" s="6"/>
      <c r="AR6" s="31"/>
    </row>
    <row r="7">
      <c r="A7" s="156" t="s">
        <v>28</v>
      </c>
      <c r="B7" s="157"/>
      <c r="C7" s="157"/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4"/>
      <c r="S7" s="25"/>
      <c r="V7" s="6"/>
      <c r="W7" s="56"/>
      <c r="X7" s="16"/>
      <c r="Y7" s="57"/>
      <c r="Z7" s="58"/>
      <c r="AA7" s="28"/>
      <c r="AB7" s="16"/>
      <c r="AC7" s="59"/>
      <c r="AD7" s="16"/>
      <c r="AE7" s="16"/>
      <c r="AF7" s="42"/>
      <c r="AO7" s="3"/>
      <c r="AP7" s="8"/>
      <c r="AQ7" s="6"/>
      <c r="AR7" s="31"/>
    </row>
    <row r="8">
      <c r="A8" s="156" t="s">
        <v>29</v>
      </c>
      <c r="B8" s="157"/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4"/>
      <c r="S8" s="25"/>
      <c r="V8" s="6"/>
      <c r="W8" s="56"/>
      <c r="X8" s="16"/>
      <c r="Y8" s="52"/>
      <c r="Z8" s="29"/>
      <c r="AA8" s="28"/>
      <c r="AB8" s="16"/>
      <c r="AC8" s="59"/>
      <c r="AD8" s="16"/>
      <c r="AE8" s="16"/>
      <c r="AF8" s="42"/>
      <c r="AO8" s="3"/>
      <c r="AP8" s="8"/>
      <c r="AQ8" s="6"/>
      <c r="AR8" s="31"/>
    </row>
    <row r="9">
      <c r="A9" s="156" t="s">
        <v>59</v>
      </c>
      <c r="B9" s="157"/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4"/>
      <c r="S9" s="25"/>
      <c r="V9" s="25"/>
      <c r="W9" s="56"/>
      <c r="X9" s="16"/>
      <c r="Y9" s="52"/>
      <c r="Z9" s="29"/>
      <c r="AA9" s="28"/>
      <c r="AB9" s="16"/>
      <c r="AC9" s="59"/>
      <c r="AD9" s="16"/>
      <c r="AE9" s="16"/>
      <c r="AF9" s="29"/>
      <c r="AO9" s="3"/>
      <c r="AP9" s="8"/>
      <c r="AQ9" s="6"/>
      <c r="AR9" s="31"/>
    </row>
    <row r="10">
      <c r="A10" s="156" t="s">
        <v>60</v>
      </c>
      <c r="B10" s="157"/>
      <c r="C10" s="157"/>
      <c r="D10" s="157"/>
      <c r="E10" s="157"/>
      <c r="F10" s="157"/>
      <c r="G10" s="157"/>
      <c r="H10" s="44"/>
      <c r="I10" s="44"/>
      <c r="J10" s="44"/>
      <c r="K10" s="44"/>
      <c r="L10" s="44"/>
      <c r="M10" s="158" t="s">
        <v>61</v>
      </c>
      <c r="N10" s="154"/>
      <c r="S10" s="25"/>
      <c r="V10" s="25"/>
      <c r="W10" s="84"/>
      <c r="X10" s="42"/>
      <c r="Y10" s="16"/>
      <c r="Z10" s="16"/>
      <c r="AA10" s="16"/>
      <c r="AB10" s="16"/>
      <c r="AC10" s="59"/>
      <c r="AD10" s="16"/>
      <c r="AE10" s="16"/>
      <c r="AF10" s="29"/>
      <c r="AO10" s="3"/>
      <c r="AP10" s="8"/>
      <c r="AQ10" s="6"/>
      <c r="AR10" s="31"/>
    </row>
    <row r="11">
      <c r="A11" s="156" t="s">
        <v>62</v>
      </c>
      <c r="B11" s="157"/>
      <c r="C11" s="157"/>
      <c r="D11" s="157"/>
      <c r="E11" s="157"/>
      <c r="F11" s="157"/>
      <c r="G11" s="157"/>
      <c r="H11" s="44"/>
      <c r="I11" s="44"/>
      <c r="J11" s="44"/>
      <c r="K11" s="44"/>
      <c r="L11" s="44"/>
      <c r="M11" s="159" t="s">
        <v>30</v>
      </c>
      <c r="N11" s="154"/>
      <c r="S11" s="25"/>
      <c r="V11" s="6"/>
      <c r="W11" s="67"/>
      <c r="AC11" s="28"/>
      <c r="AD11" s="16"/>
      <c r="AE11" s="16"/>
      <c r="AF11" s="42"/>
      <c r="AO11" s="3"/>
      <c r="AP11" s="8"/>
      <c r="AQ11" s="6"/>
      <c r="AR11" s="31"/>
    </row>
    <row r="12">
      <c r="N12" s="8"/>
      <c r="S12" s="25"/>
      <c r="V12" s="8"/>
      <c r="W12" s="67"/>
      <c r="Y12" s="25"/>
      <c r="Z12" s="6"/>
      <c r="AA12" s="6"/>
      <c r="AB12" s="6"/>
      <c r="AC12" s="28"/>
      <c r="AD12" s="16"/>
      <c r="AE12" s="16"/>
      <c r="AF12" s="42"/>
      <c r="AO12" s="3"/>
      <c r="AP12" s="8"/>
      <c r="AQ12" s="6"/>
      <c r="AR12" s="31"/>
    </row>
    <row r="13">
      <c r="A13" s="68" t="s">
        <v>34</v>
      </c>
      <c r="B13" s="9"/>
      <c r="C13" s="9"/>
      <c r="D13" s="9"/>
      <c r="E13" s="9"/>
      <c r="H13" s="160" t="s">
        <v>63</v>
      </c>
      <c r="I13" s="161" t="s">
        <v>64</v>
      </c>
      <c r="J13" s="161" t="s">
        <v>65</v>
      </c>
      <c r="K13" s="161" t="s">
        <v>66</v>
      </c>
      <c r="L13" s="161" t="s">
        <v>67</v>
      </c>
      <c r="M13" s="161" t="s">
        <v>68</v>
      </c>
      <c r="N13" s="3">
        <v>4.0</v>
      </c>
      <c r="S13" s="3"/>
      <c r="V13" s="8"/>
      <c r="W13" s="67"/>
      <c r="Y13" s="25"/>
      <c r="Z13" s="6"/>
      <c r="AA13" s="6"/>
      <c r="AB13" s="6"/>
      <c r="AC13" s="28"/>
      <c r="AD13" s="16"/>
      <c r="AE13" s="16"/>
      <c r="AF13" s="29"/>
      <c r="AO13" s="3"/>
      <c r="AP13" s="8"/>
      <c r="AQ13" s="6"/>
      <c r="AR13" s="31"/>
    </row>
    <row r="14">
      <c r="A14" s="70"/>
      <c r="H14" s="162" t="s">
        <v>69</v>
      </c>
      <c r="I14" s="161">
        <v>10.5</v>
      </c>
      <c r="J14" s="161">
        <v>92.0</v>
      </c>
      <c r="K14" s="161">
        <v>275.0</v>
      </c>
      <c r="L14" s="161">
        <v>550.0</v>
      </c>
      <c r="M14" s="163">
        <v>1100.0</v>
      </c>
      <c r="N14" s="8">
        <f t="shared" ref="N14:N15" si="1">N$13*I14</f>
        <v>42</v>
      </c>
      <c r="O14" s="2">
        <v>46.0</v>
      </c>
      <c r="P14" s="164">
        <f t="shared" ref="P14:P15" si="2">O14/N14</f>
        <v>1.095238095</v>
      </c>
      <c r="Q14" s="164">
        <f t="shared" ref="Q14:Q15" si="3">J14/I14</f>
        <v>8.761904762</v>
      </c>
      <c r="S14" s="3"/>
      <c r="V14" s="8"/>
      <c r="W14" s="67"/>
      <c r="Y14" s="25"/>
      <c r="Z14" s="6"/>
      <c r="AA14" s="6"/>
      <c r="AB14" s="6"/>
      <c r="AC14" s="28"/>
      <c r="AD14" s="16"/>
      <c r="AE14" s="16"/>
      <c r="AF14" s="29"/>
      <c r="AO14" s="3"/>
      <c r="AP14" s="8"/>
      <c r="AQ14" s="6"/>
      <c r="AR14" s="31"/>
    </row>
    <row r="15">
      <c r="H15" s="162" t="s">
        <v>70</v>
      </c>
      <c r="I15" s="161">
        <v>12.5</v>
      </c>
      <c r="J15" s="161">
        <v>110.0</v>
      </c>
      <c r="K15" s="161">
        <v>327.0</v>
      </c>
      <c r="L15" s="161">
        <v>655.0</v>
      </c>
      <c r="M15" s="163">
        <v>1310.0</v>
      </c>
      <c r="N15" s="8">
        <f t="shared" si="1"/>
        <v>50</v>
      </c>
      <c r="O15" s="2">
        <v>55.0</v>
      </c>
      <c r="P15" s="164">
        <f t="shared" si="2"/>
        <v>1.1</v>
      </c>
      <c r="Q15" s="164">
        <f t="shared" si="3"/>
        <v>8.8</v>
      </c>
      <c r="R15" s="75"/>
      <c r="S15" s="3"/>
      <c r="V15" s="8"/>
      <c r="W15" s="67"/>
      <c r="Y15" s="25"/>
      <c r="Z15" s="6"/>
      <c r="AA15" s="6"/>
      <c r="AB15" s="6"/>
      <c r="AC15" s="28"/>
      <c r="AD15" s="16"/>
      <c r="AE15" s="16"/>
      <c r="AF15" s="42"/>
      <c r="AO15" s="3"/>
      <c r="AP15" s="8"/>
      <c r="AQ15" s="6"/>
      <c r="AR15" s="31"/>
    </row>
    <row r="16">
      <c r="A16" s="68"/>
      <c r="B16" s="9"/>
      <c r="C16" s="9"/>
      <c r="D16" s="9"/>
      <c r="E16" s="9"/>
      <c r="H16" s="165" t="s">
        <v>71</v>
      </c>
      <c r="I16" s="166">
        <v>23.0</v>
      </c>
      <c r="J16" s="167">
        <v>202.0</v>
      </c>
      <c r="K16" s="167">
        <v>602.0</v>
      </c>
      <c r="L16" s="167">
        <v>1205.0</v>
      </c>
      <c r="M16" s="167">
        <v>2410.0</v>
      </c>
      <c r="N16" s="8"/>
      <c r="R16" s="78"/>
      <c r="V16" s="8"/>
      <c r="W16" s="67"/>
      <c r="Y16" s="25"/>
      <c r="Z16" s="6"/>
      <c r="AA16" s="6"/>
      <c r="AB16" s="6"/>
      <c r="AC16" s="28"/>
      <c r="AD16" s="16"/>
      <c r="AE16" s="16"/>
      <c r="AF16" s="42"/>
      <c r="AO16" s="3"/>
      <c r="AP16" s="8"/>
      <c r="AQ16" s="6"/>
      <c r="AR16" s="31"/>
    </row>
    <row r="17">
      <c r="A17" s="68" t="s">
        <v>72</v>
      </c>
      <c r="B17" s="70"/>
      <c r="C17" s="70"/>
      <c r="D17" s="70"/>
      <c r="E17" s="70"/>
      <c r="H17" s="168" t="s">
        <v>73</v>
      </c>
      <c r="I17" s="167" t="s">
        <v>74</v>
      </c>
      <c r="J17" s="167" t="s">
        <v>74</v>
      </c>
      <c r="K17" s="167">
        <v>73.0</v>
      </c>
      <c r="L17" s="167">
        <v>146.0</v>
      </c>
      <c r="M17" s="167">
        <v>292.0</v>
      </c>
      <c r="N17" s="8"/>
      <c r="R17" s="78"/>
      <c r="V17" s="8"/>
      <c r="W17" s="84"/>
      <c r="Y17" s="25"/>
      <c r="Z17" s="6"/>
      <c r="AA17" s="6"/>
      <c r="AB17" s="6"/>
      <c r="AC17" s="28"/>
      <c r="AD17" s="16"/>
      <c r="AE17" s="16"/>
      <c r="AF17" s="16"/>
      <c r="AO17" s="3"/>
      <c r="AP17" s="8"/>
      <c r="AQ17" s="6"/>
      <c r="AR17" s="31"/>
    </row>
    <row r="18">
      <c r="A18" s="70"/>
      <c r="N18" s="8"/>
      <c r="R18" s="83"/>
      <c r="V18" s="8"/>
      <c r="W18" s="84"/>
      <c r="Y18" s="25"/>
      <c r="Z18" s="6"/>
      <c r="AA18" s="6"/>
      <c r="AB18" s="6"/>
      <c r="AC18" s="28"/>
      <c r="AD18" s="16"/>
      <c r="AE18" s="16"/>
      <c r="AF18" s="16"/>
      <c r="AO18" s="3"/>
      <c r="AP18" s="8"/>
      <c r="AQ18" s="6"/>
      <c r="AR18" s="31"/>
    </row>
    <row r="19">
      <c r="F19" s="169" t="s">
        <v>21</v>
      </c>
      <c r="G19" s="170" t="s">
        <v>75</v>
      </c>
      <c r="N19" s="8"/>
      <c r="R19" s="78"/>
      <c r="T19" s="133"/>
      <c r="U19" s="39"/>
      <c r="W19" s="84"/>
      <c r="Y19" s="25"/>
      <c r="Z19" s="6"/>
      <c r="AA19" s="6"/>
      <c r="AB19" s="6"/>
      <c r="AC19" s="28"/>
      <c r="AD19" s="16"/>
      <c r="AE19" s="16"/>
      <c r="AF19" s="16"/>
      <c r="AO19" s="3"/>
      <c r="AP19" s="8"/>
      <c r="AQ19" s="6"/>
      <c r="AR19" s="31"/>
    </row>
    <row r="20">
      <c r="F20" s="171"/>
      <c r="G20" s="172"/>
      <c r="R20" s="86"/>
      <c r="T20" s="47"/>
      <c r="X20" s="47"/>
      <c r="Y20" s="47"/>
      <c r="Z20" s="16"/>
      <c r="AA20" s="16"/>
      <c r="AB20" s="16"/>
      <c r="AC20" s="28"/>
      <c r="AD20" s="16"/>
      <c r="AE20" s="16"/>
      <c r="AF20" s="16"/>
      <c r="AO20" s="3"/>
      <c r="AP20" s="8"/>
      <c r="AQ20" s="6"/>
      <c r="AR20" s="31"/>
    </row>
    <row r="21">
      <c r="F21" s="171"/>
      <c r="G21" s="172"/>
      <c r="R21" s="47"/>
      <c r="S21" s="7"/>
      <c r="T21" s="47"/>
      <c r="V21" s="87"/>
      <c r="W21" s="38"/>
      <c r="X21" s="9"/>
      <c r="Y21" s="9"/>
      <c r="Z21" s="16"/>
      <c r="AA21" s="16"/>
      <c r="AB21" s="16"/>
      <c r="AC21" s="28"/>
      <c r="AD21" s="16"/>
      <c r="AE21" s="16"/>
      <c r="AF21" s="16"/>
      <c r="AO21" s="3"/>
      <c r="AP21" s="8"/>
      <c r="AQ21" s="6"/>
      <c r="AR21" s="31"/>
    </row>
    <row r="22">
      <c r="F22" s="171"/>
      <c r="G22" s="173"/>
      <c r="I22" s="65" t="s">
        <v>76</v>
      </c>
      <c r="J22" s="38"/>
      <c r="K22" s="48"/>
      <c r="N22" s="8"/>
      <c r="R22" s="47"/>
      <c r="S22" s="14"/>
      <c r="T22" s="47"/>
      <c r="V22" s="90"/>
      <c r="W22" s="90"/>
      <c r="X22" s="9"/>
      <c r="AD22" s="16"/>
      <c r="AE22" s="16"/>
      <c r="AF22" s="16"/>
      <c r="AO22" s="3"/>
      <c r="AP22" s="8"/>
      <c r="AQ22" s="6"/>
      <c r="AR22" s="31"/>
    </row>
    <row r="23">
      <c r="A23" s="174"/>
      <c r="B23" s="70"/>
      <c r="C23" s="70"/>
      <c r="D23" s="70"/>
      <c r="E23" s="92"/>
      <c r="F23" s="171"/>
      <c r="G23" s="172"/>
      <c r="H23" s="9"/>
      <c r="I23" s="142" t="s">
        <v>77</v>
      </c>
      <c r="J23" s="175">
        <v>30.0</v>
      </c>
      <c r="K23" s="39"/>
      <c r="L23" s="9"/>
      <c r="M23" s="9"/>
      <c r="R23" s="39"/>
      <c r="S23" s="25"/>
      <c r="T23" s="25"/>
      <c r="V23" s="154"/>
      <c r="W23" s="53"/>
      <c r="X23" s="9"/>
      <c r="AD23" s="16"/>
      <c r="AE23" s="16"/>
      <c r="AF23" s="16"/>
      <c r="AO23" s="3"/>
      <c r="AP23" s="8"/>
      <c r="AQ23" s="6"/>
      <c r="AR23" s="31"/>
    </row>
    <row r="24">
      <c r="A24" s="176" t="s">
        <v>78</v>
      </c>
      <c r="B24" s="125"/>
      <c r="C24" s="125"/>
      <c r="D24" s="127"/>
      <c r="E24" s="98"/>
      <c r="F24" s="171"/>
      <c r="G24" s="172"/>
      <c r="H24" s="9"/>
      <c r="I24" s="39" t="s">
        <v>37</v>
      </c>
      <c r="J24" s="48">
        <v>0.091</v>
      </c>
      <c r="L24" s="9"/>
      <c r="M24" s="9"/>
      <c r="R24" s="8"/>
      <c r="S24" s="49"/>
      <c r="T24" s="148"/>
      <c r="V24" s="148"/>
      <c r="W24" s="148"/>
      <c r="X24" s="16"/>
      <c r="AD24" s="16"/>
      <c r="AE24" s="16"/>
      <c r="AF24" s="28"/>
      <c r="AO24" s="3"/>
      <c r="AP24" s="8"/>
      <c r="AQ24" s="6"/>
      <c r="AR24" s="31"/>
    </row>
    <row r="25">
      <c r="A25" s="177"/>
      <c r="B25" s="125"/>
      <c r="C25" s="125"/>
      <c r="D25" s="127"/>
      <c r="E25" s="98"/>
      <c r="F25" s="171"/>
      <c r="G25" s="172"/>
      <c r="H25" s="39"/>
      <c r="L25" s="39"/>
      <c r="M25" s="39"/>
      <c r="R25" s="8"/>
      <c r="S25" s="49"/>
      <c r="T25" s="148"/>
      <c r="V25" s="148"/>
      <c r="W25" s="148"/>
      <c r="X25" s="16"/>
      <c r="AD25" s="16"/>
      <c r="AE25" s="16"/>
      <c r="AF25" s="28"/>
      <c r="AO25" s="3"/>
      <c r="AP25" s="8"/>
      <c r="AQ25" s="6"/>
      <c r="AR25" s="31"/>
    </row>
    <row r="26">
      <c r="A26" s="177"/>
      <c r="B26" s="125"/>
      <c r="C26" s="125"/>
      <c r="D26" s="127"/>
      <c r="E26" s="98"/>
      <c r="F26" s="171"/>
      <c r="G26" s="178"/>
      <c r="H26" s="47"/>
      <c r="I26" s="27" t="s">
        <v>48</v>
      </c>
      <c r="J26" s="69" t="s">
        <v>39</v>
      </c>
      <c r="K26" s="179" t="s">
        <v>49</v>
      </c>
      <c r="L26" s="47"/>
      <c r="M26" s="47"/>
      <c r="R26" s="8"/>
      <c r="S26" s="49"/>
      <c r="T26" s="148"/>
      <c r="V26" s="148"/>
      <c r="W26" s="148"/>
      <c r="X26" s="16"/>
      <c r="AD26" s="16"/>
      <c r="AE26" s="16"/>
      <c r="AF26" s="28"/>
      <c r="AO26" s="3"/>
      <c r="AP26" s="8"/>
      <c r="AQ26" s="6"/>
      <c r="AR26" s="31"/>
    </row>
    <row r="27">
      <c r="A27" s="177"/>
      <c r="B27" s="125"/>
      <c r="C27" s="125"/>
      <c r="D27" s="127"/>
      <c r="E27" s="98"/>
      <c r="F27" s="171"/>
      <c r="G27" s="172"/>
      <c r="I27" s="47" t="s">
        <v>69</v>
      </c>
      <c r="J27" s="180">
        <f>275*J23/24</f>
        <v>343.75</v>
      </c>
      <c r="Q27" s="3"/>
      <c r="R27" s="8"/>
      <c r="S27" s="49"/>
      <c r="T27" s="148"/>
      <c r="V27" s="148"/>
      <c r="W27" s="148"/>
      <c r="X27" s="16"/>
      <c r="AD27" s="16"/>
      <c r="AE27" s="16"/>
      <c r="AF27" s="28"/>
      <c r="AO27" s="3"/>
      <c r="AP27" s="8"/>
      <c r="AQ27" s="6"/>
      <c r="AR27" s="31"/>
    </row>
    <row r="28">
      <c r="A28" s="177"/>
      <c r="B28" s="125"/>
      <c r="C28" s="125"/>
      <c r="D28" s="127"/>
      <c r="E28" s="98"/>
      <c r="F28" s="171"/>
      <c r="G28" s="172"/>
      <c r="I28" s="47" t="s">
        <v>70</v>
      </c>
      <c r="J28" s="180">
        <f>J23/24* 327</f>
        <v>408.75</v>
      </c>
      <c r="K28" s="78"/>
      <c r="L28" s="78"/>
      <c r="N28" s="40"/>
      <c r="Q28" s="3"/>
      <c r="R28" s="8"/>
      <c r="S28" s="49"/>
      <c r="T28" s="148"/>
      <c r="V28" s="148"/>
      <c r="W28" s="148"/>
      <c r="X28" s="16"/>
      <c r="AD28" s="16"/>
      <c r="AE28" s="16"/>
      <c r="AF28" s="28"/>
      <c r="AO28" s="3"/>
      <c r="AP28" s="8"/>
      <c r="AQ28" s="6"/>
      <c r="AR28" s="31"/>
    </row>
    <row r="29">
      <c r="A29" s="181"/>
      <c r="B29" s="125"/>
      <c r="C29" s="125"/>
      <c r="D29" s="127"/>
      <c r="E29" s="98"/>
      <c r="F29" s="171"/>
      <c r="G29" s="172"/>
      <c r="I29" s="62" t="s">
        <v>43</v>
      </c>
      <c r="J29" s="23">
        <f>SUM(J27:J28)</f>
        <v>752.5</v>
      </c>
      <c r="K29" s="62"/>
      <c r="N29" s="90"/>
      <c r="Q29" s="3"/>
      <c r="R29" s="8"/>
      <c r="S29" s="49"/>
      <c r="T29" s="148"/>
      <c r="V29" s="148"/>
      <c r="W29" s="148"/>
      <c r="X29" s="16"/>
      <c r="AD29" s="16"/>
      <c r="AE29" s="16"/>
      <c r="AF29" s="28"/>
      <c r="AO29" s="3"/>
      <c r="AP29" s="8"/>
      <c r="AQ29" s="6"/>
      <c r="AR29" s="31"/>
    </row>
    <row r="30">
      <c r="A30" s="124" t="s">
        <v>47</v>
      </c>
      <c r="B30" s="125"/>
      <c r="C30" s="126"/>
      <c r="D30" s="127"/>
      <c r="E30" s="117"/>
      <c r="F30" s="171"/>
      <c r="G30" s="173"/>
      <c r="I30" s="182" t="s">
        <v>46</v>
      </c>
      <c r="J30" s="23">
        <v>73.0</v>
      </c>
      <c r="K30" s="62"/>
      <c r="N30" s="25"/>
      <c r="O30" s="120"/>
      <c r="P30" s="120"/>
      <c r="Q30" s="3"/>
      <c r="R30" s="8"/>
      <c r="S30" s="154"/>
      <c r="T30" s="53"/>
      <c r="V30" s="183"/>
      <c r="W30" s="53"/>
      <c r="X30" s="16"/>
      <c r="AD30" s="16"/>
      <c r="AE30" s="16"/>
      <c r="AF30" s="16"/>
      <c r="AO30" s="3"/>
      <c r="AP30" s="8"/>
      <c r="AQ30" s="6"/>
      <c r="AR30" s="31"/>
    </row>
    <row r="31">
      <c r="A31" s="129" t="s">
        <v>79</v>
      </c>
      <c r="B31" s="128" t="s">
        <v>80</v>
      </c>
      <c r="C31" s="129" t="s">
        <v>81</v>
      </c>
      <c r="D31" s="129" t="s">
        <v>82</v>
      </c>
      <c r="E31" s="128" t="s">
        <v>53</v>
      </c>
      <c r="F31" s="171"/>
      <c r="G31" s="172"/>
      <c r="I31" s="78"/>
      <c r="J31" s="184"/>
      <c r="K31" s="62"/>
      <c r="N31" s="49"/>
      <c r="O31" s="130"/>
      <c r="P31" s="23"/>
      <c r="Q31" s="131"/>
      <c r="R31" s="131"/>
      <c r="S31" s="6"/>
      <c r="T31" s="25"/>
      <c r="V31" s="25"/>
      <c r="W31" s="53"/>
      <c r="X31" s="16"/>
      <c r="AD31" s="16"/>
      <c r="AE31" s="16"/>
      <c r="AF31" s="16"/>
      <c r="AO31" s="3"/>
      <c r="AP31" s="8"/>
      <c r="AQ31" s="6"/>
      <c r="AR31" s="31"/>
    </row>
    <row r="32">
      <c r="A32" s="5"/>
      <c r="B32" s="134"/>
      <c r="C32" s="133"/>
      <c r="D32" s="134"/>
      <c r="E32" s="134"/>
      <c r="F32" s="171"/>
      <c r="G32" s="172"/>
      <c r="I32" s="97"/>
      <c r="K32" s="78"/>
      <c r="N32" s="49"/>
      <c r="O32" s="3"/>
      <c r="P32" s="136"/>
      <c r="Q32" s="3"/>
      <c r="R32" s="137"/>
      <c r="S32" s="6"/>
      <c r="T32" s="49"/>
      <c r="U32" s="6"/>
      <c r="V32" s="49"/>
      <c r="W32" s="148"/>
      <c r="X32" s="16"/>
      <c r="AD32" s="16"/>
      <c r="AE32" s="16"/>
      <c r="AF32" s="28"/>
      <c r="AO32" s="3"/>
      <c r="AP32" s="8"/>
      <c r="AQ32" s="6"/>
      <c r="AR32" s="31"/>
    </row>
    <row r="33">
      <c r="A33" s="5"/>
      <c r="B33" s="134"/>
      <c r="C33" s="133"/>
      <c r="D33" s="134"/>
      <c r="E33" s="134"/>
      <c r="F33" s="171"/>
      <c r="G33" s="172"/>
      <c r="I33" s="78" t="s">
        <v>83</v>
      </c>
      <c r="K33" s="78"/>
      <c r="N33" s="49"/>
      <c r="O33" s="3"/>
      <c r="P33" s="139"/>
      <c r="S33" s="49"/>
      <c r="T33" s="49"/>
      <c r="U33" s="6"/>
      <c r="V33" s="49"/>
      <c r="W33" s="49"/>
      <c r="X33" s="16"/>
      <c r="AD33" s="16"/>
      <c r="AE33" s="16"/>
      <c r="AF33" s="28"/>
      <c r="AO33" s="3"/>
      <c r="AP33" s="8"/>
      <c r="AQ33" s="6"/>
      <c r="AR33" s="31"/>
    </row>
    <row r="34">
      <c r="A34" s="5"/>
      <c r="B34" s="134"/>
      <c r="C34" s="5"/>
      <c r="D34" s="134"/>
      <c r="E34" s="134"/>
      <c r="F34" s="171"/>
      <c r="G34" s="178"/>
      <c r="I34" s="78" t="s">
        <v>84</v>
      </c>
      <c r="K34" s="23"/>
      <c r="N34" s="49"/>
      <c r="O34" s="3"/>
      <c r="S34" s="49"/>
      <c r="T34" s="49"/>
      <c r="U34" s="6"/>
      <c r="V34" s="49"/>
      <c r="W34" s="49"/>
      <c r="X34" s="16"/>
      <c r="AD34" s="16"/>
      <c r="AE34" s="16"/>
      <c r="AF34" s="16"/>
      <c r="AO34" s="3"/>
      <c r="AP34" s="8"/>
      <c r="AQ34" s="6"/>
      <c r="AR34" s="31"/>
    </row>
    <row r="35">
      <c r="A35" s="5"/>
      <c r="B35" s="134"/>
      <c r="C35" s="5"/>
      <c r="D35" s="134"/>
      <c r="E35" s="134"/>
      <c r="F35" s="185"/>
      <c r="G35" s="186"/>
      <c r="I35" s="2" t="s">
        <v>85</v>
      </c>
      <c r="K35" s="3"/>
      <c r="N35" s="49"/>
      <c r="O35" s="3"/>
      <c r="P35" s="139"/>
      <c r="Q35" s="3"/>
      <c r="R35" s="137"/>
      <c r="S35" s="187"/>
      <c r="T35" s="49"/>
      <c r="U35" s="6"/>
      <c r="V35" s="49"/>
      <c r="W35" s="49"/>
      <c r="X35" s="52"/>
      <c r="AD35" s="16"/>
      <c r="AE35" s="16"/>
      <c r="AF35" s="16"/>
      <c r="AO35" s="3"/>
      <c r="AP35" s="8"/>
      <c r="AQ35" s="6"/>
      <c r="AR35" s="31"/>
    </row>
    <row r="36">
      <c r="A36" s="7"/>
      <c r="B36" s="41"/>
      <c r="C36" s="40"/>
      <c r="D36" s="41"/>
      <c r="E36" s="134"/>
      <c r="I36" s="2" t="s">
        <v>30</v>
      </c>
      <c r="O36" s="3"/>
      <c r="P36" s="139"/>
      <c r="Q36" s="3"/>
      <c r="R36" s="137"/>
      <c r="S36" s="187"/>
      <c r="T36" s="148"/>
      <c r="U36" s="6"/>
      <c r="V36" s="148"/>
      <c r="W36" s="148"/>
      <c r="X36" s="52"/>
      <c r="AD36" s="16"/>
      <c r="AE36" s="16"/>
      <c r="AF36" s="16"/>
      <c r="AO36" s="3"/>
      <c r="AP36" s="8"/>
      <c r="AQ36" s="6"/>
      <c r="AR36" s="31"/>
    </row>
    <row r="37">
      <c r="A37" s="5"/>
      <c r="B37" s="134"/>
      <c r="C37" s="133"/>
      <c r="D37" s="134"/>
      <c r="E37" s="134"/>
      <c r="O37" s="3"/>
      <c r="P37" s="139"/>
      <c r="Q37" s="3"/>
      <c r="R37" s="137"/>
      <c r="S37" s="187"/>
      <c r="T37" s="148"/>
      <c r="U37" s="6"/>
      <c r="V37" s="148"/>
      <c r="W37" s="148"/>
      <c r="X37" s="52"/>
      <c r="AD37" s="140"/>
      <c r="AE37" s="16"/>
      <c r="AF37" s="16"/>
      <c r="AO37" s="3"/>
      <c r="AP37" s="8"/>
      <c r="AQ37" s="6"/>
      <c r="AR37" s="31"/>
    </row>
    <row r="38">
      <c r="A38" s="5"/>
      <c r="B38" s="134"/>
      <c r="C38" s="133"/>
      <c r="D38" s="134"/>
      <c r="E38" s="134"/>
      <c r="O38" s="3"/>
      <c r="P38" s="139"/>
      <c r="S38" s="49"/>
      <c r="T38" s="148"/>
      <c r="U38" s="6"/>
      <c r="V38" s="148"/>
      <c r="W38" s="148"/>
      <c r="X38" s="52"/>
      <c r="AD38" s="140"/>
      <c r="AE38" s="16"/>
      <c r="AF38" s="16"/>
      <c r="AO38" s="3"/>
      <c r="AP38" s="8"/>
      <c r="AQ38" s="6"/>
      <c r="AR38" s="31"/>
    </row>
    <row r="39">
      <c r="A39" s="5"/>
      <c r="B39" s="134"/>
      <c r="C39" s="5"/>
      <c r="D39" s="134"/>
      <c r="E39" s="134"/>
      <c r="G39" s="41"/>
      <c r="H39" s="188"/>
      <c r="O39" s="3"/>
      <c r="S39" s="49"/>
      <c r="T39" s="148"/>
      <c r="U39" s="6"/>
      <c r="V39" s="148"/>
      <c r="W39" s="148"/>
      <c r="X39" s="52"/>
      <c r="AD39" s="140"/>
      <c r="AE39" s="16"/>
      <c r="AF39" s="16"/>
      <c r="AO39" s="3"/>
      <c r="AP39" s="8"/>
      <c r="AQ39" s="6"/>
      <c r="AR39" s="31"/>
    </row>
    <row r="40">
      <c r="A40" s="5"/>
      <c r="B40" s="134"/>
      <c r="C40" s="5"/>
      <c r="D40" s="134"/>
      <c r="E40" s="134"/>
      <c r="G40" s="134"/>
      <c r="H40" s="188"/>
      <c r="O40" s="3"/>
      <c r="P40" s="139"/>
      <c r="Q40" s="3"/>
      <c r="R40" s="137"/>
      <c r="S40" s="6"/>
      <c r="T40" s="148"/>
      <c r="U40" s="6"/>
      <c r="V40" s="148"/>
      <c r="W40" s="148"/>
      <c r="X40" s="52"/>
      <c r="AD40" s="140"/>
      <c r="AE40" s="16"/>
      <c r="AF40" s="16"/>
      <c r="AO40" s="3"/>
      <c r="AP40" s="8"/>
      <c r="AQ40" s="6"/>
      <c r="AR40" s="31"/>
    </row>
    <row r="41">
      <c r="A41" s="7"/>
      <c r="B41" s="41"/>
      <c r="C41" s="40"/>
      <c r="D41" s="41"/>
      <c r="E41" s="134"/>
      <c r="G41" s="138"/>
      <c r="H41" s="188"/>
      <c r="I41" s="188"/>
      <c r="J41" s="188"/>
      <c r="K41" s="188"/>
      <c r="L41" s="188"/>
      <c r="M41" s="188"/>
      <c r="N41" s="49"/>
      <c r="O41" s="3"/>
      <c r="P41" s="139"/>
      <c r="S41" s="6"/>
      <c r="T41" s="148"/>
      <c r="U41" s="6"/>
      <c r="V41" s="148"/>
      <c r="W41" s="148"/>
      <c r="X41" s="52"/>
      <c r="AD41" s="140"/>
      <c r="AE41" s="16"/>
      <c r="AF41" s="16"/>
      <c r="AO41" s="3"/>
      <c r="AP41" s="8"/>
      <c r="AQ41" s="6"/>
      <c r="AR41" s="31"/>
    </row>
    <row r="42">
      <c r="A42" s="5"/>
      <c r="B42" s="134"/>
      <c r="C42" s="133"/>
      <c r="D42" s="134"/>
      <c r="E42" s="134"/>
      <c r="G42" s="138"/>
      <c r="H42" s="188"/>
      <c r="I42" s="188"/>
      <c r="J42" s="188"/>
      <c r="K42" s="188"/>
      <c r="L42" s="188"/>
      <c r="M42" s="188"/>
      <c r="N42" s="49"/>
      <c r="O42" s="3"/>
      <c r="S42" s="6"/>
      <c r="T42" s="148"/>
      <c r="U42" s="6"/>
      <c r="V42" s="148"/>
      <c r="W42" s="148"/>
      <c r="X42" s="52"/>
      <c r="AD42" s="140"/>
      <c r="AE42" s="16"/>
      <c r="AF42" s="16"/>
      <c r="AO42" s="3"/>
      <c r="AP42" s="8"/>
      <c r="AQ42" s="6"/>
      <c r="AR42" s="31"/>
    </row>
    <row r="43">
      <c r="A43" s="5"/>
      <c r="B43" s="134"/>
      <c r="C43" s="133"/>
      <c r="D43" s="134"/>
      <c r="E43" s="134"/>
      <c r="G43" s="138"/>
      <c r="H43" s="188"/>
      <c r="I43" s="188"/>
      <c r="J43" s="188"/>
      <c r="K43" s="188"/>
      <c r="L43" s="188"/>
      <c r="M43" s="188"/>
      <c r="N43" s="49"/>
      <c r="O43" s="3"/>
      <c r="P43" s="139"/>
      <c r="Q43" s="3"/>
      <c r="R43" s="137"/>
      <c r="S43" s="6"/>
      <c r="T43" s="148"/>
      <c r="U43" s="189"/>
      <c r="V43" s="148"/>
      <c r="W43" s="148"/>
      <c r="X43" s="52"/>
      <c r="AD43" s="16"/>
      <c r="AE43" s="16"/>
      <c r="AF43" s="16"/>
      <c r="AO43" s="3"/>
      <c r="AP43" s="8"/>
      <c r="AQ43" s="6"/>
      <c r="AR43" s="31"/>
    </row>
    <row r="44">
      <c r="A44" s="5"/>
      <c r="B44" s="134"/>
      <c r="C44" s="5"/>
      <c r="D44" s="134"/>
      <c r="E44" s="134"/>
      <c r="G44" s="138"/>
      <c r="H44" s="188"/>
      <c r="I44" s="188"/>
      <c r="J44" s="188"/>
      <c r="K44" s="188"/>
      <c r="L44" s="188"/>
      <c r="M44" s="188"/>
      <c r="N44" s="49"/>
      <c r="O44" s="3"/>
      <c r="P44" s="139"/>
      <c r="Q44" s="3"/>
      <c r="R44" s="137"/>
      <c r="S44" s="6"/>
      <c r="T44" s="148"/>
      <c r="U44" s="189"/>
      <c r="V44" s="148"/>
      <c r="W44" s="148"/>
      <c r="X44" s="52"/>
      <c r="AD44" s="16"/>
      <c r="AE44" s="16"/>
      <c r="AF44" s="16"/>
    </row>
    <row r="45">
      <c r="A45" s="5"/>
      <c r="B45" s="134"/>
      <c r="C45" s="5"/>
      <c r="D45" s="134"/>
      <c r="E45" s="134"/>
      <c r="G45" s="138"/>
      <c r="H45" s="188"/>
      <c r="I45" s="188"/>
      <c r="J45" s="188"/>
      <c r="K45" s="188"/>
      <c r="L45" s="188"/>
      <c r="M45" s="188"/>
      <c r="N45" s="49"/>
      <c r="O45" s="3"/>
      <c r="P45" s="139"/>
      <c r="Q45" s="3"/>
      <c r="R45" s="137"/>
      <c r="S45" s="6"/>
      <c r="T45" s="148"/>
      <c r="U45" s="6"/>
      <c r="V45" s="148"/>
      <c r="W45" s="148"/>
      <c r="X45" s="52"/>
      <c r="AD45" s="16"/>
      <c r="AE45" s="16"/>
      <c r="AF45" s="16"/>
    </row>
    <row r="46">
      <c r="A46" s="7"/>
      <c r="B46" s="41"/>
      <c r="C46" s="7"/>
      <c r="D46" s="41"/>
      <c r="E46" s="134"/>
      <c r="G46" s="138"/>
      <c r="H46" s="188"/>
      <c r="I46" s="188"/>
      <c r="J46" s="188"/>
      <c r="K46" s="188"/>
      <c r="L46" s="188"/>
      <c r="M46" s="188"/>
      <c r="N46" s="49"/>
      <c r="O46" s="3"/>
      <c r="P46" s="139"/>
      <c r="Q46" s="3"/>
      <c r="R46" s="137"/>
      <c r="S46" s="6"/>
      <c r="T46" s="148"/>
      <c r="U46" s="6"/>
      <c r="V46" s="148"/>
      <c r="W46" s="148"/>
      <c r="X46" s="52"/>
      <c r="Y46" s="16"/>
      <c r="Z46" s="16"/>
      <c r="AA46" s="16"/>
      <c r="AB46" s="16"/>
      <c r="AC46" s="28"/>
      <c r="AD46" s="16"/>
      <c r="AE46" s="16"/>
      <c r="AF46" s="16"/>
    </row>
    <row r="47">
      <c r="A47" s="5"/>
      <c r="B47" s="134"/>
      <c r="C47" s="133"/>
      <c r="D47" s="134"/>
      <c r="E47" s="134"/>
      <c r="G47" s="138"/>
      <c r="H47" s="188"/>
      <c r="I47" s="188"/>
      <c r="J47" s="188"/>
      <c r="K47" s="188"/>
      <c r="L47" s="188"/>
      <c r="M47" s="188"/>
      <c r="N47" s="49"/>
      <c r="O47" s="3"/>
      <c r="P47" s="139"/>
      <c r="Q47" s="3"/>
      <c r="R47" s="137"/>
      <c r="S47" s="49"/>
      <c r="T47" s="148"/>
      <c r="U47" s="6"/>
      <c r="V47" s="148"/>
      <c r="W47" s="148"/>
      <c r="X47" s="52"/>
      <c r="Y47" s="16"/>
      <c r="Z47" s="16"/>
      <c r="AA47" s="16"/>
      <c r="AB47" s="16"/>
      <c r="AC47" s="28"/>
      <c r="AD47" s="16"/>
      <c r="AE47" s="16"/>
      <c r="AF47" s="16"/>
    </row>
    <row r="48">
      <c r="A48" s="5"/>
      <c r="B48" s="134"/>
      <c r="C48" s="133"/>
      <c r="D48" s="134"/>
      <c r="E48" s="134"/>
      <c r="G48" s="138"/>
      <c r="H48" s="188"/>
      <c r="I48" s="188"/>
      <c r="J48" s="188"/>
      <c r="K48" s="188"/>
      <c r="L48" s="188"/>
      <c r="M48" s="188"/>
      <c r="N48" s="49"/>
      <c r="O48" s="3"/>
      <c r="P48" s="139"/>
      <c r="Q48" s="3"/>
      <c r="R48" s="137"/>
      <c r="S48" s="49"/>
      <c r="T48" s="148"/>
      <c r="U48" s="6"/>
      <c r="V48" s="148"/>
      <c r="W48" s="148"/>
      <c r="X48" s="52"/>
      <c r="Y48" s="16"/>
      <c r="Z48" s="16"/>
      <c r="AA48" s="16"/>
      <c r="AB48" s="16"/>
      <c r="AC48" s="28"/>
      <c r="AD48" s="16"/>
      <c r="AE48" s="16"/>
      <c r="AF48" s="28"/>
    </row>
    <row r="49">
      <c r="A49" s="5"/>
      <c r="B49" s="134"/>
      <c r="C49" s="5"/>
      <c r="D49" s="134"/>
      <c r="E49" s="134"/>
      <c r="G49" s="138"/>
      <c r="H49" s="188"/>
      <c r="I49" s="188"/>
      <c r="J49" s="188"/>
      <c r="K49" s="188"/>
      <c r="L49" s="188"/>
      <c r="M49" s="188"/>
      <c r="N49" s="49"/>
      <c r="O49" s="3"/>
      <c r="P49" s="139"/>
      <c r="Q49" s="3"/>
      <c r="R49" s="137"/>
      <c r="S49" s="49"/>
      <c r="T49" s="148"/>
      <c r="U49" s="6"/>
      <c r="V49" s="148"/>
      <c r="W49" s="148"/>
      <c r="X49" s="52"/>
      <c r="AD49" s="16"/>
      <c r="AE49" s="16"/>
      <c r="AF49" s="28"/>
    </row>
    <row r="50">
      <c r="A50" s="5"/>
      <c r="B50" s="134"/>
      <c r="C50" s="5"/>
      <c r="D50" s="134"/>
      <c r="E50" s="134"/>
      <c r="G50" s="138"/>
      <c r="H50" s="188"/>
      <c r="I50" s="188"/>
      <c r="J50" s="188"/>
      <c r="K50" s="188"/>
      <c r="L50" s="188"/>
      <c r="M50" s="188"/>
      <c r="N50" s="49"/>
      <c r="O50" s="3"/>
      <c r="P50" s="139"/>
      <c r="Q50" s="3"/>
      <c r="R50" s="137"/>
      <c r="S50" s="49"/>
      <c r="T50" s="148"/>
      <c r="U50" s="6"/>
      <c r="V50" s="148"/>
      <c r="W50" s="148"/>
      <c r="X50" s="52"/>
      <c r="Y50" s="16"/>
      <c r="Z50" s="16"/>
      <c r="AA50" s="16"/>
      <c r="AB50" s="16"/>
      <c r="AC50" s="28"/>
      <c r="AD50" s="16"/>
      <c r="AE50" s="16"/>
      <c r="AF50" s="16"/>
    </row>
    <row r="51">
      <c r="A51" s="3"/>
      <c r="B51" s="144"/>
      <c r="C51" s="3"/>
      <c r="D51" s="145"/>
      <c r="E51" s="146"/>
      <c r="H51" s="188"/>
      <c r="I51" s="188"/>
      <c r="J51" s="188"/>
      <c r="K51" s="188"/>
      <c r="L51" s="188"/>
      <c r="M51" s="188"/>
      <c r="N51" s="49"/>
      <c r="P51" s="6"/>
      <c r="Q51" s="3"/>
      <c r="R51" s="8"/>
      <c r="S51" s="49"/>
      <c r="T51" s="148"/>
      <c r="U51" s="6"/>
      <c r="V51" s="148"/>
      <c r="W51" s="148"/>
      <c r="X51" s="52"/>
      <c r="Y51" s="16"/>
      <c r="Z51" s="16"/>
      <c r="AA51" s="16"/>
      <c r="AB51" s="16"/>
      <c r="AC51" s="28"/>
      <c r="AD51" s="16"/>
      <c r="AE51" s="16"/>
      <c r="AF51" s="16"/>
    </row>
    <row r="52">
      <c r="A52" s="3"/>
      <c r="B52" s="137"/>
      <c r="C52" s="3"/>
      <c r="D52" s="145"/>
      <c r="E52" s="146"/>
      <c r="H52" s="188"/>
      <c r="I52" s="188"/>
      <c r="J52" s="188"/>
      <c r="K52" s="188"/>
      <c r="L52" s="188"/>
      <c r="M52" s="188"/>
      <c r="N52" s="49"/>
      <c r="P52" s="6"/>
      <c r="Q52" s="3"/>
      <c r="R52" s="8"/>
      <c r="S52" s="49"/>
      <c r="T52" s="148"/>
      <c r="U52" s="6"/>
      <c r="V52" s="148"/>
      <c r="W52" s="148"/>
      <c r="X52" s="52"/>
      <c r="Y52" s="16"/>
      <c r="Z52" s="16"/>
      <c r="AA52" s="16"/>
      <c r="AB52" s="16"/>
      <c r="AC52" s="28"/>
      <c r="AD52" s="16"/>
      <c r="AE52" s="16"/>
      <c r="AF52" s="28"/>
    </row>
    <row r="53">
      <c r="A53" s="3"/>
      <c r="B53" s="137"/>
      <c r="C53" s="3"/>
      <c r="D53" s="145"/>
      <c r="E53" s="3"/>
      <c r="G53" s="40"/>
      <c r="H53" s="47"/>
      <c r="I53" s="47"/>
      <c r="J53" s="47"/>
      <c r="K53" s="47"/>
      <c r="L53" s="47"/>
      <c r="M53" s="47"/>
      <c r="N53" s="49"/>
      <c r="P53" s="6"/>
      <c r="Q53" s="3"/>
      <c r="R53" s="8"/>
      <c r="S53" s="49"/>
      <c r="T53" s="148"/>
      <c r="U53" s="6"/>
      <c r="V53" s="148"/>
      <c r="W53" s="148"/>
      <c r="X53" s="52"/>
      <c r="Y53" s="16"/>
      <c r="Z53" s="16"/>
      <c r="AA53" s="16"/>
      <c r="AB53" s="16"/>
      <c r="AC53" s="28"/>
      <c r="AD53" s="16"/>
      <c r="AE53" s="16"/>
      <c r="AF53" s="28"/>
    </row>
    <row r="54">
      <c r="A54" s="3"/>
      <c r="B54" s="137"/>
      <c r="C54" s="3"/>
      <c r="D54" s="145"/>
      <c r="E54" s="146"/>
      <c r="G54" s="133"/>
      <c r="H54" s="47"/>
      <c r="I54" s="47"/>
      <c r="J54" s="47"/>
      <c r="K54" s="47"/>
      <c r="L54" s="47"/>
      <c r="M54" s="47"/>
      <c r="N54" s="49"/>
      <c r="P54" s="6"/>
      <c r="Q54" s="3"/>
      <c r="R54" s="8"/>
      <c r="S54" s="49"/>
      <c r="T54" s="148"/>
      <c r="U54" s="6"/>
      <c r="V54" s="148"/>
      <c r="W54" s="148"/>
      <c r="X54" s="52"/>
      <c r="Y54" s="16"/>
      <c r="Z54" s="16"/>
      <c r="AA54" s="16"/>
      <c r="AB54" s="16"/>
      <c r="AC54" s="28"/>
      <c r="AD54" s="16"/>
      <c r="AE54" s="16"/>
      <c r="AF54" s="16"/>
    </row>
    <row r="55">
      <c r="A55" s="3"/>
      <c r="B55" s="137"/>
      <c r="C55" s="3"/>
      <c r="D55" s="145"/>
      <c r="E55" s="3"/>
      <c r="G55" s="133"/>
      <c r="H55" s="47"/>
      <c r="I55" s="47"/>
      <c r="J55" s="47"/>
      <c r="K55" s="47"/>
      <c r="L55" s="47"/>
      <c r="M55" s="47"/>
      <c r="N55" s="49"/>
      <c r="P55" s="6"/>
      <c r="Q55" s="3"/>
      <c r="R55" s="8"/>
      <c r="S55" s="49"/>
      <c r="T55" s="148"/>
      <c r="U55" s="6"/>
      <c r="V55" s="148"/>
      <c r="W55" s="148"/>
      <c r="X55" s="52"/>
      <c r="Y55" s="16"/>
      <c r="Z55" s="16"/>
      <c r="AA55" s="16"/>
      <c r="AB55" s="16"/>
      <c r="AC55" s="28"/>
      <c r="AD55" s="16"/>
      <c r="AE55" s="16"/>
      <c r="AF55" s="28"/>
    </row>
    <row r="56">
      <c r="G56" s="133"/>
      <c r="H56" s="190"/>
      <c r="I56" s="190"/>
      <c r="J56" s="190"/>
      <c r="K56" s="190"/>
      <c r="L56" s="190"/>
      <c r="M56" s="190"/>
      <c r="N56" s="49"/>
      <c r="P56" s="6"/>
      <c r="Q56" s="3"/>
      <c r="R56" s="8"/>
      <c r="S56" s="49"/>
      <c r="T56" s="148"/>
      <c r="U56" s="6"/>
      <c r="V56" s="148"/>
      <c r="W56" s="148"/>
      <c r="X56" s="52"/>
      <c r="Y56" s="16"/>
      <c r="Z56" s="16"/>
      <c r="AA56" s="16"/>
      <c r="AB56" s="16"/>
      <c r="AC56" s="28"/>
      <c r="AD56" s="16"/>
      <c r="AE56" s="16"/>
      <c r="AF56" s="28"/>
    </row>
    <row r="57">
      <c r="A57" s="3"/>
      <c r="B57" s="137"/>
      <c r="C57" s="147"/>
      <c r="D57" s="145"/>
      <c r="E57" s="146"/>
      <c r="G57" s="133"/>
      <c r="H57" s="47"/>
      <c r="I57" s="47"/>
      <c r="J57" s="47"/>
      <c r="K57" s="47"/>
      <c r="L57" s="47"/>
      <c r="M57" s="47"/>
      <c r="N57" s="49"/>
      <c r="P57" s="6"/>
      <c r="Q57" s="3"/>
      <c r="R57" s="8"/>
      <c r="S57" s="49"/>
      <c r="T57" s="148"/>
      <c r="U57" s="6"/>
      <c r="V57" s="148"/>
      <c r="W57" s="148"/>
      <c r="X57" s="52"/>
      <c r="Y57" s="16"/>
      <c r="Z57" s="16"/>
      <c r="AA57" s="16"/>
      <c r="AB57" s="16"/>
      <c r="AC57" s="28"/>
      <c r="AD57" s="16"/>
      <c r="AE57" s="16"/>
      <c r="AF57" s="16"/>
    </row>
    <row r="58">
      <c r="G58" s="133"/>
      <c r="H58" s="47"/>
      <c r="I58" s="47"/>
      <c r="J58" s="47"/>
      <c r="K58" s="47"/>
      <c r="L58" s="47"/>
      <c r="M58" s="47"/>
      <c r="N58" s="49"/>
      <c r="P58" s="6"/>
      <c r="Q58" s="3"/>
      <c r="R58" s="8"/>
      <c r="S58" s="49"/>
      <c r="T58" s="148"/>
      <c r="U58" s="6"/>
      <c r="V58" s="148"/>
      <c r="W58" s="148"/>
      <c r="X58" s="52"/>
      <c r="Y58" s="16"/>
      <c r="Z58" s="16"/>
      <c r="AA58" s="16"/>
      <c r="AB58" s="16"/>
      <c r="AC58" s="28"/>
      <c r="AD58" s="16"/>
      <c r="AE58" s="16"/>
      <c r="AF58" s="16"/>
    </row>
    <row r="59">
      <c r="G59" s="133"/>
      <c r="H59" s="47"/>
      <c r="I59" s="47"/>
      <c r="J59" s="47"/>
      <c r="K59" s="47"/>
      <c r="L59" s="47"/>
      <c r="M59" s="47"/>
      <c r="N59" s="49"/>
      <c r="P59" s="6"/>
      <c r="Q59" s="3"/>
      <c r="R59" s="8"/>
      <c r="S59" s="49"/>
      <c r="T59" s="148"/>
      <c r="U59" s="6"/>
      <c r="V59" s="148"/>
      <c r="W59" s="148"/>
      <c r="X59" s="52"/>
      <c r="Y59" s="16"/>
      <c r="Z59" s="16"/>
      <c r="AA59" s="16"/>
      <c r="AB59" s="16"/>
      <c r="AC59" s="28"/>
      <c r="AD59" s="16"/>
      <c r="AE59" s="16"/>
      <c r="AF59" s="16"/>
    </row>
    <row r="60">
      <c r="G60" s="133"/>
      <c r="H60" s="47"/>
      <c r="I60" s="47"/>
      <c r="J60" s="47"/>
      <c r="K60" s="47"/>
      <c r="L60" s="47"/>
      <c r="M60" s="47"/>
      <c r="N60" s="49"/>
      <c r="P60" s="6"/>
      <c r="Q60" s="3"/>
      <c r="R60" s="8"/>
      <c r="S60" s="49"/>
      <c r="T60" s="148"/>
      <c r="U60" s="6"/>
      <c r="V60" s="148"/>
      <c r="W60" s="148"/>
      <c r="X60" s="52"/>
      <c r="Y60" s="16"/>
      <c r="Z60" s="16"/>
      <c r="AA60" s="16"/>
      <c r="AB60" s="16"/>
      <c r="AC60" s="28"/>
      <c r="AD60" s="16"/>
      <c r="AE60" s="16"/>
      <c r="AF60" s="16"/>
    </row>
    <row r="61">
      <c r="G61" s="133"/>
      <c r="H61" s="47"/>
      <c r="I61" s="47"/>
      <c r="J61" s="47"/>
      <c r="K61" s="47"/>
      <c r="L61" s="47"/>
      <c r="M61" s="47"/>
      <c r="N61" s="49"/>
      <c r="P61" s="6"/>
      <c r="Q61" s="3"/>
      <c r="R61" s="8"/>
      <c r="S61" s="49"/>
      <c r="T61" s="148"/>
      <c r="U61" s="6"/>
      <c r="V61" s="148"/>
      <c r="W61" s="148"/>
      <c r="X61" s="52"/>
      <c r="Y61" s="16"/>
      <c r="Z61" s="16"/>
      <c r="AA61" s="16"/>
      <c r="AB61" s="16"/>
      <c r="AC61" s="28"/>
      <c r="AD61" s="16"/>
      <c r="AE61" s="16"/>
      <c r="AF61" s="16"/>
    </row>
    <row r="62">
      <c r="G62" s="133"/>
      <c r="H62" s="47"/>
      <c r="I62" s="47"/>
      <c r="J62" s="47"/>
      <c r="K62" s="47"/>
      <c r="L62" s="47"/>
      <c r="M62" s="47"/>
      <c r="N62" s="49"/>
      <c r="P62" s="6"/>
      <c r="Q62" s="3"/>
      <c r="R62" s="8"/>
      <c r="S62" s="49"/>
      <c r="T62" s="148"/>
      <c r="U62" s="6"/>
      <c r="V62" s="148"/>
      <c r="W62" s="148"/>
      <c r="X62" s="52"/>
      <c r="Y62" s="16"/>
      <c r="Z62" s="16"/>
      <c r="AA62" s="16"/>
      <c r="AB62" s="16"/>
      <c r="AC62" s="28"/>
      <c r="AD62" s="16"/>
      <c r="AE62" s="16"/>
      <c r="AF62" s="16"/>
    </row>
    <row r="63">
      <c r="G63" s="133"/>
      <c r="H63" s="47"/>
      <c r="I63" s="47"/>
      <c r="J63" s="47"/>
      <c r="K63" s="47"/>
      <c r="L63" s="47"/>
      <c r="M63" s="47"/>
      <c r="N63" s="49"/>
      <c r="P63" s="6"/>
      <c r="Q63" s="3"/>
      <c r="R63" s="8"/>
      <c r="S63" s="49"/>
      <c r="T63" s="148"/>
      <c r="U63" s="6"/>
      <c r="V63" s="148"/>
      <c r="W63" s="148"/>
      <c r="X63" s="52"/>
      <c r="Y63" s="16"/>
      <c r="Z63" s="16"/>
      <c r="AA63" s="16"/>
      <c r="AB63" s="16"/>
      <c r="AC63" s="28"/>
      <c r="AD63" s="16"/>
      <c r="AE63" s="16"/>
      <c r="AF63" s="16"/>
    </row>
    <row r="64">
      <c r="G64" s="133"/>
      <c r="H64" s="47"/>
      <c r="I64" s="47"/>
      <c r="J64" s="47"/>
      <c r="K64" s="47"/>
      <c r="L64" s="47"/>
      <c r="M64" s="47"/>
      <c r="N64" s="49"/>
      <c r="P64" s="6"/>
      <c r="Q64" s="3"/>
      <c r="R64" s="8"/>
      <c r="S64" s="49"/>
      <c r="T64" s="148"/>
      <c r="U64" s="6"/>
      <c r="V64" s="148"/>
      <c r="W64" s="148"/>
      <c r="X64" s="52"/>
      <c r="Y64" s="16"/>
      <c r="Z64" s="16"/>
      <c r="AA64" s="16"/>
      <c r="AB64" s="16"/>
      <c r="AC64" s="28"/>
      <c r="AD64" s="16"/>
      <c r="AE64" s="16"/>
      <c r="AF64" s="16"/>
    </row>
    <row r="65">
      <c r="G65" s="133"/>
      <c r="H65" s="47"/>
      <c r="I65" s="47"/>
      <c r="J65" s="47"/>
      <c r="K65" s="47"/>
      <c r="L65" s="47"/>
      <c r="M65" s="47"/>
      <c r="N65" s="49"/>
      <c r="P65" s="6"/>
      <c r="Q65" s="3"/>
      <c r="R65" s="8"/>
      <c r="S65" s="49"/>
      <c r="T65" s="148"/>
      <c r="U65" s="6"/>
      <c r="V65" s="148"/>
      <c r="W65" s="148"/>
      <c r="X65" s="52"/>
      <c r="Y65" s="16"/>
      <c r="Z65" s="16"/>
      <c r="AA65" s="16"/>
      <c r="AB65" s="16"/>
      <c r="AC65" s="28"/>
      <c r="AD65" s="16"/>
      <c r="AE65" s="16"/>
      <c r="AF65" s="16"/>
    </row>
    <row r="66">
      <c r="G66" s="133"/>
      <c r="H66" s="47"/>
      <c r="I66" s="47"/>
      <c r="J66" s="47"/>
      <c r="K66" s="47"/>
      <c r="L66" s="47"/>
      <c r="M66" s="47"/>
      <c r="N66" s="49"/>
      <c r="P66" s="6"/>
      <c r="Q66" s="3"/>
      <c r="R66" s="8"/>
      <c r="S66" s="49"/>
      <c r="T66" s="148"/>
      <c r="U66" s="6"/>
      <c r="V66" s="148"/>
      <c r="W66" s="148"/>
      <c r="X66" s="52"/>
      <c r="Y66" s="16"/>
      <c r="Z66" s="16"/>
      <c r="AA66" s="16"/>
      <c r="AB66" s="16"/>
      <c r="AC66" s="28"/>
      <c r="AD66" s="16"/>
      <c r="AE66" s="16"/>
      <c r="AF66" s="16"/>
    </row>
    <row r="67">
      <c r="G67" s="133"/>
      <c r="H67" s="39"/>
      <c r="I67" s="39"/>
      <c r="J67" s="39"/>
      <c r="K67" s="39"/>
      <c r="L67" s="39"/>
      <c r="M67" s="39"/>
      <c r="N67" s="49"/>
      <c r="P67" s="6"/>
      <c r="Q67" s="3"/>
      <c r="R67" s="8"/>
      <c r="S67" s="49"/>
      <c r="T67" s="148"/>
      <c r="U67" s="6"/>
      <c r="V67" s="148"/>
      <c r="W67" s="148"/>
      <c r="X67" s="52"/>
      <c r="Y67" s="16"/>
      <c r="Z67" s="16"/>
      <c r="AA67" s="16"/>
      <c r="AB67" s="16"/>
      <c r="AC67" s="28"/>
      <c r="AD67" s="16"/>
      <c r="AE67" s="16"/>
      <c r="AF67" s="16"/>
    </row>
    <row r="68">
      <c r="G68" s="133"/>
      <c r="H68" s="39"/>
      <c r="I68" s="39"/>
      <c r="J68" s="39"/>
      <c r="K68" s="39"/>
      <c r="L68" s="39"/>
      <c r="M68" s="39"/>
      <c r="N68" s="49"/>
      <c r="P68" s="6"/>
      <c r="Q68" s="3"/>
      <c r="R68" s="8"/>
      <c r="S68" s="49"/>
      <c r="T68" s="148"/>
      <c r="U68" s="6"/>
      <c r="V68" s="148"/>
      <c r="W68" s="148"/>
      <c r="X68" s="52"/>
      <c r="Y68" s="16"/>
      <c r="Z68" s="16"/>
      <c r="AA68" s="16"/>
      <c r="AB68" s="16"/>
      <c r="AC68" s="28"/>
      <c r="AD68" s="16"/>
      <c r="AE68" s="16"/>
      <c r="AF68" s="16"/>
    </row>
    <row r="69">
      <c r="G69" s="133"/>
      <c r="H69" s="47"/>
      <c r="I69" s="47"/>
      <c r="J69" s="47"/>
      <c r="K69" s="47"/>
      <c r="L69" s="47"/>
      <c r="M69" s="47"/>
      <c r="N69" s="49"/>
      <c r="P69" s="6"/>
      <c r="Q69" s="3"/>
      <c r="R69" s="8"/>
      <c r="S69" s="49"/>
      <c r="T69" s="148"/>
      <c r="U69" s="6"/>
      <c r="V69" s="148"/>
      <c r="W69" s="148"/>
      <c r="X69" s="52"/>
      <c r="Y69" s="16"/>
      <c r="Z69" s="16"/>
      <c r="AA69" s="16"/>
      <c r="AB69" s="16"/>
      <c r="AC69" s="28"/>
      <c r="AD69" s="16"/>
      <c r="AE69" s="16"/>
      <c r="AF69" s="16"/>
    </row>
    <row r="70">
      <c r="H70" s="188"/>
      <c r="I70" s="188"/>
      <c r="J70" s="188"/>
      <c r="K70" s="188"/>
      <c r="L70" s="188"/>
      <c r="M70" s="188"/>
      <c r="N70" s="49"/>
      <c r="P70" s="6"/>
      <c r="Q70" s="3"/>
      <c r="R70" s="8"/>
      <c r="S70" s="49"/>
      <c r="T70" s="148"/>
      <c r="U70" s="6"/>
      <c r="V70" s="148"/>
      <c r="W70" s="148"/>
      <c r="X70" s="52"/>
      <c r="Y70" s="16"/>
      <c r="Z70" s="16"/>
      <c r="AA70" s="16"/>
      <c r="AB70" s="16"/>
      <c r="AC70" s="28"/>
      <c r="AD70" s="16"/>
      <c r="AE70" s="16"/>
      <c r="AF70" s="16"/>
    </row>
    <row r="71">
      <c r="H71" s="188"/>
      <c r="I71" s="188"/>
      <c r="J71" s="188"/>
      <c r="K71" s="188"/>
      <c r="L71" s="188"/>
      <c r="M71" s="188"/>
      <c r="N71" s="49"/>
      <c r="P71" s="6"/>
      <c r="Q71" s="3"/>
      <c r="R71" s="8"/>
      <c r="S71" s="49"/>
      <c r="T71" s="148"/>
      <c r="U71" s="6"/>
      <c r="V71" s="148"/>
      <c r="W71" s="148"/>
      <c r="X71" s="52"/>
      <c r="Y71" s="16"/>
      <c r="Z71" s="16"/>
      <c r="AA71" s="16"/>
      <c r="AB71" s="16"/>
      <c r="AC71" s="28"/>
      <c r="AD71" s="16"/>
      <c r="AE71" s="16"/>
      <c r="AF71" s="16"/>
    </row>
    <row r="72">
      <c r="H72" s="188"/>
      <c r="I72" s="188"/>
      <c r="J72" s="188"/>
      <c r="K72" s="188"/>
      <c r="L72" s="188"/>
      <c r="M72" s="188"/>
      <c r="N72" s="49"/>
      <c r="P72" s="6"/>
      <c r="Q72" s="3"/>
      <c r="R72" s="8"/>
      <c r="S72" s="49"/>
      <c r="T72" s="148"/>
      <c r="U72" s="6"/>
      <c r="V72" s="148"/>
      <c r="W72" s="148"/>
      <c r="X72" s="52"/>
      <c r="Y72" s="16"/>
      <c r="Z72" s="16"/>
      <c r="AA72" s="16"/>
      <c r="AB72" s="16"/>
      <c r="AC72" s="28"/>
      <c r="AD72" s="16"/>
      <c r="AE72" s="16"/>
      <c r="AF72" s="28"/>
    </row>
    <row r="73">
      <c r="H73" s="188"/>
      <c r="I73" s="188"/>
      <c r="J73" s="188"/>
      <c r="K73" s="188"/>
      <c r="L73" s="188"/>
      <c r="M73" s="188"/>
      <c r="N73" s="49"/>
      <c r="P73" s="6"/>
      <c r="Q73" s="3"/>
      <c r="R73" s="8"/>
      <c r="S73" s="49"/>
      <c r="T73" s="148"/>
      <c r="U73" s="6"/>
      <c r="V73" s="148"/>
      <c r="W73" s="148"/>
      <c r="X73" s="52"/>
      <c r="Y73" s="16"/>
      <c r="Z73" s="16"/>
      <c r="AA73" s="16"/>
      <c r="AB73" s="16"/>
      <c r="AC73" s="28"/>
      <c r="AD73" s="16"/>
      <c r="AE73" s="16"/>
      <c r="AF73" s="28"/>
    </row>
    <row r="74">
      <c r="H74" s="188"/>
      <c r="I74" s="188"/>
      <c r="J74" s="188"/>
      <c r="K74" s="188"/>
      <c r="L74" s="188"/>
      <c r="M74" s="188"/>
      <c r="N74" s="49"/>
      <c r="P74" s="6"/>
      <c r="Q74" s="3"/>
      <c r="R74" s="8"/>
      <c r="S74" s="49"/>
      <c r="T74" s="148"/>
      <c r="U74" s="6"/>
      <c r="V74" s="148"/>
      <c r="W74" s="148"/>
      <c r="X74" s="52"/>
      <c r="Y74" s="16"/>
      <c r="Z74" s="16"/>
      <c r="AA74" s="16"/>
      <c r="AB74" s="16"/>
      <c r="AC74" s="28"/>
      <c r="AD74" s="16"/>
      <c r="AE74" s="16"/>
      <c r="AF74" s="16"/>
    </row>
    <row r="75">
      <c r="H75" s="188"/>
      <c r="I75" s="188"/>
      <c r="J75" s="188"/>
      <c r="K75" s="188"/>
      <c r="L75" s="188"/>
      <c r="M75" s="188"/>
      <c r="N75" s="49"/>
      <c r="P75" s="6"/>
      <c r="Q75" s="3"/>
      <c r="R75" s="8"/>
      <c r="S75" s="49"/>
      <c r="T75" s="148"/>
      <c r="U75" s="6"/>
      <c r="V75" s="148"/>
      <c r="W75" s="148"/>
      <c r="X75" s="52"/>
      <c r="Y75" s="16"/>
      <c r="Z75" s="16"/>
      <c r="AA75" s="16"/>
      <c r="AB75" s="16"/>
      <c r="AC75" s="28"/>
      <c r="AD75" s="16"/>
      <c r="AE75" s="16"/>
      <c r="AF75" s="16"/>
    </row>
    <row r="76">
      <c r="H76" s="188"/>
      <c r="I76" s="188"/>
      <c r="J76" s="188"/>
      <c r="K76" s="188"/>
      <c r="L76" s="188"/>
      <c r="M76" s="188"/>
      <c r="P76" s="6"/>
      <c r="Q76" s="3"/>
      <c r="R76" s="8"/>
      <c r="T76" s="52"/>
      <c r="U76" s="6"/>
      <c r="V76" s="54"/>
      <c r="W76" s="52"/>
      <c r="X76" s="52"/>
      <c r="Y76" s="16"/>
      <c r="Z76" s="16"/>
      <c r="AA76" s="16"/>
      <c r="AB76" s="16"/>
      <c r="AC76" s="28"/>
      <c r="AD76" s="16"/>
      <c r="AE76" s="16"/>
      <c r="AF76" s="28"/>
    </row>
    <row r="77">
      <c r="H77" s="59"/>
      <c r="I77" s="59"/>
      <c r="J77" s="59"/>
      <c r="K77" s="59"/>
      <c r="L77" s="59"/>
      <c r="M77" s="59"/>
      <c r="P77" s="6"/>
      <c r="Q77" s="6"/>
      <c r="R77" s="59"/>
      <c r="T77" s="52"/>
      <c r="U77" s="59"/>
      <c r="V77" s="54"/>
      <c r="W77" s="52"/>
      <c r="X77" s="52"/>
      <c r="Y77" s="16"/>
      <c r="Z77" s="16"/>
      <c r="AA77" s="16"/>
      <c r="AB77" s="16"/>
      <c r="AC77" s="28"/>
      <c r="AD77" s="16"/>
      <c r="AE77" s="16"/>
      <c r="AF77" s="28"/>
    </row>
    <row r="78">
      <c r="H78" s="59"/>
      <c r="I78" s="59"/>
      <c r="J78" s="59"/>
      <c r="K78" s="59"/>
      <c r="L78" s="59"/>
      <c r="M78" s="59"/>
      <c r="P78" s="6"/>
      <c r="Q78" s="6"/>
      <c r="R78" s="59"/>
      <c r="T78" s="52"/>
      <c r="U78" s="59"/>
      <c r="V78" s="54"/>
      <c r="W78" s="52"/>
      <c r="X78" s="52"/>
      <c r="Y78" s="16"/>
      <c r="Z78" s="16"/>
      <c r="AA78" s="16"/>
      <c r="AB78" s="16"/>
      <c r="AC78" s="28"/>
      <c r="AD78" s="16"/>
      <c r="AE78" s="16"/>
      <c r="AF78" s="16"/>
    </row>
    <row r="79">
      <c r="H79" s="59"/>
      <c r="I79" s="59"/>
      <c r="J79" s="59"/>
      <c r="K79" s="59"/>
      <c r="L79" s="59"/>
      <c r="M79" s="59"/>
      <c r="P79" s="6"/>
      <c r="Q79" s="6"/>
      <c r="R79" s="59"/>
      <c r="T79" s="52"/>
      <c r="U79" s="59"/>
      <c r="V79" s="54"/>
      <c r="W79" s="52"/>
      <c r="X79" s="52"/>
      <c r="Y79" s="16"/>
      <c r="Z79" s="16"/>
      <c r="AA79" s="16"/>
      <c r="AB79" s="16"/>
      <c r="AC79" s="28"/>
      <c r="AD79" s="16"/>
      <c r="AE79" s="16"/>
      <c r="AF79" s="16"/>
    </row>
    <row r="80">
      <c r="H80" s="59"/>
      <c r="I80" s="59"/>
      <c r="J80" s="59"/>
      <c r="K80" s="59"/>
      <c r="L80" s="59"/>
      <c r="M80" s="59"/>
      <c r="P80" s="6"/>
      <c r="Q80" s="6"/>
      <c r="R80" s="59"/>
      <c r="T80" s="16"/>
      <c r="U80" s="59"/>
      <c r="V80" s="149"/>
      <c r="W80" s="16"/>
      <c r="X80" s="16"/>
      <c r="Y80" s="16"/>
      <c r="Z80" s="16"/>
      <c r="AA80" s="16"/>
      <c r="AB80" s="16"/>
      <c r="AC80" s="28"/>
      <c r="AD80" s="16"/>
      <c r="AE80" s="16"/>
      <c r="AF80" s="28"/>
    </row>
    <row r="81">
      <c r="H81" s="59"/>
      <c r="I81" s="59"/>
      <c r="J81" s="59"/>
      <c r="K81" s="59"/>
      <c r="L81" s="59"/>
      <c r="M81" s="59"/>
      <c r="P81" s="6"/>
      <c r="Q81" s="6"/>
      <c r="R81" s="59"/>
      <c r="T81" s="16"/>
      <c r="U81" s="59"/>
      <c r="V81" s="149"/>
      <c r="W81" s="16"/>
      <c r="X81" s="16"/>
      <c r="Y81" s="16"/>
      <c r="Z81" s="16"/>
      <c r="AA81" s="16"/>
      <c r="AB81" s="16"/>
      <c r="AC81" s="28"/>
      <c r="AD81" s="16"/>
      <c r="AE81" s="16"/>
      <c r="AF81" s="28"/>
    </row>
    <row r="82">
      <c r="H82" s="59"/>
      <c r="I82" s="59"/>
      <c r="J82" s="59"/>
      <c r="K82" s="59"/>
      <c r="L82" s="59"/>
      <c r="M82" s="59"/>
      <c r="P82" s="6"/>
      <c r="Q82" s="6"/>
      <c r="R82" s="59"/>
      <c r="T82" s="16"/>
      <c r="U82" s="59"/>
      <c r="V82" s="149"/>
      <c r="W82" s="16"/>
      <c r="X82" s="16"/>
      <c r="Y82" s="16"/>
      <c r="Z82" s="16"/>
      <c r="AA82" s="16"/>
      <c r="AB82" s="16"/>
      <c r="AC82" s="28"/>
      <c r="AD82" s="16"/>
      <c r="AE82" s="16"/>
      <c r="AF82" s="16"/>
    </row>
    <row r="83">
      <c r="H83" s="59"/>
      <c r="I83" s="59"/>
      <c r="J83" s="59"/>
      <c r="K83" s="59"/>
      <c r="L83" s="59"/>
      <c r="M83" s="59"/>
      <c r="P83" s="6"/>
      <c r="Q83" s="6"/>
      <c r="R83" s="59"/>
      <c r="T83" s="16"/>
      <c r="U83" s="59"/>
      <c r="V83" s="149"/>
      <c r="W83" s="16"/>
      <c r="X83" s="16"/>
      <c r="Y83" s="16"/>
      <c r="Z83" s="16"/>
      <c r="AA83" s="16"/>
      <c r="AB83" s="16"/>
      <c r="AC83" s="28"/>
      <c r="AD83" s="16"/>
      <c r="AE83" s="16"/>
      <c r="AF83" s="16"/>
    </row>
    <row r="84">
      <c r="H84" s="59"/>
      <c r="I84" s="59"/>
      <c r="J84" s="59"/>
      <c r="K84" s="59"/>
      <c r="L84" s="59"/>
      <c r="M84" s="59"/>
      <c r="P84" s="6"/>
      <c r="Q84" s="6"/>
      <c r="R84" s="59"/>
      <c r="T84" s="16"/>
      <c r="U84" s="59"/>
      <c r="V84" s="149"/>
      <c r="W84" s="16"/>
      <c r="X84" s="16"/>
      <c r="Y84" s="16"/>
      <c r="Z84" s="16"/>
      <c r="AA84" s="16"/>
      <c r="AB84" s="16"/>
      <c r="AC84" s="28"/>
      <c r="AD84" s="16"/>
      <c r="AE84" s="16"/>
      <c r="AF84" s="16"/>
    </row>
    <row r="85">
      <c r="H85" s="59"/>
      <c r="I85" s="59"/>
      <c r="J85" s="59"/>
      <c r="K85" s="59"/>
      <c r="L85" s="59"/>
      <c r="M85" s="59"/>
      <c r="P85" s="6"/>
      <c r="Q85" s="6"/>
      <c r="R85" s="59"/>
      <c r="T85" s="16"/>
      <c r="U85" s="59"/>
      <c r="V85" s="149"/>
      <c r="W85" s="16"/>
      <c r="X85" s="16"/>
      <c r="Y85" s="16"/>
      <c r="Z85" s="16"/>
      <c r="AA85" s="16"/>
      <c r="AB85" s="16"/>
      <c r="AC85" s="28"/>
      <c r="AD85" s="16"/>
      <c r="AE85" s="16"/>
      <c r="AF85" s="16"/>
    </row>
    <row r="86">
      <c r="H86" s="59"/>
      <c r="I86" s="59"/>
      <c r="J86" s="59"/>
      <c r="K86" s="59"/>
      <c r="L86" s="59"/>
      <c r="M86" s="59"/>
      <c r="P86" s="6"/>
      <c r="Q86" s="6"/>
      <c r="R86" s="59"/>
      <c r="T86" s="16"/>
      <c r="U86" s="59"/>
      <c r="V86" s="149"/>
      <c r="W86" s="16"/>
      <c r="X86" s="16"/>
      <c r="Y86" s="16"/>
      <c r="Z86" s="16"/>
      <c r="AA86" s="16"/>
      <c r="AB86" s="16"/>
      <c r="AC86" s="28"/>
      <c r="AD86" s="16"/>
      <c r="AE86" s="16"/>
      <c r="AF86" s="16"/>
    </row>
    <row r="87">
      <c r="H87" s="59"/>
      <c r="I87" s="59"/>
      <c r="J87" s="59"/>
      <c r="K87" s="59"/>
      <c r="L87" s="59"/>
      <c r="M87" s="59"/>
      <c r="P87" s="6"/>
      <c r="Q87" s="6"/>
      <c r="R87" s="59"/>
      <c r="T87" s="16"/>
      <c r="U87" s="59"/>
      <c r="V87" s="149"/>
      <c r="W87" s="16"/>
      <c r="X87" s="16"/>
      <c r="Y87" s="16"/>
      <c r="Z87" s="16"/>
      <c r="AA87" s="16"/>
      <c r="AB87" s="16"/>
      <c r="AC87" s="28"/>
      <c r="AD87" s="16"/>
      <c r="AE87" s="16"/>
      <c r="AF87" s="16"/>
    </row>
    <row r="88">
      <c r="H88" s="59"/>
      <c r="I88" s="59"/>
      <c r="J88" s="59"/>
      <c r="K88" s="59"/>
      <c r="L88" s="59"/>
      <c r="M88" s="59"/>
      <c r="P88" s="6"/>
      <c r="Q88" s="6"/>
      <c r="R88" s="59"/>
      <c r="T88" s="16"/>
      <c r="U88" s="59"/>
      <c r="V88" s="149"/>
      <c r="W88" s="16"/>
      <c r="X88" s="16"/>
      <c r="Y88" s="16"/>
      <c r="Z88" s="16"/>
      <c r="AA88" s="16"/>
      <c r="AB88" s="16"/>
      <c r="AC88" s="28"/>
      <c r="AD88" s="16"/>
      <c r="AE88" s="16"/>
      <c r="AF88" s="16"/>
    </row>
    <row r="89">
      <c r="H89" s="59"/>
      <c r="I89" s="59"/>
      <c r="J89" s="59"/>
      <c r="K89" s="59"/>
      <c r="L89" s="59"/>
      <c r="M89" s="59"/>
      <c r="P89" s="6"/>
      <c r="Q89" s="6"/>
      <c r="R89" s="59"/>
      <c r="T89" s="16"/>
      <c r="U89" s="59"/>
      <c r="V89" s="149"/>
      <c r="W89" s="16"/>
      <c r="X89" s="16"/>
      <c r="Y89" s="16"/>
      <c r="Z89" s="16"/>
      <c r="AA89" s="16"/>
      <c r="AB89" s="16"/>
      <c r="AC89" s="28"/>
      <c r="AD89" s="16"/>
      <c r="AE89" s="16"/>
      <c r="AF89" s="16"/>
    </row>
    <row r="90">
      <c r="H90" s="59"/>
      <c r="I90" s="59"/>
      <c r="J90" s="59"/>
      <c r="K90" s="59"/>
      <c r="L90" s="59"/>
      <c r="M90" s="59"/>
      <c r="P90" s="6"/>
      <c r="Q90" s="6"/>
      <c r="R90" s="59"/>
      <c r="T90" s="16"/>
      <c r="U90" s="59"/>
      <c r="V90" s="149"/>
      <c r="W90" s="16"/>
      <c r="X90" s="16"/>
      <c r="Y90" s="16"/>
      <c r="Z90" s="16"/>
      <c r="AA90" s="16"/>
      <c r="AB90" s="16"/>
      <c r="AC90" s="28"/>
      <c r="AD90" s="16"/>
      <c r="AE90" s="16"/>
      <c r="AF90" s="16"/>
    </row>
    <row r="91">
      <c r="H91" s="59"/>
      <c r="I91" s="59"/>
      <c r="J91" s="59"/>
      <c r="K91" s="59"/>
      <c r="L91" s="59"/>
      <c r="M91" s="59"/>
      <c r="P91" s="6"/>
      <c r="Q91" s="6"/>
      <c r="R91" s="59"/>
      <c r="T91" s="16"/>
      <c r="U91" s="59"/>
      <c r="V91" s="149"/>
      <c r="W91" s="16"/>
      <c r="X91" s="16"/>
      <c r="Y91" s="16"/>
      <c r="Z91" s="16"/>
      <c r="AA91" s="16"/>
      <c r="AB91" s="16"/>
      <c r="AC91" s="28"/>
      <c r="AD91" s="16"/>
      <c r="AE91" s="16"/>
      <c r="AF91" s="16"/>
    </row>
    <row r="92">
      <c r="H92" s="59"/>
      <c r="I92" s="59"/>
      <c r="J92" s="59"/>
      <c r="K92" s="59"/>
      <c r="L92" s="59"/>
      <c r="M92" s="59"/>
      <c r="R92" s="59"/>
      <c r="T92" s="16"/>
      <c r="U92" s="59"/>
      <c r="V92" s="149"/>
      <c r="W92" s="16"/>
      <c r="X92" s="16"/>
      <c r="Y92" s="16"/>
      <c r="Z92" s="16"/>
      <c r="AA92" s="16"/>
      <c r="AB92" s="16"/>
      <c r="AC92" s="28"/>
      <c r="AD92" s="16"/>
      <c r="AE92" s="16"/>
      <c r="AF92" s="16"/>
    </row>
    <row r="93">
      <c r="H93" s="59"/>
      <c r="I93" s="59"/>
      <c r="J93" s="59"/>
      <c r="K93" s="59"/>
      <c r="L93" s="59"/>
      <c r="M93" s="59"/>
      <c r="R93" s="59"/>
      <c r="T93" s="16"/>
      <c r="U93" s="59"/>
      <c r="V93" s="149"/>
      <c r="W93" s="16"/>
      <c r="X93" s="16"/>
      <c r="Y93" s="16"/>
      <c r="Z93" s="16"/>
      <c r="AA93" s="16"/>
      <c r="AB93" s="16"/>
      <c r="AC93" s="28"/>
      <c r="AD93" s="16"/>
      <c r="AE93" s="16"/>
      <c r="AF93" s="16"/>
    </row>
    <row r="94">
      <c r="H94" s="59"/>
      <c r="I94" s="59"/>
      <c r="J94" s="59"/>
      <c r="K94" s="59"/>
      <c r="L94" s="59"/>
      <c r="M94" s="59"/>
      <c r="R94" s="59"/>
      <c r="T94" s="16"/>
      <c r="U94" s="59"/>
      <c r="V94" s="149"/>
      <c r="W94" s="16"/>
      <c r="X94" s="16"/>
      <c r="Y94" s="16"/>
      <c r="Z94" s="16"/>
      <c r="AA94" s="16"/>
      <c r="AB94" s="16"/>
      <c r="AC94" s="28"/>
      <c r="AD94" s="16"/>
      <c r="AE94" s="16"/>
      <c r="AF94" s="16"/>
    </row>
    <row r="95">
      <c r="H95" s="59"/>
      <c r="I95" s="59"/>
      <c r="J95" s="59"/>
      <c r="K95" s="59"/>
      <c r="L95" s="59"/>
      <c r="M95" s="59"/>
      <c r="R95" s="59"/>
      <c r="T95" s="16"/>
      <c r="U95" s="59"/>
      <c r="V95" s="149"/>
      <c r="W95" s="16"/>
      <c r="X95" s="16"/>
      <c r="Y95" s="16"/>
      <c r="Z95" s="16"/>
      <c r="AA95" s="16"/>
      <c r="AB95" s="16"/>
      <c r="AC95" s="28"/>
      <c r="AD95" s="16"/>
      <c r="AE95" s="16"/>
      <c r="AF95" s="16"/>
    </row>
    <row r="96">
      <c r="T96" s="16"/>
      <c r="V96" s="149"/>
      <c r="W96" s="16"/>
      <c r="X96" s="16"/>
      <c r="Y96" s="16"/>
      <c r="Z96" s="16"/>
      <c r="AA96" s="16"/>
      <c r="AB96" s="16"/>
      <c r="AC96" s="28"/>
      <c r="AD96" s="16"/>
      <c r="AE96" s="16"/>
      <c r="AF96" s="16"/>
    </row>
    <row r="97">
      <c r="T97" s="16"/>
      <c r="V97" s="149"/>
      <c r="W97" s="16"/>
      <c r="X97" s="16"/>
      <c r="Y97" s="16"/>
      <c r="Z97" s="16"/>
      <c r="AA97" s="16"/>
      <c r="AB97" s="16"/>
      <c r="AC97" s="28"/>
      <c r="AD97" s="16"/>
      <c r="AE97" s="16"/>
      <c r="AF97" s="28"/>
    </row>
    <row r="98">
      <c r="T98" s="16"/>
      <c r="V98" s="149"/>
      <c r="W98" s="16"/>
      <c r="X98" s="16"/>
      <c r="Y98" s="16"/>
      <c r="Z98" s="16"/>
      <c r="AA98" s="16"/>
      <c r="AB98" s="16"/>
      <c r="AC98" s="28"/>
      <c r="AD98" s="16"/>
      <c r="AE98" s="16"/>
      <c r="AF98" s="16"/>
    </row>
    <row r="99">
      <c r="T99" s="16"/>
      <c r="V99" s="149"/>
      <c r="W99" s="16"/>
      <c r="X99" s="16"/>
      <c r="Y99" s="16"/>
      <c r="Z99" s="16"/>
      <c r="AA99" s="16"/>
      <c r="AB99" s="16"/>
      <c r="AC99" s="28"/>
      <c r="AD99" s="16"/>
      <c r="AE99" s="16"/>
      <c r="AF99" s="16"/>
    </row>
    <row r="100">
      <c r="T100" s="16"/>
      <c r="V100" s="149"/>
      <c r="W100" s="16"/>
      <c r="X100" s="16"/>
      <c r="Y100" s="16"/>
      <c r="Z100" s="16"/>
      <c r="AA100" s="16"/>
      <c r="AB100" s="16"/>
      <c r="AC100" s="28"/>
      <c r="AD100" s="16"/>
      <c r="AE100" s="16"/>
      <c r="AF100" s="16"/>
    </row>
    <row r="101">
      <c r="T101" s="16"/>
      <c r="V101" s="149"/>
      <c r="W101" s="16"/>
      <c r="X101" s="16"/>
      <c r="Y101" s="16"/>
      <c r="Z101" s="16"/>
      <c r="AA101" s="16"/>
      <c r="AB101" s="16"/>
      <c r="AC101" s="28"/>
      <c r="AD101" s="16"/>
      <c r="AE101" s="16"/>
      <c r="AF101" s="28"/>
    </row>
    <row r="102">
      <c r="T102" s="16"/>
      <c r="V102" s="149"/>
      <c r="W102" s="16"/>
      <c r="X102" s="16"/>
      <c r="Y102" s="16"/>
      <c r="Z102" s="16"/>
      <c r="AA102" s="16"/>
      <c r="AB102" s="16"/>
      <c r="AC102" s="28"/>
      <c r="AD102" s="16"/>
      <c r="AE102" s="16"/>
      <c r="AF102" s="16"/>
    </row>
    <row r="103">
      <c r="T103" s="16"/>
      <c r="V103" s="149"/>
      <c r="W103" s="16"/>
      <c r="X103" s="16"/>
      <c r="Y103" s="16"/>
      <c r="Z103" s="16"/>
      <c r="AA103" s="16"/>
      <c r="AB103" s="16"/>
      <c r="AC103" s="28"/>
      <c r="AD103" s="16"/>
      <c r="AE103" s="16"/>
      <c r="AF103" s="16"/>
    </row>
    <row r="104">
      <c r="T104" s="16"/>
      <c r="V104" s="149"/>
      <c r="W104" s="16"/>
      <c r="X104" s="16"/>
      <c r="Y104" s="16"/>
      <c r="Z104" s="16"/>
      <c r="AA104" s="16"/>
      <c r="AB104" s="16"/>
      <c r="AC104" s="28"/>
      <c r="AD104" s="16"/>
      <c r="AE104" s="16"/>
      <c r="AF104" s="16"/>
    </row>
    <row r="105">
      <c r="T105" s="16"/>
      <c r="V105" s="149"/>
      <c r="W105" s="16"/>
      <c r="X105" s="16"/>
      <c r="Y105" s="16"/>
      <c r="Z105" s="16"/>
      <c r="AA105" s="16"/>
      <c r="AB105" s="16"/>
      <c r="AC105" s="28"/>
      <c r="AD105" s="16"/>
      <c r="AE105" s="16"/>
      <c r="AF105" s="28"/>
    </row>
    <row r="106">
      <c r="T106" s="16"/>
      <c r="V106" s="149"/>
      <c r="W106" s="16"/>
      <c r="X106" s="16"/>
      <c r="Y106" s="16"/>
      <c r="Z106" s="16"/>
      <c r="AA106" s="16"/>
      <c r="AB106" s="16"/>
      <c r="AC106" s="28"/>
      <c r="AD106" s="16"/>
      <c r="AE106" s="16"/>
      <c r="AF106" s="16"/>
    </row>
    <row r="107">
      <c r="T107" s="16"/>
      <c r="V107" s="149"/>
      <c r="W107" s="16"/>
      <c r="X107" s="16"/>
      <c r="Y107" s="16"/>
      <c r="Z107" s="16"/>
      <c r="AA107" s="16"/>
      <c r="AB107" s="16"/>
      <c r="AC107" s="28"/>
      <c r="AD107" s="16"/>
      <c r="AE107" s="16"/>
      <c r="AF107" s="16"/>
    </row>
    <row r="108">
      <c r="T108" s="16"/>
      <c r="V108" s="149"/>
      <c r="W108" s="16"/>
      <c r="X108" s="16"/>
      <c r="Y108" s="16"/>
      <c r="Z108" s="16"/>
      <c r="AA108" s="16"/>
      <c r="AB108" s="16"/>
      <c r="AC108" s="28"/>
      <c r="AD108" s="16"/>
      <c r="AE108" s="16"/>
      <c r="AF108" s="16"/>
    </row>
    <row r="109">
      <c r="T109" s="16"/>
      <c r="V109" s="149"/>
      <c r="W109" s="16"/>
      <c r="X109" s="16"/>
      <c r="Y109" s="16"/>
      <c r="Z109" s="16"/>
      <c r="AA109" s="16"/>
      <c r="AB109" s="16"/>
      <c r="AC109" s="28"/>
      <c r="AD109" s="16"/>
      <c r="AE109" s="16"/>
      <c r="AF109" s="16"/>
    </row>
    <row r="110">
      <c r="T110" s="16"/>
      <c r="V110" s="149"/>
      <c r="W110" s="16"/>
      <c r="X110" s="16"/>
      <c r="Y110" s="16"/>
      <c r="Z110" s="16"/>
      <c r="AA110" s="16"/>
      <c r="AB110" s="16"/>
      <c r="AC110" s="28"/>
      <c r="AD110" s="16"/>
      <c r="AE110" s="16"/>
      <c r="AF110" s="16"/>
    </row>
    <row r="111">
      <c r="T111" s="16"/>
      <c r="V111" s="149"/>
      <c r="W111" s="16"/>
      <c r="X111" s="16"/>
      <c r="Y111" s="16"/>
      <c r="Z111" s="16"/>
      <c r="AA111" s="16"/>
      <c r="AB111" s="16"/>
      <c r="AC111" s="28"/>
      <c r="AD111" s="16"/>
      <c r="AE111" s="16"/>
      <c r="AF111" s="16"/>
    </row>
    <row r="112">
      <c r="T112" s="16"/>
      <c r="V112" s="149"/>
      <c r="W112" s="16"/>
      <c r="X112" s="16"/>
      <c r="Y112" s="16"/>
      <c r="Z112" s="16"/>
      <c r="AA112" s="16"/>
      <c r="AB112" s="16"/>
      <c r="AC112" s="28"/>
      <c r="AD112" s="16"/>
      <c r="AE112" s="16"/>
      <c r="AF112" s="16"/>
    </row>
    <row r="113">
      <c r="T113" s="16"/>
      <c r="V113" s="149"/>
      <c r="W113" s="16"/>
      <c r="X113" s="16"/>
      <c r="Y113" s="16"/>
      <c r="Z113" s="16"/>
      <c r="AA113" s="16"/>
      <c r="AB113" s="16"/>
      <c r="AC113" s="28"/>
      <c r="AD113" s="16"/>
      <c r="AE113" s="16"/>
      <c r="AF113" s="16"/>
    </row>
    <row r="114">
      <c r="T114" s="16"/>
      <c r="V114" s="149"/>
      <c r="W114" s="16"/>
      <c r="X114" s="16"/>
      <c r="Y114" s="16"/>
      <c r="Z114" s="16"/>
      <c r="AA114" s="16"/>
      <c r="AB114" s="16"/>
      <c r="AC114" s="28"/>
      <c r="AD114" s="16"/>
      <c r="AE114" s="16"/>
      <c r="AF114" s="16"/>
    </row>
    <row r="115">
      <c r="T115" s="16"/>
      <c r="V115" s="149"/>
      <c r="W115" s="16"/>
      <c r="X115" s="16"/>
      <c r="Y115" s="16"/>
      <c r="Z115" s="16"/>
      <c r="AA115" s="16"/>
      <c r="AB115" s="16"/>
      <c r="AC115" s="28"/>
      <c r="AD115" s="16"/>
      <c r="AE115" s="16"/>
      <c r="AF115" s="16"/>
    </row>
    <row r="116">
      <c r="T116" s="16"/>
      <c r="V116" s="149"/>
      <c r="W116" s="16"/>
      <c r="X116" s="16"/>
      <c r="Y116" s="16"/>
      <c r="Z116" s="16"/>
      <c r="AA116" s="16"/>
      <c r="AB116" s="16"/>
      <c r="AC116" s="28"/>
      <c r="AD116" s="16"/>
      <c r="AE116" s="16"/>
      <c r="AF116" s="16"/>
    </row>
    <row r="117">
      <c r="T117" s="16"/>
      <c r="V117" s="149"/>
      <c r="W117" s="16"/>
      <c r="X117" s="16"/>
      <c r="Y117" s="16"/>
      <c r="Z117" s="16"/>
      <c r="AA117" s="16"/>
      <c r="AB117" s="16"/>
      <c r="AC117" s="28"/>
      <c r="AD117" s="16"/>
      <c r="AE117" s="16"/>
      <c r="AF117" s="16"/>
    </row>
    <row r="118">
      <c r="T118" s="16"/>
      <c r="V118" s="149"/>
      <c r="W118" s="16"/>
      <c r="X118" s="16"/>
      <c r="Y118" s="16"/>
      <c r="Z118" s="16"/>
      <c r="AA118" s="16"/>
      <c r="AB118" s="16"/>
      <c r="AC118" s="28"/>
      <c r="AD118" s="16"/>
      <c r="AE118" s="16"/>
      <c r="AF118" s="16"/>
    </row>
    <row r="119">
      <c r="T119" s="16"/>
      <c r="V119" s="149"/>
      <c r="W119" s="16"/>
      <c r="X119" s="16"/>
      <c r="Y119" s="16"/>
      <c r="Z119" s="16"/>
      <c r="AA119" s="16"/>
      <c r="AB119" s="16"/>
      <c r="AC119" s="28"/>
      <c r="AD119" s="16"/>
      <c r="AE119" s="16"/>
      <c r="AF119" s="16"/>
    </row>
    <row r="120">
      <c r="T120" s="16"/>
      <c r="V120" s="149"/>
      <c r="W120" s="16"/>
      <c r="X120" s="16"/>
      <c r="Y120" s="16"/>
      <c r="Z120" s="16"/>
      <c r="AA120" s="16"/>
      <c r="AB120" s="16"/>
      <c r="AC120" s="28"/>
      <c r="AD120" s="16"/>
      <c r="AE120" s="16"/>
      <c r="AF120" s="16"/>
    </row>
    <row r="121">
      <c r="T121" s="16"/>
      <c r="V121" s="149"/>
      <c r="W121" s="16"/>
      <c r="X121" s="16"/>
      <c r="Y121" s="16"/>
      <c r="Z121" s="16"/>
      <c r="AA121" s="16"/>
      <c r="AB121" s="16"/>
      <c r="AC121" s="28"/>
      <c r="AD121" s="16"/>
      <c r="AE121" s="16"/>
      <c r="AF121" s="16"/>
    </row>
    <row r="122">
      <c r="T122" s="16"/>
      <c r="V122" s="149"/>
      <c r="W122" s="16"/>
      <c r="X122" s="16"/>
      <c r="Y122" s="16"/>
      <c r="Z122" s="16"/>
      <c r="AA122" s="16"/>
      <c r="AB122" s="16"/>
      <c r="AC122" s="28"/>
      <c r="AD122" s="16"/>
      <c r="AE122" s="16"/>
      <c r="AF122" s="16"/>
    </row>
    <row r="123">
      <c r="T123" s="16"/>
      <c r="V123" s="149"/>
      <c r="W123" s="16"/>
      <c r="X123" s="16"/>
      <c r="Y123" s="16"/>
      <c r="Z123" s="16"/>
      <c r="AA123" s="16"/>
      <c r="AB123" s="16"/>
      <c r="AC123" s="28"/>
      <c r="AD123" s="16"/>
      <c r="AE123" s="16"/>
      <c r="AF123" s="16"/>
    </row>
    <row r="124">
      <c r="T124" s="16"/>
      <c r="V124" s="149"/>
      <c r="W124" s="16"/>
      <c r="X124" s="16"/>
      <c r="Y124" s="16"/>
      <c r="Z124" s="16"/>
      <c r="AA124" s="16"/>
      <c r="AB124" s="16"/>
      <c r="AC124" s="28"/>
      <c r="AD124" s="16"/>
      <c r="AE124" s="16"/>
      <c r="AF124" s="16"/>
    </row>
    <row r="125">
      <c r="T125" s="16"/>
      <c r="V125" s="149"/>
      <c r="W125" s="16"/>
      <c r="X125" s="16"/>
      <c r="Y125" s="16"/>
      <c r="Z125" s="16"/>
      <c r="AA125" s="16"/>
      <c r="AB125" s="16"/>
      <c r="AC125" s="28"/>
      <c r="AD125" s="16"/>
      <c r="AE125" s="16"/>
      <c r="AF125" s="16"/>
    </row>
    <row r="126">
      <c r="T126" s="16"/>
      <c r="V126" s="149"/>
      <c r="W126" s="16"/>
      <c r="X126" s="16"/>
      <c r="Y126" s="16"/>
      <c r="Z126" s="16"/>
      <c r="AA126" s="16"/>
      <c r="AB126" s="16"/>
      <c r="AC126" s="28"/>
      <c r="AD126" s="16"/>
      <c r="AE126" s="16"/>
      <c r="AF126" s="16"/>
    </row>
    <row r="127">
      <c r="T127" s="16"/>
      <c r="V127" s="149"/>
      <c r="W127" s="16"/>
      <c r="X127" s="16"/>
      <c r="Y127" s="16"/>
      <c r="Z127" s="16"/>
      <c r="AA127" s="16"/>
      <c r="AB127" s="16"/>
      <c r="AC127" s="28"/>
      <c r="AD127" s="16"/>
      <c r="AE127" s="16"/>
      <c r="AF127" s="16"/>
    </row>
    <row r="128">
      <c r="T128" s="16"/>
      <c r="V128" s="149"/>
      <c r="W128" s="16"/>
      <c r="X128" s="16"/>
      <c r="Y128" s="16"/>
      <c r="Z128" s="16"/>
      <c r="AA128" s="16"/>
      <c r="AB128" s="16"/>
      <c r="AC128" s="28"/>
      <c r="AD128" s="16"/>
      <c r="AE128" s="16"/>
      <c r="AF128" s="28"/>
    </row>
    <row r="129">
      <c r="T129" s="16"/>
      <c r="V129" s="149"/>
      <c r="W129" s="16"/>
      <c r="X129" s="16"/>
      <c r="Y129" s="16"/>
      <c r="Z129" s="16"/>
      <c r="AA129" s="16"/>
      <c r="AB129" s="16"/>
      <c r="AC129" s="28"/>
      <c r="AD129" s="16"/>
      <c r="AE129" s="16"/>
      <c r="AF129" s="28"/>
    </row>
    <row r="130">
      <c r="T130" s="16"/>
      <c r="V130" s="149"/>
      <c r="W130" s="16"/>
      <c r="X130" s="16"/>
      <c r="Y130" s="16"/>
      <c r="Z130" s="16"/>
      <c r="AA130" s="16"/>
      <c r="AB130" s="16"/>
      <c r="AC130" s="28"/>
      <c r="AD130" s="16"/>
      <c r="AE130" s="16"/>
      <c r="AF130" s="16"/>
    </row>
    <row r="131">
      <c r="T131" s="16"/>
      <c r="V131" s="149"/>
      <c r="W131" s="16"/>
      <c r="X131" s="16"/>
      <c r="Y131" s="16"/>
      <c r="Z131" s="16"/>
      <c r="AA131" s="16"/>
      <c r="AB131" s="16"/>
      <c r="AC131" s="28"/>
      <c r="AD131" s="16"/>
      <c r="AE131" s="16"/>
      <c r="AF131" s="16"/>
    </row>
    <row r="132">
      <c r="T132" s="16"/>
      <c r="V132" s="149"/>
      <c r="W132" s="16"/>
      <c r="X132" s="16"/>
      <c r="Y132" s="16"/>
      <c r="Z132" s="16"/>
      <c r="AA132" s="16"/>
      <c r="AB132" s="16"/>
      <c r="AC132" s="28"/>
      <c r="AD132" s="16"/>
      <c r="AE132" s="16"/>
      <c r="AF132" s="28"/>
    </row>
    <row r="133">
      <c r="T133" s="16"/>
      <c r="V133" s="149"/>
      <c r="W133" s="16"/>
      <c r="X133" s="16"/>
      <c r="Y133" s="16"/>
      <c r="Z133" s="16"/>
      <c r="AA133" s="16"/>
      <c r="AB133" s="16"/>
      <c r="AC133" s="28"/>
      <c r="AD133" s="16"/>
      <c r="AE133" s="16"/>
      <c r="AF133" s="28"/>
    </row>
    <row r="134">
      <c r="T134" s="16"/>
      <c r="V134" s="149"/>
      <c r="W134" s="16"/>
      <c r="X134" s="16"/>
      <c r="Y134" s="16"/>
      <c r="Z134" s="16"/>
      <c r="AA134" s="16"/>
      <c r="AB134" s="16"/>
      <c r="AC134" s="28"/>
      <c r="AD134" s="16"/>
      <c r="AE134" s="16"/>
      <c r="AF134" s="16"/>
    </row>
    <row r="135">
      <c r="T135" s="16"/>
      <c r="V135" s="149"/>
      <c r="W135" s="16"/>
      <c r="X135" s="16"/>
      <c r="Y135" s="16"/>
      <c r="Z135" s="16"/>
      <c r="AA135" s="16"/>
      <c r="AB135" s="16"/>
      <c r="AC135" s="28"/>
      <c r="AD135" s="16"/>
      <c r="AE135" s="16"/>
      <c r="AF135" s="16"/>
    </row>
    <row r="136">
      <c r="T136" s="16"/>
      <c r="V136" s="149"/>
      <c r="W136" s="16"/>
      <c r="X136" s="16"/>
      <c r="Y136" s="16"/>
      <c r="Z136" s="16"/>
      <c r="AA136" s="16"/>
      <c r="AB136" s="16"/>
      <c r="AC136" s="28"/>
      <c r="AD136" s="16"/>
      <c r="AE136" s="16"/>
      <c r="AF136" s="16"/>
    </row>
    <row r="137">
      <c r="T137" s="16"/>
      <c r="V137" s="149"/>
      <c r="W137" s="16"/>
      <c r="X137" s="16"/>
      <c r="Y137" s="16"/>
      <c r="Z137" s="16"/>
      <c r="AA137" s="16"/>
      <c r="AB137" s="16"/>
      <c r="AC137" s="28"/>
      <c r="AD137" s="16"/>
      <c r="AE137" s="16"/>
      <c r="AF137" s="16"/>
    </row>
    <row r="138">
      <c r="T138" s="16"/>
      <c r="V138" s="149"/>
      <c r="W138" s="16"/>
      <c r="X138" s="16"/>
      <c r="Y138" s="16"/>
      <c r="Z138" s="16"/>
      <c r="AA138" s="16"/>
      <c r="AB138" s="16"/>
      <c r="AC138" s="28"/>
      <c r="AD138" s="16"/>
      <c r="AE138" s="16"/>
      <c r="AF138" s="16"/>
    </row>
    <row r="139">
      <c r="T139" s="16"/>
      <c r="V139" s="149"/>
      <c r="W139" s="16"/>
      <c r="X139" s="16"/>
      <c r="Y139" s="16"/>
      <c r="Z139" s="16"/>
      <c r="AA139" s="16"/>
      <c r="AB139" s="16"/>
      <c r="AC139" s="28"/>
      <c r="AD139" s="16"/>
      <c r="AE139" s="16"/>
      <c r="AF139" s="16"/>
    </row>
    <row r="140">
      <c r="T140" s="16"/>
      <c r="V140" s="149"/>
      <c r="W140" s="16"/>
      <c r="X140" s="16"/>
      <c r="Y140" s="16"/>
      <c r="Z140" s="16"/>
      <c r="AA140" s="16"/>
      <c r="AB140" s="16"/>
      <c r="AC140" s="28"/>
      <c r="AD140" s="16"/>
      <c r="AE140" s="16"/>
      <c r="AF140" s="16"/>
    </row>
  </sheetData>
  <mergeCells count="2">
    <mergeCell ref="A14:E15"/>
    <mergeCell ref="A18:E22"/>
  </mergeCells>
  <printOptions gridLines="1" horizontalCentered="1"/>
  <pageMargins bottom="0.75" footer="0.0" header="0.0" left="0.25" right="0.25" top="0.75"/>
  <pageSetup cellComments="atEnd" orientation="portrait" pageOrder="overThenDown"/>
  <rowBreaks count="1" manualBreakCount="1">
    <brk id="29" man="1"/>
  </rowBreaks>
  <colBreaks count="2" manualBreakCount="2">
    <brk man="1"/>
    <brk id="18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/>
  </sheetPr>
  <sheetViews>
    <sheetView workbookViewId="0"/>
  </sheetViews>
  <sheetFormatPr customHeight="1" defaultColWidth="12.63" defaultRowHeight="15.75" outlineLevelCol="1"/>
  <cols>
    <col customWidth="1" min="6" max="6" width="13.25"/>
    <col customWidth="1" min="18" max="18" width="14.0"/>
    <col collapsed="1" min="29" max="29" width="12.63"/>
    <col hidden="1" min="30" max="52" width="12.63" outlineLevel="1"/>
  </cols>
  <sheetData>
    <row r="1">
      <c r="A1" s="68" t="s">
        <v>86</v>
      </c>
      <c r="B1" s="68"/>
      <c r="C1" s="18" t="s">
        <v>87</v>
      </c>
      <c r="D1" s="191" t="s">
        <v>88</v>
      </c>
      <c r="E1" s="191" t="s">
        <v>89</v>
      </c>
      <c r="F1" s="191" t="s">
        <v>90</v>
      </c>
      <c r="G1" s="191" t="s">
        <v>91</v>
      </c>
      <c r="H1" s="191" t="s">
        <v>92</v>
      </c>
      <c r="I1" s="192" t="s">
        <v>93</v>
      </c>
      <c r="J1" s="192" t="s">
        <v>94</v>
      </c>
      <c r="K1" s="193" t="s">
        <v>95</v>
      </c>
      <c r="L1" s="194" t="s">
        <v>96</v>
      </c>
      <c r="P1" s="195" t="s">
        <v>97</v>
      </c>
      <c r="Q1" s="196" t="s">
        <v>44</v>
      </c>
      <c r="R1" s="17" t="s">
        <v>98</v>
      </c>
      <c r="S1" s="17" t="s">
        <v>21</v>
      </c>
      <c r="T1" s="17" t="s">
        <v>99</v>
      </c>
      <c r="U1" s="17" t="s">
        <v>100</v>
      </c>
      <c r="V1" s="17" t="s">
        <v>101</v>
      </c>
      <c r="W1" s="17" t="s">
        <v>102</v>
      </c>
      <c r="X1" s="17" t="s">
        <v>103</v>
      </c>
      <c r="Y1" s="17" t="s">
        <v>104</v>
      </c>
      <c r="Z1" s="17" t="s">
        <v>105</v>
      </c>
      <c r="AA1" s="17" t="s">
        <v>106</v>
      </c>
      <c r="AB1" s="17" t="s">
        <v>107</v>
      </c>
      <c r="AD1" s="197" t="s">
        <v>108</v>
      </c>
      <c r="AE1" s="198" t="s">
        <v>44</v>
      </c>
      <c r="AF1" s="199" t="s">
        <v>101</v>
      </c>
      <c r="AG1" s="199" t="s">
        <v>109</v>
      </c>
      <c r="AH1" s="199" t="s">
        <v>101</v>
      </c>
      <c r="AI1" s="199" t="s">
        <v>109</v>
      </c>
      <c r="AJ1" s="199"/>
      <c r="AK1" s="200" t="s">
        <v>44</v>
      </c>
      <c r="AL1" s="200" t="s">
        <v>10</v>
      </c>
      <c r="AM1" s="201" t="s">
        <v>22</v>
      </c>
      <c r="AN1" s="201" t="s">
        <v>23</v>
      </c>
      <c r="AO1" s="199"/>
      <c r="AP1" s="199"/>
      <c r="AQ1" s="199"/>
      <c r="AR1" s="199"/>
      <c r="AS1" s="199"/>
      <c r="AT1" s="199"/>
      <c r="AU1" s="199"/>
      <c r="AV1" s="199"/>
      <c r="AW1" s="199"/>
      <c r="AX1" s="199"/>
      <c r="AY1" s="199"/>
      <c r="AZ1" s="199"/>
    </row>
    <row r="2">
      <c r="A2" s="202"/>
      <c r="B2" s="202"/>
      <c r="C2" s="3" t="s">
        <v>110</v>
      </c>
      <c r="D2" s="203"/>
      <c r="E2" s="203"/>
      <c r="F2" s="204"/>
      <c r="G2" s="203"/>
      <c r="H2" s="203"/>
      <c r="I2" s="203"/>
      <c r="J2" s="3" t="s">
        <v>111</v>
      </c>
      <c r="K2" s="203"/>
      <c r="L2" s="8"/>
      <c r="M2" s="8"/>
      <c r="N2" s="202" t="s">
        <v>112</v>
      </c>
      <c r="O2" s="202"/>
      <c r="P2" s="205"/>
      <c r="Q2" s="206" t="s">
        <v>113</v>
      </c>
      <c r="R2" s="207" t="b">
        <v>0</v>
      </c>
      <c r="S2" s="206" t="s">
        <v>21</v>
      </c>
      <c r="T2" s="206" t="s">
        <v>114</v>
      </c>
      <c r="U2" s="206" t="s">
        <v>115</v>
      </c>
      <c r="V2" s="206" t="s">
        <v>116</v>
      </c>
      <c r="W2" s="206" t="s">
        <v>117</v>
      </c>
      <c r="X2" s="206" t="s">
        <v>118</v>
      </c>
      <c r="Y2" s="208">
        <v>1.383607858</v>
      </c>
      <c r="Z2" s="209"/>
      <c r="AA2" s="209"/>
      <c r="AB2" s="208">
        <v>32.3469784</v>
      </c>
      <c r="AC2" s="28"/>
      <c r="AD2" s="202" t="s">
        <v>119</v>
      </c>
      <c r="AE2" s="210" t="str">
        <f>IFERROR(__xludf.DUMMYFUNCTION("(filter(Q2:Q992, mod(row(Q2:Q992),2)=0))"),"A1")</f>
        <v>A1</v>
      </c>
      <c r="AF2" s="210" t="str">
        <f>IFERROR(__xludf.DUMMYFUNCTION("(filter(V2:V992, mod(row(V2:V992),2)=0))"),"FAM")</f>
        <v>FAM</v>
      </c>
      <c r="AG2" s="210">
        <f>IFERROR(__xludf.DUMMYFUNCTION("(filter(AB2:AB992, mod(row(AB2:AB992),2)=0))"),32.3469784)</f>
        <v>32.3469784</v>
      </c>
      <c r="AH2" s="210" t="str">
        <f t="shared" ref="AH2:AH119" si="1">offset(V$1,2*(row(V3)-1)-2,) </f>
        <v>CY5</v>
      </c>
      <c r="AI2" s="210">
        <f t="shared" ref="AI2:AI119" si="2">offset(AB$1,2*(row(AB3)-1)-2,) </f>
        <v>32.49186892</v>
      </c>
      <c r="AK2" s="202" t="s">
        <v>113</v>
      </c>
      <c r="AL2" s="211" t="str">
        <f t="shared" ref="AL2:AL9" si="3">B5</f>
        <v>TPC</v>
      </c>
      <c r="AM2" s="212">
        <f t="shared" ref="AM2:AM97" si="4">VLOOKUP(AK2,AE$2:AI$98,3,FALSE)</f>
        <v>32.3469784</v>
      </c>
      <c r="AN2" s="212">
        <f t="shared" ref="AN2:AN97" si="5">VLOOKUP(AK2,AE$2:AI$98,5,FALSE)</f>
        <v>32.49186892</v>
      </c>
      <c r="AP2" s="210" t="str">
        <f t="array" ref="AP2:AS98">SORT(AK2:AN98, 2,False)</f>
        <v>H2</v>
      </c>
      <c r="AQ2" s="211" t="s">
        <v>33</v>
      </c>
      <c r="AR2" s="212">
        <v>33.74136699</v>
      </c>
      <c r="AS2" s="212">
        <v>29.13006451</v>
      </c>
    </row>
    <row r="3">
      <c r="A3" s="9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213"/>
      <c r="N3" s="214"/>
      <c r="O3" s="215" t="b">
        <f>AND(EXACT(Q2,"A1"),EXACT(Q3,"A1"))</f>
        <v>1</v>
      </c>
      <c r="P3" s="205"/>
      <c r="Q3" s="206" t="s">
        <v>113</v>
      </c>
      <c r="R3" s="207" t="b">
        <v>0</v>
      </c>
      <c r="S3" s="206" t="s">
        <v>21</v>
      </c>
      <c r="T3" s="206" t="s">
        <v>120</v>
      </c>
      <c r="U3" s="206" t="s">
        <v>115</v>
      </c>
      <c r="V3" s="206" t="s">
        <v>121</v>
      </c>
      <c r="W3" s="206" t="s">
        <v>117</v>
      </c>
      <c r="X3" s="206" t="s">
        <v>118</v>
      </c>
      <c r="Y3" s="208">
        <v>1.130296437</v>
      </c>
      <c r="Z3" s="209"/>
      <c r="AA3" s="209"/>
      <c r="AB3" s="206">
        <v>32.49186892</v>
      </c>
      <c r="AC3" s="28"/>
      <c r="AD3" s="216"/>
      <c r="AE3" s="210" t="str">
        <f>IFERROR(__xludf.DUMMYFUNCTION("""COMPUTED_VALUE"""),"A2")</f>
        <v>A2</v>
      </c>
      <c r="AF3" s="210" t="str">
        <f>IFERROR(__xludf.DUMMYFUNCTION("""COMPUTED_VALUE"""),"FAM")</f>
        <v>FAM</v>
      </c>
      <c r="AG3" s="210">
        <f>IFERROR(__xludf.DUMMYFUNCTION("""COMPUTED_VALUE"""),33.95424198)</f>
        <v>33.95424198</v>
      </c>
      <c r="AH3" s="210" t="str">
        <f t="shared" si="1"/>
        <v>CY5</v>
      </c>
      <c r="AI3" s="210" t="str">
        <f t="shared" si="2"/>
        <v>Undetermined</v>
      </c>
      <c r="AK3" s="3" t="s">
        <v>122</v>
      </c>
      <c r="AL3" s="217" t="str">
        <f t="shared" si="3"/>
        <v>NC water</v>
      </c>
      <c r="AM3" s="6" t="str">
        <f t="shared" si="4"/>
        <v>Undetermined</v>
      </c>
      <c r="AN3" s="188" t="str">
        <f t="shared" si="5"/>
        <v>Undetermined</v>
      </c>
      <c r="AP3" s="218" t="s">
        <v>123</v>
      </c>
      <c r="AQ3" s="211" t="s">
        <v>32</v>
      </c>
      <c r="AR3" s="212">
        <v>33.33598257</v>
      </c>
      <c r="AS3" s="212">
        <v>29.817634</v>
      </c>
    </row>
    <row r="4">
      <c r="A4" s="74"/>
      <c r="B4" s="33" t="s">
        <v>124</v>
      </c>
      <c r="C4" s="33" t="s">
        <v>125</v>
      </c>
      <c r="D4" s="33" t="s">
        <v>126</v>
      </c>
      <c r="E4" s="33" t="s">
        <v>127</v>
      </c>
      <c r="F4" s="33" t="s">
        <v>128</v>
      </c>
      <c r="G4" s="33" t="s">
        <v>129</v>
      </c>
      <c r="H4" s="33" t="s">
        <v>130</v>
      </c>
      <c r="I4" s="33" t="s">
        <v>131</v>
      </c>
      <c r="J4" s="33" t="s">
        <v>132</v>
      </c>
      <c r="K4" s="33" t="s">
        <v>133</v>
      </c>
      <c r="L4" s="33" t="s">
        <v>134</v>
      </c>
      <c r="M4" s="33" t="s">
        <v>135</v>
      </c>
      <c r="N4" s="219"/>
      <c r="O4" s="219"/>
      <c r="P4" s="205"/>
      <c r="Q4" s="206" t="s">
        <v>136</v>
      </c>
      <c r="R4" s="207" t="b">
        <v>0</v>
      </c>
      <c r="S4" s="206" t="s">
        <v>21</v>
      </c>
      <c r="T4" s="206" t="s">
        <v>114</v>
      </c>
      <c r="U4" s="206" t="s">
        <v>115</v>
      </c>
      <c r="V4" s="206" t="s">
        <v>116</v>
      </c>
      <c r="W4" s="206" t="s">
        <v>117</v>
      </c>
      <c r="X4" s="206" t="s">
        <v>118</v>
      </c>
      <c r="Y4" s="208">
        <v>1.376603364</v>
      </c>
      <c r="Z4" s="209"/>
      <c r="AA4" s="209"/>
      <c r="AB4" s="208">
        <v>33.95424198</v>
      </c>
      <c r="AC4" s="28"/>
      <c r="AD4" s="216"/>
      <c r="AE4" s="210" t="str">
        <f>IFERROR(__xludf.DUMMYFUNCTION("""COMPUTED_VALUE"""),"A3")</f>
        <v>A3</v>
      </c>
      <c r="AF4" s="210" t="str">
        <f>IFERROR(__xludf.DUMMYFUNCTION("""COMPUTED_VALUE"""),"FAM")</f>
        <v>FAM</v>
      </c>
      <c r="AG4" s="210" t="str">
        <f>IFERROR(__xludf.DUMMYFUNCTION("""COMPUTED_VALUE"""),"Undetermined")</f>
        <v>Undetermined</v>
      </c>
      <c r="AH4" s="210" t="str">
        <f t="shared" si="1"/>
        <v>CY5</v>
      </c>
      <c r="AI4" s="210" t="str">
        <f t="shared" si="2"/>
        <v>Undetermined</v>
      </c>
      <c r="AK4" s="3" t="s">
        <v>137</v>
      </c>
      <c r="AL4" s="217" t="str">
        <f t="shared" si="3"/>
        <v>S0</v>
      </c>
      <c r="AM4" s="6">
        <f t="shared" si="4"/>
        <v>34.76053194</v>
      </c>
      <c r="AN4" s="188" t="str">
        <f t="shared" si="5"/>
        <v>Undetermined</v>
      </c>
      <c r="AO4" s="2"/>
      <c r="AP4" s="2" t="s">
        <v>113</v>
      </c>
      <c r="AQ4" s="220" t="s">
        <v>30</v>
      </c>
      <c r="AR4" s="221">
        <v>32.3469784</v>
      </c>
      <c r="AS4" s="221">
        <v>32.49186892</v>
      </c>
      <c r="AT4" s="2"/>
      <c r="AU4" s="2"/>
      <c r="AV4" s="2"/>
      <c r="AW4" s="2"/>
      <c r="AX4" s="2"/>
      <c r="AY4" s="2"/>
      <c r="AZ4" s="2"/>
    </row>
    <row r="5">
      <c r="A5" s="43" t="s">
        <v>138</v>
      </c>
      <c r="B5" s="38" t="s">
        <v>30</v>
      </c>
      <c r="C5" s="222" t="s">
        <v>15</v>
      </c>
      <c r="D5" s="223"/>
      <c r="E5" s="223"/>
      <c r="F5" s="223"/>
      <c r="G5" s="223"/>
      <c r="H5" s="224"/>
      <c r="I5" s="224"/>
      <c r="J5" s="224"/>
      <c r="K5" s="224"/>
      <c r="L5" s="224"/>
      <c r="M5" s="224"/>
      <c r="P5" s="205"/>
      <c r="Q5" s="206" t="s">
        <v>136</v>
      </c>
      <c r="R5" s="207" t="b">
        <v>0</v>
      </c>
      <c r="S5" s="206" t="s">
        <v>21</v>
      </c>
      <c r="T5" s="206" t="s">
        <v>120</v>
      </c>
      <c r="U5" s="206" t="s">
        <v>115</v>
      </c>
      <c r="V5" s="206" t="s">
        <v>121</v>
      </c>
      <c r="W5" s="206" t="s">
        <v>117</v>
      </c>
      <c r="X5" s="206" t="s">
        <v>139</v>
      </c>
      <c r="Y5" s="208">
        <v>0.0</v>
      </c>
      <c r="Z5" s="209"/>
      <c r="AA5" s="209"/>
      <c r="AB5" s="206" t="s">
        <v>140</v>
      </c>
      <c r="AC5" s="28"/>
      <c r="AD5" s="216"/>
      <c r="AE5" s="210" t="str">
        <f>IFERROR(__xludf.DUMMYFUNCTION("""COMPUTED_VALUE"""),"A4")</f>
        <v>A4</v>
      </c>
      <c r="AF5" s="210" t="str">
        <f>IFERROR(__xludf.DUMMYFUNCTION("""COMPUTED_VALUE"""),"FAM")</f>
        <v>FAM</v>
      </c>
      <c r="AG5" s="210" t="str">
        <f>IFERROR(__xludf.DUMMYFUNCTION("""COMPUTED_VALUE"""),"Undetermined")</f>
        <v>Undetermined</v>
      </c>
      <c r="AH5" s="210" t="str">
        <f t="shared" si="1"/>
        <v>CY5</v>
      </c>
      <c r="AI5" s="210" t="str">
        <f t="shared" si="2"/>
        <v>Undetermined</v>
      </c>
      <c r="AK5" s="3" t="s">
        <v>141</v>
      </c>
      <c r="AL5" s="217" t="str">
        <f t="shared" si="3"/>
        <v>S0</v>
      </c>
      <c r="AM5" s="6">
        <f t="shared" si="4"/>
        <v>34.11647139</v>
      </c>
      <c r="AN5" s="188" t="str">
        <f t="shared" si="5"/>
        <v>Undetermined</v>
      </c>
      <c r="AP5" s="210" t="s">
        <v>142</v>
      </c>
      <c r="AQ5" s="211" t="s">
        <v>17</v>
      </c>
      <c r="AR5" s="212">
        <v>34.44771627</v>
      </c>
      <c r="AS5" s="212" t="s">
        <v>140</v>
      </c>
    </row>
    <row r="6">
      <c r="A6" s="32" t="s">
        <v>143</v>
      </c>
      <c r="B6" s="222" t="s">
        <v>144</v>
      </c>
      <c r="C6" s="222" t="s">
        <v>15</v>
      </c>
      <c r="D6" s="223"/>
      <c r="E6" s="223"/>
      <c r="F6" s="223"/>
      <c r="G6" s="223"/>
      <c r="H6" s="224"/>
      <c r="I6" s="224"/>
      <c r="J6" s="224"/>
      <c r="K6" s="225"/>
      <c r="L6" s="224"/>
      <c r="M6" s="224"/>
      <c r="P6" s="205"/>
      <c r="Q6" s="206" t="s">
        <v>145</v>
      </c>
      <c r="R6" s="207" t="b">
        <v>0</v>
      </c>
      <c r="S6" s="206" t="s">
        <v>21</v>
      </c>
      <c r="T6" s="206" t="s">
        <v>114</v>
      </c>
      <c r="U6" s="206" t="s">
        <v>115</v>
      </c>
      <c r="V6" s="206" t="s">
        <v>116</v>
      </c>
      <c r="W6" s="206" t="s">
        <v>117</v>
      </c>
      <c r="X6" s="206" t="s">
        <v>139</v>
      </c>
      <c r="Y6" s="208">
        <v>0.0</v>
      </c>
      <c r="Z6" s="209"/>
      <c r="AA6" s="209"/>
      <c r="AB6" s="208" t="s">
        <v>140</v>
      </c>
      <c r="AC6" s="28"/>
      <c r="AD6" s="216"/>
      <c r="AE6" s="210" t="str">
        <f>IFERROR(__xludf.DUMMYFUNCTION("""COMPUTED_VALUE"""),"A5")</f>
        <v>A5</v>
      </c>
      <c r="AF6" s="210" t="str">
        <f>IFERROR(__xludf.DUMMYFUNCTION("""COMPUTED_VALUE"""),"FAM")</f>
        <v>FAM</v>
      </c>
      <c r="AG6" s="210" t="str">
        <f>IFERROR(__xludf.DUMMYFUNCTION("""COMPUTED_VALUE"""),"Undetermined")</f>
        <v>Undetermined</v>
      </c>
      <c r="AH6" s="210" t="str">
        <f t="shared" si="1"/>
        <v>CY5</v>
      </c>
      <c r="AI6" s="210" t="str">
        <f t="shared" si="2"/>
        <v>Undetermined</v>
      </c>
      <c r="AK6" s="3" t="s">
        <v>146</v>
      </c>
      <c r="AL6" s="217" t="str">
        <f t="shared" si="3"/>
        <v>S1</v>
      </c>
      <c r="AM6" s="6">
        <f t="shared" si="4"/>
        <v>34.9643162</v>
      </c>
      <c r="AN6" s="188" t="str">
        <f t="shared" si="5"/>
        <v>Undetermined</v>
      </c>
      <c r="AP6" s="210" t="s">
        <v>147</v>
      </c>
      <c r="AQ6" s="211" t="s">
        <v>17</v>
      </c>
      <c r="AR6" s="212">
        <v>34.16362435</v>
      </c>
      <c r="AS6" s="212" t="s">
        <v>140</v>
      </c>
    </row>
    <row r="7">
      <c r="A7" s="43" t="s">
        <v>148</v>
      </c>
      <c r="B7" s="222" t="s">
        <v>12</v>
      </c>
      <c r="C7" s="222" t="s">
        <v>16</v>
      </c>
      <c r="D7" s="77"/>
      <c r="E7" s="223"/>
      <c r="F7" s="79"/>
      <c r="G7" s="223"/>
      <c r="H7" s="224"/>
      <c r="I7" s="224"/>
      <c r="J7" s="224"/>
      <c r="K7" s="225"/>
      <c r="L7" s="224"/>
      <c r="M7" s="224"/>
      <c r="P7" s="226"/>
      <c r="Q7" s="206" t="s">
        <v>145</v>
      </c>
      <c r="R7" s="207" t="b">
        <v>0</v>
      </c>
      <c r="S7" s="206" t="s">
        <v>21</v>
      </c>
      <c r="T7" s="206" t="s">
        <v>120</v>
      </c>
      <c r="U7" s="206" t="s">
        <v>115</v>
      </c>
      <c r="V7" s="206" t="s">
        <v>121</v>
      </c>
      <c r="W7" s="206" t="s">
        <v>117</v>
      </c>
      <c r="X7" s="206" t="s">
        <v>139</v>
      </c>
      <c r="Y7" s="208">
        <v>0.0</v>
      </c>
      <c r="Z7" s="209"/>
      <c r="AA7" s="209"/>
      <c r="AB7" s="206" t="s">
        <v>140</v>
      </c>
      <c r="AC7" s="28"/>
      <c r="AD7" s="216"/>
      <c r="AE7" s="210" t="str">
        <f>IFERROR(__xludf.DUMMYFUNCTION("""COMPUTED_VALUE"""),"A6")</f>
        <v>A6</v>
      </c>
      <c r="AF7" s="210" t="str">
        <f>IFERROR(__xludf.DUMMYFUNCTION("""COMPUTED_VALUE"""),"FAM")</f>
        <v>FAM</v>
      </c>
      <c r="AG7" s="210" t="str">
        <f>IFERROR(__xludf.DUMMYFUNCTION("""COMPUTED_VALUE"""),"Undetermined")</f>
        <v>Undetermined</v>
      </c>
      <c r="AH7" s="210" t="str">
        <f t="shared" si="1"/>
        <v>CY5</v>
      </c>
      <c r="AI7" s="210" t="str">
        <f t="shared" si="2"/>
        <v>Undetermined</v>
      </c>
      <c r="AK7" s="3" t="s">
        <v>149</v>
      </c>
      <c r="AL7" s="217" t="str">
        <f t="shared" si="3"/>
        <v>S1</v>
      </c>
      <c r="AM7" s="6">
        <f t="shared" si="4"/>
        <v>33.47028109</v>
      </c>
      <c r="AN7" s="188" t="str">
        <f t="shared" si="5"/>
        <v>Undetermined</v>
      </c>
      <c r="AP7" s="210" t="s">
        <v>150</v>
      </c>
      <c r="AQ7" s="211" t="s">
        <v>16</v>
      </c>
      <c r="AR7" s="212">
        <v>34.01286183</v>
      </c>
      <c r="AS7" s="212" t="s">
        <v>140</v>
      </c>
    </row>
    <row r="8">
      <c r="A8" s="43" t="s">
        <v>151</v>
      </c>
      <c r="B8" s="222" t="s">
        <v>12</v>
      </c>
      <c r="C8" s="222" t="s">
        <v>16</v>
      </c>
      <c r="D8" s="77"/>
      <c r="E8" s="223"/>
      <c r="F8" s="79"/>
      <c r="G8" s="223"/>
      <c r="H8" s="224"/>
      <c r="I8" s="224"/>
      <c r="J8" s="224"/>
      <c r="K8" s="225"/>
      <c r="L8" s="224"/>
      <c r="M8" s="224"/>
      <c r="P8" s="226"/>
      <c r="Q8" s="206" t="s">
        <v>152</v>
      </c>
      <c r="R8" s="207" t="b">
        <v>0</v>
      </c>
      <c r="S8" s="206" t="s">
        <v>21</v>
      </c>
      <c r="T8" s="206" t="s">
        <v>114</v>
      </c>
      <c r="U8" s="206" t="s">
        <v>115</v>
      </c>
      <c r="V8" s="206" t="s">
        <v>116</v>
      </c>
      <c r="W8" s="206" t="s">
        <v>117</v>
      </c>
      <c r="X8" s="206" t="s">
        <v>139</v>
      </c>
      <c r="Y8" s="208">
        <v>0.0</v>
      </c>
      <c r="Z8" s="209"/>
      <c r="AA8" s="209"/>
      <c r="AB8" s="206" t="s">
        <v>140</v>
      </c>
      <c r="AC8" s="28"/>
      <c r="AD8" s="216"/>
      <c r="AE8" s="210" t="str">
        <f>IFERROR(__xludf.DUMMYFUNCTION("""COMPUTED_VALUE"""),"A7")</f>
        <v>A7</v>
      </c>
      <c r="AF8" s="210" t="str">
        <f>IFERROR(__xludf.DUMMYFUNCTION("""COMPUTED_VALUE"""),"FAM")</f>
        <v>FAM</v>
      </c>
      <c r="AG8" s="210" t="str">
        <f>IFERROR(__xludf.DUMMYFUNCTION("""COMPUTED_VALUE"""),"Undetermined")</f>
        <v>Undetermined</v>
      </c>
      <c r="AH8" s="210" t="str">
        <f t="shared" si="1"/>
        <v>CY5</v>
      </c>
      <c r="AI8" s="210" t="str">
        <f t="shared" si="2"/>
        <v>Undetermined</v>
      </c>
      <c r="AK8" s="3" t="s">
        <v>153</v>
      </c>
      <c r="AL8" s="217" t="str">
        <f t="shared" si="3"/>
        <v>S2</v>
      </c>
      <c r="AM8" s="6">
        <f t="shared" si="4"/>
        <v>33.98498425</v>
      </c>
      <c r="AN8" s="188" t="str">
        <f t="shared" si="5"/>
        <v>Undetermined</v>
      </c>
      <c r="AP8" s="210" t="s">
        <v>154</v>
      </c>
      <c r="AQ8" s="211" t="s">
        <v>16</v>
      </c>
      <c r="AR8" s="212">
        <v>33.63484872</v>
      </c>
      <c r="AS8" s="212" t="s">
        <v>140</v>
      </c>
    </row>
    <row r="9">
      <c r="A9" s="43" t="s">
        <v>155</v>
      </c>
      <c r="B9" s="222" t="s">
        <v>13</v>
      </c>
      <c r="C9" s="222" t="s">
        <v>17</v>
      </c>
      <c r="D9" s="79"/>
      <c r="E9" s="223"/>
      <c r="F9" s="79"/>
      <c r="G9" s="223"/>
      <c r="H9" s="224"/>
      <c r="I9" s="224"/>
      <c r="J9" s="224"/>
      <c r="K9" s="225"/>
      <c r="L9" s="224"/>
      <c r="M9" s="224"/>
      <c r="P9" s="226"/>
      <c r="Q9" s="206" t="s">
        <v>152</v>
      </c>
      <c r="R9" s="207" t="b">
        <v>0</v>
      </c>
      <c r="S9" s="206" t="s">
        <v>21</v>
      </c>
      <c r="T9" s="206" t="s">
        <v>120</v>
      </c>
      <c r="U9" s="206" t="s">
        <v>115</v>
      </c>
      <c r="V9" s="206" t="s">
        <v>121</v>
      </c>
      <c r="W9" s="206" t="s">
        <v>117</v>
      </c>
      <c r="X9" s="206" t="s">
        <v>139</v>
      </c>
      <c r="Y9" s="208">
        <v>0.0</v>
      </c>
      <c r="Z9" s="209"/>
      <c r="AA9" s="209"/>
      <c r="AB9" s="206" t="s">
        <v>140</v>
      </c>
      <c r="AC9" s="28"/>
      <c r="AD9" s="216"/>
      <c r="AE9" s="210" t="str">
        <f>IFERROR(__xludf.DUMMYFUNCTION("""COMPUTED_VALUE"""),"A8")</f>
        <v>A8</v>
      </c>
      <c r="AF9" s="210" t="str">
        <f>IFERROR(__xludf.DUMMYFUNCTION("""COMPUTED_VALUE"""),"FAM")</f>
        <v>FAM</v>
      </c>
      <c r="AG9" s="210" t="str">
        <f>IFERROR(__xludf.DUMMYFUNCTION("""COMPUTED_VALUE"""),"Undetermined")</f>
        <v>Undetermined</v>
      </c>
      <c r="AH9" s="210" t="str">
        <f t="shared" si="1"/>
        <v>CY5</v>
      </c>
      <c r="AI9" s="210" t="str">
        <f t="shared" si="2"/>
        <v>Undetermined</v>
      </c>
      <c r="AK9" s="3" t="s">
        <v>156</v>
      </c>
      <c r="AL9" s="217" t="str">
        <f t="shared" si="3"/>
        <v>S2</v>
      </c>
      <c r="AM9" s="6">
        <f t="shared" si="4"/>
        <v>33.69355404</v>
      </c>
      <c r="AN9" s="188" t="str">
        <f t="shared" si="5"/>
        <v>Undetermined</v>
      </c>
      <c r="AP9" s="210" t="s">
        <v>136</v>
      </c>
      <c r="AQ9" s="211" t="s">
        <v>15</v>
      </c>
      <c r="AR9" s="212">
        <v>33.95424198</v>
      </c>
      <c r="AS9" s="212" t="s">
        <v>140</v>
      </c>
    </row>
    <row r="10">
      <c r="A10" s="43" t="s">
        <v>157</v>
      </c>
      <c r="B10" s="222" t="s">
        <v>13</v>
      </c>
      <c r="C10" s="222" t="s">
        <v>17</v>
      </c>
      <c r="D10" s="79"/>
      <c r="E10" s="223"/>
      <c r="F10" s="79"/>
      <c r="G10" s="223"/>
      <c r="H10" s="224"/>
      <c r="I10" s="224"/>
      <c r="J10" s="224"/>
      <c r="K10" s="225"/>
      <c r="L10" s="224"/>
      <c r="M10" s="224"/>
      <c r="P10" s="226"/>
      <c r="Q10" s="206" t="s">
        <v>158</v>
      </c>
      <c r="R10" s="207" t="b">
        <v>0</v>
      </c>
      <c r="S10" s="206" t="s">
        <v>21</v>
      </c>
      <c r="T10" s="206" t="s">
        <v>114</v>
      </c>
      <c r="U10" s="206" t="s">
        <v>115</v>
      </c>
      <c r="V10" s="206" t="s">
        <v>116</v>
      </c>
      <c r="W10" s="206" t="s">
        <v>117</v>
      </c>
      <c r="X10" s="206" t="s">
        <v>139</v>
      </c>
      <c r="Y10" s="208">
        <v>0.0</v>
      </c>
      <c r="Z10" s="209"/>
      <c r="AA10" s="209"/>
      <c r="AB10" s="206" t="s">
        <v>140</v>
      </c>
      <c r="AC10" s="28"/>
      <c r="AD10" s="216"/>
      <c r="AE10" s="210" t="str">
        <f>IFERROR(__xludf.DUMMYFUNCTION("""COMPUTED_VALUE"""),"B1")</f>
        <v>B1</v>
      </c>
      <c r="AF10" s="210" t="str">
        <f>IFERROR(__xludf.DUMMYFUNCTION("""COMPUTED_VALUE"""),"FAM")</f>
        <v>FAM</v>
      </c>
      <c r="AG10" s="210" t="str">
        <f>IFERROR(__xludf.DUMMYFUNCTION("""COMPUTED_VALUE"""),"Undetermined")</f>
        <v>Undetermined</v>
      </c>
      <c r="AH10" s="210" t="str">
        <f t="shared" si="1"/>
        <v>CY5</v>
      </c>
      <c r="AI10" s="210" t="str">
        <f t="shared" si="2"/>
        <v>Undetermined</v>
      </c>
      <c r="AK10" s="3" t="s">
        <v>136</v>
      </c>
      <c r="AL10" s="217" t="str">
        <f t="shared" ref="AL10:AL17" si="6">C5</f>
        <v>S3</v>
      </c>
      <c r="AM10" s="6">
        <f t="shared" si="4"/>
        <v>33.95424198</v>
      </c>
      <c r="AN10" s="188" t="str">
        <f t="shared" si="5"/>
        <v>Undetermined</v>
      </c>
      <c r="AP10" s="210" t="s">
        <v>159</v>
      </c>
      <c r="AQ10" s="211" t="s">
        <v>15</v>
      </c>
      <c r="AR10" s="212">
        <v>35.00539711</v>
      </c>
      <c r="AS10" s="212" t="s">
        <v>140</v>
      </c>
    </row>
    <row r="11">
      <c r="A11" s="43" t="s">
        <v>160</v>
      </c>
      <c r="B11" s="222" t="s">
        <v>14</v>
      </c>
      <c r="C11" s="222" t="s">
        <v>32</v>
      </c>
      <c r="D11" s="79"/>
      <c r="E11" s="223"/>
      <c r="F11" s="79"/>
      <c r="G11" s="223"/>
      <c r="H11" s="224"/>
      <c r="I11" s="224"/>
      <c r="J11" s="224"/>
      <c r="K11" s="225"/>
      <c r="L11" s="225"/>
      <c r="M11" s="225"/>
      <c r="P11" s="226"/>
      <c r="Q11" s="206" t="s">
        <v>158</v>
      </c>
      <c r="R11" s="207" t="b">
        <v>0</v>
      </c>
      <c r="S11" s="206" t="s">
        <v>21</v>
      </c>
      <c r="T11" s="206" t="s">
        <v>120</v>
      </c>
      <c r="U11" s="206" t="s">
        <v>115</v>
      </c>
      <c r="V11" s="206" t="s">
        <v>121</v>
      </c>
      <c r="W11" s="206" t="s">
        <v>117</v>
      </c>
      <c r="X11" s="206" t="s">
        <v>139</v>
      </c>
      <c r="Y11" s="208">
        <v>0.0</v>
      </c>
      <c r="Z11" s="209"/>
      <c r="AA11" s="209"/>
      <c r="AB11" s="206" t="s">
        <v>140</v>
      </c>
      <c r="AC11" s="28"/>
      <c r="AD11" s="216"/>
      <c r="AE11" s="210" t="str">
        <f>IFERROR(__xludf.DUMMYFUNCTION("""COMPUTED_VALUE"""),"B2")</f>
        <v>B2</v>
      </c>
      <c r="AF11" s="210" t="str">
        <f>IFERROR(__xludf.DUMMYFUNCTION("""COMPUTED_VALUE"""),"FAM")</f>
        <v>FAM</v>
      </c>
      <c r="AG11" s="210">
        <f>IFERROR(__xludf.DUMMYFUNCTION("""COMPUTED_VALUE"""),35.00539711)</f>
        <v>35.00539711</v>
      </c>
      <c r="AH11" s="210" t="str">
        <f t="shared" si="1"/>
        <v>CY5</v>
      </c>
      <c r="AI11" s="210" t="str">
        <f t="shared" si="2"/>
        <v>Undetermined</v>
      </c>
      <c r="AK11" s="3" t="s">
        <v>159</v>
      </c>
      <c r="AL11" s="217" t="str">
        <f t="shared" si="6"/>
        <v>S3</v>
      </c>
      <c r="AM11" s="6">
        <f t="shared" si="4"/>
        <v>35.00539711</v>
      </c>
      <c r="AN11" s="188" t="str">
        <f t="shared" si="5"/>
        <v>Undetermined</v>
      </c>
      <c r="AP11" s="210" t="s">
        <v>153</v>
      </c>
      <c r="AQ11" s="211" t="s">
        <v>14</v>
      </c>
      <c r="AR11" s="212">
        <v>33.98498425</v>
      </c>
      <c r="AS11" s="212" t="s">
        <v>140</v>
      </c>
    </row>
    <row r="12">
      <c r="A12" s="32" t="s">
        <v>161</v>
      </c>
      <c r="B12" s="222" t="s">
        <v>14</v>
      </c>
      <c r="C12" s="222" t="s">
        <v>33</v>
      </c>
      <c r="D12" s="79"/>
      <c r="E12" s="223"/>
      <c r="F12" s="79"/>
      <c r="G12" s="223"/>
      <c r="H12" s="224"/>
      <c r="I12" s="224"/>
      <c r="J12" s="224"/>
      <c r="K12" s="225"/>
      <c r="L12" s="225"/>
      <c r="M12" s="225"/>
      <c r="P12" s="226"/>
      <c r="Q12" s="206" t="s">
        <v>162</v>
      </c>
      <c r="R12" s="207" t="b">
        <v>0</v>
      </c>
      <c r="S12" s="206" t="s">
        <v>21</v>
      </c>
      <c r="T12" s="206" t="s">
        <v>114</v>
      </c>
      <c r="U12" s="206" t="s">
        <v>115</v>
      </c>
      <c r="V12" s="206" t="s">
        <v>116</v>
      </c>
      <c r="W12" s="206" t="s">
        <v>117</v>
      </c>
      <c r="X12" s="206" t="s">
        <v>139</v>
      </c>
      <c r="Y12" s="208">
        <v>0.0</v>
      </c>
      <c r="Z12" s="209"/>
      <c r="AA12" s="209"/>
      <c r="AB12" s="206" t="s">
        <v>140</v>
      </c>
      <c r="AC12" s="28"/>
      <c r="AD12" s="216"/>
      <c r="AE12" s="210" t="str">
        <f>IFERROR(__xludf.DUMMYFUNCTION("""COMPUTED_VALUE"""),"B3")</f>
        <v>B3</v>
      </c>
      <c r="AF12" s="210" t="str">
        <f>IFERROR(__xludf.DUMMYFUNCTION("""COMPUTED_VALUE"""),"FAM")</f>
        <v>FAM</v>
      </c>
      <c r="AG12" s="210" t="str">
        <f>IFERROR(__xludf.DUMMYFUNCTION("""COMPUTED_VALUE"""),"Undetermined")</f>
        <v>Undetermined</v>
      </c>
      <c r="AH12" s="210" t="str">
        <f t="shared" si="1"/>
        <v>CY5</v>
      </c>
      <c r="AI12" s="210" t="str">
        <f t="shared" si="2"/>
        <v>Undetermined</v>
      </c>
      <c r="AK12" s="3" t="s">
        <v>150</v>
      </c>
      <c r="AL12" s="217" t="str">
        <f t="shared" si="6"/>
        <v>S4</v>
      </c>
      <c r="AM12" s="6">
        <f t="shared" si="4"/>
        <v>34.01286183</v>
      </c>
      <c r="AN12" s="188" t="str">
        <f t="shared" si="5"/>
        <v>Undetermined</v>
      </c>
      <c r="AP12" s="210" t="s">
        <v>156</v>
      </c>
      <c r="AQ12" s="211" t="s">
        <v>14</v>
      </c>
      <c r="AR12" s="212">
        <v>33.69355404</v>
      </c>
      <c r="AS12" s="212" t="s">
        <v>140</v>
      </c>
    </row>
    <row r="13">
      <c r="B13" s="97"/>
      <c r="C13" s="97"/>
      <c r="D13" s="97"/>
      <c r="E13" s="97"/>
      <c r="G13" s="227"/>
      <c r="P13" s="226"/>
      <c r="Q13" s="206" t="s">
        <v>162</v>
      </c>
      <c r="R13" s="207" t="b">
        <v>0</v>
      </c>
      <c r="S13" s="206" t="s">
        <v>21</v>
      </c>
      <c r="T13" s="206" t="s">
        <v>120</v>
      </c>
      <c r="U13" s="206" t="s">
        <v>115</v>
      </c>
      <c r="V13" s="206" t="s">
        <v>121</v>
      </c>
      <c r="W13" s="206" t="s">
        <v>117</v>
      </c>
      <c r="X13" s="206" t="s">
        <v>139</v>
      </c>
      <c r="Y13" s="208">
        <v>0.0</v>
      </c>
      <c r="Z13" s="209"/>
      <c r="AA13" s="209"/>
      <c r="AB13" s="206" t="s">
        <v>140</v>
      </c>
      <c r="AC13" s="28"/>
      <c r="AD13" s="216"/>
      <c r="AE13" s="210" t="str">
        <f>IFERROR(__xludf.DUMMYFUNCTION("""COMPUTED_VALUE"""),"B4")</f>
        <v>B4</v>
      </c>
      <c r="AF13" s="210" t="str">
        <f>IFERROR(__xludf.DUMMYFUNCTION("""COMPUTED_VALUE"""),"FAM")</f>
        <v>FAM</v>
      </c>
      <c r="AG13" s="210" t="str">
        <f>IFERROR(__xludf.DUMMYFUNCTION("""COMPUTED_VALUE"""),"Undetermined")</f>
        <v>Undetermined</v>
      </c>
      <c r="AH13" s="210" t="str">
        <f t="shared" si="1"/>
        <v>CY5</v>
      </c>
      <c r="AI13" s="210" t="str">
        <f t="shared" si="2"/>
        <v>Undetermined</v>
      </c>
      <c r="AK13" s="3" t="s">
        <v>154</v>
      </c>
      <c r="AL13" s="217" t="str">
        <f t="shared" si="6"/>
        <v>S4</v>
      </c>
      <c r="AM13" s="6">
        <f t="shared" si="4"/>
        <v>33.63484872</v>
      </c>
      <c r="AN13" s="188" t="str">
        <f t="shared" si="5"/>
        <v>Undetermined</v>
      </c>
      <c r="AP13" s="210" t="s">
        <v>146</v>
      </c>
      <c r="AQ13" s="211" t="s">
        <v>13</v>
      </c>
      <c r="AR13" s="212">
        <v>34.9643162</v>
      </c>
      <c r="AS13" s="212" t="s">
        <v>140</v>
      </c>
    </row>
    <row r="14">
      <c r="A14" s="228" t="s">
        <v>163</v>
      </c>
      <c r="B14" s="229"/>
      <c r="C14" s="230"/>
      <c r="D14" s="231"/>
      <c r="E14" s="97"/>
      <c r="G14" s="200" t="s">
        <v>44</v>
      </c>
      <c r="H14" s="200" t="s">
        <v>10</v>
      </c>
      <c r="I14" s="201" t="s">
        <v>22</v>
      </c>
      <c r="J14" s="201" t="s">
        <v>23</v>
      </c>
      <c r="K14" s="201" t="s">
        <v>45</v>
      </c>
      <c r="L14" s="202"/>
      <c r="M14" s="192"/>
      <c r="N14" s="193"/>
      <c r="O14" s="193"/>
      <c r="P14" s="226"/>
      <c r="Q14" s="206" t="s">
        <v>164</v>
      </c>
      <c r="R14" s="207" t="b">
        <v>0</v>
      </c>
      <c r="S14" s="206" t="s">
        <v>21</v>
      </c>
      <c r="T14" s="206" t="s">
        <v>114</v>
      </c>
      <c r="U14" s="206" t="s">
        <v>115</v>
      </c>
      <c r="V14" s="206" t="s">
        <v>116</v>
      </c>
      <c r="W14" s="206" t="s">
        <v>117</v>
      </c>
      <c r="X14" s="206" t="s">
        <v>139</v>
      </c>
      <c r="Y14" s="208">
        <v>0.0</v>
      </c>
      <c r="Z14" s="209"/>
      <c r="AA14" s="209"/>
      <c r="AB14" s="206" t="s">
        <v>140</v>
      </c>
      <c r="AC14" s="28"/>
      <c r="AD14" s="216"/>
      <c r="AE14" s="210" t="str">
        <f>IFERROR(__xludf.DUMMYFUNCTION("""COMPUTED_VALUE"""),"B5")</f>
        <v>B5</v>
      </c>
      <c r="AF14" s="210" t="str">
        <f>IFERROR(__xludf.DUMMYFUNCTION("""COMPUTED_VALUE"""),"FAM")</f>
        <v>FAM</v>
      </c>
      <c r="AG14" s="210" t="str">
        <f>IFERROR(__xludf.DUMMYFUNCTION("""COMPUTED_VALUE"""),"Undetermined")</f>
        <v>Undetermined</v>
      </c>
      <c r="AH14" s="210" t="str">
        <f t="shared" si="1"/>
        <v>CY5</v>
      </c>
      <c r="AI14" s="210" t="str">
        <f t="shared" si="2"/>
        <v>Undetermined</v>
      </c>
      <c r="AK14" s="3" t="s">
        <v>142</v>
      </c>
      <c r="AL14" s="217" t="str">
        <f t="shared" si="6"/>
        <v>S5</v>
      </c>
      <c r="AM14" s="6">
        <f t="shared" si="4"/>
        <v>34.44771627</v>
      </c>
      <c r="AN14" s="188" t="str">
        <f t="shared" si="5"/>
        <v>Undetermined</v>
      </c>
      <c r="AP14" s="210" t="s">
        <v>149</v>
      </c>
      <c r="AQ14" s="211" t="s">
        <v>13</v>
      </c>
      <c r="AR14" s="212">
        <v>33.47028109</v>
      </c>
      <c r="AS14" s="212" t="s">
        <v>140</v>
      </c>
    </row>
    <row r="15">
      <c r="A15" s="232" t="s">
        <v>75</v>
      </c>
      <c r="B15" s="232" t="s">
        <v>165</v>
      </c>
      <c r="C15" s="232" t="s">
        <v>166</v>
      </c>
      <c r="D15" s="233"/>
      <c r="E15" s="97"/>
      <c r="G15" s="3" t="str">
        <f>IFERROR(__xludf.DUMMYFUNCTION("SORT(FILTER(AK2:AN992,AL2:AL992&lt;&gt;B21,AL2:AL992&lt;&gt;B22, AL2:AL992&lt;&gt;B23, AL2:AL992&lt;&gt;B24, AL2:AL992&lt;&gt;B25, AL2:AL992&lt;&gt;B26, AL2:AL992&lt;&gt;B27,AL2:AL992&lt;&gt;B28,AL2:AL992&lt;&gt;B29,AL2:AL992&lt;&gt;B30), 2,False)"),"H2")</f>
        <v>H2</v>
      </c>
      <c r="H15" s="217" t="str">
        <f>IFERROR(__xludf.DUMMYFUNCTION("""COMPUTED_VALUE"""),"V4")</f>
        <v>V4</v>
      </c>
      <c r="I15" s="6">
        <f>IFERROR(__xludf.DUMMYFUNCTION("""COMPUTED_VALUE"""),33.74136699)</f>
        <v>33.74136699</v>
      </c>
      <c r="J15" s="188">
        <f>IFERROR(__xludf.DUMMYFUNCTION("""COMPUTED_VALUE"""),29.13006451)</f>
        <v>29.13006451</v>
      </c>
      <c r="K15" s="234" t="str">
        <f t="shared" ref="K15:K252" si="7"> ifs(G15="","", $F$19="Invalid", "Control Invalid",I15&lt;=38, "Positive", J15&gt;=35, "Invalid", J15&lt;35, "Negative")</f>
        <v>#N/A</v>
      </c>
      <c r="L15" s="235"/>
      <c r="M15" s="236"/>
      <c r="P15" s="226"/>
      <c r="Q15" s="206" t="s">
        <v>164</v>
      </c>
      <c r="R15" s="207" t="b">
        <v>0</v>
      </c>
      <c r="S15" s="206" t="s">
        <v>21</v>
      </c>
      <c r="T15" s="206" t="s">
        <v>120</v>
      </c>
      <c r="U15" s="206" t="s">
        <v>115</v>
      </c>
      <c r="V15" s="206" t="s">
        <v>121</v>
      </c>
      <c r="W15" s="206" t="s">
        <v>117</v>
      </c>
      <c r="X15" s="206" t="s">
        <v>139</v>
      </c>
      <c r="Y15" s="208">
        <v>0.0</v>
      </c>
      <c r="Z15" s="209"/>
      <c r="AA15" s="209"/>
      <c r="AB15" s="206" t="s">
        <v>140</v>
      </c>
      <c r="AC15" s="28"/>
      <c r="AD15" s="216"/>
      <c r="AE15" s="210" t="str">
        <f>IFERROR(__xludf.DUMMYFUNCTION("""COMPUTED_VALUE"""),"B6")</f>
        <v>B6</v>
      </c>
      <c r="AF15" s="210" t="str">
        <f>IFERROR(__xludf.DUMMYFUNCTION("""COMPUTED_VALUE"""),"FAM")</f>
        <v>FAM</v>
      </c>
      <c r="AG15" s="210" t="str">
        <f>IFERROR(__xludf.DUMMYFUNCTION("""COMPUTED_VALUE"""),"Undetermined")</f>
        <v>Undetermined</v>
      </c>
      <c r="AH15" s="210" t="str">
        <f t="shared" si="1"/>
        <v>CY5</v>
      </c>
      <c r="AI15" s="210" t="str">
        <f t="shared" si="2"/>
        <v>Undetermined</v>
      </c>
      <c r="AK15" s="3" t="s">
        <v>147</v>
      </c>
      <c r="AL15" s="217" t="str">
        <f t="shared" si="6"/>
        <v>S5</v>
      </c>
      <c r="AM15" s="6">
        <f t="shared" si="4"/>
        <v>34.16362435</v>
      </c>
      <c r="AN15" s="188" t="str">
        <f t="shared" si="5"/>
        <v>Undetermined</v>
      </c>
      <c r="AP15" s="210" t="s">
        <v>137</v>
      </c>
      <c r="AQ15" s="211" t="s">
        <v>12</v>
      </c>
      <c r="AR15" s="212">
        <v>34.76053194</v>
      </c>
      <c r="AS15" s="212" t="s">
        <v>140</v>
      </c>
    </row>
    <row r="16">
      <c r="A16" s="237" t="s">
        <v>167</v>
      </c>
      <c r="B16" s="237" t="s">
        <v>168</v>
      </c>
      <c r="C16" s="237" t="s">
        <v>169</v>
      </c>
      <c r="D16" s="233"/>
      <c r="E16" s="97"/>
      <c r="G16" s="3" t="str">
        <f>IFERROR(__xludf.DUMMYFUNCTION("""COMPUTED_VALUE"""),"G2")</f>
        <v>G2</v>
      </c>
      <c r="H16" s="217" t="str">
        <f>IFERROR(__xludf.DUMMYFUNCTION("""COMPUTED_VALUE"""),"V2")</f>
        <v>V2</v>
      </c>
      <c r="I16" s="6">
        <f>IFERROR(__xludf.DUMMYFUNCTION("""COMPUTED_VALUE"""),33.33598257)</f>
        <v>33.33598257</v>
      </c>
      <c r="J16" s="188">
        <f>IFERROR(__xludf.DUMMYFUNCTION("""COMPUTED_VALUE"""),29.817634)</f>
        <v>29.817634</v>
      </c>
      <c r="K16" s="234" t="str">
        <f t="shared" si="7"/>
        <v>#N/A</v>
      </c>
      <c r="L16" s="238"/>
      <c r="M16" s="236"/>
      <c r="N16" s="236"/>
      <c r="O16" s="236"/>
      <c r="P16" s="226"/>
      <c r="Q16" s="206" t="s">
        <v>170</v>
      </c>
      <c r="R16" s="207" t="b">
        <v>0</v>
      </c>
      <c r="S16" s="206" t="s">
        <v>21</v>
      </c>
      <c r="T16" s="206" t="s">
        <v>114</v>
      </c>
      <c r="U16" s="206" t="s">
        <v>115</v>
      </c>
      <c r="V16" s="206" t="s">
        <v>116</v>
      </c>
      <c r="W16" s="206" t="s">
        <v>117</v>
      </c>
      <c r="X16" s="206" t="s">
        <v>139</v>
      </c>
      <c r="Y16" s="208">
        <v>0.0</v>
      </c>
      <c r="Z16" s="209"/>
      <c r="AA16" s="209"/>
      <c r="AB16" s="206" t="s">
        <v>140</v>
      </c>
      <c r="AC16" s="28"/>
      <c r="AD16" s="216"/>
      <c r="AE16" s="210" t="str">
        <f>IFERROR(__xludf.DUMMYFUNCTION("""COMPUTED_VALUE"""),"B7")</f>
        <v>B7</v>
      </c>
      <c r="AF16" s="210" t="str">
        <f>IFERROR(__xludf.DUMMYFUNCTION("""COMPUTED_VALUE"""),"FAM")</f>
        <v>FAM</v>
      </c>
      <c r="AG16" s="210" t="str">
        <f>IFERROR(__xludf.DUMMYFUNCTION("""COMPUTED_VALUE"""),"Undetermined")</f>
        <v>Undetermined</v>
      </c>
      <c r="AH16" s="210" t="str">
        <f t="shared" si="1"/>
        <v>CY5</v>
      </c>
      <c r="AI16" s="210" t="str">
        <f t="shared" si="2"/>
        <v>Undetermined</v>
      </c>
      <c r="AK16" s="3" t="s">
        <v>123</v>
      </c>
      <c r="AL16" s="217" t="str">
        <f t="shared" si="6"/>
        <v>V2</v>
      </c>
      <c r="AM16" s="6">
        <f t="shared" si="4"/>
        <v>33.33598257</v>
      </c>
      <c r="AN16" s="188">
        <f t="shared" si="5"/>
        <v>29.817634</v>
      </c>
      <c r="AP16" s="210" t="s">
        <v>141</v>
      </c>
      <c r="AQ16" s="211" t="s">
        <v>12</v>
      </c>
      <c r="AR16" s="212">
        <v>34.11647139</v>
      </c>
      <c r="AS16" s="212" t="s">
        <v>140</v>
      </c>
    </row>
    <row r="17">
      <c r="A17" s="237" t="s">
        <v>171</v>
      </c>
      <c r="B17" s="237" t="s">
        <v>172</v>
      </c>
      <c r="C17" s="237" t="s">
        <v>173</v>
      </c>
      <c r="G17" s="3" t="str">
        <f>IFERROR(__xludf.DUMMYFUNCTION("""COMPUTED_VALUE"""),"E2")</f>
        <v>E2</v>
      </c>
      <c r="H17" s="217" t="str">
        <f>IFERROR(__xludf.DUMMYFUNCTION("""COMPUTED_VALUE"""),"S5")</f>
        <v>S5</v>
      </c>
      <c r="I17" s="6">
        <f>IFERROR(__xludf.DUMMYFUNCTION("""COMPUTED_VALUE"""),34.44771627)</f>
        <v>34.44771627</v>
      </c>
      <c r="J17" s="188" t="str">
        <f>IFERROR(__xludf.DUMMYFUNCTION("""COMPUTED_VALUE"""),"Undetermined")</f>
        <v>Undetermined</v>
      </c>
      <c r="K17" s="234" t="str">
        <f t="shared" si="7"/>
        <v>#N/A</v>
      </c>
      <c r="L17" s="239"/>
      <c r="M17" s="240"/>
      <c r="N17" s="240"/>
      <c r="O17" s="240"/>
      <c r="P17" s="226"/>
      <c r="Q17" s="206" t="s">
        <v>170</v>
      </c>
      <c r="R17" s="207" t="b">
        <v>0</v>
      </c>
      <c r="S17" s="206" t="s">
        <v>21</v>
      </c>
      <c r="T17" s="206" t="s">
        <v>120</v>
      </c>
      <c r="U17" s="206" t="s">
        <v>115</v>
      </c>
      <c r="V17" s="206" t="s">
        <v>121</v>
      </c>
      <c r="W17" s="206" t="s">
        <v>117</v>
      </c>
      <c r="X17" s="206" t="s">
        <v>139</v>
      </c>
      <c r="Y17" s="208">
        <v>0.0</v>
      </c>
      <c r="Z17" s="209"/>
      <c r="AA17" s="209"/>
      <c r="AB17" s="206" t="s">
        <v>140</v>
      </c>
      <c r="AC17" s="28"/>
      <c r="AD17" s="216"/>
      <c r="AE17" s="210" t="str">
        <f>IFERROR(__xludf.DUMMYFUNCTION("""COMPUTED_VALUE"""),"B8")</f>
        <v>B8</v>
      </c>
      <c r="AF17" s="210" t="str">
        <f>IFERROR(__xludf.DUMMYFUNCTION("""COMPUTED_VALUE"""),"FAM")</f>
        <v>FAM</v>
      </c>
      <c r="AG17" s="210" t="str">
        <f>IFERROR(__xludf.DUMMYFUNCTION("""COMPUTED_VALUE"""),"Undetermined")</f>
        <v>Undetermined</v>
      </c>
      <c r="AH17" s="210" t="str">
        <f t="shared" si="1"/>
        <v>CY5</v>
      </c>
      <c r="AI17" s="210" t="str">
        <f t="shared" si="2"/>
        <v>Undetermined</v>
      </c>
      <c r="AK17" s="3" t="s">
        <v>174</v>
      </c>
      <c r="AL17" s="217" t="str">
        <f t="shared" si="6"/>
        <v>V4</v>
      </c>
      <c r="AM17" s="6">
        <f t="shared" si="4"/>
        <v>33.74136699</v>
      </c>
      <c r="AN17" s="188">
        <f t="shared" si="5"/>
        <v>29.13006451</v>
      </c>
      <c r="AP17" s="210" t="s">
        <v>122</v>
      </c>
      <c r="AQ17" s="211" t="s">
        <v>144</v>
      </c>
      <c r="AR17" s="212" t="s">
        <v>140</v>
      </c>
      <c r="AS17" s="212" t="s">
        <v>140</v>
      </c>
    </row>
    <row r="18">
      <c r="A18" s="237" t="s">
        <v>175</v>
      </c>
      <c r="B18" s="237" t="s">
        <v>172</v>
      </c>
      <c r="C18" s="237" t="s">
        <v>176</v>
      </c>
      <c r="D18" s="9"/>
      <c r="E18" s="9"/>
      <c r="F18" s="241" t="s">
        <v>177</v>
      </c>
      <c r="G18" s="3" t="str">
        <f>IFERROR(__xludf.DUMMYFUNCTION("""COMPUTED_VALUE"""),"F2")</f>
        <v>F2</v>
      </c>
      <c r="H18" s="217" t="str">
        <f>IFERROR(__xludf.DUMMYFUNCTION("""COMPUTED_VALUE"""),"S5")</f>
        <v>S5</v>
      </c>
      <c r="I18" s="6">
        <f>IFERROR(__xludf.DUMMYFUNCTION("""COMPUTED_VALUE"""),34.16362435)</f>
        <v>34.16362435</v>
      </c>
      <c r="J18" s="188" t="str">
        <f>IFERROR(__xludf.DUMMYFUNCTION("""COMPUTED_VALUE"""),"Undetermined")</f>
        <v>Undetermined</v>
      </c>
      <c r="K18" s="234" t="str">
        <f t="shared" si="7"/>
        <v>#N/A</v>
      </c>
      <c r="L18" s="239"/>
      <c r="M18" s="240"/>
      <c r="N18" s="240"/>
      <c r="O18" s="240"/>
      <c r="P18" s="226"/>
      <c r="Q18" s="206" t="s">
        <v>122</v>
      </c>
      <c r="R18" s="207" t="b">
        <v>0</v>
      </c>
      <c r="S18" s="206" t="s">
        <v>21</v>
      </c>
      <c r="T18" s="206" t="s">
        <v>114</v>
      </c>
      <c r="U18" s="206" t="s">
        <v>115</v>
      </c>
      <c r="V18" s="206" t="s">
        <v>116</v>
      </c>
      <c r="W18" s="206" t="s">
        <v>117</v>
      </c>
      <c r="X18" s="206" t="s">
        <v>139</v>
      </c>
      <c r="Y18" s="208">
        <v>0.0</v>
      </c>
      <c r="Z18" s="209"/>
      <c r="AA18" s="209"/>
      <c r="AB18" s="206" t="s">
        <v>140</v>
      </c>
      <c r="AC18" s="28"/>
      <c r="AD18" s="216"/>
      <c r="AE18" s="210" t="str">
        <f>IFERROR(__xludf.DUMMYFUNCTION("""COMPUTED_VALUE"""),"C1")</f>
        <v>C1</v>
      </c>
      <c r="AF18" s="210" t="str">
        <f>IFERROR(__xludf.DUMMYFUNCTION("""COMPUTED_VALUE"""),"FAM")</f>
        <v>FAM</v>
      </c>
      <c r="AG18" s="210">
        <f>IFERROR(__xludf.DUMMYFUNCTION("""COMPUTED_VALUE"""),34.76053194)</f>
        <v>34.76053194</v>
      </c>
      <c r="AH18" s="210" t="str">
        <f t="shared" si="1"/>
        <v>CY5</v>
      </c>
      <c r="AI18" s="210" t="str">
        <f t="shared" si="2"/>
        <v>Undetermined</v>
      </c>
      <c r="AK18" s="3" t="s">
        <v>145</v>
      </c>
      <c r="AL18" s="242" t="str">
        <f t="shared" ref="AL18:AL25" si="8">D5</f>
        <v/>
      </c>
      <c r="AM18" s="6" t="str">
        <f t="shared" si="4"/>
        <v>Undetermined</v>
      </c>
      <c r="AN18" s="188" t="str">
        <f t="shared" si="5"/>
        <v>Undetermined</v>
      </c>
      <c r="AP18" s="210" t="s">
        <v>145</v>
      </c>
      <c r="AQ18" s="212"/>
      <c r="AR18" s="212" t="s">
        <v>140</v>
      </c>
      <c r="AS18" s="212" t="s">
        <v>140</v>
      </c>
    </row>
    <row r="19">
      <c r="A19" s="231"/>
      <c r="B19" s="243" t="s">
        <v>178</v>
      </c>
      <c r="E19" s="244"/>
      <c r="F19" s="245" t="str">
        <f>IF(AND(F21=TRUE,F22=TRUE,F23=TRUE,F24=TRUE,F25=TRUE,F26=TRUE,F27=TRUE,F28=TRUE,F30=TRUE,F29=TRUE), "Valid", "Invalid")</f>
        <v>#N/A</v>
      </c>
      <c r="G19" s="3" t="str">
        <f>IFERROR(__xludf.DUMMYFUNCTION("""COMPUTED_VALUE"""),"C2")</f>
        <v>C2</v>
      </c>
      <c r="H19" s="217" t="str">
        <f>IFERROR(__xludf.DUMMYFUNCTION("""COMPUTED_VALUE"""),"S4")</f>
        <v>S4</v>
      </c>
      <c r="I19" s="6">
        <f>IFERROR(__xludf.DUMMYFUNCTION("""COMPUTED_VALUE"""),34.01286183)</f>
        <v>34.01286183</v>
      </c>
      <c r="J19" s="188" t="str">
        <f>IFERROR(__xludf.DUMMYFUNCTION("""COMPUTED_VALUE"""),"Undetermined")</f>
        <v>Undetermined</v>
      </c>
      <c r="K19" s="234" t="str">
        <f t="shared" si="7"/>
        <v>#N/A</v>
      </c>
      <c r="L19" s="239"/>
      <c r="M19" s="240"/>
      <c r="N19" s="240"/>
      <c r="O19" s="240"/>
      <c r="P19" s="226"/>
      <c r="Q19" s="206" t="s">
        <v>122</v>
      </c>
      <c r="R19" s="207" t="b">
        <v>0</v>
      </c>
      <c r="S19" s="206" t="s">
        <v>21</v>
      </c>
      <c r="T19" s="206" t="s">
        <v>120</v>
      </c>
      <c r="U19" s="206" t="s">
        <v>115</v>
      </c>
      <c r="V19" s="206" t="s">
        <v>121</v>
      </c>
      <c r="W19" s="206" t="s">
        <v>117</v>
      </c>
      <c r="X19" s="206" t="s">
        <v>139</v>
      </c>
      <c r="Y19" s="208">
        <v>0.0</v>
      </c>
      <c r="Z19" s="209"/>
      <c r="AA19" s="209"/>
      <c r="AB19" s="206" t="s">
        <v>140</v>
      </c>
      <c r="AC19" s="28"/>
      <c r="AD19" s="216"/>
      <c r="AE19" s="210" t="str">
        <f>IFERROR(__xludf.DUMMYFUNCTION("""COMPUTED_VALUE"""),"C2")</f>
        <v>C2</v>
      </c>
      <c r="AF19" s="210" t="str">
        <f>IFERROR(__xludf.DUMMYFUNCTION("""COMPUTED_VALUE"""),"FAM")</f>
        <v>FAM</v>
      </c>
      <c r="AG19" s="210">
        <f>IFERROR(__xludf.DUMMYFUNCTION("""COMPUTED_VALUE"""),34.01286183)</f>
        <v>34.01286183</v>
      </c>
      <c r="AH19" s="210" t="str">
        <f t="shared" si="1"/>
        <v>CY5</v>
      </c>
      <c r="AI19" s="210" t="str">
        <f t="shared" si="2"/>
        <v>Undetermined</v>
      </c>
      <c r="AK19" s="3" t="s">
        <v>179</v>
      </c>
      <c r="AL19" s="242" t="str">
        <f t="shared" si="8"/>
        <v/>
      </c>
      <c r="AM19" s="6" t="str">
        <f t="shared" si="4"/>
        <v>Undetermined</v>
      </c>
      <c r="AN19" s="188" t="str">
        <f t="shared" si="5"/>
        <v>Undetermined</v>
      </c>
      <c r="AP19" s="210" t="s">
        <v>179</v>
      </c>
      <c r="AQ19" s="212"/>
      <c r="AR19" s="212" t="s">
        <v>140</v>
      </c>
      <c r="AS19" s="212" t="s">
        <v>140</v>
      </c>
    </row>
    <row r="20">
      <c r="A20" s="246" t="s">
        <v>180</v>
      </c>
      <c r="B20" s="247" t="s">
        <v>181</v>
      </c>
      <c r="C20" s="248" t="s">
        <v>22</v>
      </c>
      <c r="D20" s="248" t="s">
        <v>23</v>
      </c>
      <c r="E20" s="248" t="s">
        <v>45</v>
      </c>
      <c r="F20" s="249" t="s">
        <v>182</v>
      </c>
      <c r="G20" s="3" t="str">
        <f>IFERROR(__xludf.DUMMYFUNCTION("""COMPUTED_VALUE"""),"D2")</f>
        <v>D2</v>
      </c>
      <c r="H20" s="217" t="str">
        <f>IFERROR(__xludf.DUMMYFUNCTION("""COMPUTED_VALUE"""),"S4")</f>
        <v>S4</v>
      </c>
      <c r="I20" s="6">
        <f>IFERROR(__xludf.DUMMYFUNCTION("""COMPUTED_VALUE"""),33.63484872)</f>
        <v>33.63484872</v>
      </c>
      <c r="J20" s="188" t="str">
        <f>IFERROR(__xludf.DUMMYFUNCTION("""COMPUTED_VALUE"""),"Undetermined")</f>
        <v>Undetermined</v>
      </c>
      <c r="K20" s="234" t="str">
        <f t="shared" si="7"/>
        <v>#N/A</v>
      </c>
      <c r="L20" s="238"/>
      <c r="M20" s="236"/>
      <c r="P20" s="226"/>
      <c r="Q20" s="206" t="s">
        <v>159</v>
      </c>
      <c r="R20" s="207" t="b">
        <v>0</v>
      </c>
      <c r="S20" s="206" t="s">
        <v>21</v>
      </c>
      <c r="T20" s="206" t="s">
        <v>114</v>
      </c>
      <c r="U20" s="206" t="s">
        <v>115</v>
      </c>
      <c r="V20" s="206" t="s">
        <v>116</v>
      </c>
      <c r="W20" s="206" t="s">
        <v>117</v>
      </c>
      <c r="X20" s="206" t="s">
        <v>118</v>
      </c>
      <c r="Y20" s="208">
        <v>1.376791541</v>
      </c>
      <c r="Z20" s="209"/>
      <c r="AA20" s="209"/>
      <c r="AB20" s="206">
        <v>35.00539711</v>
      </c>
      <c r="AC20" s="28"/>
      <c r="AD20" s="216"/>
      <c r="AE20" s="210" t="str">
        <f>IFERROR(__xludf.DUMMYFUNCTION("""COMPUTED_VALUE"""),"C3")</f>
        <v>C3</v>
      </c>
      <c r="AF20" s="210" t="str">
        <f>IFERROR(__xludf.DUMMYFUNCTION("""COMPUTED_VALUE"""),"FAM")</f>
        <v>FAM</v>
      </c>
      <c r="AG20" s="210" t="str">
        <f>IFERROR(__xludf.DUMMYFUNCTION("""COMPUTED_VALUE"""),"Undetermined")</f>
        <v>Undetermined</v>
      </c>
      <c r="AH20" s="210" t="str">
        <f t="shared" si="1"/>
        <v>CY5</v>
      </c>
      <c r="AI20" s="210" t="str">
        <f t="shared" si="2"/>
        <v>Undetermined</v>
      </c>
      <c r="AK20" s="3" t="s">
        <v>183</v>
      </c>
      <c r="AL20" s="217" t="str">
        <f t="shared" si="8"/>
        <v/>
      </c>
      <c r="AM20" s="6" t="str">
        <f t="shared" si="4"/>
        <v>Undetermined</v>
      </c>
      <c r="AN20" s="188" t="str">
        <f t="shared" si="5"/>
        <v>Undetermined</v>
      </c>
      <c r="AP20" s="210" t="s">
        <v>183</v>
      </c>
      <c r="AQ20" s="211"/>
      <c r="AR20" s="212" t="s">
        <v>140</v>
      </c>
      <c r="AS20" s="212" t="s">
        <v>140</v>
      </c>
    </row>
    <row r="21">
      <c r="A21" s="250" t="s">
        <v>171</v>
      </c>
      <c r="B21" s="251" t="s">
        <v>184</v>
      </c>
      <c r="C21" s="252" t="str">
        <f t="shared" ref="C21:C22" si="9">VLOOKUP(B21, $AL$1:$AN$98, 2, False)</f>
        <v>#N/A</v>
      </c>
      <c r="D21" s="252" t="str">
        <f t="shared" ref="D21:D22" si="10">VLOOKUP(B21,$AL$2:$AN$97,3,FALSE)</f>
        <v>#N/A</v>
      </c>
      <c r="E21" s="252" t="str">
        <f>ifs(C21&lt;=38, "Positive", D21&lt;35, "Negative", D21="Undetermined", "Negative")</f>
        <v>#N/A</v>
      </c>
      <c r="F21" s="252" t="str">
        <f t="shared" ref="F21:F30" si="11">exact(A21,E21)</f>
        <v>#N/A</v>
      </c>
      <c r="G21" s="3" t="str">
        <f>IFERROR(__xludf.DUMMYFUNCTION("""COMPUTED_VALUE"""),"A2")</f>
        <v>A2</v>
      </c>
      <c r="H21" s="217" t="str">
        <f>IFERROR(__xludf.DUMMYFUNCTION("""COMPUTED_VALUE"""),"S3")</f>
        <v>S3</v>
      </c>
      <c r="I21" s="6">
        <f>IFERROR(__xludf.DUMMYFUNCTION("""COMPUTED_VALUE"""),33.95424198)</f>
        <v>33.95424198</v>
      </c>
      <c r="J21" s="188" t="str">
        <f>IFERROR(__xludf.DUMMYFUNCTION("""COMPUTED_VALUE"""),"Undetermined")</f>
        <v>Undetermined</v>
      </c>
      <c r="K21" s="234" t="str">
        <f t="shared" si="7"/>
        <v>#N/A</v>
      </c>
      <c r="L21" s="238"/>
      <c r="M21" s="236"/>
      <c r="N21" s="236"/>
      <c r="O21" s="236"/>
      <c r="P21" s="226"/>
      <c r="Q21" s="206" t="s">
        <v>159</v>
      </c>
      <c r="R21" s="207" t="b">
        <v>0</v>
      </c>
      <c r="S21" s="206" t="s">
        <v>21</v>
      </c>
      <c r="T21" s="206" t="s">
        <v>120</v>
      </c>
      <c r="U21" s="206" t="s">
        <v>115</v>
      </c>
      <c r="V21" s="206" t="s">
        <v>121</v>
      </c>
      <c r="W21" s="206" t="s">
        <v>117</v>
      </c>
      <c r="X21" s="206" t="s">
        <v>139</v>
      </c>
      <c r="Y21" s="208">
        <v>0.0</v>
      </c>
      <c r="Z21" s="209"/>
      <c r="AA21" s="209"/>
      <c r="AB21" s="206" t="s">
        <v>140</v>
      </c>
      <c r="AC21" s="28"/>
      <c r="AD21" s="216"/>
      <c r="AE21" s="210" t="str">
        <f>IFERROR(__xludf.DUMMYFUNCTION("""COMPUTED_VALUE"""),"C4")</f>
        <v>C4</v>
      </c>
      <c r="AF21" s="210" t="str">
        <f>IFERROR(__xludf.DUMMYFUNCTION("""COMPUTED_VALUE"""),"FAM")</f>
        <v>FAM</v>
      </c>
      <c r="AG21" s="210" t="str">
        <f>IFERROR(__xludf.DUMMYFUNCTION("""COMPUTED_VALUE"""),"Undetermined")</f>
        <v>Undetermined</v>
      </c>
      <c r="AH21" s="210" t="str">
        <f t="shared" si="1"/>
        <v>CY5</v>
      </c>
      <c r="AI21" s="210" t="str">
        <f t="shared" si="2"/>
        <v>Undetermined</v>
      </c>
      <c r="AK21" s="3" t="s">
        <v>185</v>
      </c>
      <c r="AL21" s="217" t="str">
        <f t="shared" si="8"/>
        <v/>
      </c>
      <c r="AM21" s="6" t="str">
        <f t="shared" si="4"/>
        <v>Undetermined</v>
      </c>
      <c r="AN21" s="188" t="str">
        <f t="shared" si="5"/>
        <v>Undetermined</v>
      </c>
      <c r="AP21" s="210" t="s">
        <v>185</v>
      </c>
      <c r="AQ21" s="211"/>
      <c r="AR21" s="212" t="s">
        <v>140</v>
      </c>
      <c r="AS21" s="212" t="s">
        <v>140</v>
      </c>
    </row>
    <row r="22">
      <c r="A22" s="250" t="s">
        <v>167</v>
      </c>
      <c r="B22" s="253" t="s">
        <v>30</v>
      </c>
      <c r="C22" s="254">
        <f t="shared" si="9"/>
        <v>32.3469784</v>
      </c>
      <c r="D22" s="254">
        <f t="shared" si="10"/>
        <v>32.49186892</v>
      </c>
      <c r="E22" s="252" t="str">
        <f>ifs(C22&lt;=38, "Positive", D22&lt;35, "Negative", D22="Undetermined", "Negative", D22&gt;38, "Negative")</f>
        <v>Positive</v>
      </c>
      <c r="F22" s="252" t="b">
        <f t="shared" si="11"/>
        <v>1</v>
      </c>
      <c r="G22" s="3" t="str">
        <f>IFERROR(__xludf.DUMMYFUNCTION("""COMPUTED_VALUE"""),"B2")</f>
        <v>B2</v>
      </c>
      <c r="H22" s="217" t="str">
        <f>IFERROR(__xludf.DUMMYFUNCTION("""COMPUTED_VALUE"""),"S3")</f>
        <v>S3</v>
      </c>
      <c r="I22" s="6">
        <f>IFERROR(__xludf.DUMMYFUNCTION("""COMPUTED_VALUE"""),35.00539711)</f>
        <v>35.00539711</v>
      </c>
      <c r="J22" s="188" t="str">
        <f>IFERROR(__xludf.DUMMYFUNCTION("""COMPUTED_VALUE"""),"Undetermined")</f>
        <v>Undetermined</v>
      </c>
      <c r="K22" s="234" t="str">
        <f t="shared" si="7"/>
        <v>#N/A</v>
      </c>
      <c r="L22" s="239"/>
      <c r="M22" s="240"/>
      <c r="N22" s="240"/>
      <c r="O22" s="240"/>
      <c r="P22" s="226"/>
      <c r="Q22" s="206" t="s">
        <v>179</v>
      </c>
      <c r="R22" s="207" t="b">
        <v>0</v>
      </c>
      <c r="S22" s="206" t="s">
        <v>21</v>
      </c>
      <c r="T22" s="206" t="s">
        <v>114</v>
      </c>
      <c r="U22" s="206" t="s">
        <v>115</v>
      </c>
      <c r="V22" s="206" t="s">
        <v>116</v>
      </c>
      <c r="W22" s="206" t="s">
        <v>117</v>
      </c>
      <c r="X22" s="206" t="s">
        <v>139</v>
      </c>
      <c r="Y22" s="208">
        <v>0.0</v>
      </c>
      <c r="Z22" s="209"/>
      <c r="AA22" s="209"/>
      <c r="AB22" s="206" t="s">
        <v>140</v>
      </c>
      <c r="AC22" s="28"/>
      <c r="AD22" s="216"/>
      <c r="AE22" s="210" t="str">
        <f>IFERROR(__xludf.DUMMYFUNCTION("""COMPUTED_VALUE"""),"C5")</f>
        <v>C5</v>
      </c>
      <c r="AF22" s="210" t="str">
        <f>IFERROR(__xludf.DUMMYFUNCTION("""COMPUTED_VALUE"""),"FAM")</f>
        <v>FAM</v>
      </c>
      <c r="AG22" s="210" t="str">
        <f>IFERROR(__xludf.DUMMYFUNCTION("""COMPUTED_VALUE"""),"Undetermined")</f>
        <v>Undetermined</v>
      </c>
      <c r="AH22" s="210" t="str">
        <f t="shared" si="1"/>
        <v>CY5</v>
      </c>
      <c r="AI22" s="210" t="str">
        <f t="shared" si="2"/>
        <v>Undetermined</v>
      </c>
      <c r="AK22" s="3" t="s">
        <v>186</v>
      </c>
      <c r="AL22" s="242" t="str">
        <f t="shared" si="8"/>
        <v/>
      </c>
      <c r="AM22" s="6" t="str">
        <f t="shared" si="4"/>
        <v>Undetermined</v>
      </c>
      <c r="AN22" s="188" t="str">
        <f t="shared" si="5"/>
        <v>Undetermined</v>
      </c>
      <c r="AP22" s="210" t="s">
        <v>186</v>
      </c>
      <c r="AQ22" s="212"/>
      <c r="AR22" s="212" t="s">
        <v>140</v>
      </c>
      <c r="AS22" s="212" t="s">
        <v>140</v>
      </c>
    </row>
    <row r="23">
      <c r="A23" s="250"/>
      <c r="B23" s="158"/>
      <c r="C23" s="252"/>
      <c r="D23" s="252"/>
      <c r="E23" s="252"/>
      <c r="F23" s="214" t="b">
        <f t="shared" si="11"/>
        <v>1</v>
      </c>
      <c r="G23" s="3" t="str">
        <f>IFERROR(__xludf.DUMMYFUNCTION("""COMPUTED_VALUE"""),"G1")</f>
        <v>G1</v>
      </c>
      <c r="H23" s="217" t="str">
        <f>IFERROR(__xludf.DUMMYFUNCTION("""COMPUTED_VALUE"""),"S2")</f>
        <v>S2</v>
      </c>
      <c r="I23" s="6">
        <f>IFERROR(__xludf.DUMMYFUNCTION("""COMPUTED_VALUE"""),33.98498425)</f>
        <v>33.98498425</v>
      </c>
      <c r="J23" s="188" t="str">
        <f>IFERROR(__xludf.DUMMYFUNCTION("""COMPUTED_VALUE"""),"Undetermined")</f>
        <v>Undetermined</v>
      </c>
      <c r="K23" s="234" t="str">
        <f t="shared" si="7"/>
        <v>#N/A</v>
      </c>
      <c r="L23" s="239"/>
      <c r="M23" s="240"/>
      <c r="N23" s="240"/>
      <c r="O23" s="240"/>
      <c r="P23" s="226"/>
      <c r="Q23" s="206" t="s">
        <v>179</v>
      </c>
      <c r="R23" s="207" t="b">
        <v>0</v>
      </c>
      <c r="S23" s="206" t="s">
        <v>21</v>
      </c>
      <c r="T23" s="206" t="s">
        <v>120</v>
      </c>
      <c r="U23" s="206" t="s">
        <v>115</v>
      </c>
      <c r="V23" s="206" t="s">
        <v>121</v>
      </c>
      <c r="W23" s="206" t="s">
        <v>117</v>
      </c>
      <c r="X23" s="206" t="s">
        <v>139</v>
      </c>
      <c r="Y23" s="208">
        <v>0.0</v>
      </c>
      <c r="Z23" s="209"/>
      <c r="AA23" s="209"/>
      <c r="AB23" s="206" t="s">
        <v>140</v>
      </c>
      <c r="AC23" s="28"/>
      <c r="AD23" s="216"/>
      <c r="AE23" s="210" t="str">
        <f>IFERROR(__xludf.DUMMYFUNCTION("""COMPUTED_VALUE"""),"C6")</f>
        <v>C6</v>
      </c>
      <c r="AF23" s="210" t="str">
        <f>IFERROR(__xludf.DUMMYFUNCTION("""COMPUTED_VALUE"""),"FAM")</f>
        <v>FAM</v>
      </c>
      <c r="AG23" s="210" t="str">
        <f>IFERROR(__xludf.DUMMYFUNCTION("""COMPUTED_VALUE"""),"Undetermined")</f>
        <v>Undetermined</v>
      </c>
      <c r="AH23" s="210" t="str">
        <f t="shared" si="1"/>
        <v>CY5</v>
      </c>
      <c r="AI23" s="210" t="str">
        <f t="shared" si="2"/>
        <v>Undetermined</v>
      </c>
      <c r="AK23" s="3" t="s">
        <v>187</v>
      </c>
      <c r="AL23" s="242" t="str">
        <f t="shared" si="8"/>
        <v/>
      </c>
      <c r="AM23" s="6" t="str">
        <f t="shared" si="4"/>
        <v>Undetermined</v>
      </c>
      <c r="AN23" s="188" t="str">
        <f t="shared" si="5"/>
        <v>Undetermined</v>
      </c>
      <c r="AP23" s="210" t="s">
        <v>187</v>
      </c>
      <c r="AQ23" s="212"/>
      <c r="AR23" s="212" t="s">
        <v>140</v>
      </c>
      <c r="AS23" s="212" t="s">
        <v>140</v>
      </c>
    </row>
    <row r="24">
      <c r="A24" s="250"/>
      <c r="B24" s="159"/>
      <c r="C24" s="252"/>
      <c r="D24" s="252"/>
      <c r="E24" s="252"/>
      <c r="F24" s="214" t="b">
        <f t="shared" si="11"/>
        <v>1</v>
      </c>
      <c r="G24" s="3" t="str">
        <f>IFERROR(__xludf.DUMMYFUNCTION("""COMPUTED_VALUE"""),"H1")</f>
        <v>H1</v>
      </c>
      <c r="H24" s="217" t="str">
        <f>IFERROR(__xludf.DUMMYFUNCTION("""COMPUTED_VALUE"""),"S2")</f>
        <v>S2</v>
      </c>
      <c r="I24" s="6">
        <f>IFERROR(__xludf.DUMMYFUNCTION("""COMPUTED_VALUE"""),33.69355404)</f>
        <v>33.69355404</v>
      </c>
      <c r="J24" s="188" t="str">
        <f>IFERROR(__xludf.DUMMYFUNCTION("""COMPUTED_VALUE"""),"Undetermined")</f>
        <v>Undetermined</v>
      </c>
      <c r="K24" s="234" t="str">
        <f t="shared" si="7"/>
        <v>#N/A</v>
      </c>
      <c r="L24" s="239"/>
      <c r="M24" s="240"/>
      <c r="N24" s="240"/>
      <c r="O24" s="240"/>
      <c r="P24" s="226"/>
      <c r="Q24" s="206" t="s">
        <v>188</v>
      </c>
      <c r="R24" s="207" t="b">
        <v>0</v>
      </c>
      <c r="S24" s="206" t="s">
        <v>21</v>
      </c>
      <c r="T24" s="206" t="s">
        <v>114</v>
      </c>
      <c r="U24" s="206" t="s">
        <v>115</v>
      </c>
      <c r="V24" s="206" t="s">
        <v>116</v>
      </c>
      <c r="W24" s="206" t="s">
        <v>117</v>
      </c>
      <c r="X24" s="206" t="s">
        <v>139</v>
      </c>
      <c r="Y24" s="208">
        <v>0.0</v>
      </c>
      <c r="Z24" s="209"/>
      <c r="AA24" s="209"/>
      <c r="AB24" s="206" t="s">
        <v>140</v>
      </c>
      <c r="AC24" s="28"/>
      <c r="AD24" s="216"/>
      <c r="AE24" s="210" t="str">
        <f>IFERROR(__xludf.DUMMYFUNCTION("""COMPUTED_VALUE"""),"C7")</f>
        <v>C7</v>
      </c>
      <c r="AF24" s="210" t="str">
        <f>IFERROR(__xludf.DUMMYFUNCTION("""COMPUTED_VALUE"""),"FAM")</f>
        <v>FAM</v>
      </c>
      <c r="AG24" s="210" t="str">
        <f>IFERROR(__xludf.DUMMYFUNCTION("""COMPUTED_VALUE"""),"Undetermined")</f>
        <v>Undetermined</v>
      </c>
      <c r="AH24" s="210" t="str">
        <f t="shared" si="1"/>
        <v>CY5</v>
      </c>
      <c r="AI24" s="210" t="str">
        <f t="shared" si="2"/>
        <v>Undetermined</v>
      </c>
      <c r="AK24" s="3" t="s">
        <v>189</v>
      </c>
      <c r="AL24" s="242" t="str">
        <f t="shared" si="8"/>
        <v/>
      </c>
      <c r="AM24" s="6" t="str">
        <f t="shared" si="4"/>
        <v>Undetermined</v>
      </c>
      <c r="AN24" s="188" t="str">
        <f t="shared" si="5"/>
        <v>Undetermined</v>
      </c>
      <c r="AP24" s="210" t="s">
        <v>189</v>
      </c>
      <c r="AQ24" s="212"/>
      <c r="AR24" s="212" t="s">
        <v>140</v>
      </c>
      <c r="AS24" s="212" t="s">
        <v>140</v>
      </c>
    </row>
    <row r="25">
      <c r="A25" s="255"/>
      <c r="C25" s="30"/>
      <c r="D25" s="30"/>
      <c r="E25" s="30"/>
      <c r="F25" s="214" t="b">
        <f t="shared" si="11"/>
        <v>1</v>
      </c>
      <c r="G25" s="3" t="str">
        <f>IFERROR(__xludf.DUMMYFUNCTION("""COMPUTED_VALUE"""),"E1")</f>
        <v>E1</v>
      </c>
      <c r="H25" s="217" t="str">
        <f>IFERROR(__xludf.DUMMYFUNCTION("""COMPUTED_VALUE"""),"S1")</f>
        <v>S1</v>
      </c>
      <c r="I25" s="6">
        <f>IFERROR(__xludf.DUMMYFUNCTION("""COMPUTED_VALUE"""),34.9643162)</f>
        <v>34.9643162</v>
      </c>
      <c r="J25" s="188" t="str">
        <f>IFERROR(__xludf.DUMMYFUNCTION("""COMPUTED_VALUE"""),"Undetermined")</f>
        <v>Undetermined</v>
      </c>
      <c r="K25" s="234" t="str">
        <f t="shared" si="7"/>
        <v>#N/A</v>
      </c>
      <c r="L25" s="212"/>
      <c r="M25" s="7"/>
      <c r="P25" s="226"/>
      <c r="Q25" s="206" t="s">
        <v>188</v>
      </c>
      <c r="R25" s="207" t="b">
        <v>0</v>
      </c>
      <c r="S25" s="206" t="s">
        <v>21</v>
      </c>
      <c r="T25" s="206" t="s">
        <v>120</v>
      </c>
      <c r="U25" s="206" t="s">
        <v>115</v>
      </c>
      <c r="V25" s="206" t="s">
        <v>121</v>
      </c>
      <c r="W25" s="206" t="s">
        <v>117</v>
      </c>
      <c r="X25" s="206" t="s">
        <v>139</v>
      </c>
      <c r="Y25" s="208">
        <v>0.0</v>
      </c>
      <c r="Z25" s="209"/>
      <c r="AA25" s="209"/>
      <c r="AB25" s="206" t="s">
        <v>140</v>
      </c>
      <c r="AC25" s="28"/>
      <c r="AD25" s="216"/>
      <c r="AE25" s="210" t="str">
        <f>IFERROR(__xludf.DUMMYFUNCTION("""COMPUTED_VALUE"""),"C8")</f>
        <v>C8</v>
      </c>
      <c r="AF25" s="210" t="str">
        <f>IFERROR(__xludf.DUMMYFUNCTION("""COMPUTED_VALUE"""),"FAM")</f>
        <v>FAM</v>
      </c>
      <c r="AG25" s="210" t="str">
        <f>IFERROR(__xludf.DUMMYFUNCTION("""COMPUTED_VALUE"""),"Undetermined")</f>
        <v>Undetermined</v>
      </c>
      <c r="AH25" s="210" t="str">
        <f t="shared" si="1"/>
        <v>CY5</v>
      </c>
      <c r="AI25" s="210" t="str">
        <f t="shared" si="2"/>
        <v>Undetermined</v>
      </c>
      <c r="AK25" s="3" t="s">
        <v>190</v>
      </c>
      <c r="AL25" s="242" t="str">
        <f t="shared" si="8"/>
        <v/>
      </c>
      <c r="AM25" s="6" t="str">
        <f t="shared" si="4"/>
        <v>Undetermined</v>
      </c>
      <c r="AN25" s="188" t="str">
        <f t="shared" si="5"/>
        <v>Undetermined</v>
      </c>
      <c r="AP25" s="210" t="s">
        <v>190</v>
      </c>
      <c r="AQ25" s="212"/>
      <c r="AR25" s="212" t="s">
        <v>140</v>
      </c>
      <c r="AS25" s="212" t="s">
        <v>140</v>
      </c>
    </row>
    <row r="26">
      <c r="A26" s="255"/>
      <c r="C26" s="30"/>
      <c r="D26" s="30"/>
      <c r="E26" s="30"/>
      <c r="F26" s="214" t="b">
        <f t="shared" si="11"/>
        <v>1</v>
      </c>
      <c r="G26" s="3" t="str">
        <f>IFERROR(__xludf.DUMMYFUNCTION("""COMPUTED_VALUE"""),"F1")</f>
        <v>F1</v>
      </c>
      <c r="H26" s="217" t="str">
        <f>IFERROR(__xludf.DUMMYFUNCTION("""COMPUTED_VALUE"""),"S1")</f>
        <v>S1</v>
      </c>
      <c r="I26" s="6">
        <f>IFERROR(__xludf.DUMMYFUNCTION("""COMPUTED_VALUE"""),33.47028109)</f>
        <v>33.47028109</v>
      </c>
      <c r="J26" s="188" t="str">
        <f>IFERROR(__xludf.DUMMYFUNCTION("""COMPUTED_VALUE"""),"Undetermined")</f>
        <v>Undetermined</v>
      </c>
      <c r="K26" s="234" t="str">
        <f t="shared" si="7"/>
        <v>#N/A</v>
      </c>
      <c r="L26" s="212"/>
      <c r="M26" s="7"/>
      <c r="P26" s="226"/>
      <c r="Q26" s="206" t="s">
        <v>191</v>
      </c>
      <c r="R26" s="207" t="b">
        <v>0</v>
      </c>
      <c r="S26" s="206" t="s">
        <v>21</v>
      </c>
      <c r="T26" s="206" t="s">
        <v>114</v>
      </c>
      <c r="U26" s="206" t="s">
        <v>115</v>
      </c>
      <c r="V26" s="206" t="s">
        <v>116</v>
      </c>
      <c r="W26" s="206" t="s">
        <v>117</v>
      </c>
      <c r="X26" s="206" t="s">
        <v>139</v>
      </c>
      <c r="Y26" s="208">
        <v>0.0</v>
      </c>
      <c r="Z26" s="209"/>
      <c r="AA26" s="209"/>
      <c r="AB26" s="208" t="s">
        <v>140</v>
      </c>
      <c r="AC26" s="28"/>
      <c r="AD26" s="216"/>
      <c r="AE26" s="210" t="str">
        <f>IFERROR(__xludf.DUMMYFUNCTION("""COMPUTED_VALUE"""),"D1")</f>
        <v>D1</v>
      </c>
      <c r="AF26" s="210" t="str">
        <f>IFERROR(__xludf.DUMMYFUNCTION("""COMPUTED_VALUE"""),"FAM")</f>
        <v>FAM</v>
      </c>
      <c r="AG26" s="210">
        <f>IFERROR(__xludf.DUMMYFUNCTION("""COMPUTED_VALUE"""),34.11647139)</f>
        <v>34.11647139</v>
      </c>
      <c r="AH26" s="210" t="str">
        <f t="shared" si="1"/>
        <v>CY5</v>
      </c>
      <c r="AI26" s="210" t="str">
        <f t="shared" si="2"/>
        <v>Undetermined</v>
      </c>
      <c r="AK26" s="3" t="s">
        <v>152</v>
      </c>
      <c r="AL26" s="242" t="str">
        <f t="shared" ref="AL26:AL33" si="12">E5</f>
        <v/>
      </c>
      <c r="AM26" s="6" t="str">
        <f t="shared" si="4"/>
        <v>Undetermined</v>
      </c>
      <c r="AN26" s="188" t="str">
        <f t="shared" si="5"/>
        <v>Undetermined</v>
      </c>
      <c r="AP26" s="210" t="s">
        <v>152</v>
      </c>
      <c r="AQ26" s="212"/>
      <c r="AR26" s="212" t="s">
        <v>140</v>
      </c>
      <c r="AS26" s="212" t="s">
        <v>140</v>
      </c>
    </row>
    <row r="27">
      <c r="A27" s="255"/>
      <c r="C27" s="30"/>
      <c r="D27" s="30"/>
      <c r="E27" s="30"/>
      <c r="F27" s="214" t="b">
        <f t="shared" si="11"/>
        <v>1</v>
      </c>
      <c r="G27" s="3" t="str">
        <f>IFERROR(__xludf.DUMMYFUNCTION("""COMPUTED_VALUE"""),"C1")</f>
        <v>C1</v>
      </c>
      <c r="H27" s="217" t="str">
        <f>IFERROR(__xludf.DUMMYFUNCTION("""COMPUTED_VALUE"""),"S0")</f>
        <v>S0</v>
      </c>
      <c r="I27" s="6">
        <f>IFERROR(__xludf.DUMMYFUNCTION("""COMPUTED_VALUE"""),34.76053194)</f>
        <v>34.76053194</v>
      </c>
      <c r="J27" s="188" t="str">
        <f>IFERROR(__xludf.DUMMYFUNCTION("""COMPUTED_VALUE"""),"Undetermined")</f>
        <v>Undetermined</v>
      </c>
      <c r="K27" s="234" t="str">
        <f t="shared" si="7"/>
        <v>#N/A</v>
      </c>
      <c r="L27" s="212"/>
      <c r="M27" s="7"/>
      <c r="P27" s="226"/>
      <c r="Q27" s="206" t="s">
        <v>191</v>
      </c>
      <c r="R27" s="207" t="b">
        <v>0</v>
      </c>
      <c r="S27" s="206" t="s">
        <v>21</v>
      </c>
      <c r="T27" s="206" t="s">
        <v>120</v>
      </c>
      <c r="U27" s="206" t="s">
        <v>115</v>
      </c>
      <c r="V27" s="206" t="s">
        <v>121</v>
      </c>
      <c r="W27" s="206" t="s">
        <v>117</v>
      </c>
      <c r="X27" s="206" t="s">
        <v>139</v>
      </c>
      <c r="Y27" s="208">
        <v>0.0</v>
      </c>
      <c r="Z27" s="209"/>
      <c r="AA27" s="209"/>
      <c r="AB27" s="206" t="s">
        <v>140</v>
      </c>
      <c r="AC27" s="28"/>
      <c r="AD27" s="216"/>
      <c r="AE27" s="210" t="str">
        <f>IFERROR(__xludf.DUMMYFUNCTION("""COMPUTED_VALUE"""),"D2")</f>
        <v>D2</v>
      </c>
      <c r="AF27" s="210" t="str">
        <f>IFERROR(__xludf.DUMMYFUNCTION("""COMPUTED_VALUE"""),"FAM")</f>
        <v>FAM</v>
      </c>
      <c r="AG27" s="210">
        <f>IFERROR(__xludf.DUMMYFUNCTION("""COMPUTED_VALUE"""),33.63484872)</f>
        <v>33.63484872</v>
      </c>
      <c r="AH27" s="210" t="str">
        <f t="shared" si="1"/>
        <v>CY5</v>
      </c>
      <c r="AI27" s="210" t="str">
        <f t="shared" si="2"/>
        <v>Undetermined</v>
      </c>
      <c r="AK27" s="3" t="s">
        <v>188</v>
      </c>
      <c r="AL27" s="242" t="str">
        <f t="shared" si="12"/>
        <v/>
      </c>
      <c r="AM27" s="6" t="str">
        <f t="shared" si="4"/>
        <v>Undetermined</v>
      </c>
      <c r="AN27" s="188" t="str">
        <f t="shared" si="5"/>
        <v>Undetermined</v>
      </c>
      <c r="AP27" s="210" t="s">
        <v>188</v>
      </c>
      <c r="AQ27" s="212"/>
      <c r="AR27" s="212" t="s">
        <v>140</v>
      </c>
      <c r="AS27" s="212" t="s">
        <v>140</v>
      </c>
    </row>
    <row r="28">
      <c r="A28" s="255"/>
      <c r="C28" s="30"/>
      <c r="D28" s="30"/>
      <c r="E28" s="30"/>
      <c r="F28" s="214" t="b">
        <f t="shared" si="11"/>
        <v>1</v>
      </c>
      <c r="G28" s="3" t="str">
        <f>IFERROR(__xludf.DUMMYFUNCTION("""COMPUTED_VALUE"""),"D1")</f>
        <v>D1</v>
      </c>
      <c r="H28" s="217" t="str">
        <f>IFERROR(__xludf.DUMMYFUNCTION("""COMPUTED_VALUE"""),"S0")</f>
        <v>S0</v>
      </c>
      <c r="I28" s="6">
        <f>IFERROR(__xludf.DUMMYFUNCTION("""COMPUTED_VALUE"""),34.11647139)</f>
        <v>34.11647139</v>
      </c>
      <c r="J28" s="188" t="str">
        <f>IFERROR(__xludf.DUMMYFUNCTION("""COMPUTED_VALUE"""),"Undetermined")</f>
        <v>Undetermined</v>
      </c>
      <c r="K28" s="234" t="str">
        <f t="shared" si="7"/>
        <v>#N/A</v>
      </c>
      <c r="L28" s="212"/>
      <c r="M28" s="7"/>
      <c r="P28" s="226"/>
      <c r="Q28" s="206" t="s">
        <v>192</v>
      </c>
      <c r="R28" s="207" t="b">
        <v>0</v>
      </c>
      <c r="S28" s="206" t="s">
        <v>21</v>
      </c>
      <c r="T28" s="206" t="s">
        <v>114</v>
      </c>
      <c r="U28" s="206" t="s">
        <v>115</v>
      </c>
      <c r="V28" s="206" t="s">
        <v>116</v>
      </c>
      <c r="W28" s="206" t="s">
        <v>117</v>
      </c>
      <c r="X28" s="206" t="s">
        <v>139</v>
      </c>
      <c r="Y28" s="208">
        <v>0.0</v>
      </c>
      <c r="Z28" s="209"/>
      <c r="AA28" s="209"/>
      <c r="AB28" s="208" t="s">
        <v>140</v>
      </c>
      <c r="AC28" s="28"/>
      <c r="AD28" s="216"/>
      <c r="AE28" s="210" t="str">
        <f>IFERROR(__xludf.DUMMYFUNCTION("""COMPUTED_VALUE"""),"D3")</f>
        <v>D3</v>
      </c>
      <c r="AF28" s="210" t="str">
        <f>IFERROR(__xludf.DUMMYFUNCTION("""COMPUTED_VALUE"""),"FAM")</f>
        <v>FAM</v>
      </c>
      <c r="AG28" s="210" t="str">
        <f>IFERROR(__xludf.DUMMYFUNCTION("""COMPUTED_VALUE"""),"Undetermined")</f>
        <v>Undetermined</v>
      </c>
      <c r="AH28" s="210" t="str">
        <f t="shared" si="1"/>
        <v>CY5</v>
      </c>
      <c r="AI28" s="210" t="str">
        <f t="shared" si="2"/>
        <v>Undetermined</v>
      </c>
      <c r="AK28" s="3" t="s">
        <v>193</v>
      </c>
      <c r="AL28" s="242" t="str">
        <f t="shared" si="12"/>
        <v/>
      </c>
      <c r="AM28" s="6" t="str">
        <f t="shared" si="4"/>
        <v>Undetermined</v>
      </c>
      <c r="AN28" s="188" t="str">
        <f t="shared" si="5"/>
        <v>Undetermined</v>
      </c>
      <c r="AP28" s="210" t="s">
        <v>193</v>
      </c>
      <c r="AQ28" s="212"/>
      <c r="AR28" s="212" t="s">
        <v>140</v>
      </c>
      <c r="AS28" s="212" t="s">
        <v>140</v>
      </c>
    </row>
    <row r="29">
      <c r="A29" s="255"/>
      <c r="C29" s="30"/>
      <c r="D29" s="30"/>
      <c r="E29" s="30"/>
      <c r="F29" s="214" t="b">
        <f t="shared" si="11"/>
        <v>1</v>
      </c>
      <c r="G29" s="3" t="str">
        <f>IFERROR(__xludf.DUMMYFUNCTION("""COMPUTED_VALUE"""),"B1")</f>
        <v>B1</v>
      </c>
      <c r="H29" s="217" t="str">
        <f>IFERROR(__xludf.DUMMYFUNCTION("""COMPUTED_VALUE"""),"NC water")</f>
        <v>NC water</v>
      </c>
      <c r="I29" s="6" t="str">
        <f>IFERROR(__xludf.DUMMYFUNCTION("""COMPUTED_VALUE"""),"Undetermined")</f>
        <v>Undetermined</v>
      </c>
      <c r="J29" s="188" t="str">
        <f>IFERROR(__xludf.DUMMYFUNCTION("""COMPUTED_VALUE"""),"Undetermined")</f>
        <v>Undetermined</v>
      </c>
      <c r="K29" s="234" t="str">
        <f t="shared" si="7"/>
        <v>#N/A</v>
      </c>
      <c r="L29" s="212"/>
      <c r="M29" s="7"/>
      <c r="P29" s="226"/>
      <c r="Q29" s="206" t="s">
        <v>192</v>
      </c>
      <c r="R29" s="207" t="b">
        <v>0</v>
      </c>
      <c r="S29" s="206" t="s">
        <v>21</v>
      </c>
      <c r="T29" s="206" t="s">
        <v>120</v>
      </c>
      <c r="U29" s="206" t="s">
        <v>115</v>
      </c>
      <c r="V29" s="206" t="s">
        <v>121</v>
      </c>
      <c r="W29" s="206" t="s">
        <v>117</v>
      </c>
      <c r="X29" s="206" t="s">
        <v>139</v>
      </c>
      <c r="Y29" s="208">
        <v>0.0</v>
      </c>
      <c r="Z29" s="209"/>
      <c r="AA29" s="209"/>
      <c r="AB29" s="206" t="s">
        <v>140</v>
      </c>
      <c r="AC29" s="28"/>
      <c r="AD29" s="216"/>
      <c r="AE29" s="210" t="str">
        <f>IFERROR(__xludf.DUMMYFUNCTION("""COMPUTED_VALUE"""),"D4")</f>
        <v>D4</v>
      </c>
      <c r="AF29" s="210" t="str">
        <f>IFERROR(__xludf.DUMMYFUNCTION("""COMPUTED_VALUE"""),"FAM")</f>
        <v>FAM</v>
      </c>
      <c r="AG29" s="210" t="str">
        <f>IFERROR(__xludf.DUMMYFUNCTION("""COMPUTED_VALUE"""),"Undetermined")</f>
        <v>Undetermined</v>
      </c>
      <c r="AH29" s="210" t="str">
        <f t="shared" si="1"/>
        <v>CY5</v>
      </c>
      <c r="AI29" s="210" t="str">
        <f t="shared" si="2"/>
        <v>Undetermined</v>
      </c>
      <c r="AK29" s="3" t="s">
        <v>194</v>
      </c>
      <c r="AL29" s="242" t="str">
        <f t="shared" si="12"/>
        <v/>
      </c>
      <c r="AM29" s="6" t="str">
        <f t="shared" si="4"/>
        <v>Undetermined</v>
      </c>
      <c r="AN29" s="188" t="str">
        <f t="shared" si="5"/>
        <v>Undetermined</v>
      </c>
      <c r="AP29" s="210" t="s">
        <v>194</v>
      </c>
      <c r="AQ29" s="212"/>
      <c r="AR29" s="212" t="s">
        <v>140</v>
      </c>
      <c r="AS29" s="212" t="s">
        <v>140</v>
      </c>
    </row>
    <row r="30">
      <c r="A30" s="256"/>
      <c r="B30" s="257"/>
      <c r="C30" s="258"/>
      <c r="D30" s="258"/>
      <c r="E30" s="258"/>
      <c r="F30" s="259" t="b">
        <f t="shared" si="11"/>
        <v>1</v>
      </c>
      <c r="G30" s="3"/>
      <c r="H30" s="8"/>
      <c r="I30" s="6"/>
      <c r="J30" s="188"/>
      <c r="K30" s="234" t="str">
        <f t="shared" si="7"/>
        <v/>
      </c>
      <c r="L30" s="212"/>
      <c r="M30" s="7"/>
      <c r="P30" s="226"/>
      <c r="Q30" s="206" t="s">
        <v>195</v>
      </c>
      <c r="R30" s="207" t="b">
        <v>0</v>
      </c>
      <c r="S30" s="206" t="s">
        <v>21</v>
      </c>
      <c r="T30" s="206" t="s">
        <v>114</v>
      </c>
      <c r="U30" s="206" t="s">
        <v>115</v>
      </c>
      <c r="V30" s="206" t="s">
        <v>116</v>
      </c>
      <c r="W30" s="206" t="s">
        <v>117</v>
      </c>
      <c r="X30" s="206" t="s">
        <v>139</v>
      </c>
      <c r="Y30" s="208">
        <v>0.0</v>
      </c>
      <c r="Z30" s="209"/>
      <c r="AA30" s="209"/>
      <c r="AB30" s="208" t="s">
        <v>140</v>
      </c>
      <c r="AC30" s="28"/>
      <c r="AD30" s="216"/>
      <c r="AE30" s="210" t="str">
        <f>IFERROR(__xludf.DUMMYFUNCTION("""COMPUTED_VALUE"""),"D5")</f>
        <v>D5</v>
      </c>
      <c r="AF30" s="210" t="str">
        <f>IFERROR(__xludf.DUMMYFUNCTION("""COMPUTED_VALUE"""),"FAM")</f>
        <v>FAM</v>
      </c>
      <c r="AG30" s="210" t="str">
        <f>IFERROR(__xludf.DUMMYFUNCTION("""COMPUTED_VALUE"""),"Undetermined")</f>
        <v>Undetermined</v>
      </c>
      <c r="AH30" s="210" t="str">
        <f t="shared" si="1"/>
        <v>CY5</v>
      </c>
      <c r="AI30" s="210" t="str">
        <f t="shared" si="2"/>
        <v>Undetermined</v>
      </c>
      <c r="AK30" s="3" t="s">
        <v>196</v>
      </c>
      <c r="AL30" s="242" t="str">
        <f t="shared" si="12"/>
        <v/>
      </c>
      <c r="AM30" s="6" t="str">
        <f t="shared" si="4"/>
        <v>Undetermined</v>
      </c>
      <c r="AN30" s="188" t="str">
        <f t="shared" si="5"/>
        <v>Undetermined</v>
      </c>
      <c r="AP30" s="210" t="s">
        <v>196</v>
      </c>
      <c r="AQ30" s="212"/>
      <c r="AR30" s="212" t="s">
        <v>140</v>
      </c>
      <c r="AS30" s="212" t="s">
        <v>140</v>
      </c>
    </row>
    <row r="31">
      <c r="G31" s="3"/>
      <c r="H31" s="8" t="s">
        <v>12</v>
      </c>
      <c r="I31" s="6">
        <v>34.438501665000004</v>
      </c>
      <c r="J31" s="188"/>
      <c r="K31" s="234" t="str">
        <f t="shared" si="7"/>
        <v/>
      </c>
      <c r="L31" s="212"/>
      <c r="M31" s="7"/>
      <c r="P31" s="226"/>
      <c r="Q31" s="206" t="s">
        <v>195</v>
      </c>
      <c r="R31" s="207" t="b">
        <v>0</v>
      </c>
      <c r="S31" s="206" t="s">
        <v>21</v>
      </c>
      <c r="T31" s="206" t="s">
        <v>120</v>
      </c>
      <c r="U31" s="206" t="s">
        <v>115</v>
      </c>
      <c r="V31" s="206" t="s">
        <v>121</v>
      </c>
      <c r="W31" s="206" t="s">
        <v>117</v>
      </c>
      <c r="X31" s="206" t="s">
        <v>139</v>
      </c>
      <c r="Y31" s="208">
        <v>0.0</v>
      </c>
      <c r="Z31" s="209"/>
      <c r="AA31" s="209"/>
      <c r="AB31" s="208" t="s">
        <v>140</v>
      </c>
      <c r="AC31" s="28"/>
      <c r="AD31" s="216"/>
      <c r="AE31" s="210" t="str">
        <f>IFERROR(__xludf.DUMMYFUNCTION("""COMPUTED_VALUE"""),"D6")</f>
        <v>D6</v>
      </c>
      <c r="AF31" s="210" t="str">
        <f>IFERROR(__xludf.DUMMYFUNCTION("""COMPUTED_VALUE"""),"FAM")</f>
        <v>FAM</v>
      </c>
      <c r="AG31" s="210" t="str">
        <f>IFERROR(__xludf.DUMMYFUNCTION("""COMPUTED_VALUE"""),"Undetermined")</f>
        <v>Undetermined</v>
      </c>
      <c r="AH31" s="210" t="str">
        <f t="shared" si="1"/>
        <v>CY5</v>
      </c>
      <c r="AI31" s="210" t="str">
        <f t="shared" si="2"/>
        <v>Undetermined</v>
      </c>
      <c r="AK31" s="3" t="s">
        <v>197</v>
      </c>
      <c r="AL31" s="242" t="str">
        <f t="shared" si="12"/>
        <v/>
      </c>
      <c r="AM31" s="6" t="str">
        <f t="shared" si="4"/>
        <v>Undetermined</v>
      </c>
      <c r="AN31" s="188" t="str">
        <f t="shared" si="5"/>
        <v>Undetermined</v>
      </c>
      <c r="AP31" s="210" t="s">
        <v>197</v>
      </c>
      <c r="AQ31" s="212"/>
      <c r="AR31" s="212" t="s">
        <v>140</v>
      </c>
      <c r="AS31" s="212" t="s">
        <v>140</v>
      </c>
    </row>
    <row r="32">
      <c r="G32" s="3"/>
      <c r="H32" s="8" t="s">
        <v>13</v>
      </c>
      <c r="I32" s="6">
        <v>34.217298645</v>
      </c>
      <c r="J32" s="188"/>
      <c r="K32" s="234" t="str">
        <f t="shared" si="7"/>
        <v/>
      </c>
      <c r="L32" s="212"/>
      <c r="M32" s="260"/>
      <c r="N32" s="17"/>
      <c r="O32" s="17"/>
      <c r="P32" s="226"/>
      <c r="Q32" s="206" t="s">
        <v>198</v>
      </c>
      <c r="R32" s="207" t="b">
        <v>0</v>
      </c>
      <c r="S32" s="206" t="s">
        <v>21</v>
      </c>
      <c r="T32" s="206" t="s">
        <v>114</v>
      </c>
      <c r="U32" s="206" t="s">
        <v>115</v>
      </c>
      <c r="V32" s="206" t="s">
        <v>116</v>
      </c>
      <c r="W32" s="206" t="s">
        <v>117</v>
      </c>
      <c r="X32" s="206" t="s">
        <v>139</v>
      </c>
      <c r="Y32" s="208">
        <v>0.0</v>
      </c>
      <c r="Z32" s="209"/>
      <c r="AA32" s="209"/>
      <c r="AB32" s="206" t="s">
        <v>140</v>
      </c>
      <c r="AC32" s="28"/>
      <c r="AD32" s="216"/>
      <c r="AE32" s="210" t="str">
        <f>IFERROR(__xludf.DUMMYFUNCTION("""COMPUTED_VALUE"""),"D7")</f>
        <v>D7</v>
      </c>
      <c r="AF32" s="210" t="str">
        <f>IFERROR(__xludf.DUMMYFUNCTION("""COMPUTED_VALUE"""),"FAM")</f>
        <v>FAM</v>
      </c>
      <c r="AG32" s="210" t="str">
        <f>IFERROR(__xludf.DUMMYFUNCTION("""COMPUTED_VALUE"""),"Undetermined")</f>
        <v>Undetermined</v>
      </c>
      <c r="AH32" s="210" t="str">
        <f t="shared" si="1"/>
        <v>CY5</v>
      </c>
      <c r="AI32" s="210" t="str">
        <f t="shared" si="2"/>
        <v>Undetermined</v>
      </c>
      <c r="AK32" s="3" t="s">
        <v>199</v>
      </c>
      <c r="AL32" s="242" t="str">
        <f t="shared" si="12"/>
        <v/>
      </c>
      <c r="AM32" s="6" t="str">
        <f t="shared" si="4"/>
        <v>Undetermined</v>
      </c>
      <c r="AN32" s="188" t="str">
        <f t="shared" si="5"/>
        <v>Undetermined</v>
      </c>
      <c r="AP32" s="210" t="s">
        <v>199</v>
      </c>
      <c r="AQ32" s="212"/>
      <c r="AR32" s="212" t="s">
        <v>140</v>
      </c>
      <c r="AS32" s="212" t="s">
        <v>140</v>
      </c>
    </row>
    <row r="33">
      <c r="G33" s="3"/>
      <c r="H33" s="8" t="s">
        <v>14</v>
      </c>
      <c r="I33" s="6">
        <v>33.839269145</v>
      </c>
      <c r="J33" s="188"/>
      <c r="K33" s="234" t="str">
        <f t="shared" si="7"/>
        <v/>
      </c>
      <c r="L33" s="212"/>
      <c r="M33" s="140"/>
      <c r="N33" s="16"/>
      <c r="O33" s="16"/>
      <c r="P33" s="226"/>
      <c r="Q33" s="206" t="s">
        <v>198</v>
      </c>
      <c r="R33" s="207" t="b">
        <v>0</v>
      </c>
      <c r="S33" s="206" t="s">
        <v>21</v>
      </c>
      <c r="T33" s="206" t="s">
        <v>120</v>
      </c>
      <c r="U33" s="206" t="s">
        <v>115</v>
      </c>
      <c r="V33" s="206" t="s">
        <v>121</v>
      </c>
      <c r="W33" s="206" t="s">
        <v>117</v>
      </c>
      <c r="X33" s="206" t="s">
        <v>139</v>
      </c>
      <c r="Y33" s="208">
        <v>0.0</v>
      </c>
      <c r="Z33" s="209"/>
      <c r="AA33" s="209"/>
      <c r="AB33" s="206" t="s">
        <v>140</v>
      </c>
      <c r="AC33" s="28"/>
      <c r="AD33" s="216"/>
      <c r="AE33" s="210" t="str">
        <f>IFERROR(__xludf.DUMMYFUNCTION("""COMPUTED_VALUE"""),"D8")</f>
        <v>D8</v>
      </c>
      <c r="AF33" s="210" t="str">
        <f>IFERROR(__xludf.DUMMYFUNCTION("""COMPUTED_VALUE"""),"FAM")</f>
        <v>FAM</v>
      </c>
      <c r="AG33" s="210" t="str">
        <f>IFERROR(__xludf.DUMMYFUNCTION("""COMPUTED_VALUE"""),"Undetermined")</f>
        <v>Undetermined</v>
      </c>
      <c r="AH33" s="210" t="str">
        <f t="shared" si="1"/>
        <v>CY5</v>
      </c>
      <c r="AI33" s="210" t="str">
        <f t="shared" si="2"/>
        <v>Undetermined</v>
      </c>
      <c r="AK33" s="3" t="s">
        <v>200</v>
      </c>
      <c r="AL33" s="242" t="str">
        <f t="shared" si="12"/>
        <v/>
      </c>
      <c r="AM33" s="6" t="str">
        <f t="shared" si="4"/>
        <v>Undetermined</v>
      </c>
      <c r="AN33" s="188" t="str">
        <f t="shared" si="5"/>
        <v>Undetermined</v>
      </c>
      <c r="AP33" s="210" t="s">
        <v>200</v>
      </c>
      <c r="AQ33" s="212"/>
      <c r="AR33" s="212" t="s">
        <v>140</v>
      </c>
      <c r="AS33" s="212" t="s">
        <v>140</v>
      </c>
    </row>
    <row r="34">
      <c r="G34" s="3"/>
      <c r="H34" s="8" t="s">
        <v>15</v>
      </c>
      <c r="I34" s="6">
        <v>34.479819545</v>
      </c>
      <c r="J34" s="188"/>
      <c r="K34" s="234" t="str">
        <f t="shared" si="7"/>
        <v/>
      </c>
      <c r="L34" s="261"/>
      <c r="M34" s="261"/>
      <c r="N34" s="262"/>
      <c r="O34" s="16"/>
      <c r="P34" s="226"/>
      <c r="Q34" s="206" t="s">
        <v>137</v>
      </c>
      <c r="R34" s="207" t="b">
        <v>0</v>
      </c>
      <c r="S34" s="206" t="s">
        <v>21</v>
      </c>
      <c r="T34" s="206" t="s">
        <v>114</v>
      </c>
      <c r="U34" s="206" t="s">
        <v>115</v>
      </c>
      <c r="V34" s="206" t="s">
        <v>116</v>
      </c>
      <c r="W34" s="206" t="s">
        <v>117</v>
      </c>
      <c r="X34" s="206" t="s">
        <v>118</v>
      </c>
      <c r="Y34" s="208">
        <v>1.374419079</v>
      </c>
      <c r="Z34" s="209"/>
      <c r="AA34" s="209"/>
      <c r="AB34" s="206">
        <v>34.76053194</v>
      </c>
      <c r="AC34" s="28"/>
      <c r="AD34" s="216"/>
      <c r="AE34" s="210" t="str">
        <f>IFERROR(__xludf.DUMMYFUNCTION("""COMPUTED_VALUE"""),"E1")</f>
        <v>E1</v>
      </c>
      <c r="AF34" s="210" t="str">
        <f>IFERROR(__xludf.DUMMYFUNCTION("""COMPUTED_VALUE"""),"FAM")</f>
        <v>FAM</v>
      </c>
      <c r="AG34" s="210">
        <f>IFERROR(__xludf.DUMMYFUNCTION("""COMPUTED_VALUE"""),34.9643162)</f>
        <v>34.9643162</v>
      </c>
      <c r="AH34" s="210" t="str">
        <f t="shared" si="1"/>
        <v>CY5</v>
      </c>
      <c r="AI34" s="210" t="str">
        <f t="shared" si="2"/>
        <v>Undetermined</v>
      </c>
      <c r="AK34" s="3" t="s">
        <v>158</v>
      </c>
      <c r="AL34" s="242" t="str">
        <f t="shared" ref="AL34:AL41" si="13">F5</f>
        <v/>
      </c>
      <c r="AM34" s="6" t="str">
        <f t="shared" si="4"/>
        <v>Undetermined</v>
      </c>
      <c r="AN34" s="188" t="str">
        <f t="shared" si="5"/>
        <v>Undetermined</v>
      </c>
      <c r="AP34" s="210" t="s">
        <v>158</v>
      </c>
      <c r="AQ34" s="212"/>
      <c r="AR34" s="212" t="s">
        <v>140</v>
      </c>
      <c r="AS34" s="212" t="s">
        <v>140</v>
      </c>
    </row>
    <row r="35">
      <c r="A35" s="194"/>
      <c r="G35" s="3"/>
      <c r="H35" s="8" t="s">
        <v>16</v>
      </c>
      <c r="I35" s="6">
        <v>33.823855275</v>
      </c>
      <c r="J35" s="188"/>
      <c r="K35" s="234" t="str">
        <f t="shared" si="7"/>
        <v/>
      </c>
      <c r="L35" s="263"/>
      <c r="M35" s="188"/>
      <c r="N35" s="262"/>
      <c r="O35" s="16"/>
      <c r="P35" s="226"/>
      <c r="Q35" s="206" t="s">
        <v>137</v>
      </c>
      <c r="R35" s="207" t="b">
        <v>0</v>
      </c>
      <c r="S35" s="206" t="s">
        <v>21</v>
      </c>
      <c r="T35" s="206" t="s">
        <v>120</v>
      </c>
      <c r="U35" s="206" t="s">
        <v>115</v>
      </c>
      <c r="V35" s="206" t="s">
        <v>121</v>
      </c>
      <c r="W35" s="206" t="s">
        <v>117</v>
      </c>
      <c r="X35" s="206" t="s">
        <v>139</v>
      </c>
      <c r="Y35" s="208">
        <v>0.0</v>
      </c>
      <c r="Z35" s="209"/>
      <c r="AA35" s="209"/>
      <c r="AB35" s="206" t="s">
        <v>140</v>
      </c>
      <c r="AC35" s="28"/>
      <c r="AD35" s="216"/>
      <c r="AE35" s="210" t="str">
        <f>IFERROR(__xludf.DUMMYFUNCTION("""COMPUTED_VALUE"""),"E2")</f>
        <v>E2</v>
      </c>
      <c r="AF35" s="210" t="str">
        <f>IFERROR(__xludf.DUMMYFUNCTION("""COMPUTED_VALUE"""),"FAM")</f>
        <v>FAM</v>
      </c>
      <c r="AG35" s="210">
        <f>IFERROR(__xludf.DUMMYFUNCTION("""COMPUTED_VALUE"""),34.44771627)</f>
        <v>34.44771627</v>
      </c>
      <c r="AH35" s="210" t="str">
        <f t="shared" si="1"/>
        <v>CY5</v>
      </c>
      <c r="AI35" s="210" t="str">
        <f t="shared" si="2"/>
        <v>Undetermined</v>
      </c>
      <c r="AK35" s="3" t="s">
        <v>191</v>
      </c>
      <c r="AL35" s="242" t="str">
        <f t="shared" si="13"/>
        <v/>
      </c>
      <c r="AM35" s="6" t="str">
        <f t="shared" si="4"/>
        <v>Undetermined</v>
      </c>
      <c r="AN35" s="188" t="str">
        <f t="shared" si="5"/>
        <v>Undetermined</v>
      </c>
      <c r="AP35" s="210" t="s">
        <v>191</v>
      </c>
      <c r="AQ35" s="212"/>
      <c r="AR35" s="212" t="s">
        <v>140</v>
      </c>
      <c r="AS35" s="212" t="s">
        <v>140</v>
      </c>
    </row>
    <row r="36">
      <c r="A36" s="264"/>
      <c r="G36" s="3"/>
      <c r="H36" s="8" t="s">
        <v>17</v>
      </c>
      <c r="I36" s="6">
        <v>34.30567031</v>
      </c>
      <c r="J36" s="188"/>
      <c r="K36" s="234" t="str">
        <f t="shared" si="7"/>
        <v/>
      </c>
      <c r="L36" s="263"/>
      <c r="M36" s="188"/>
      <c r="N36" s="262"/>
      <c r="O36" s="16"/>
      <c r="P36" s="226"/>
      <c r="Q36" s="206" t="s">
        <v>150</v>
      </c>
      <c r="R36" s="207" t="b">
        <v>0</v>
      </c>
      <c r="S36" s="206" t="s">
        <v>21</v>
      </c>
      <c r="T36" s="206" t="s">
        <v>114</v>
      </c>
      <c r="U36" s="206" t="s">
        <v>115</v>
      </c>
      <c r="V36" s="206" t="s">
        <v>116</v>
      </c>
      <c r="W36" s="206" t="s">
        <v>117</v>
      </c>
      <c r="X36" s="206" t="s">
        <v>118</v>
      </c>
      <c r="Y36" s="208">
        <v>1.377064337</v>
      </c>
      <c r="Z36" s="209"/>
      <c r="AA36" s="209"/>
      <c r="AB36" s="206">
        <v>34.01286183</v>
      </c>
      <c r="AC36" s="28"/>
      <c r="AD36" s="216"/>
      <c r="AE36" s="210" t="str">
        <f>IFERROR(__xludf.DUMMYFUNCTION("""COMPUTED_VALUE"""),"E3")</f>
        <v>E3</v>
      </c>
      <c r="AF36" s="210" t="str">
        <f>IFERROR(__xludf.DUMMYFUNCTION("""COMPUTED_VALUE"""),"FAM")</f>
        <v>FAM</v>
      </c>
      <c r="AG36" s="210" t="str">
        <f>IFERROR(__xludf.DUMMYFUNCTION("""COMPUTED_VALUE"""),"Undetermined")</f>
        <v>Undetermined</v>
      </c>
      <c r="AH36" s="210" t="str">
        <f t="shared" si="1"/>
        <v>CY5</v>
      </c>
      <c r="AI36" s="210" t="str">
        <f t="shared" si="2"/>
        <v>Undetermined</v>
      </c>
      <c r="AK36" s="3" t="s">
        <v>201</v>
      </c>
      <c r="AL36" s="242" t="str">
        <f t="shared" si="13"/>
        <v/>
      </c>
      <c r="AM36" s="6" t="str">
        <f t="shared" si="4"/>
        <v>Undetermined</v>
      </c>
      <c r="AN36" s="188" t="str">
        <f t="shared" si="5"/>
        <v>Undetermined</v>
      </c>
      <c r="AP36" s="210" t="s">
        <v>201</v>
      </c>
      <c r="AQ36" s="212"/>
      <c r="AR36" s="212" t="s">
        <v>140</v>
      </c>
      <c r="AS36" s="212" t="s">
        <v>140</v>
      </c>
    </row>
    <row r="37">
      <c r="G37" s="3"/>
      <c r="H37" s="8"/>
      <c r="I37" s="6"/>
      <c r="J37" s="188"/>
      <c r="K37" s="234" t="str">
        <f t="shared" si="7"/>
        <v/>
      </c>
      <c r="L37" s="263"/>
      <c r="M37" s="188"/>
      <c r="N37" s="262"/>
      <c r="O37" s="16"/>
      <c r="P37" s="226"/>
      <c r="Q37" s="206" t="s">
        <v>150</v>
      </c>
      <c r="R37" s="207" t="b">
        <v>0</v>
      </c>
      <c r="S37" s="206" t="s">
        <v>21</v>
      </c>
      <c r="T37" s="206" t="s">
        <v>120</v>
      </c>
      <c r="U37" s="206" t="s">
        <v>115</v>
      </c>
      <c r="V37" s="206" t="s">
        <v>121</v>
      </c>
      <c r="W37" s="206" t="s">
        <v>117</v>
      </c>
      <c r="X37" s="206" t="s">
        <v>139</v>
      </c>
      <c r="Y37" s="208">
        <v>0.0</v>
      </c>
      <c r="Z37" s="209"/>
      <c r="AA37" s="209"/>
      <c r="AB37" s="206" t="s">
        <v>140</v>
      </c>
      <c r="AC37" s="28"/>
      <c r="AD37" s="216"/>
      <c r="AE37" s="210" t="str">
        <f>IFERROR(__xludf.DUMMYFUNCTION("""COMPUTED_VALUE"""),"E4")</f>
        <v>E4</v>
      </c>
      <c r="AF37" s="210" t="str">
        <f>IFERROR(__xludf.DUMMYFUNCTION("""COMPUTED_VALUE"""),"FAM")</f>
        <v>FAM</v>
      </c>
      <c r="AG37" s="210" t="str">
        <f>IFERROR(__xludf.DUMMYFUNCTION("""COMPUTED_VALUE"""),"Undetermined")</f>
        <v>Undetermined</v>
      </c>
      <c r="AH37" s="210" t="str">
        <f t="shared" si="1"/>
        <v>CY5</v>
      </c>
      <c r="AI37" s="210" t="str">
        <f t="shared" si="2"/>
        <v>Undetermined</v>
      </c>
      <c r="AK37" s="3" t="s">
        <v>202</v>
      </c>
      <c r="AL37" s="242" t="str">
        <f t="shared" si="13"/>
        <v/>
      </c>
      <c r="AM37" s="6" t="str">
        <f t="shared" si="4"/>
        <v>Undetermined</v>
      </c>
      <c r="AN37" s="188" t="str">
        <f t="shared" si="5"/>
        <v>Undetermined</v>
      </c>
      <c r="AP37" s="210" t="s">
        <v>202</v>
      </c>
      <c r="AQ37" s="212"/>
      <c r="AR37" s="212" t="s">
        <v>140</v>
      </c>
      <c r="AS37" s="212" t="s">
        <v>140</v>
      </c>
    </row>
    <row r="38">
      <c r="A38" s="264"/>
      <c r="G38" s="3"/>
      <c r="H38" s="8"/>
      <c r="I38" s="6"/>
      <c r="J38" s="188"/>
      <c r="K38" s="234" t="str">
        <f t="shared" si="7"/>
        <v/>
      </c>
      <c r="L38" s="263"/>
      <c r="M38" s="188"/>
      <c r="N38" s="262"/>
      <c r="O38" s="16"/>
      <c r="P38" s="226"/>
      <c r="Q38" s="206" t="s">
        <v>183</v>
      </c>
      <c r="R38" s="207" t="b">
        <v>0</v>
      </c>
      <c r="S38" s="206" t="s">
        <v>21</v>
      </c>
      <c r="T38" s="206" t="s">
        <v>114</v>
      </c>
      <c r="U38" s="206" t="s">
        <v>115</v>
      </c>
      <c r="V38" s="206" t="s">
        <v>116</v>
      </c>
      <c r="W38" s="206" t="s">
        <v>117</v>
      </c>
      <c r="X38" s="206" t="s">
        <v>139</v>
      </c>
      <c r="Y38" s="208">
        <v>0.0</v>
      </c>
      <c r="Z38" s="209"/>
      <c r="AA38" s="209"/>
      <c r="AB38" s="206" t="s">
        <v>140</v>
      </c>
      <c r="AC38" s="28"/>
      <c r="AD38" s="216"/>
      <c r="AE38" s="210" t="str">
        <f>IFERROR(__xludf.DUMMYFUNCTION("""COMPUTED_VALUE"""),"E5")</f>
        <v>E5</v>
      </c>
      <c r="AF38" s="210" t="str">
        <f>IFERROR(__xludf.DUMMYFUNCTION("""COMPUTED_VALUE"""),"FAM")</f>
        <v>FAM</v>
      </c>
      <c r="AG38" s="210" t="str">
        <f>IFERROR(__xludf.DUMMYFUNCTION("""COMPUTED_VALUE"""),"Undetermined")</f>
        <v>Undetermined</v>
      </c>
      <c r="AH38" s="210" t="str">
        <f t="shared" si="1"/>
        <v>CY5</v>
      </c>
      <c r="AI38" s="210" t="str">
        <f t="shared" si="2"/>
        <v>Undetermined</v>
      </c>
      <c r="AK38" s="3" t="s">
        <v>203</v>
      </c>
      <c r="AL38" s="242" t="str">
        <f t="shared" si="13"/>
        <v/>
      </c>
      <c r="AM38" s="6" t="str">
        <f t="shared" si="4"/>
        <v>Undetermined</v>
      </c>
      <c r="AN38" s="188" t="str">
        <f t="shared" si="5"/>
        <v>Undetermined</v>
      </c>
      <c r="AP38" s="210" t="s">
        <v>203</v>
      </c>
      <c r="AQ38" s="212"/>
      <c r="AR38" s="212" t="s">
        <v>140</v>
      </c>
      <c r="AS38" s="212" t="s">
        <v>140</v>
      </c>
    </row>
    <row r="39">
      <c r="A39" s="13"/>
      <c r="G39" s="3"/>
      <c r="H39" s="8"/>
      <c r="I39" s="6"/>
      <c r="J39" s="188"/>
      <c r="K39" s="234" t="str">
        <f t="shared" si="7"/>
        <v/>
      </c>
      <c r="L39" s="263"/>
      <c r="M39" s="188"/>
      <c r="N39" s="262"/>
      <c r="O39" s="16"/>
      <c r="P39" s="226"/>
      <c r="Q39" s="206" t="s">
        <v>183</v>
      </c>
      <c r="R39" s="207" t="b">
        <v>0</v>
      </c>
      <c r="S39" s="206" t="s">
        <v>21</v>
      </c>
      <c r="T39" s="206" t="s">
        <v>120</v>
      </c>
      <c r="U39" s="206" t="s">
        <v>115</v>
      </c>
      <c r="V39" s="206" t="s">
        <v>121</v>
      </c>
      <c r="W39" s="206" t="s">
        <v>117</v>
      </c>
      <c r="X39" s="206" t="s">
        <v>139</v>
      </c>
      <c r="Y39" s="208">
        <v>0.0</v>
      </c>
      <c r="Z39" s="209"/>
      <c r="AA39" s="209"/>
      <c r="AB39" s="206" t="s">
        <v>140</v>
      </c>
      <c r="AC39" s="28"/>
      <c r="AD39" s="216"/>
      <c r="AE39" s="210" t="str">
        <f>IFERROR(__xludf.DUMMYFUNCTION("""COMPUTED_VALUE"""),"E6")</f>
        <v>E6</v>
      </c>
      <c r="AF39" s="210" t="str">
        <f>IFERROR(__xludf.DUMMYFUNCTION("""COMPUTED_VALUE"""),"FAM")</f>
        <v>FAM</v>
      </c>
      <c r="AG39" s="210" t="str">
        <f>IFERROR(__xludf.DUMMYFUNCTION("""COMPUTED_VALUE"""),"Undetermined")</f>
        <v>Undetermined</v>
      </c>
      <c r="AH39" s="210" t="str">
        <f t="shared" si="1"/>
        <v>CY5</v>
      </c>
      <c r="AI39" s="210" t="str">
        <f t="shared" si="2"/>
        <v>Undetermined</v>
      </c>
      <c r="AK39" s="3" t="s">
        <v>204</v>
      </c>
      <c r="AL39" s="242" t="str">
        <f t="shared" si="13"/>
        <v/>
      </c>
      <c r="AM39" s="6" t="str">
        <f t="shared" si="4"/>
        <v>Undetermined</v>
      </c>
      <c r="AN39" s="188" t="str">
        <f t="shared" si="5"/>
        <v>Undetermined</v>
      </c>
      <c r="AP39" s="210" t="s">
        <v>204</v>
      </c>
      <c r="AQ39" s="212"/>
      <c r="AR39" s="212" t="s">
        <v>140</v>
      </c>
      <c r="AS39" s="212" t="s">
        <v>140</v>
      </c>
    </row>
    <row r="40">
      <c r="A40" s="111"/>
      <c r="G40" s="3"/>
      <c r="H40" s="8"/>
      <c r="I40" s="6"/>
      <c r="J40" s="188"/>
      <c r="K40" s="234" t="str">
        <f t="shared" si="7"/>
        <v/>
      </c>
      <c r="L40" s="263"/>
      <c r="M40" s="188"/>
      <c r="N40" s="262"/>
      <c r="O40" s="16"/>
      <c r="P40" s="226"/>
      <c r="Q40" s="206" t="s">
        <v>193</v>
      </c>
      <c r="R40" s="207" t="b">
        <v>0</v>
      </c>
      <c r="S40" s="206" t="s">
        <v>21</v>
      </c>
      <c r="T40" s="206" t="s">
        <v>114</v>
      </c>
      <c r="U40" s="206" t="s">
        <v>115</v>
      </c>
      <c r="V40" s="206" t="s">
        <v>116</v>
      </c>
      <c r="W40" s="206" t="s">
        <v>117</v>
      </c>
      <c r="X40" s="206" t="s">
        <v>139</v>
      </c>
      <c r="Y40" s="208">
        <v>0.0</v>
      </c>
      <c r="Z40" s="209"/>
      <c r="AA40" s="209"/>
      <c r="AB40" s="206" t="s">
        <v>140</v>
      </c>
      <c r="AC40" s="28"/>
      <c r="AD40" s="216"/>
      <c r="AE40" s="210" t="str">
        <f>IFERROR(__xludf.DUMMYFUNCTION("""COMPUTED_VALUE"""),"E7")</f>
        <v>E7</v>
      </c>
      <c r="AF40" s="210" t="str">
        <f>IFERROR(__xludf.DUMMYFUNCTION("""COMPUTED_VALUE"""),"FAM")</f>
        <v>FAM</v>
      </c>
      <c r="AG40" s="210" t="str">
        <f>IFERROR(__xludf.DUMMYFUNCTION("""COMPUTED_VALUE"""),"Undetermined")</f>
        <v>Undetermined</v>
      </c>
      <c r="AH40" s="210" t="str">
        <f t="shared" si="1"/>
        <v>CY5</v>
      </c>
      <c r="AI40" s="210" t="str">
        <f t="shared" si="2"/>
        <v>Undetermined</v>
      </c>
      <c r="AK40" s="3" t="s">
        <v>205</v>
      </c>
      <c r="AL40" s="242" t="str">
        <f t="shared" si="13"/>
        <v/>
      </c>
      <c r="AM40" s="6" t="str">
        <f t="shared" si="4"/>
        <v>Undetermined</v>
      </c>
      <c r="AN40" s="188" t="str">
        <f t="shared" si="5"/>
        <v>Undetermined</v>
      </c>
      <c r="AP40" s="210" t="s">
        <v>205</v>
      </c>
      <c r="AQ40" s="212"/>
      <c r="AR40" s="212" t="s">
        <v>140</v>
      </c>
      <c r="AS40" s="212" t="s">
        <v>140</v>
      </c>
    </row>
    <row r="41">
      <c r="A41" s="13"/>
      <c r="G41" s="3"/>
      <c r="H41" s="8"/>
      <c r="I41" s="6"/>
      <c r="J41" s="188"/>
      <c r="K41" s="234" t="str">
        <f t="shared" si="7"/>
        <v/>
      </c>
      <c r="L41" s="263"/>
      <c r="M41" s="188"/>
      <c r="N41" s="262"/>
      <c r="O41" s="16"/>
      <c r="P41" s="226"/>
      <c r="Q41" s="206" t="s">
        <v>193</v>
      </c>
      <c r="R41" s="207" t="b">
        <v>0</v>
      </c>
      <c r="S41" s="206" t="s">
        <v>21</v>
      </c>
      <c r="T41" s="206" t="s">
        <v>120</v>
      </c>
      <c r="U41" s="206" t="s">
        <v>115</v>
      </c>
      <c r="V41" s="206" t="s">
        <v>121</v>
      </c>
      <c r="W41" s="206" t="s">
        <v>117</v>
      </c>
      <c r="X41" s="206" t="s">
        <v>139</v>
      </c>
      <c r="Y41" s="208">
        <v>0.0</v>
      </c>
      <c r="Z41" s="209"/>
      <c r="AA41" s="209"/>
      <c r="AB41" s="206" t="s">
        <v>140</v>
      </c>
      <c r="AC41" s="28"/>
      <c r="AD41" s="216"/>
      <c r="AE41" s="210" t="str">
        <f>IFERROR(__xludf.DUMMYFUNCTION("""COMPUTED_VALUE"""),"E8")</f>
        <v>E8</v>
      </c>
      <c r="AF41" s="210" t="str">
        <f>IFERROR(__xludf.DUMMYFUNCTION("""COMPUTED_VALUE"""),"FAM")</f>
        <v>FAM</v>
      </c>
      <c r="AG41" s="210" t="str">
        <f>IFERROR(__xludf.DUMMYFUNCTION("""COMPUTED_VALUE"""),"Undetermined")</f>
        <v>Undetermined</v>
      </c>
      <c r="AH41" s="210" t="str">
        <f t="shared" si="1"/>
        <v>CY5</v>
      </c>
      <c r="AI41" s="210" t="str">
        <f t="shared" si="2"/>
        <v>Undetermined</v>
      </c>
      <c r="AK41" s="3" t="s">
        <v>206</v>
      </c>
      <c r="AL41" s="242" t="str">
        <f t="shared" si="13"/>
        <v/>
      </c>
      <c r="AM41" s="6" t="str">
        <f t="shared" si="4"/>
        <v>Undetermined</v>
      </c>
      <c r="AN41" s="188" t="str">
        <f t="shared" si="5"/>
        <v>Undetermined</v>
      </c>
      <c r="AP41" s="210" t="s">
        <v>206</v>
      </c>
      <c r="AQ41" s="212"/>
      <c r="AR41" s="212" t="s">
        <v>140</v>
      </c>
      <c r="AS41" s="212" t="s">
        <v>140</v>
      </c>
    </row>
    <row r="42">
      <c r="A42" s="111"/>
      <c r="G42" s="3"/>
      <c r="H42" s="8"/>
      <c r="I42" s="6"/>
      <c r="J42" s="188"/>
      <c r="K42" s="234" t="str">
        <f t="shared" si="7"/>
        <v/>
      </c>
      <c r="L42" s="263"/>
      <c r="M42" s="188"/>
      <c r="N42" s="265"/>
      <c r="O42" s="42"/>
      <c r="P42" s="226"/>
      <c r="Q42" s="206" t="s">
        <v>201</v>
      </c>
      <c r="R42" s="207" t="b">
        <v>0</v>
      </c>
      <c r="S42" s="206" t="s">
        <v>21</v>
      </c>
      <c r="T42" s="206" t="s">
        <v>114</v>
      </c>
      <c r="U42" s="206" t="s">
        <v>115</v>
      </c>
      <c r="V42" s="206" t="s">
        <v>116</v>
      </c>
      <c r="W42" s="206" t="s">
        <v>117</v>
      </c>
      <c r="X42" s="206" t="s">
        <v>139</v>
      </c>
      <c r="Y42" s="208">
        <v>0.0</v>
      </c>
      <c r="Z42" s="209"/>
      <c r="AA42" s="209"/>
      <c r="AB42" s="206" t="s">
        <v>140</v>
      </c>
      <c r="AC42" s="28"/>
      <c r="AD42" s="216"/>
      <c r="AE42" s="210" t="str">
        <f>IFERROR(__xludf.DUMMYFUNCTION("""COMPUTED_VALUE"""),"F1")</f>
        <v>F1</v>
      </c>
      <c r="AF42" s="210" t="str">
        <f>IFERROR(__xludf.DUMMYFUNCTION("""COMPUTED_VALUE"""),"FAM")</f>
        <v>FAM</v>
      </c>
      <c r="AG42" s="210">
        <f>IFERROR(__xludf.DUMMYFUNCTION("""COMPUTED_VALUE"""),33.47028109)</f>
        <v>33.47028109</v>
      </c>
      <c r="AH42" s="210" t="str">
        <f t="shared" si="1"/>
        <v>CY5</v>
      </c>
      <c r="AI42" s="210" t="str">
        <f t="shared" si="2"/>
        <v>Undetermined</v>
      </c>
      <c r="AK42" s="3" t="s">
        <v>162</v>
      </c>
      <c r="AL42" s="242" t="str">
        <f t="shared" ref="AL42:AL49" si="14">G5</f>
        <v/>
      </c>
      <c r="AM42" s="6" t="str">
        <f t="shared" si="4"/>
        <v>Undetermined</v>
      </c>
      <c r="AN42" s="188" t="str">
        <f t="shared" si="5"/>
        <v>Undetermined</v>
      </c>
      <c r="AP42" s="210" t="s">
        <v>162</v>
      </c>
      <c r="AQ42" s="212"/>
      <c r="AR42" s="212" t="s">
        <v>140</v>
      </c>
      <c r="AS42" s="212" t="s">
        <v>140</v>
      </c>
    </row>
    <row r="43">
      <c r="A43" s="266"/>
      <c r="G43" s="3"/>
      <c r="H43" s="8"/>
      <c r="I43" s="6"/>
      <c r="J43" s="188"/>
      <c r="K43" s="234" t="str">
        <f t="shared" si="7"/>
        <v/>
      </c>
      <c r="L43" s="263"/>
      <c r="M43" s="188"/>
      <c r="N43" s="267"/>
      <c r="O43" s="268"/>
      <c r="P43" s="226"/>
      <c r="Q43" s="206" t="s">
        <v>201</v>
      </c>
      <c r="R43" s="207" t="b">
        <v>0</v>
      </c>
      <c r="S43" s="206" t="s">
        <v>21</v>
      </c>
      <c r="T43" s="206" t="s">
        <v>120</v>
      </c>
      <c r="U43" s="206" t="s">
        <v>115</v>
      </c>
      <c r="V43" s="206" t="s">
        <v>121</v>
      </c>
      <c r="W43" s="206" t="s">
        <v>117</v>
      </c>
      <c r="X43" s="206" t="s">
        <v>139</v>
      </c>
      <c r="Y43" s="208">
        <v>0.0</v>
      </c>
      <c r="Z43" s="209"/>
      <c r="AA43" s="209"/>
      <c r="AB43" s="206" t="s">
        <v>140</v>
      </c>
      <c r="AC43" s="28"/>
      <c r="AD43" s="216"/>
      <c r="AE43" s="210" t="str">
        <f>IFERROR(__xludf.DUMMYFUNCTION("""COMPUTED_VALUE"""),"F2")</f>
        <v>F2</v>
      </c>
      <c r="AF43" s="210" t="str">
        <f>IFERROR(__xludf.DUMMYFUNCTION("""COMPUTED_VALUE"""),"FAM")</f>
        <v>FAM</v>
      </c>
      <c r="AG43" s="210">
        <f>IFERROR(__xludf.DUMMYFUNCTION("""COMPUTED_VALUE"""),34.16362435)</f>
        <v>34.16362435</v>
      </c>
      <c r="AH43" s="210" t="str">
        <f t="shared" si="1"/>
        <v>CY5</v>
      </c>
      <c r="AI43" s="210" t="str">
        <f t="shared" si="2"/>
        <v>Undetermined</v>
      </c>
      <c r="AK43" s="3" t="s">
        <v>192</v>
      </c>
      <c r="AL43" s="242" t="str">
        <f t="shared" si="14"/>
        <v/>
      </c>
      <c r="AM43" s="6" t="str">
        <f t="shared" si="4"/>
        <v>Undetermined</v>
      </c>
      <c r="AN43" s="188" t="str">
        <f t="shared" si="5"/>
        <v>Undetermined</v>
      </c>
      <c r="AP43" s="210" t="s">
        <v>192</v>
      </c>
      <c r="AQ43" s="212"/>
      <c r="AR43" s="212" t="s">
        <v>140</v>
      </c>
      <c r="AS43" s="212" t="s">
        <v>140</v>
      </c>
    </row>
    <row r="44">
      <c r="A44" s="132"/>
      <c r="G44" s="3"/>
      <c r="H44" s="8"/>
      <c r="I44" s="6"/>
      <c r="J44" s="188"/>
      <c r="K44" s="234" t="str">
        <f t="shared" si="7"/>
        <v/>
      </c>
      <c r="L44" s="263"/>
      <c r="M44" s="188"/>
      <c r="N44" s="267"/>
      <c r="O44" s="268"/>
      <c r="P44" s="226"/>
      <c r="Q44" s="206" t="s">
        <v>207</v>
      </c>
      <c r="R44" s="207" t="b">
        <v>0</v>
      </c>
      <c r="S44" s="206" t="s">
        <v>21</v>
      </c>
      <c r="T44" s="206" t="s">
        <v>114</v>
      </c>
      <c r="U44" s="206" t="s">
        <v>115</v>
      </c>
      <c r="V44" s="206" t="s">
        <v>116</v>
      </c>
      <c r="W44" s="206" t="s">
        <v>117</v>
      </c>
      <c r="X44" s="206" t="s">
        <v>139</v>
      </c>
      <c r="Y44" s="208">
        <v>0.0</v>
      </c>
      <c r="Z44" s="209"/>
      <c r="AA44" s="209"/>
      <c r="AB44" s="206" t="s">
        <v>140</v>
      </c>
      <c r="AC44" s="28"/>
      <c r="AD44" s="216"/>
      <c r="AE44" s="210" t="str">
        <f>IFERROR(__xludf.DUMMYFUNCTION("""COMPUTED_VALUE"""),"F3")</f>
        <v>F3</v>
      </c>
      <c r="AF44" s="210" t="str">
        <f>IFERROR(__xludf.DUMMYFUNCTION("""COMPUTED_VALUE"""),"FAM")</f>
        <v>FAM</v>
      </c>
      <c r="AG44" s="210" t="str">
        <f>IFERROR(__xludf.DUMMYFUNCTION("""COMPUTED_VALUE"""),"Undetermined")</f>
        <v>Undetermined</v>
      </c>
      <c r="AH44" s="210" t="str">
        <f t="shared" si="1"/>
        <v>CY5</v>
      </c>
      <c r="AI44" s="210" t="str">
        <f t="shared" si="2"/>
        <v>Undetermined</v>
      </c>
      <c r="AK44" s="3" t="s">
        <v>207</v>
      </c>
      <c r="AL44" s="242" t="str">
        <f t="shared" si="14"/>
        <v/>
      </c>
      <c r="AM44" s="6" t="str">
        <f t="shared" si="4"/>
        <v>Undetermined</v>
      </c>
      <c r="AN44" s="188" t="str">
        <f t="shared" si="5"/>
        <v>Undetermined</v>
      </c>
      <c r="AP44" s="210" t="s">
        <v>207</v>
      </c>
      <c r="AQ44" s="212"/>
      <c r="AR44" s="212" t="s">
        <v>140</v>
      </c>
      <c r="AS44" s="212" t="s">
        <v>140</v>
      </c>
    </row>
    <row r="45">
      <c r="A45" s="269"/>
      <c r="G45" s="3"/>
      <c r="H45" s="8"/>
      <c r="I45" s="6"/>
      <c r="J45" s="188"/>
      <c r="K45" s="234" t="str">
        <f t="shared" si="7"/>
        <v/>
      </c>
      <c r="L45" s="263"/>
      <c r="M45" s="188"/>
      <c r="N45" s="270"/>
      <c r="O45" s="140"/>
      <c r="P45" s="226"/>
      <c r="Q45" s="206" t="s">
        <v>207</v>
      </c>
      <c r="R45" s="207" t="b">
        <v>0</v>
      </c>
      <c r="S45" s="206" t="s">
        <v>21</v>
      </c>
      <c r="T45" s="206" t="s">
        <v>120</v>
      </c>
      <c r="U45" s="206" t="s">
        <v>115</v>
      </c>
      <c r="V45" s="206" t="s">
        <v>121</v>
      </c>
      <c r="W45" s="206" t="s">
        <v>117</v>
      </c>
      <c r="X45" s="206" t="s">
        <v>139</v>
      </c>
      <c r="Y45" s="208">
        <v>0.0</v>
      </c>
      <c r="Z45" s="209"/>
      <c r="AA45" s="209"/>
      <c r="AB45" s="206" t="s">
        <v>140</v>
      </c>
      <c r="AC45" s="28"/>
      <c r="AD45" s="216"/>
      <c r="AE45" s="210" t="str">
        <f>IFERROR(__xludf.DUMMYFUNCTION("""COMPUTED_VALUE"""),"F4")</f>
        <v>F4</v>
      </c>
      <c r="AF45" s="210" t="str">
        <f>IFERROR(__xludf.DUMMYFUNCTION("""COMPUTED_VALUE"""),"FAM")</f>
        <v>FAM</v>
      </c>
      <c r="AG45" s="210" t="str">
        <f>IFERROR(__xludf.DUMMYFUNCTION("""COMPUTED_VALUE"""),"Undetermined")</f>
        <v>Undetermined</v>
      </c>
      <c r="AH45" s="210" t="str">
        <f t="shared" si="1"/>
        <v>CY5</v>
      </c>
      <c r="AI45" s="210" t="str">
        <f t="shared" si="2"/>
        <v>Undetermined</v>
      </c>
      <c r="AK45" s="3" t="s">
        <v>208</v>
      </c>
      <c r="AL45" s="242" t="str">
        <f t="shared" si="14"/>
        <v/>
      </c>
      <c r="AM45" s="6" t="str">
        <f t="shared" si="4"/>
        <v>Undetermined</v>
      </c>
      <c r="AN45" s="188" t="str">
        <f t="shared" si="5"/>
        <v>Undetermined</v>
      </c>
      <c r="AP45" s="210" t="s">
        <v>208</v>
      </c>
      <c r="AQ45" s="212"/>
      <c r="AR45" s="212" t="s">
        <v>140</v>
      </c>
      <c r="AS45" s="212" t="s">
        <v>140</v>
      </c>
    </row>
    <row r="46">
      <c r="A46" s="271"/>
      <c r="G46" s="3"/>
      <c r="H46" s="8"/>
      <c r="I46" s="6"/>
      <c r="J46" s="188"/>
      <c r="K46" s="234" t="str">
        <f t="shared" si="7"/>
        <v/>
      </c>
      <c r="L46" s="263"/>
      <c r="M46" s="188"/>
      <c r="N46" s="272"/>
      <c r="O46" s="273"/>
      <c r="P46" s="226"/>
      <c r="Q46" s="206" t="s">
        <v>209</v>
      </c>
      <c r="R46" s="207" t="b">
        <v>0</v>
      </c>
      <c r="S46" s="206" t="s">
        <v>21</v>
      </c>
      <c r="T46" s="206" t="s">
        <v>114</v>
      </c>
      <c r="U46" s="206" t="s">
        <v>115</v>
      </c>
      <c r="V46" s="206" t="s">
        <v>116</v>
      </c>
      <c r="W46" s="206" t="s">
        <v>117</v>
      </c>
      <c r="X46" s="206" t="s">
        <v>139</v>
      </c>
      <c r="Y46" s="208">
        <v>0.0</v>
      </c>
      <c r="Z46" s="209"/>
      <c r="AA46" s="209"/>
      <c r="AB46" s="206" t="s">
        <v>140</v>
      </c>
      <c r="AC46" s="28"/>
      <c r="AD46" s="216"/>
      <c r="AE46" s="210" t="str">
        <f>IFERROR(__xludf.DUMMYFUNCTION("""COMPUTED_VALUE"""),"F5")</f>
        <v>F5</v>
      </c>
      <c r="AF46" s="210" t="str">
        <f>IFERROR(__xludf.DUMMYFUNCTION("""COMPUTED_VALUE"""),"FAM")</f>
        <v>FAM</v>
      </c>
      <c r="AG46" s="210" t="str">
        <f>IFERROR(__xludf.DUMMYFUNCTION("""COMPUTED_VALUE"""),"Undetermined")</f>
        <v>Undetermined</v>
      </c>
      <c r="AH46" s="210" t="str">
        <f t="shared" si="1"/>
        <v>CY5</v>
      </c>
      <c r="AI46" s="210" t="str">
        <f t="shared" si="2"/>
        <v>Undetermined</v>
      </c>
      <c r="AK46" s="3" t="s">
        <v>210</v>
      </c>
      <c r="AL46" s="242" t="str">
        <f t="shared" si="14"/>
        <v/>
      </c>
      <c r="AM46" s="6" t="str">
        <f t="shared" si="4"/>
        <v>Undetermined</v>
      </c>
      <c r="AN46" s="188" t="str">
        <f t="shared" si="5"/>
        <v>Undetermined</v>
      </c>
      <c r="AP46" s="210" t="s">
        <v>210</v>
      </c>
      <c r="AQ46" s="212"/>
      <c r="AR46" s="212" t="s">
        <v>140</v>
      </c>
      <c r="AS46" s="212" t="s">
        <v>140</v>
      </c>
    </row>
    <row r="47">
      <c r="G47" s="3"/>
      <c r="H47" s="8"/>
      <c r="I47" s="6"/>
      <c r="J47" s="188"/>
      <c r="K47" s="234" t="str">
        <f t="shared" si="7"/>
        <v/>
      </c>
      <c r="L47" s="263"/>
      <c r="M47" s="188"/>
      <c r="N47" s="267"/>
      <c r="O47" s="268"/>
      <c r="P47" s="226"/>
      <c r="Q47" s="206" t="s">
        <v>209</v>
      </c>
      <c r="R47" s="207" t="b">
        <v>0</v>
      </c>
      <c r="S47" s="206" t="s">
        <v>21</v>
      </c>
      <c r="T47" s="206" t="s">
        <v>120</v>
      </c>
      <c r="U47" s="206" t="s">
        <v>115</v>
      </c>
      <c r="V47" s="206" t="s">
        <v>121</v>
      </c>
      <c r="W47" s="206" t="s">
        <v>117</v>
      </c>
      <c r="X47" s="206" t="s">
        <v>139</v>
      </c>
      <c r="Y47" s="208">
        <v>0.0</v>
      </c>
      <c r="Z47" s="209"/>
      <c r="AA47" s="209"/>
      <c r="AB47" s="206" t="s">
        <v>140</v>
      </c>
      <c r="AC47" s="28"/>
      <c r="AD47" s="216"/>
      <c r="AE47" s="210" t="str">
        <f>IFERROR(__xludf.DUMMYFUNCTION("""COMPUTED_VALUE"""),"F6")</f>
        <v>F6</v>
      </c>
      <c r="AF47" s="210" t="str">
        <f>IFERROR(__xludf.DUMMYFUNCTION("""COMPUTED_VALUE"""),"FAM")</f>
        <v>FAM</v>
      </c>
      <c r="AG47" s="210" t="str">
        <f>IFERROR(__xludf.DUMMYFUNCTION("""COMPUTED_VALUE"""),"Undetermined")</f>
        <v>Undetermined</v>
      </c>
      <c r="AH47" s="210" t="str">
        <f t="shared" si="1"/>
        <v>CY5</v>
      </c>
      <c r="AI47" s="210" t="str">
        <f t="shared" si="2"/>
        <v>Undetermined</v>
      </c>
      <c r="AK47" s="3" t="s">
        <v>211</v>
      </c>
      <c r="AL47" s="242" t="str">
        <f t="shared" si="14"/>
        <v/>
      </c>
      <c r="AM47" s="6" t="str">
        <f t="shared" si="4"/>
        <v>Undetermined</v>
      </c>
      <c r="AN47" s="188" t="str">
        <f t="shared" si="5"/>
        <v>Undetermined</v>
      </c>
      <c r="AP47" s="210" t="s">
        <v>211</v>
      </c>
      <c r="AQ47" s="212"/>
      <c r="AR47" s="212" t="s">
        <v>140</v>
      </c>
      <c r="AS47" s="212" t="s">
        <v>140</v>
      </c>
    </row>
    <row r="48">
      <c r="G48" s="3"/>
      <c r="H48" s="8"/>
      <c r="I48" s="6"/>
      <c r="J48" s="188"/>
      <c r="K48" s="234" t="str">
        <f t="shared" si="7"/>
        <v/>
      </c>
      <c r="L48" s="263"/>
      <c r="M48" s="188"/>
      <c r="N48" s="270"/>
      <c r="O48" s="140"/>
      <c r="P48" s="226"/>
      <c r="Q48" s="206" t="s">
        <v>212</v>
      </c>
      <c r="R48" s="207" t="b">
        <v>0</v>
      </c>
      <c r="S48" s="206" t="s">
        <v>21</v>
      </c>
      <c r="T48" s="206" t="s">
        <v>114</v>
      </c>
      <c r="U48" s="206" t="s">
        <v>115</v>
      </c>
      <c r="V48" s="206" t="s">
        <v>116</v>
      </c>
      <c r="W48" s="206" t="s">
        <v>117</v>
      </c>
      <c r="X48" s="206" t="s">
        <v>139</v>
      </c>
      <c r="Y48" s="208">
        <v>0.0</v>
      </c>
      <c r="Z48" s="209"/>
      <c r="AA48" s="209"/>
      <c r="AB48" s="206" t="s">
        <v>140</v>
      </c>
      <c r="AC48" s="28"/>
      <c r="AD48" s="216"/>
      <c r="AE48" s="210" t="str">
        <f>IFERROR(__xludf.DUMMYFUNCTION("""COMPUTED_VALUE"""),"F7")</f>
        <v>F7</v>
      </c>
      <c r="AF48" s="210" t="str">
        <f>IFERROR(__xludf.DUMMYFUNCTION("""COMPUTED_VALUE"""),"FAM")</f>
        <v>FAM</v>
      </c>
      <c r="AG48" s="210" t="str">
        <f>IFERROR(__xludf.DUMMYFUNCTION("""COMPUTED_VALUE"""),"Undetermined")</f>
        <v>Undetermined</v>
      </c>
      <c r="AH48" s="210" t="str">
        <f t="shared" si="1"/>
        <v>CY5</v>
      </c>
      <c r="AI48" s="210" t="str">
        <f t="shared" si="2"/>
        <v>Undetermined</v>
      </c>
      <c r="AK48" s="3" t="s">
        <v>213</v>
      </c>
      <c r="AL48" s="242" t="str">
        <f t="shared" si="14"/>
        <v/>
      </c>
      <c r="AM48" s="6" t="str">
        <f t="shared" si="4"/>
        <v>Undetermined</v>
      </c>
      <c r="AN48" s="188" t="str">
        <f t="shared" si="5"/>
        <v>Undetermined</v>
      </c>
      <c r="AP48" s="210" t="s">
        <v>213</v>
      </c>
      <c r="AQ48" s="212"/>
      <c r="AR48" s="212" t="s">
        <v>140</v>
      </c>
      <c r="AS48" s="212" t="s">
        <v>140</v>
      </c>
    </row>
    <row r="49">
      <c r="A49" s="274"/>
      <c r="G49" s="3"/>
      <c r="H49" s="8"/>
      <c r="I49" s="6"/>
      <c r="J49" s="188"/>
      <c r="K49" s="234" t="str">
        <f t="shared" si="7"/>
        <v/>
      </c>
      <c r="L49" s="263"/>
      <c r="M49" s="188"/>
      <c r="N49" s="270"/>
      <c r="O49" s="140"/>
      <c r="P49" s="226"/>
      <c r="Q49" s="206" t="s">
        <v>212</v>
      </c>
      <c r="R49" s="207" t="b">
        <v>0</v>
      </c>
      <c r="S49" s="206" t="s">
        <v>21</v>
      </c>
      <c r="T49" s="206" t="s">
        <v>120</v>
      </c>
      <c r="U49" s="206" t="s">
        <v>115</v>
      </c>
      <c r="V49" s="206" t="s">
        <v>121</v>
      </c>
      <c r="W49" s="206" t="s">
        <v>117</v>
      </c>
      <c r="X49" s="206" t="s">
        <v>139</v>
      </c>
      <c r="Y49" s="208">
        <v>0.0</v>
      </c>
      <c r="Z49" s="209"/>
      <c r="AA49" s="209"/>
      <c r="AB49" s="206" t="s">
        <v>140</v>
      </c>
      <c r="AC49" s="28"/>
      <c r="AD49" s="216"/>
      <c r="AE49" s="210" t="str">
        <f>IFERROR(__xludf.DUMMYFUNCTION("""COMPUTED_VALUE"""),"F8")</f>
        <v>F8</v>
      </c>
      <c r="AF49" s="210" t="str">
        <f>IFERROR(__xludf.DUMMYFUNCTION("""COMPUTED_VALUE"""),"FAM")</f>
        <v>FAM</v>
      </c>
      <c r="AG49" s="210" t="str">
        <f>IFERROR(__xludf.DUMMYFUNCTION("""COMPUTED_VALUE"""),"Undetermined")</f>
        <v>Undetermined</v>
      </c>
      <c r="AH49" s="210" t="str">
        <f t="shared" si="1"/>
        <v>CY5</v>
      </c>
      <c r="AI49" s="210" t="str">
        <f t="shared" si="2"/>
        <v>Undetermined</v>
      </c>
      <c r="AK49" s="3" t="s">
        <v>214</v>
      </c>
      <c r="AL49" s="242" t="str">
        <f t="shared" si="14"/>
        <v/>
      </c>
      <c r="AM49" s="6" t="str">
        <f t="shared" si="4"/>
        <v>Undetermined</v>
      </c>
      <c r="AN49" s="188" t="str">
        <f t="shared" si="5"/>
        <v>Undetermined</v>
      </c>
      <c r="AP49" s="210" t="s">
        <v>214</v>
      </c>
      <c r="AQ49" s="212"/>
      <c r="AR49" s="212" t="s">
        <v>140</v>
      </c>
      <c r="AS49" s="212" t="s">
        <v>140</v>
      </c>
    </row>
    <row r="50">
      <c r="A50" s="274"/>
      <c r="G50" s="3"/>
      <c r="H50" s="8"/>
      <c r="I50" s="6"/>
      <c r="J50" s="188"/>
      <c r="K50" s="234" t="str">
        <f t="shared" si="7"/>
        <v/>
      </c>
      <c r="L50" s="263"/>
      <c r="M50" s="188"/>
      <c r="N50" s="270"/>
      <c r="O50" s="140"/>
      <c r="P50" s="226"/>
      <c r="Q50" s="206" t="s">
        <v>141</v>
      </c>
      <c r="R50" s="207" t="b">
        <v>0</v>
      </c>
      <c r="S50" s="206" t="s">
        <v>21</v>
      </c>
      <c r="T50" s="206" t="s">
        <v>114</v>
      </c>
      <c r="U50" s="206" t="s">
        <v>115</v>
      </c>
      <c r="V50" s="206" t="s">
        <v>116</v>
      </c>
      <c r="W50" s="206" t="s">
        <v>117</v>
      </c>
      <c r="X50" s="206" t="s">
        <v>118</v>
      </c>
      <c r="Y50" s="208">
        <v>1.372744941</v>
      </c>
      <c r="Z50" s="209"/>
      <c r="AA50" s="209"/>
      <c r="AB50" s="208">
        <v>34.11647139</v>
      </c>
      <c r="AC50" s="28"/>
      <c r="AD50" s="216"/>
      <c r="AE50" s="210" t="str">
        <f>IFERROR(__xludf.DUMMYFUNCTION("""COMPUTED_VALUE"""),"G1")</f>
        <v>G1</v>
      </c>
      <c r="AF50" s="210" t="str">
        <f>IFERROR(__xludf.DUMMYFUNCTION("""COMPUTED_VALUE"""),"FAM")</f>
        <v>FAM</v>
      </c>
      <c r="AG50" s="210">
        <f>IFERROR(__xludf.DUMMYFUNCTION("""COMPUTED_VALUE"""),33.98498425)</f>
        <v>33.98498425</v>
      </c>
      <c r="AH50" s="210" t="str">
        <f t="shared" si="1"/>
        <v>CY5</v>
      </c>
      <c r="AI50" s="210" t="str">
        <f t="shared" si="2"/>
        <v>Undetermined</v>
      </c>
      <c r="AK50" s="3" t="s">
        <v>164</v>
      </c>
      <c r="AL50" s="242" t="str">
        <f t="shared" ref="AL50:AL57" si="15">H5</f>
        <v/>
      </c>
      <c r="AM50" s="6" t="str">
        <f t="shared" si="4"/>
        <v>Undetermined</v>
      </c>
      <c r="AN50" s="188" t="str">
        <f t="shared" si="5"/>
        <v>Undetermined</v>
      </c>
      <c r="AP50" s="210" t="s">
        <v>164</v>
      </c>
      <c r="AQ50" s="212"/>
      <c r="AR50" s="212" t="s">
        <v>140</v>
      </c>
      <c r="AS50" s="212" t="s">
        <v>140</v>
      </c>
    </row>
    <row r="51">
      <c r="A51" s="274"/>
      <c r="G51" s="3"/>
      <c r="H51" s="8"/>
      <c r="I51" s="6"/>
      <c r="J51" s="188"/>
      <c r="K51" s="234" t="str">
        <f t="shared" si="7"/>
        <v/>
      </c>
      <c r="L51" s="263"/>
      <c r="M51" s="188"/>
      <c r="N51" s="267"/>
      <c r="O51" s="268"/>
      <c r="P51" s="226"/>
      <c r="Q51" s="206" t="s">
        <v>141</v>
      </c>
      <c r="R51" s="207" t="b">
        <v>0</v>
      </c>
      <c r="S51" s="206" t="s">
        <v>21</v>
      </c>
      <c r="T51" s="206" t="s">
        <v>120</v>
      </c>
      <c r="U51" s="206" t="s">
        <v>115</v>
      </c>
      <c r="V51" s="206" t="s">
        <v>121</v>
      </c>
      <c r="W51" s="206" t="s">
        <v>117</v>
      </c>
      <c r="X51" s="206" t="s">
        <v>139</v>
      </c>
      <c r="Y51" s="208">
        <v>0.0</v>
      </c>
      <c r="Z51" s="209"/>
      <c r="AA51" s="209"/>
      <c r="AB51" s="206" t="s">
        <v>140</v>
      </c>
      <c r="AC51" s="28"/>
      <c r="AD51" s="216"/>
      <c r="AE51" s="210" t="str">
        <f>IFERROR(__xludf.DUMMYFUNCTION("""COMPUTED_VALUE"""),"G2")</f>
        <v>G2</v>
      </c>
      <c r="AF51" s="210" t="str">
        <f>IFERROR(__xludf.DUMMYFUNCTION("""COMPUTED_VALUE"""),"FAM")</f>
        <v>FAM</v>
      </c>
      <c r="AG51" s="210">
        <f>IFERROR(__xludf.DUMMYFUNCTION("""COMPUTED_VALUE"""),33.33598257)</f>
        <v>33.33598257</v>
      </c>
      <c r="AH51" s="210" t="str">
        <f t="shared" si="1"/>
        <v>CY5</v>
      </c>
      <c r="AI51" s="210">
        <f t="shared" si="2"/>
        <v>29.817634</v>
      </c>
      <c r="AK51" s="3" t="s">
        <v>195</v>
      </c>
      <c r="AL51" s="242" t="str">
        <f t="shared" si="15"/>
        <v/>
      </c>
      <c r="AM51" s="6" t="str">
        <f t="shared" si="4"/>
        <v>Undetermined</v>
      </c>
      <c r="AN51" s="188" t="str">
        <f t="shared" si="5"/>
        <v>Undetermined</v>
      </c>
      <c r="AP51" s="210" t="s">
        <v>195</v>
      </c>
      <c r="AQ51" s="212"/>
      <c r="AR51" s="212" t="s">
        <v>140</v>
      </c>
      <c r="AS51" s="212" t="s">
        <v>140</v>
      </c>
    </row>
    <row r="52">
      <c r="A52" s="274"/>
      <c r="G52" s="3"/>
      <c r="H52" s="8"/>
      <c r="I52" s="6"/>
      <c r="J52" s="188"/>
      <c r="K52" s="234" t="str">
        <f t="shared" si="7"/>
        <v/>
      </c>
      <c r="L52" s="263"/>
      <c r="M52" s="188"/>
      <c r="N52" s="270"/>
      <c r="O52" s="140"/>
      <c r="P52" s="226"/>
      <c r="Q52" s="206" t="s">
        <v>154</v>
      </c>
      <c r="R52" s="207" t="b">
        <v>0</v>
      </c>
      <c r="S52" s="206" t="s">
        <v>21</v>
      </c>
      <c r="T52" s="206" t="s">
        <v>114</v>
      </c>
      <c r="U52" s="206" t="s">
        <v>115</v>
      </c>
      <c r="V52" s="206" t="s">
        <v>116</v>
      </c>
      <c r="W52" s="206" t="s">
        <v>117</v>
      </c>
      <c r="X52" s="206" t="s">
        <v>118</v>
      </c>
      <c r="Y52" s="208">
        <v>1.366213882</v>
      </c>
      <c r="Z52" s="209"/>
      <c r="AA52" s="209"/>
      <c r="AB52" s="208">
        <v>33.63484872</v>
      </c>
      <c r="AC52" s="28"/>
      <c r="AD52" s="216"/>
      <c r="AE52" s="210" t="str">
        <f>IFERROR(__xludf.DUMMYFUNCTION("""COMPUTED_VALUE"""),"G3")</f>
        <v>G3</v>
      </c>
      <c r="AF52" s="210" t="str">
        <f>IFERROR(__xludf.DUMMYFUNCTION("""COMPUTED_VALUE"""),"FAM")</f>
        <v>FAM</v>
      </c>
      <c r="AG52" s="210" t="str">
        <f>IFERROR(__xludf.DUMMYFUNCTION("""COMPUTED_VALUE"""),"Undetermined")</f>
        <v>Undetermined</v>
      </c>
      <c r="AH52" s="210" t="str">
        <f t="shared" si="1"/>
        <v>CY5</v>
      </c>
      <c r="AI52" s="210" t="str">
        <f t="shared" si="2"/>
        <v>Undetermined</v>
      </c>
      <c r="AK52" s="3" t="s">
        <v>209</v>
      </c>
      <c r="AL52" s="242" t="str">
        <f t="shared" si="15"/>
        <v/>
      </c>
      <c r="AM52" s="6" t="str">
        <f t="shared" si="4"/>
        <v>Undetermined</v>
      </c>
      <c r="AN52" s="188" t="str">
        <f t="shared" si="5"/>
        <v>Undetermined</v>
      </c>
      <c r="AP52" s="210" t="s">
        <v>209</v>
      </c>
      <c r="AQ52" s="212"/>
      <c r="AR52" s="212" t="s">
        <v>140</v>
      </c>
      <c r="AS52" s="212" t="s">
        <v>140</v>
      </c>
    </row>
    <row r="53">
      <c r="A53" s="274"/>
      <c r="G53" s="3"/>
      <c r="H53" s="8"/>
      <c r="I53" s="6"/>
      <c r="J53" s="188"/>
      <c r="K53" s="234" t="str">
        <f t="shared" si="7"/>
        <v/>
      </c>
      <c r="L53" s="263"/>
      <c r="M53" s="188"/>
      <c r="N53" s="275"/>
      <c r="O53" s="276"/>
      <c r="P53" s="226"/>
      <c r="Q53" s="206" t="s">
        <v>154</v>
      </c>
      <c r="R53" s="207" t="b">
        <v>0</v>
      </c>
      <c r="S53" s="206" t="s">
        <v>21</v>
      </c>
      <c r="T53" s="206" t="s">
        <v>120</v>
      </c>
      <c r="U53" s="206" t="s">
        <v>115</v>
      </c>
      <c r="V53" s="206" t="s">
        <v>121</v>
      </c>
      <c r="W53" s="206" t="s">
        <v>117</v>
      </c>
      <c r="X53" s="206" t="s">
        <v>139</v>
      </c>
      <c r="Y53" s="208">
        <v>0.0</v>
      </c>
      <c r="Z53" s="209"/>
      <c r="AA53" s="209"/>
      <c r="AB53" s="206" t="s">
        <v>140</v>
      </c>
      <c r="AC53" s="28"/>
      <c r="AD53" s="216"/>
      <c r="AE53" s="210" t="str">
        <f>IFERROR(__xludf.DUMMYFUNCTION("""COMPUTED_VALUE"""),"G4")</f>
        <v>G4</v>
      </c>
      <c r="AF53" s="210" t="str">
        <f>IFERROR(__xludf.DUMMYFUNCTION("""COMPUTED_VALUE"""),"FAM")</f>
        <v>FAM</v>
      </c>
      <c r="AG53" s="210" t="str">
        <f>IFERROR(__xludf.DUMMYFUNCTION("""COMPUTED_VALUE"""),"Undetermined")</f>
        <v>Undetermined</v>
      </c>
      <c r="AH53" s="210" t="str">
        <f t="shared" si="1"/>
        <v>CY5</v>
      </c>
      <c r="AI53" s="210" t="str">
        <f t="shared" si="2"/>
        <v>Undetermined</v>
      </c>
      <c r="AK53" s="3" t="s">
        <v>215</v>
      </c>
      <c r="AL53" s="242" t="str">
        <f t="shared" si="15"/>
        <v/>
      </c>
      <c r="AM53" s="6" t="str">
        <f t="shared" si="4"/>
        <v>Undetermined</v>
      </c>
      <c r="AN53" s="188" t="str">
        <f t="shared" si="5"/>
        <v>Undetermined</v>
      </c>
      <c r="AP53" s="210" t="s">
        <v>215</v>
      </c>
      <c r="AQ53" s="212"/>
      <c r="AR53" s="212" t="s">
        <v>140</v>
      </c>
      <c r="AS53" s="212" t="s">
        <v>140</v>
      </c>
    </row>
    <row r="54">
      <c r="A54" s="274"/>
      <c r="G54" s="3"/>
      <c r="H54" s="8"/>
      <c r="I54" s="6"/>
      <c r="J54" s="188"/>
      <c r="K54" s="234" t="str">
        <f t="shared" si="7"/>
        <v/>
      </c>
      <c r="L54" s="263"/>
      <c r="M54" s="188"/>
      <c r="N54" s="275"/>
      <c r="O54" s="276"/>
      <c r="P54" s="226"/>
      <c r="Q54" s="206" t="s">
        <v>185</v>
      </c>
      <c r="R54" s="207" t="b">
        <v>0</v>
      </c>
      <c r="S54" s="206" t="s">
        <v>21</v>
      </c>
      <c r="T54" s="206" t="s">
        <v>114</v>
      </c>
      <c r="U54" s="206" t="s">
        <v>115</v>
      </c>
      <c r="V54" s="206" t="s">
        <v>116</v>
      </c>
      <c r="W54" s="206" t="s">
        <v>117</v>
      </c>
      <c r="X54" s="206" t="s">
        <v>139</v>
      </c>
      <c r="Y54" s="208">
        <v>0.0</v>
      </c>
      <c r="Z54" s="209"/>
      <c r="AA54" s="209"/>
      <c r="AB54" s="206" t="s">
        <v>140</v>
      </c>
      <c r="AC54" s="28"/>
      <c r="AD54" s="216"/>
      <c r="AE54" s="210" t="str">
        <f>IFERROR(__xludf.DUMMYFUNCTION("""COMPUTED_VALUE"""),"G5")</f>
        <v>G5</v>
      </c>
      <c r="AF54" s="210" t="str">
        <f>IFERROR(__xludf.DUMMYFUNCTION("""COMPUTED_VALUE"""),"FAM")</f>
        <v>FAM</v>
      </c>
      <c r="AG54" s="210" t="str">
        <f>IFERROR(__xludf.DUMMYFUNCTION("""COMPUTED_VALUE"""),"Undetermined")</f>
        <v>Undetermined</v>
      </c>
      <c r="AH54" s="210" t="str">
        <f t="shared" si="1"/>
        <v>CY5</v>
      </c>
      <c r="AI54" s="210" t="str">
        <f t="shared" si="2"/>
        <v>Undetermined</v>
      </c>
      <c r="AK54" s="3" t="s">
        <v>216</v>
      </c>
      <c r="AL54" s="242" t="str">
        <f t="shared" si="15"/>
        <v/>
      </c>
      <c r="AM54" s="6" t="str">
        <f t="shared" si="4"/>
        <v>Undetermined</v>
      </c>
      <c r="AN54" s="188" t="str">
        <f t="shared" si="5"/>
        <v>Undetermined</v>
      </c>
      <c r="AP54" s="210" t="s">
        <v>216</v>
      </c>
      <c r="AQ54" s="212"/>
      <c r="AR54" s="212" t="s">
        <v>140</v>
      </c>
      <c r="AS54" s="212" t="s">
        <v>140</v>
      </c>
    </row>
    <row r="55">
      <c r="A55" s="274"/>
      <c r="G55" s="3"/>
      <c r="H55" s="8"/>
      <c r="I55" s="6"/>
      <c r="J55" s="188"/>
      <c r="K55" s="234" t="str">
        <f t="shared" si="7"/>
        <v/>
      </c>
      <c r="L55" s="263"/>
      <c r="M55" s="188"/>
      <c r="N55" s="270"/>
      <c r="O55" s="140"/>
      <c r="P55" s="226"/>
      <c r="Q55" s="206" t="s">
        <v>185</v>
      </c>
      <c r="R55" s="207" t="b">
        <v>0</v>
      </c>
      <c r="S55" s="206" t="s">
        <v>21</v>
      </c>
      <c r="T55" s="206" t="s">
        <v>120</v>
      </c>
      <c r="U55" s="206" t="s">
        <v>115</v>
      </c>
      <c r="V55" s="206" t="s">
        <v>121</v>
      </c>
      <c r="W55" s="206" t="s">
        <v>117</v>
      </c>
      <c r="X55" s="206" t="s">
        <v>139</v>
      </c>
      <c r="Y55" s="208">
        <v>0.0</v>
      </c>
      <c r="Z55" s="209"/>
      <c r="AA55" s="209"/>
      <c r="AB55" s="206" t="s">
        <v>140</v>
      </c>
      <c r="AC55" s="28"/>
      <c r="AD55" s="216"/>
      <c r="AE55" s="210" t="str">
        <f>IFERROR(__xludf.DUMMYFUNCTION("""COMPUTED_VALUE"""),"G6")</f>
        <v>G6</v>
      </c>
      <c r="AF55" s="210" t="str">
        <f>IFERROR(__xludf.DUMMYFUNCTION("""COMPUTED_VALUE"""),"FAM")</f>
        <v>FAM</v>
      </c>
      <c r="AG55" s="210" t="str">
        <f>IFERROR(__xludf.DUMMYFUNCTION("""COMPUTED_VALUE"""),"Undetermined")</f>
        <v>Undetermined</v>
      </c>
      <c r="AH55" s="210" t="str">
        <f t="shared" si="1"/>
        <v>CY5</v>
      </c>
      <c r="AI55" s="210" t="str">
        <f t="shared" si="2"/>
        <v>Undetermined</v>
      </c>
      <c r="AK55" s="3" t="s">
        <v>217</v>
      </c>
      <c r="AL55" s="242" t="str">
        <f t="shared" si="15"/>
        <v/>
      </c>
      <c r="AM55" s="6" t="str">
        <f t="shared" si="4"/>
        <v>Undetermined</v>
      </c>
      <c r="AN55" s="188" t="str">
        <f t="shared" si="5"/>
        <v>Undetermined</v>
      </c>
      <c r="AP55" s="210" t="s">
        <v>217</v>
      </c>
      <c r="AQ55" s="212"/>
      <c r="AR55" s="212" t="s">
        <v>140</v>
      </c>
      <c r="AS55" s="212" t="s">
        <v>140</v>
      </c>
    </row>
    <row r="56">
      <c r="A56" s="274"/>
      <c r="G56" s="3"/>
      <c r="H56" s="8"/>
      <c r="I56" s="6"/>
      <c r="J56" s="188"/>
      <c r="K56" s="234" t="str">
        <f t="shared" si="7"/>
        <v/>
      </c>
      <c r="L56" s="263"/>
      <c r="M56" s="188"/>
      <c r="N56" s="270"/>
      <c r="O56" s="140"/>
      <c r="P56" s="226"/>
      <c r="Q56" s="206" t="s">
        <v>194</v>
      </c>
      <c r="R56" s="207" t="b">
        <v>0</v>
      </c>
      <c r="S56" s="206" t="s">
        <v>21</v>
      </c>
      <c r="T56" s="206" t="s">
        <v>114</v>
      </c>
      <c r="U56" s="206" t="s">
        <v>115</v>
      </c>
      <c r="V56" s="206" t="s">
        <v>116</v>
      </c>
      <c r="W56" s="206" t="s">
        <v>117</v>
      </c>
      <c r="X56" s="206" t="s">
        <v>139</v>
      </c>
      <c r="Y56" s="208">
        <v>1.202114329</v>
      </c>
      <c r="Z56" s="209"/>
      <c r="AA56" s="209"/>
      <c r="AB56" s="206" t="s">
        <v>140</v>
      </c>
      <c r="AC56" s="28"/>
      <c r="AD56" s="216"/>
      <c r="AE56" s="210" t="str">
        <f>IFERROR(__xludf.DUMMYFUNCTION("""COMPUTED_VALUE"""),"G7")</f>
        <v>G7</v>
      </c>
      <c r="AF56" s="210" t="str">
        <f>IFERROR(__xludf.DUMMYFUNCTION("""COMPUTED_VALUE"""),"FAM")</f>
        <v>FAM</v>
      </c>
      <c r="AG56" s="210" t="str">
        <f>IFERROR(__xludf.DUMMYFUNCTION("""COMPUTED_VALUE"""),"Undetermined")</f>
        <v>Undetermined</v>
      </c>
      <c r="AH56" s="210" t="str">
        <f t="shared" si="1"/>
        <v>CY5</v>
      </c>
      <c r="AI56" s="210" t="str">
        <f t="shared" si="2"/>
        <v>Undetermined</v>
      </c>
      <c r="AK56" s="3" t="s">
        <v>218</v>
      </c>
      <c r="AL56" s="242" t="str">
        <f t="shared" si="15"/>
        <v/>
      </c>
      <c r="AM56" s="6" t="str">
        <f t="shared" si="4"/>
        <v>Undetermined</v>
      </c>
      <c r="AN56" s="188" t="str">
        <f t="shared" si="5"/>
        <v>Undetermined</v>
      </c>
      <c r="AP56" s="210" t="s">
        <v>218</v>
      </c>
      <c r="AQ56" s="212"/>
      <c r="AR56" s="212" t="s">
        <v>140</v>
      </c>
      <c r="AS56" s="212" t="s">
        <v>140</v>
      </c>
    </row>
    <row r="57">
      <c r="A57" s="274"/>
      <c r="G57" s="3"/>
      <c r="H57" s="8"/>
      <c r="I57" s="6"/>
      <c r="J57" s="188"/>
      <c r="K57" s="234" t="str">
        <f t="shared" si="7"/>
        <v/>
      </c>
      <c r="L57" s="263"/>
      <c r="M57" s="188"/>
      <c r="N57" s="275"/>
      <c r="O57" s="276"/>
      <c r="P57" s="226"/>
      <c r="Q57" s="206" t="s">
        <v>194</v>
      </c>
      <c r="R57" s="207" t="b">
        <v>0</v>
      </c>
      <c r="S57" s="206" t="s">
        <v>21</v>
      </c>
      <c r="T57" s="206" t="s">
        <v>120</v>
      </c>
      <c r="U57" s="206" t="s">
        <v>115</v>
      </c>
      <c r="V57" s="206" t="s">
        <v>121</v>
      </c>
      <c r="W57" s="206" t="s">
        <v>117</v>
      </c>
      <c r="X57" s="206" t="s">
        <v>139</v>
      </c>
      <c r="Y57" s="208">
        <v>0.0</v>
      </c>
      <c r="Z57" s="209"/>
      <c r="AA57" s="209"/>
      <c r="AB57" s="206" t="s">
        <v>140</v>
      </c>
      <c r="AC57" s="28"/>
      <c r="AD57" s="216"/>
      <c r="AE57" s="210" t="str">
        <f>IFERROR(__xludf.DUMMYFUNCTION("""COMPUTED_VALUE"""),"G8")</f>
        <v>G8</v>
      </c>
      <c r="AF57" s="210" t="str">
        <f>IFERROR(__xludf.DUMMYFUNCTION("""COMPUTED_VALUE"""),"FAM")</f>
        <v>FAM</v>
      </c>
      <c r="AG57" s="210" t="str">
        <f>IFERROR(__xludf.DUMMYFUNCTION("""COMPUTED_VALUE"""),"Undetermined")</f>
        <v>Undetermined</v>
      </c>
      <c r="AH57" s="210" t="str">
        <f t="shared" si="1"/>
        <v>CY5</v>
      </c>
      <c r="AI57" s="210" t="str">
        <f t="shared" si="2"/>
        <v>Undetermined</v>
      </c>
      <c r="AK57" s="3" t="s">
        <v>219</v>
      </c>
      <c r="AL57" s="242" t="str">
        <f t="shared" si="15"/>
        <v/>
      </c>
      <c r="AM57" s="6" t="str">
        <f t="shared" si="4"/>
        <v>Undetermined</v>
      </c>
      <c r="AN57" s="188" t="str">
        <f t="shared" si="5"/>
        <v>Undetermined</v>
      </c>
      <c r="AP57" s="210" t="s">
        <v>219</v>
      </c>
      <c r="AQ57" s="212"/>
      <c r="AR57" s="212" t="s">
        <v>140</v>
      </c>
      <c r="AS57" s="212" t="s">
        <v>140</v>
      </c>
    </row>
    <row r="58">
      <c r="A58" s="274"/>
      <c r="G58" s="3"/>
      <c r="H58" s="8"/>
      <c r="I58" s="6"/>
      <c r="J58" s="188"/>
      <c r="K58" s="234" t="str">
        <f t="shared" si="7"/>
        <v/>
      </c>
      <c r="L58" s="263"/>
      <c r="M58" s="188"/>
      <c r="N58" s="275"/>
      <c r="O58" s="276"/>
      <c r="P58" s="226"/>
      <c r="Q58" s="206" t="s">
        <v>202</v>
      </c>
      <c r="R58" s="207" t="b">
        <v>0</v>
      </c>
      <c r="S58" s="206" t="s">
        <v>21</v>
      </c>
      <c r="T58" s="206" t="s">
        <v>114</v>
      </c>
      <c r="U58" s="206" t="s">
        <v>115</v>
      </c>
      <c r="V58" s="206" t="s">
        <v>116</v>
      </c>
      <c r="W58" s="206" t="s">
        <v>117</v>
      </c>
      <c r="X58" s="206" t="s">
        <v>139</v>
      </c>
      <c r="Y58" s="208">
        <v>0.0</v>
      </c>
      <c r="Z58" s="209"/>
      <c r="AA58" s="209"/>
      <c r="AB58" s="206" t="s">
        <v>140</v>
      </c>
      <c r="AC58" s="28"/>
      <c r="AD58" s="216"/>
      <c r="AE58" s="210" t="str">
        <f>IFERROR(__xludf.DUMMYFUNCTION("""COMPUTED_VALUE"""),"H1")</f>
        <v>H1</v>
      </c>
      <c r="AF58" s="210" t="str">
        <f>IFERROR(__xludf.DUMMYFUNCTION("""COMPUTED_VALUE"""),"FAM")</f>
        <v>FAM</v>
      </c>
      <c r="AG58" s="210">
        <f>IFERROR(__xludf.DUMMYFUNCTION("""COMPUTED_VALUE"""),33.69355404)</f>
        <v>33.69355404</v>
      </c>
      <c r="AH58" s="210" t="str">
        <f t="shared" si="1"/>
        <v>CY5</v>
      </c>
      <c r="AI58" s="210" t="str">
        <f t="shared" si="2"/>
        <v>Undetermined</v>
      </c>
      <c r="AK58" s="3" t="s">
        <v>170</v>
      </c>
      <c r="AL58" s="242" t="str">
        <f t="shared" ref="AL58:AL65" si="16">I5</f>
        <v/>
      </c>
      <c r="AM58" s="6" t="str">
        <f t="shared" si="4"/>
        <v>Undetermined</v>
      </c>
      <c r="AN58" s="188" t="str">
        <f t="shared" si="5"/>
        <v>Undetermined</v>
      </c>
      <c r="AP58" s="210" t="s">
        <v>170</v>
      </c>
      <c r="AQ58" s="212"/>
      <c r="AR58" s="212" t="s">
        <v>140</v>
      </c>
      <c r="AS58" s="212" t="s">
        <v>140</v>
      </c>
    </row>
    <row r="59">
      <c r="A59" s="274"/>
      <c r="G59" s="3"/>
      <c r="H59" s="8"/>
      <c r="I59" s="6"/>
      <c r="J59" s="188"/>
      <c r="K59" s="234" t="str">
        <f t="shared" si="7"/>
        <v/>
      </c>
      <c r="L59" s="263"/>
      <c r="M59" s="188"/>
      <c r="N59" s="275"/>
      <c r="O59" s="276"/>
      <c r="P59" s="226"/>
      <c r="Q59" s="206" t="s">
        <v>202</v>
      </c>
      <c r="R59" s="207" t="b">
        <v>0</v>
      </c>
      <c r="S59" s="206" t="s">
        <v>21</v>
      </c>
      <c r="T59" s="206" t="s">
        <v>120</v>
      </c>
      <c r="U59" s="206" t="s">
        <v>115</v>
      </c>
      <c r="V59" s="206" t="s">
        <v>121</v>
      </c>
      <c r="W59" s="206" t="s">
        <v>117</v>
      </c>
      <c r="X59" s="206" t="s">
        <v>139</v>
      </c>
      <c r="Y59" s="208">
        <v>0.0</v>
      </c>
      <c r="Z59" s="209"/>
      <c r="AA59" s="209"/>
      <c r="AB59" s="206" t="s">
        <v>140</v>
      </c>
      <c r="AC59" s="28"/>
      <c r="AD59" s="216"/>
      <c r="AE59" s="210" t="str">
        <f>IFERROR(__xludf.DUMMYFUNCTION("""COMPUTED_VALUE"""),"H2")</f>
        <v>H2</v>
      </c>
      <c r="AF59" s="210" t="str">
        <f>IFERROR(__xludf.DUMMYFUNCTION("""COMPUTED_VALUE"""),"FAM")</f>
        <v>FAM</v>
      </c>
      <c r="AG59" s="210">
        <f>IFERROR(__xludf.DUMMYFUNCTION("""COMPUTED_VALUE"""),33.74136699)</f>
        <v>33.74136699</v>
      </c>
      <c r="AH59" s="210" t="str">
        <f t="shared" si="1"/>
        <v>CY5</v>
      </c>
      <c r="AI59" s="210">
        <f t="shared" si="2"/>
        <v>29.13006451</v>
      </c>
      <c r="AK59" s="3" t="s">
        <v>198</v>
      </c>
      <c r="AL59" s="242" t="str">
        <f t="shared" si="16"/>
        <v/>
      </c>
      <c r="AM59" s="6" t="str">
        <f t="shared" si="4"/>
        <v>Undetermined</v>
      </c>
      <c r="AN59" s="188" t="str">
        <f t="shared" si="5"/>
        <v>Undetermined</v>
      </c>
      <c r="AP59" s="210" t="s">
        <v>198</v>
      </c>
      <c r="AQ59" s="212"/>
      <c r="AR59" s="212" t="s">
        <v>140</v>
      </c>
      <c r="AS59" s="212" t="s">
        <v>140</v>
      </c>
    </row>
    <row r="60">
      <c r="A60" s="274"/>
      <c r="G60" s="3"/>
      <c r="H60" s="8"/>
      <c r="I60" s="6"/>
      <c r="J60" s="188"/>
      <c r="K60" s="234" t="str">
        <f t="shared" si="7"/>
        <v/>
      </c>
      <c r="L60" s="263"/>
      <c r="M60" s="188"/>
      <c r="N60" s="272"/>
      <c r="O60" s="273"/>
      <c r="P60" s="226"/>
      <c r="Q60" s="206" t="s">
        <v>208</v>
      </c>
      <c r="R60" s="207" t="b">
        <v>0</v>
      </c>
      <c r="S60" s="206" t="s">
        <v>21</v>
      </c>
      <c r="T60" s="206" t="s">
        <v>114</v>
      </c>
      <c r="U60" s="206" t="s">
        <v>115</v>
      </c>
      <c r="V60" s="206" t="s">
        <v>116</v>
      </c>
      <c r="W60" s="206" t="s">
        <v>117</v>
      </c>
      <c r="X60" s="206" t="s">
        <v>139</v>
      </c>
      <c r="Y60" s="208">
        <v>0.0</v>
      </c>
      <c r="Z60" s="209"/>
      <c r="AA60" s="209"/>
      <c r="AB60" s="206" t="s">
        <v>140</v>
      </c>
      <c r="AC60" s="28"/>
      <c r="AD60" s="216"/>
      <c r="AE60" s="210" t="str">
        <f>IFERROR(__xludf.DUMMYFUNCTION("""COMPUTED_VALUE"""),"H3")</f>
        <v>H3</v>
      </c>
      <c r="AF60" s="210" t="str">
        <f>IFERROR(__xludf.DUMMYFUNCTION("""COMPUTED_VALUE"""),"FAM")</f>
        <v>FAM</v>
      </c>
      <c r="AG60" s="210" t="str">
        <f>IFERROR(__xludf.DUMMYFUNCTION("""COMPUTED_VALUE"""),"Undetermined")</f>
        <v>Undetermined</v>
      </c>
      <c r="AH60" s="210" t="str">
        <f t="shared" si="1"/>
        <v>CY5</v>
      </c>
      <c r="AI60" s="210" t="str">
        <f t="shared" si="2"/>
        <v>Undetermined</v>
      </c>
      <c r="AK60" s="3" t="s">
        <v>212</v>
      </c>
      <c r="AL60" s="242" t="str">
        <f t="shared" si="16"/>
        <v/>
      </c>
      <c r="AM60" s="6" t="str">
        <f t="shared" si="4"/>
        <v>Undetermined</v>
      </c>
      <c r="AN60" s="188" t="str">
        <f t="shared" si="5"/>
        <v>Undetermined</v>
      </c>
      <c r="AP60" s="210" t="s">
        <v>212</v>
      </c>
      <c r="AQ60" s="212"/>
      <c r="AR60" s="212" t="s">
        <v>140</v>
      </c>
      <c r="AS60" s="212" t="s">
        <v>140</v>
      </c>
    </row>
    <row r="61">
      <c r="A61" s="274"/>
      <c r="G61" s="3"/>
      <c r="H61" s="8"/>
      <c r="I61" s="6"/>
      <c r="J61" s="188"/>
      <c r="K61" s="234" t="str">
        <f t="shared" si="7"/>
        <v/>
      </c>
      <c r="L61" s="263"/>
      <c r="M61" s="188"/>
      <c r="N61" s="270"/>
      <c r="O61" s="140"/>
      <c r="P61" s="226"/>
      <c r="Q61" s="206" t="s">
        <v>208</v>
      </c>
      <c r="R61" s="207" t="b">
        <v>0</v>
      </c>
      <c r="S61" s="206" t="s">
        <v>21</v>
      </c>
      <c r="T61" s="206" t="s">
        <v>120</v>
      </c>
      <c r="U61" s="206" t="s">
        <v>115</v>
      </c>
      <c r="V61" s="206" t="s">
        <v>121</v>
      </c>
      <c r="W61" s="206" t="s">
        <v>117</v>
      </c>
      <c r="X61" s="206" t="s">
        <v>139</v>
      </c>
      <c r="Y61" s="208">
        <v>0.0</v>
      </c>
      <c r="Z61" s="209"/>
      <c r="AA61" s="209"/>
      <c r="AB61" s="206" t="s">
        <v>140</v>
      </c>
      <c r="AC61" s="28"/>
      <c r="AD61" s="216"/>
      <c r="AE61" s="210" t="str">
        <f>IFERROR(__xludf.DUMMYFUNCTION("""COMPUTED_VALUE"""),"H4")</f>
        <v>H4</v>
      </c>
      <c r="AF61" s="210" t="str">
        <f>IFERROR(__xludf.DUMMYFUNCTION("""COMPUTED_VALUE"""),"FAM")</f>
        <v>FAM</v>
      </c>
      <c r="AG61" s="210" t="str">
        <f>IFERROR(__xludf.DUMMYFUNCTION("""COMPUTED_VALUE"""),"Undetermined")</f>
        <v>Undetermined</v>
      </c>
      <c r="AH61" s="210" t="str">
        <f t="shared" si="1"/>
        <v>CY5</v>
      </c>
      <c r="AI61" s="210" t="str">
        <f t="shared" si="2"/>
        <v>Undetermined</v>
      </c>
      <c r="AK61" s="3" t="s">
        <v>220</v>
      </c>
      <c r="AL61" s="242" t="str">
        <f t="shared" si="16"/>
        <v/>
      </c>
      <c r="AM61" s="6" t="str">
        <f t="shared" si="4"/>
        <v>Undetermined</v>
      </c>
      <c r="AN61" s="188" t="str">
        <f t="shared" si="5"/>
        <v>Undetermined</v>
      </c>
      <c r="AP61" s="210" t="s">
        <v>220</v>
      </c>
      <c r="AQ61" s="212"/>
      <c r="AR61" s="212" t="s">
        <v>140</v>
      </c>
      <c r="AS61" s="212" t="s">
        <v>140</v>
      </c>
    </row>
    <row r="62">
      <c r="A62" s="274"/>
      <c r="G62" s="3"/>
      <c r="H62" s="8"/>
      <c r="I62" s="6"/>
      <c r="J62" s="188"/>
      <c r="K62" s="234" t="str">
        <f t="shared" si="7"/>
        <v/>
      </c>
      <c r="L62" s="263"/>
      <c r="M62" s="188"/>
      <c r="N62" s="270"/>
      <c r="O62" s="140"/>
      <c r="P62" s="226"/>
      <c r="Q62" s="206" t="s">
        <v>215</v>
      </c>
      <c r="R62" s="207" t="b">
        <v>0</v>
      </c>
      <c r="S62" s="206" t="s">
        <v>21</v>
      </c>
      <c r="T62" s="206" t="s">
        <v>114</v>
      </c>
      <c r="U62" s="206" t="s">
        <v>115</v>
      </c>
      <c r="V62" s="206" t="s">
        <v>116</v>
      </c>
      <c r="W62" s="206" t="s">
        <v>117</v>
      </c>
      <c r="X62" s="206" t="s">
        <v>139</v>
      </c>
      <c r="Y62" s="208">
        <v>0.0</v>
      </c>
      <c r="Z62" s="209"/>
      <c r="AA62" s="209"/>
      <c r="AB62" s="206" t="s">
        <v>140</v>
      </c>
      <c r="AC62" s="28"/>
      <c r="AD62" s="216"/>
      <c r="AE62" s="210" t="str">
        <f>IFERROR(__xludf.DUMMYFUNCTION("""COMPUTED_VALUE"""),"H5")</f>
        <v>H5</v>
      </c>
      <c r="AF62" s="210" t="str">
        <f>IFERROR(__xludf.DUMMYFUNCTION("""COMPUTED_VALUE"""),"FAM")</f>
        <v>FAM</v>
      </c>
      <c r="AG62" s="210" t="str">
        <f>IFERROR(__xludf.DUMMYFUNCTION("""COMPUTED_VALUE"""),"Undetermined")</f>
        <v>Undetermined</v>
      </c>
      <c r="AH62" s="210" t="str">
        <f t="shared" si="1"/>
        <v>CY5</v>
      </c>
      <c r="AI62" s="210" t="str">
        <f t="shared" si="2"/>
        <v>Undetermined</v>
      </c>
      <c r="AK62" s="3" t="s">
        <v>221</v>
      </c>
      <c r="AL62" s="242" t="str">
        <f t="shared" si="16"/>
        <v/>
      </c>
      <c r="AM62" s="6" t="str">
        <f t="shared" si="4"/>
        <v>Undetermined</v>
      </c>
      <c r="AN62" s="188" t="str">
        <f t="shared" si="5"/>
        <v>Undetermined</v>
      </c>
      <c r="AP62" s="210" t="s">
        <v>221</v>
      </c>
      <c r="AQ62" s="212"/>
      <c r="AR62" s="212" t="s">
        <v>140</v>
      </c>
      <c r="AS62" s="212" t="s">
        <v>140</v>
      </c>
    </row>
    <row r="63">
      <c r="A63" s="274"/>
      <c r="G63" s="3"/>
      <c r="H63" s="8"/>
      <c r="I63" s="6"/>
      <c r="J63" s="188"/>
      <c r="K63" s="234" t="str">
        <f t="shared" si="7"/>
        <v/>
      </c>
      <c r="L63" s="263"/>
      <c r="M63" s="188"/>
      <c r="N63" s="272"/>
      <c r="O63" s="273"/>
      <c r="P63" s="226"/>
      <c r="Q63" s="206" t="s">
        <v>215</v>
      </c>
      <c r="R63" s="207" t="b">
        <v>0</v>
      </c>
      <c r="S63" s="206" t="s">
        <v>21</v>
      </c>
      <c r="T63" s="206" t="s">
        <v>120</v>
      </c>
      <c r="U63" s="206" t="s">
        <v>115</v>
      </c>
      <c r="V63" s="206" t="s">
        <v>121</v>
      </c>
      <c r="W63" s="206" t="s">
        <v>117</v>
      </c>
      <c r="X63" s="206" t="s">
        <v>139</v>
      </c>
      <c r="Y63" s="208">
        <v>0.0</v>
      </c>
      <c r="Z63" s="209"/>
      <c r="AA63" s="209"/>
      <c r="AB63" s="206" t="s">
        <v>140</v>
      </c>
      <c r="AC63" s="28"/>
      <c r="AD63" s="216"/>
      <c r="AE63" s="210" t="str">
        <f>IFERROR(__xludf.DUMMYFUNCTION("""COMPUTED_VALUE"""),"H6")</f>
        <v>H6</v>
      </c>
      <c r="AF63" s="210" t="str">
        <f>IFERROR(__xludf.DUMMYFUNCTION("""COMPUTED_VALUE"""),"FAM")</f>
        <v>FAM</v>
      </c>
      <c r="AG63" s="210" t="str">
        <f>IFERROR(__xludf.DUMMYFUNCTION("""COMPUTED_VALUE"""),"Undetermined")</f>
        <v>Undetermined</v>
      </c>
      <c r="AH63" s="210" t="str">
        <f t="shared" si="1"/>
        <v>CY5</v>
      </c>
      <c r="AI63" s="210" t="str">
        <f t="shared" si="2"/>
        <v>Undetermined</v>
      </c>
      <c r="AK63" s="3" t="s">
        <v>222</v>
      </c>
      <c r="AL63" s="242" t="str">
        <f t="shared" si="16"/>
        <v/>
      </c>
      <c r="AM63" s="6" t="str">
        <f t="shared" si="4"/>
        <v>Undetermined</v>
      </c>
      <c r="AN63" s="188" t="str">
        <f t="shared" si="5"/>
        <v>Undetermined</v>
      </c>
      <c r="AP63" s="210" t="s">
        <v>222</v>
      </c>
      <c r="AQ63" s="212"/>
      <c r="AR63" s="212" t="s">
        <v>140</v>
      </c>
      <c r="AS63" s="212" t="s">
        <v>140</v>
      </c>
    </row>
    <row r="64">
      <c r="A64" s="274"/>
      <c r="G64" s="3"/>
      <c r="H64" s="8"/>
      <c r="I64" s="6"/>
      <c r="J64" s="188"/>
      <c r="K64" s="234" t="str">
        <f t="shared" si="7"/>
        <v/>
      </c>
      <c r="L64" s="263"/>
      <c r="M64" s="188"/>
      <c r="N64" s="277"/>
      <c r="O64" s="278"/>
      <c r="P64" s="226"/>
      <c r="Q64" s="206" t="s">
        <v>220</v>
      </c>
      <c r="R64" s="207" t="b">
        <v>0</v>
      </c>
      <c r="S64" s="206" t="s">
        <v>21</v>
      </c>
      <c r="T64" s="206" t="s">
        <v>114</v>
      </c>
      <c r="U64" s="206" t="s">
        <v>115</v>
      </c>
      <c r="V64" s="206" t="s">
        <v>116</v>
      </c>
      <c r="W64" s="206" t="s">
        <v>117</v>
      </c>
      <c r="X64" s="206" t="s">
        <v>139</v>
      </c>
      <c r="Y64" s="208">
        <v>0.0</v>
      </c>
      <c r="Z64" s="209"/>
      <c r="AA64" s="209"/>
      <c r="AB64" s="206" t="s">
        <v>140</v>
      </c>
      <c r="AC64" s="28"/>
      <c r="AD64" s="216"/>
      <c r="AE64" s="210" t="str">
        <f>IFERROR(__xludf.DUMMYFUNCTION("""COMPUTED_VALUE"""),"H7")</f>
        <v>H7</v>
      </c>
      <c r="AF64" s="210" t="str">
        <f>IFERROR(__xludf.DUMMYFUNCTION("""COMPUTED_VALUE"""),"FAM")</f>
        <v>FAM</v>
      </c>
      <c r="AG64" s="210" t="str">
        <f>IFERROR(__xludf.DUMMYFUNCTION("""COMPUTED_VALUE"""),"Undetermined")</f>
        <v>Undetermined</v>
      </c>
      <c r="AH64" s="210" t="str">
        <f t="shared" si="1"/>
        <v>CY5</v>
      </c>
      <c r="AI64" s="210" t="str">
        <f t="shared" si="2"/>
        <v>Undetermined</v>
      </c>
      <c r="AK64" s="3" t="s">
        <v>223</v>
      </c>
      <c r="AL64" s="242" t="str">
        <f t="shared" si="16"/>
        <v/>
      </c>
      <c r="AM64" s="6" t="str">
        <f t="shared" si="4"/>
        <v>Undetermined</v>
      </c>
      <c r="AN64" s="188" t="str">
        <f t="shared" si="5"/>
        <v>Undetermined</v>
      </c>
      <c r="AP64" s="210" t="s">
        <v>223</v>
      </c>
      <c r="AQ64" s="212"/>
      <c r="AR64" s="212" t="s">
        <v>140</v>
      </c>
      <c r="AS64" s="212" t="s">
        <v>140</v>
      </c>
    </row>
    <row r="65">
      <c r="A65" s="274"/>
      <c r="G65" s="3"/>
      <c r="H65" s="8"/>
      <c r="I65" s="6"/>
      <c r="J65" s="188"/>
      <c r="K65" s="234" t="str">
        <f t="shared" si="7"/>
        <v/>
      </c>
      <c r="L65" s="263"/>
      <c r="M65" s="188"/>
      <c r="N65" s="277"/>
      <c r="O65" s="278"/>
      <c r="P65" s="226"/>
      <c r="Q65" s="206" t="s">
        <v>220</v>
      </c>
      <c r="R65" s="207" t="b">
        <v>0</v>
      </c>
      <c r="S65" s="206" t="s">
        <v>21</v>
      </c>
      <c r="T65" s="206" t="s">
        <v>120</v>
      </c>
      <c r="U65" s="206" t="s">
        <v>115</v>
      </c>
      <c r="V65" s="206" t="s">
        <v>121</v>
      </c>
      <c r="W65" s="206" t="s">
        <v>117</v>
      </c>
      <c r="X65" s="206" t="s">
        <v>139</v>
      </c>
      <c r="Y65" s="208">
        <v>0.0</v>
      </c>
      <c r="Z65" s="209"/>
      <c r="AA65" s="209"/>
      <c r="AB65" s="206" t="s">
        <v>140</v>
      </c>
      <c r="AC65" s="28"/>
      <c r="AD65" s="216"/>
      <c r="AE65" s="210" t="str">
        <f>IFERROR(__xludf.DUMMYFUNCTION("""COMPUTED_VALUE"""),"H8")</f>
        <v>H8</v>
      </c>
      <c r="AF65" s="210" t="str">
        <f>IFERROR(__xludf.DUMMYFUNCTION("""COMPUTED_VALUE"""),"FAM")</f>
        <v>FAM</v>
      </c>
      <c r="AG65" s="210" t="str">
        <f>IFERROR(__xludf.DUMMYFUNCTION("""COMPUTED_VALUE"""),"Undetermined")</f>
        <v>Undetermined</v>
      </c>
      <c r="AH65" s="210" t="str">
        <f t="shared" si="1"/>
        <v>CY5</v>
      </c>
      <c r="AI65" s="210" t="str">
        <f t="shared" si="2"/>
        <v>Undetermined</v>
      </c>
      <c r="AK65" s="3" t="s">
        <v>224</v>
      </c>
      <c r="AL65" s="242" t="str">
        <f t="shared" si="16"/>
        <v/>
      </c>
      <c r="AM65" s="6" t="str">
        <f t="shared" si="4"/>
        <v>Undetermined</v>
      </c>
      <c r="AN65" s="188" t="str">
        <f t="shared" si="5"/>
        <v>Undetermined</v>
      </c>
      <c r="AP65" s="210" t="s">
        <v>224</v>
      </c>
      <c r="AQ65" s="212"/>
      <c r="AR65" s="212" t="s">
        <v>140</v>
      </c>
      <c r="AS65" s="212" t="s">
        <v>140</v>
      </c>
    </row>
    <row r="66">
      <c r="A66" s="274"/>
      <c r="G66" s="3"/>
      <c r="H66" s="8"/>
      <c r="I66" s="6"/>
      <c r="J66" s="188"/>
      <c r="K66" s="234" t="str">
        <f t="shared" si="7"/>
        <v/>
      </c>
      <c r="L66" s="263"/>
      <c r="M66" s="188"/>
      <c r="N66" s="272"/>
      <c r="O66" s="273"/>
      <c r="P66" s="226"/>
      <c r="Q66" s="206" t="s">
        <v>146</v>
      </c>
      <c r="R66" s="207" t="b">
        <v>0</v>
      </c>
      <c r="S66" s="206" t="s">
        <v>21</v>
      </c>
      <c r="T66" s="206" t="s">
        <v>114</v>
      </c>
      <c r="U66" s="206" t="s">
        <v>115</v>
      </c>
      <c r="V66" s="206" t="s">
        <v>116</v>
      </c>
      <c r="W66" s="206" t="s">
        <v>117</v>
      </c>
      <c r="X66" s="206" t="s">
        <v>118</v>
      </c>
      <c r="Y66" s="208">
        <v>1.374986423</v>
      </c>
      <c r="Z66" s="209"/>
      <c r="AA66" s="209"/>
      <c r="AB66" s="206">
        <v>34.9643162</v>
      </c>
      <c r="AC66" s="28"/>
      <c r="AD66" s="216"/>
      <c r="AE66" s="210" t="str">
        <f>IFERROR(__xludf.DUMMYFUNCTION("""COMPUTED_VALUE"""),"F5")</f>
        <v>F5</v>
      </c>
      <c r="AF66" s="210" t="str">
        <f>IFERROR(__xludf.DUMMYFUNCTION("""COMPUTED_VALUE"""),"FAM")</f>
        <v>FAM</v>
      </c>
      <c r="AG66" s="210" t="str">
        <f>IFERROR(__xludf.DUMMYFUNCTION("""COMPUTED_VALUE"""),"Undetermined")</f>
        <v>Undetermined</v>
      </c>
      <c r="AH66" s="210" t="str">
        <f t="shared" si="1"/>
        <v>CY5</v>
      </c>
      <c r="AI66" s="210" t="str">
        <f t="shared" si="2"/>
        <v>Undetermined</v>
      </c>
      <c r="AK66" s="3" t="s">
        <v>225</v>
      </c>
      <c r="AL66" s="242" t="str">
        <f t="shared" ref="AL66:AL73" si="17">J5</f>
        <v/>
      </c>
      <c r="AM66" s="6" t="str">
        <f t="shared" si="4"/>
        <v>#N/A</v>
      </c>
      <c r="AN66" s="188" t="str">
        <f t="shared" si="5"/>
        <v>#N/A</v>
      </c>
      <c r="AP66" s="210" t="s">
        <v>225</v>
      </c>
      <c r="AQ66" s="212"/>
      <c r="AR66" s="212" t="e">
        <v>#N/A</v>
      </c>
      <c r="AS66" s="212" t="e">
        <v>#N/A</v>
      </c>
    </row>
    <row r="67">
      <c r="A67" s="274"/>
      <c r="G67" s="3"/>
      <c r="H67" s="8"/>
      <c r="I67" s="6"/>
      <c r="J67" s="188"/>
      <c r="K67" s="234" t="str">
        <f t="shared" si="7"/>
        <v/>
      </c>
      <c r="L67" s="263"/>
      <c r="M67" s="188"/>
      <c r="N67" s="270"/>
      <c r="O67" s="140"/>
      <c r="P67" s="226"/>
      <c r="Q67" s="206" t="s">
        <v>146</v>
      </c>
      <c r="R67" s="207" t="b">
        <v>0</v>
      </c>
      <c r="S67" s="206" t="s">
        <v>21</v>
      </c>
      <c r="T67" s="206" t="s">
        <v>120</v>
      </c>
      <c r="U67" s="206" t="s">
        <v>115</v>
      </c>
      <c r="V67" s="206" t="s">
        <v>121</v>
      </c>
      <c r="W67" s="206" t="s">
        <v>117</v>
      </c>
      <c r="X67" s="206" t="s">
        <v>139</v>
      </c>
      <c r="Y67" s="208">
        <v>0.0</v>
      </c>
      <c r="Z67" s="209"/>
      <c r="AA67" s="209"/>
      <c r="AB67" s="206" t="s">
        <v>140</v>
      </c>
      <c r="AC67" s="28"/>
      <c r="AD67" s="216"/>
      <c r="AE67" s="210" t="str">
        <f>IFERROR(__xludf.DUMMYFUNCTION("""COMPUTED_VALUE"""),"F6")</f>
        <v>F6</v>
      </c>
      <c r="AF67" s="210" t="str">
        <f>IFERROR(__xludf.DUMMYFUNCTION("""COMPUTED_VALUE"""),"FAM")</f>
        <v>FAM</v>
      </c>
      <c r="AG67" s="210" t="str">
        <f>IFERROR(__xludf.DUMMYFUNCTION("""COMPUTED_VALUE"""),"Undetermined")</f>
        <v>Undetermined</v>
      </c>
      <c r="AH67" s="210" t="str">
        <f t="shared" si="1"/>
        <v>CY5</v>
      </c>
      <c r="AI67" s="210" t="str">
        <f t="shared" si="2"/>
        <v>Undetermined</v>
      </c>
      <c r="AK67" s="3" t="s">
        <v>226</v>
      </c>
      <c r="AL67" s="242" t="str">
        <f t="shared" si="17"/>
        <v/>
      </c>
      <c r="AM67" s="6" t="str">
        <f t="shared" si="4"/>
        <v>#N/A</v>
      </c>
      <c r="AN67" s="188" t="str">
        <f t="shared" si="5"/>
        <v>#N/A</v>
      </c>
      <c r="AP67" s="210" t="s">
        <v>226</v>
      </c>
      <c r="AQ67" s="212"/>
      <c r="AR67" s="212" t="e">
        <v>#N/A</v>
      </c>
      <c r="AS67" s="212" t="e">
        <v>#N/A</v>
      </c>
    </row>
    <row r="68">
      <c r="G68" s="3"/>
      <c r="H68" s="8"/>
      <c r="I68" s="6"/>
      <c r="J68" s="188"/>
      <c r="K68" s="234" t="str">
        <f t="shared" si="7"/>
        <v/>
      </c>
      <c r="L68" s="263"/>
      <c r="M68" s="188"/>
      <c r="N68" s="277"/>
      <c r="O68" s="278"/>
      <c r="P68" s="226"/>
      <c r="Q68" s="206" t="s">
        <v>142</v>
      </c>
      <c r="R68" s="207" t="b">
        <v>0</v>
      </c>
      <c r="S68" s="206" t="s">
        <v>21</v>
      </c>
      <c r="T68" s="206" t="s">
        <v>114</v>
      </c>
      <c r="U68" s="206" t="s">
        <v>115</v>
      </c>
      <c r="V68" s="206" t="s">
        <v>116</v>
      </c>
      <c r="W68" s="206" t="s">
        <v>117</v>
      </c>
      <c r="X68" s="206" t="s">
        <v>118</v>
      </c>
      <c r="Y68" s="208">
        <v>1.381530815</v>
      </c>
      <c r="Z68" s="209"/>
      <c r="AA68" s="209"/>
      <c r="AB68" s="206">
        <v>34.44771627</v>
      </c>
      <c r="AC68" s="28"/>
      <c r="AD68" s="216"/>
      <c r="AE68" s="210" t="str">
        <f>IFERROR(__xludf.DUMMYFUNCTION("""COMPUTED_VALUE"""),"F7")</f>
        <v>F7</v>
      </c>
      <c r="AF68" s="210" t="str">
        <f>IFERROR(__xludf.DUMMYFUNCTION("""COMPUTED_VALUE"""),"FAM")</f>
        <v>FAM</v>
      </c>
      <c r="AG68" s="210" t="str">
        <f>IFERROR(__xludf.DUMMYFUNCTION("""COMPUTED_VALUE"""),"Undetermined")</f>
        <v>Undetermined</v>
      </c>
      <c r="AH68" s="210" t="str">
        <f t="shared" si="1"/>
        <v>CY5</v>
      </c>
      <c r="AI68" s="210" t="str">
        <f t="shared" si="2"/>
        <v>Undetermined</v>
      </c>
      <c r="AK68" s="3" t="s">
        <v>227</v>
      </c>
      <c r="AL68" s="242" t="str">
        <f t="shared" si="17"/>
        <v/>
      </c>
      <c r="AM68" s="6" t="str">
        <f t="shared" si="4"/>
        <v>#N/A</v>
      </c>
      <c r="AN68" s="188" t="str">
        <f t="shared" si="5"/>
        <v>#N/A</v>
      </c>
      <c r="AP68" s="210" t="s">
        <v>227</v>
      </c>
      <c r="AQ68" s="212"/>
      <c r="AR68" s="212" t="e">
        <v>#N/A</v>
      </c>
      <c r="AS68" s="212" t="e">
        <v>#N/A</v>
      </c>
    </row>
    <row r="69">
      <c r="G69" s="3"/>
      <c r="H69" s="8"/>
      <c r="I69" s="6"/>
      <c r="J69" s="188"/>
      <c r="K69" s="234" t="str">
        <f t="shared" si="7"/>
        <v/>
      </c>
      <c r="L69" s="263"/>
      <c r="M69" s="188"/>
      <c r="N69" s="270"/>
      <c r="O69" s="140"/>
      <c r="P69" s="226"/>
      <c r="Q69" s="206" t="s">
        <v>142</v>
      </c>
      <c r="R69" s="207" t="b">
        <v>0</v>
      </c>
      <c r="S69" s="206" t="s">
        <v>21</v>
      </c>
      <c r="T69" s="206" t="s">
        <v>120</v>
      </c>
      <c r="U69" s="206" t="s">
        <v>115</v>
      </c>
      <c r="V69" s="206" t="s">
        <v>121</v>
      </c>
      <c r="W69" s="206" t="s">
        <v>117</v>
      </c>
      <c r="X69" s="206" t="s">
        <v>139</v>
      </c>
      <c r="Y69" s="208">
        <v>0.0</v>
      </c>
      <c r="Z69" s="209"/>
      <c r="AA69" s="209"/>
      <c r="AB69" s="206" t="s">
        <v>140</v>
      </c>
      <c r="AC69" s="28"/>
      <c r="AD69" s="216"/>
      <c r="AE69" s="210" t="str">
        <f>IFERROR(__xludf.DUMMYFUNCTION("""COMPUTED_VALUE"""),"F8")</f>
        <v>F8</v>
      </c>
      <c r="AF69" s="210" t="str">
        <f>IFERROR(__xludf.DUMMYFUNCTION("""COMPUTED_VALUE"""),"FAM")</f>
        <v>FAM</v>
      </c>
      <c r="AG69" s="210" t="str">
        <f>IFERROR(__xludf.DUMMYFUNCTION("""COMPUTED_VALUE"""),"Undetermined")</f>
        <v>Undetermined</v>
      </c>
      <c r="AH69" s="210" t="str">
        <f t="shared" si="1"/>
        <v>CY5</v>
      </c>
      <c r="AI69" s="210" t="str">
        <f t="shared" si="2"/>
        <v>Undetermined</v>
      </c>
      <c r="AK69" s="3" t="s">
        <v>228</v>
      </c>
      <c r="AL69" s="242" t="str">
        <f t="shared" si="17"/>
        <v/>
      </c>
      <c r="AM69" s="6" t="str">
        <f t="shared" si="4"/>
        <v>#N/A</v>
      </c>
      <c r="AN69" s="188" t="str">
        <f t="shared" si="5"/>
        <v>#N/A</v>
      </c>
      <c r="AP69" s="210" t="s">
        <v>228</v>
      </c>
      <c r="AQ69" s="212"/>
      <c r="AR69" s="212" t="e">
        <v>#N/A</v>
      </c>
      <c r="AS69" s="212" t="e">
        <v>#N/A</v>
      </c>
    </row>
    <row r="70">
      <c r="G70" s="3"/>
      <c r="H70" s="8"/>
      <c r="I70" s="6"/>
      <c r="J70" s="188"/>
      <c r="K70" s="234" t="str">
        <f t="shared" si="7"/>
        <v/>
      </c>
      <c r="L70" s="263"/>
      <c r="M70" s="188"/>
      <c r="N70" s="279"/>
      <c r="O70" s="142"/>
      <c r="P70" s="226"/>
      <c r="Q70" s="206" t="s">
        <v>186</v>
      </c>
      <c r="R70" s="207" t="b">
        <v>0</v>
      </c>
      <c r="S70" s="206" t="s">
        <v>21</v>
      </c>
      <c r="T70" s="206" t="s">
        <v>114</v>
      </c>
      <c r="U70" s="206" t="s">
        <v>115</v>
      </c>
      <c r="V70" s="206" t="s">
        <v>116</v>
      </c>
      <c r="W70" s="206" t="s">
        <v>117</v>
      </c>
      <c r="X70" s="206" t="s">
        <v>139</v>
      </c>
      <c r="Y70" s="208">
        <v>0.0</v>
      </c>
      <c r="Z70" s="209"/>
      <c r="AA70" s="209"/>
      <c r="AB70" s="206" t="s">
        <v>140</v>
      </c>
      <c r="AC70" s="28"/>
      <c r="AD70" s="216"/>
      <c r="AE70" s="210" t="str">
        <f>IFERROR(__xludf.DUMMYFUNCTION("""COMPUTED_VALUE"""),"F9")</f>
        <v>F9</v>
      </c>
      <c r="AF70" s="210" t="str">
        <f>IFERROR(__xludf.DUMMYFUNCTION("""COMPUTED_VALUE"""),"FAM")</f>
        <v>FAM</v>
      </c>
      <c r="AG70" s="210" t="str">
        <f>IFERROR(__xludf.DUMMYFUNCTION("""COMPUTED_VALUE"""),"Undetermined")</f>
        <v>Undetermined</v>
      </c>
      <c r="AH70" s="210" t="str">
        <f t="shared" si="1"/>
        <v>CY5</v>
      </c>
      <c r="AI70" s="210" t="str">
        <f t="shared" si="2"/>
        <v>Undetermined</v>
      </c>
      <c r="AK70" s="3" t="s">
        <v>229</v>
      </c>
      <c r="AL70" s="242" t="str">
        <f t="shared" si="17"/>
        <v/>
      </c>
      <c r="AM70" s="6" t="str">
        <f t="shared" si="4"/>
        <v>#N/A</v>
      </c>
      <c r="AN70" s="188" t="str">
        <f t="shared" si="5"/>
        <v>#N/A</v>
      </c>
      <c r="AP70" s="210" t="s">
        <v>229</v>
      </c>
      <c r="AQ70" s="212"/>
      <c r="AR70" s="212" t="e">
        <v>#N/A</v>
      </c>
      <c r="AS70" s="212" t="e">
        <v>#N/A</v>
      </c>
    </row>
    <row r="71">
      <c r="G71" s="3"/>
      <c r="H71" s="8"/>
      <c r="I71" s="6"/>
      <c r="J71" s="188"/>
      <c r="K71" s="234" t="str">
        <f t="shared" si="7"/>
        <v/>
      </c>
      <c r="L71" s="263"/>
      <c r="M71" s="188"/>
      <c r="N71" s="279"/>
      <c r="O71" s="142"/>
      <c r="P71" s="226"/>
      <c r="Q71" s="206" t="s">
        <v>186</v>
      </c>
      <c r="R71" s="207" t="b">
        <v>0</v>
      </c>
      <c r="S71" s="206" t="s">
        <v>21</v>
      </c>
      <c r="T71" s="206" t="s">
        <v>120</v>
      </c>
      <c r="U71" s="206" t="s">
        <v>115</v>
      </c>
      <c r="V71" s="206" t="s">
        <v>121</v>
      </c>
      <c r="W71" s="206" t="s">
        <v>117</v>
      </c>
      <c r="X71" s="206" t="s">
        <v>139</v>
      </c>
      <c r="Y71" s="208">
        <v>0.0</v>
      </c>
      <c r="Z71" s="209"/>
      <c r="AA71" s="209"/>
      <c r="AB71" s="206" t="s">
        <v>140</v>
      </c>
      <c r="AC71" s="28"/>
      <c r="AD71" s="216"/>
      <c r="AE71" s="210" t="str">
        <f>IFERROR(__xludf.DUMMYFUNCTION("""COMPUTED_VALUE"""),"F10")</f>
        <v>F10</v>
      </c>
      <c r="AF71" s="210" t="str">
        <f>IFERROR(__xludf.DUMMYFUNCTION("""COMPUTED_VALUE"""),"FAM")</f>
        <v>FAM</v>
      </c>
      <c r="AG71" s="210" t="str">
        <f>IFERROR(__xludf.DUMMYFUNCTION("""COMPUTED_VALUE"""),"Undetermined")</f>
        <v>Undetermined</v>
      </c>
      <c r="AH71" s="210" t="str">
        <f t="shared" si="1"/>
        <v>CY5</v>
      </c>
      <c r="AI71" s="210" t="str">
        <f t="shared" si="2"/>
        <v>Undetermined</v>
      </c>
      <c r="AK71" s="3" t="s">
        <v>230</v>
      </c>
      <c r="AL71" s="242" t="str">
        <f t="shared" si="17"/>
        <v/>
      </c>
      <c r="AM71" s="6" t="str">
        <f t="shared" si="4"/>
        <v>Undetermined</v>
      </c>
      <c r="AN71" s="188" t="str">
        <f t="shared" si="5"/>
        <v>Undetermined</v>
      </c>
      <c r="AP71" s="210" t="s">
        <v>230</v>
      </c>
      <c r="AQ71" s="212"/>
      <c r="AR71" s="212" t="s">
        <v>140</v>
      </c>
      <c r="AS71" s="212" t="s">
        <v>140</v>
      </c>
    </row>
    <row r="72">
      <c r="G72" s="3"/>
      <c r="H72" s="8"/>
      <c r="I72" s="6"/>
      <c r="J72" s="188"/>
      <c r="K72" s="234" t="str">
        <f t="shared" si="7"/>
        <v/>
      </c>
      <c r="L72" s="263"/>
      <c r="M72" s="188"/>
      <c r="N72" s="280"/>
      <c r="O72" s="97"/>
      <c r="P72" s="226"/>
      <c r="Q72" s="206" t="s">
        <v>196</v>
      </c>
      <c r="R72" s="207" t="b">
        <v>0</v>
      </c>
      <c r="S72" s="206" t="s">
        <v>21</v>
      </c>
      <c r="T72" s="206" t="s">
        <v>114</v>
      </c>
      <c r="U72" s="206" t="s">
        <v>115</v>
      </c>
      <c r="V72" s="206" t="s">
        <v>116</v>
      </c>
      <c r="W72" s="206" t="s">
        <v>117</v>
      </c>
      <c r="X72" s="206" t="s">
        <v>139</v>
      </c>
      <c r="Y72" s="208">
        <v>0.0</v>
      </c>
      <c r="Z72" s="209"/>
      <c r="AA72" s="209"/>
      <c r="AB72" s="206" t="s">
        <v>140</v>
      </c>
      <c r="AC72" s="28"/>
      <c r="AD72" s="216"/>
      <c r="AE72" s="210" t="str">
        <f>IFERROR(__xludf.DUMMYFUNCTION("""COMPUTED_VALUE"""),"F11")</f>
        <v>F11</v>
      </c>
      <c r="AF72" s="210" t="str">
        <f>IFERROR(__xludf.DUMMYFUNCTION("""COMPUTED_VALUE"""),"FAM")</f>
        <v>FAM</v>
      </c>
      <c r="AG72" s="210" t="str">
        <f>IFERROR(__xludf.DUMMYFUNCTION("""COMPUTED_VALUE"""),"Undetermined")</f>
        <v>Undetermined</v>
      </c>
      <c r="AH72" s="210" t="str">
        <f t="shared" si="1"/>
        <v>CY5</v>
      </c>
      <c r="AI72" s="210" t="str">
        <f t="shared" si="2"/>
        <v>Undetermined</v>
      </c>
      <c r="AK72" s="3" t="s">
        <v>231</v>
      </c>
      <c r="AL72" s="242" t="str">
        <f t="shared" si="17"/>
        <v/>
      </c>
      <c r="AM72" s="6" t="str">
        <f t="shared" si="4"/>
        <v>Undetermined</v>
      </c>
      <c r="AN72" s="188" t="str">
        <f t="shared" si="5"/>
        <v>Undetermined</v>
      </c>
      <c r="AP72" s="210" t="s">
        <v>231</v>
      </c>
      <c r="AQ72" s="212"/>
      <c r="AR72" s="212" t="s">
        <v>140</v>
      </c>
      <c r="AS72" s="212" t="s">
        <v>140</v>
      </c>
    </row>
    <row r="73">
      <c r="G73" s="3"/>
      <c r="H73" s="8"/>
      <c r="I73" s="6"/>
      <c r="J73" s="188"/>
      <c r="K73" s="234" t="str">
        <f t="shared" si="7"/>
        <v/>
      </c>
      <c r="L73" s="263"/>
      <c r="M73" s="188"/>
      <c r="N73" s="281"/>
      <c r="O73" s="282"/>
      <c r="P73" s="226"/>
      <c r="Q73" s="206" t="s">
        <v>196</v>
      </c>
      <c r="R73" s="207" t="b">
        <v>0</v>
      </c>
      <c r="S73" s="206" t="s">
        <v>21</v>
      </c>
      <c r="T73" s="206" t="s">
        <v>120</v>
      </c>
      <c r="U73" s="206" t="s">
        <v>115</v>
      </c>
      <c r="V73" s="206" t="s">
        <v>121</v>
      </c>
      <c r="W73" s="206" t="s">
        <v>117</v>
      </c>
      <c r="X73" s="206" t="s">
        <v>139</v>
      </c>
      <c r="Y73" s="208">
        <v>0.0</v>
      </c>
      <c r="Z73" s="209"/>
      <c r="AA73" s="209"/>
      <c r="AB73" s="206" t="s">
        <v>140</v>
      </c>
      <c r="AC73" s="28"/>
      <c r="AD73" s="216"/>
      <c r="AE73" s="210" t="str">
        <f>IFERROR(__xludf.DUMMYFUNCTION("""COMPUTED_VALUE"""),"F12")</f>
        <v>F12</v>
      </c>
      <c r="AF73" s="210" t="str">
        <f>IFERROR(__xludf.DUMMYFUNCTION("""COMPUTED_VALUE"""),"FAM")</f>
        <v>FAM</v>
      </c>
      <c r="AG73" s="210" t="str">
        <f>IFERROR(__xludf.DUMMYFUNCTION("""COMPUTED_VALUE"""),"Undetermined")</f>
        <v>Undetermined</v>
      </c>
      <c r="AH73" s="210" t="str">
        <f t="shared" si="1"/>
        <v>CY5</v>
      </c>
      <c r="AI73" s="210" t="str">
        <f t="shared" si="2"/>
        <v>Undetermined</v>
      </c>
      <c r="AK73" s="3" t="s">
        <v>232</v>
      </c>
      <c r="AL73" s="242" t="str">
        <f t="shared" si="17"/>
        <v/>
      </c>
      <c r="AM73" s="6" t="str">
        <f t="shared" si="4"/>
        <v>Undetermined</v>
      </c>
      <c r="AN73" s="188" t="str">
        <f t="shared" si="5"/>
        <v>Undetermined</v>
      </c>
      <c r="AP73" s="210" t="s">
        <v>232</v>
      </c>
      <c r="AQ73" s="212"/>
      <c r="AR73" s="212" t="s">
        <v>140</v>
      </c>
      <c r="AS73" s="212" t="s">
        <v>140</v>
      </c>
    </row>
    <row r="74">
      <c r="G74" s="3"/>
      <c r="H74" s="8"/>
      <c r="I74" s="6"/>
      <c r="J74" s="188"/>
      <c r="K74" s="234" t="str">
        <f t="shared" si="7"/>
        <v/>
      </c>
      <c r="L74" s="263"/>
      <c r="M74" s="188"/>
      <c r="N74" s="283"/>
      <c r="O74" s="284"/>
      <c r="P74" s="226"/>
      <c r="Q74" s="206" t="s">
        <v>203</v>
      </c>
      <c r="R74" s="207" t="b">
        <v>0</v>
      </c>
      <c r="S74" s="206" t="s">
        <v>21</v>
      </c>
      <c r="T74" s="206" t="s">
        <v>114</v>
      </c>
      <c r="U74" s="206" t="s">
        <v>115</v>
      </c>
      <c r="V74" s="206" t="s">
        <v>116</v>
      </c>
      <c r="W74" s="206" t="s">
        <v>117</v>
      </c>
      <c r="X74" s="206" t="s">
        <v>139</v>
      </c>
      <c r="Y74" s="208">
        <v>0.0</v>
      </c>
      <c r="Z74" s="209"/>
      <c r="AA74" s="209"/>
      <c r="AB74" s="208" t="s">
        <v>140</v>
      </c>
      <c r="AC74" s="28"/>
      <c r="AD74" s="216"/>
      <c r="AE74" s="210" t="str">
        <f>IFERROR(__xludf.DUMMYFUNCTION("""COMPUTED_VALUE"""),"G1")</f>
        <v>G1</v>
      </c>
      <c r="AF74" s="210" t="str">
        <f>IFERROR(__xludf.DUMMYFUNCTION("""COMPUTED_VALUE"""),"FAM")</f>
        <v>FAM</v>
      </c>
      <c r="AG74" s="210">
        <f>IFERROR(__xludf.DUMMYFUNCTION("""COMPUTED_VALUE"""),33.39297713416913)</f>
        <v>33.39297713</v>
      </c>
      <c r="AH74" s="210" t="str">
        <f t="shared" si="1"/>
        <v>CY5</v>
      </c>
      <c r="AI74" s="210">
        <f t="shared" si="2"/>
        <v>37.77684507</v>
      </c>
      <c r="AK74" s="3" t="s">
        <v>233</v>
      </c>
      <c r="AL74" s="242" t="str">
        <f t="shared" ref="AL74:AL81" si="18">K5</f>
        <v/>
      </c>
      <c r="AM74" s="6" t="str">
        <f t="shared" si="4"/>
        <v>#N/A</v>
      </c>
      <c r="AN74" s="188" t="str">
        <f t="shared" si="5"/>
        <v>#N/A</v>
      </c>
      <c r="AP74" s="210" t="s">
        <v>233</v>
      </c>
      <c r="AQ74" s="212"/>
      <c r="AR74" s="212" t="e">
        <v>#N/A</v>
      </c>
      <c r="AS74" s="212" t="e">
        <v>#N/A</v>
      </c>
    </row>
    <row r="75">
      <c r="A75" s="13"/>
      <c r="G75" s="3"/>
      <c r="H75" s="8"/>
      <c r="I75" s="6"/>
      <c r="J75" s="188"/>
      <c r="K75" s="234" t="str">
        <f t="shared" si="7"/>
        <v/>
      </c>
      <c r="L75" s="263"/>
      <c r="M75" s="188"/>
      <c r="N75" s="285"/>
      <c r="O75" s="286"/>
      <c r="P75" s="226"/>
      <c r="Q75" s="206" t="s">
        <v>203</v>
      </c>
      <c r="R75" s="207" t="b">
        <v>0</v>
      </c>
      <c r="S75" s="206" t="s">
        <v>21</v>
      </c>
      <c r="T75" s="206" t="s">
        <v>120</v>
      </c>
      <c r="U75" s="206" t="s">
        <v>115</v>
      </c>
      <c r="V75" s="206" t="s">
        <v>121</v>
      </c>
      <c r="W75" s="206" t="s">
        <v>117</v>
      </c>
      <c r="X75" s="206" t="s">
        <v>139</v>
      </c>
      <c r="Y75" s="208">
        <v>0.0</v>
      </c>
      <c r="Z75" s="209"/>
      <c r="AA75" s="209"/>
      <c r="AB75" s="206" t="s">
        <v>140</v>
      </c>
      <c r="AC75" s="28"/>
      <c r="AD75" s="216"/>
      <c r="AE75" s="210" t="str">
        <f>IFERROR(__xludf.DUMMYFUNCTION("""COMPUTED_VALUE"""),"G2")</f>
        <v>G2</v>
      </c>
      <c r="AF75" s="210" t="str">
        <f>IFERROR(__xludf.DUMMYFUNCTION("""COMPUTED_VALUE"""),"FAM")</f>
        <v>FAM</v>
      </c>
      <c r="AG75" s="210">
        <f>IFERROR(__xludf.DUMMYFUNCTION("""COMPUTED_VALUE"""),33.79518095828192)</f>
        <v>33.79518096</v>
      </c>
      <c r="AH75" s="210" t="str">
        <f t="shared" si="1"/>
        <v>CY5</v>
      </c>
      <c r="AI75" s="210">
        <f t="shared" si="2"/>
        <v>37.8961266</v>
      </c>
      <c r="AK75" s="3" t="s">
        <v>234</v>
      </c>
      <c r="AL75" s="242" t="str">
        <f t="shared" si="18"/>
        <v/>
      </c>
      <c r="AM75" s="6" t="str">
        <f t="shared" si="4"/>
        <v>#N/A</v>
      </c>
      <c r="AN75" s="188" t="str">
        <f t="shared" si="5"/>
        <v>#N/A</v>
      </c>
      <c r="AP75" s="210" t="s">
        <v>234</v>
      </c>
      <c r="AQ75" s="212"/>
      <c r="AR75" s="212" t="e">
        <v>#N/A</v>
      </c>
      <c r="AS75" s="212" t="e">
        <v>#N/A</v>
      </c>
    </row>
    <row r="76">
      <c r="A76" s="13"/>
      <c r="G76" s="3"/>
      <c r="H76" s="8"/>
      <c r="I76" s="6"/>
      <c r="J76" s="188"/>
      <c r="K76" s="234" t="str">
        <f t="shared" si="7"/>
        <v/>
      </c>
      <c r="L76" s="263"/>
      <c r="M76" s="188"/>
      <c r="N76" s="279"/>
      <c r="O76" s="142"/>
      <c r="P76" s="226"/>
      <c r="Q76" s="206" t="s">
        <v>210</v>
      </c>
      <c r="R76" s="207" t="b">
        <v>0</v>
      </c>
      <c r="S76" s="206" t="s">
        <v>21</v>
      </c>
      <c r="T76" s="206" t="s">
        <v>114</v>
      </c>
      <c r="U76" s="206" t="s">
        <v>115</v>
      </c>
      <c r="V76" s="206" t="s">
        <v>116</v>
      </c>
      <c r="W76" s="206" t="s">
        <v>117</v>
      </c>
      <c r="X76" s="206" t="s">
        <v>139</v>
      </c>
      <c r="Y76" s="208">
        <v>0.0</v>
      </c>
      <c r="Z76" s="209"/>
      <c r="AA76" s="209"/>
      <c r="AB76" s="206" t="s">
        <v>140</v>
      </c>
      <c r="AC76" s="28"/>
      <c r="AD76" s="216"/>
      <c r="AE76" s="210" t="str">
        <f>IFERROR(__xludf.DUMMYFUNCTION("""COMPUTED_VALUE"""),"G3")</f>
        <v>G3</v>
      </c>
      <c r="AF76" s="210" t="str">
        <f>IFERROR(__xludf.DUMMYFUNCTION("""COMPUTED_VALUE"""),"FAM")</f>
        <v>FAM</v>
      </c>
      <c r="AG76" s="210" t="str">
        <f>IFERROR(__xludf.DUMMYFUNCTION("""COMPUTED_VALUE"""),"Undetermined")</f>
        <v>Undetermined</v>
      </c>
      <c r="AH76" s="210" t="str">
        <f t="shared" si="1"/>
        <v>CY5</v>
      </c>
      <c r="AI76" s="210" t="str">
        <f t="shared" si="2"/>
        <v>Undetermined</v>
      </c>
      <c r="AK76" s="3" t="s">
        <v>235</v>
      </c>
      <c r="AL76" s="242" t="str">
        <f t="shared" si="18"/>
        <v/>
      </c>
      <c r="AM76" s="6" t="str">
        <f t="shared" si="4"/>
        <v>#N/A</v>
      </c>
      <c r="AN76" s="188" t="str">
        <f t="shared" si="5"/>
        <v>#N/A</v>
      </c>
      <c r="AP76" s="210" t="s">
        <v>235</v>
      </c>
      <c r="AQ76" s="212"/>
      <c r="AR76" s="212" t="e">
        <v>#N/A</v>
      </c>
      <c r="AS76" s="212" t="e">
        <v>#N/A</v>
      </c>
    </row>
    <row r="77">
      <c r="A77" s="13"/>
      <c r="G77" s="3"/>
      <c r="H77" s="8"/>
      <c r="I77" s="6"/>
      <c r="J77" s="188"/>
      <c r="K77" s="234" t="str">
        <f t="shared" si="7"/>
        <v/>
      </c>
      <c r="L77" s="263"/>
      <c r="M77" s="188"/>
      <c r="N77" s="279"/>
      <c r="O77" s="142"/>
      <c r="P77" s="226"/>
      <c r="Q77" s="206" t="s">
        <v>210</v>
      </c>
      <c r="R77" s="207" t="b">
        <v>0</v>
      </c>
      <c r="S77" s="206" t="s">
        <v>21</v>
      </c>
      <c r="T77" s="206" t="s">
        <v>120</v>
      </c>
      <c r="U77" s="206" t="s">
        <v>115</v>
      </c>
      <c r="V77" s="206" t="s">
        <v>121</v>
      </c>
      <c r="W77" s="206" t="s">
        <v>117</v>
      </c>
      <c r="X77" s="206" t="s">
        <v>139</v>
      </c>
      <c r="Y77" s="208">
        <v>0.0</v>
      </c>
      <c r="Z77" s="209"/>
      <c r="AA77" s="209"/>
      <c r="AB77" s="206" t="s">
        <v>140</v>
      </c>
      <c r="AC77" s="28"/>
      <c r="AD77" s="216"/>
      <c r="AE77" s="210" t="str">
        <f>IFERROR(__xludf.DUMMYFUNCTION("""COMPUTED_VALUE"""),"G4")</f>
        <v>G4</v>
      </c>
      <c r="AF77" s="210" t="str">
        <f>IFERROR(__xludf.DUMMYFUNCTION("""COMPUTED_VALUE"""),"FAM")</f>
        <v>FAM</v>
      </c>
      <c r="AG77" s="210" t="str">
        <f>IFERROR(__xludf.DUMMYFUNCTION("""COMPUTED_VALUE"""),"Undetermined")</f>
        <v>Undetermined</v>
      </c>
      <c r="AH77" s="210" t="str">
        <f t="shared" si="1"/>
        <v>CY5</v>
      </c>
      <c r="AI77" s="210" t="str">
        <f t="shared" si="2"/>
        <v>Undetermined</v>
      </c>
      <c r="AK77" s="3" t="s">
        <v>236</v>
      </c>
      <c r="AL77" s="242" t="str">
        <f t="shared" si="18"/>
        <v/>
      </c>
      <c r="AM77" s="6" t="str">
        <f t="shared" si="4"/>
        <v>#N/A</v>
      </c>
      <c r="AN77" s="188" t="str">
        <f t="shared" si="5"/>
        <v>#N/A</v>
      </c>
      <c r="AP77" s="210" t="s">
        <v>236</v>
      </c>
      <c r="AQ77" s="212"/>
      <c r="AR77" s="212" t="e">
        <v>#N/A</v>
      </c>
      <c r="AS77" s="212" t="e">
        <v>#N/A</v>
      </c>
    </row>
    <row r="78">
      <c r="A78" s="13"/>
      <c r="G78" s="3"/>
      <c r="H78" s="8"/>
      <c r="I78" s="6"/>
      <c r="J78" s="188"/>
      <c r="K78" s="234" t="str">
        <f t="shared" si="7"/>
        <v/>
      </c>
      <c r="L78" s="263"/>
      <c r="M78" s="188"/>
      <c r="N78" s="287"/>
      <c r="O78" s="288"/>
      <c r="P78" s="226"/>
      <c r="Q78" s="206" t="s">
        <v>216</v>
      </c>
      <c r="R78" s="207" t="b">
        <v>0</v>
      </c>
      <c r="S78" s="206" t="s">
        <v>21</v>
      </c>
      <c r="T78" s="206" t="s">
        <v>114</v>
      </c>
      <c r="U78" s="206" t="s">
        <v>115</v>
      </c>
      <c r="V78" s="206" t="s">
        <v>116</v>
      </c>
      <c r="W78" s="206" t="s">
        <v>117</v>
      </c>
      <c r="X78" s="206" t="s">
        <v>139</v>
      </c>
      <c r="Y78" s="208">
        <v>0.0</v>
      </c>
      <c r="Z78" s="209"/>
      <c r="AA78" s="209"/>
      <c r="AB78" s="206" t="s">
        <v>140</v>
      </c>
      <c r="AC78" s="28"/>
      <c r="AD78" s="216"/>
      <c r="AE78" s="210" t="str">
        <f>IFERROR(__xludf.DUMMYFUNCTION("""COMPUTED_VALUE"""),"G5")</f>
        <v>G5</v>
      </c>
      <c r="AF78" s="210" t="str">
        <f>IFERROR(__xludf.DUMMYFUNCTION("""COMPUTED_VALUE"""),"FAM")</f>
        <v>FAM</v>
      </c>
      <c r="AG78" s="210" t="str">
        <f>IFERROR(__xludf.DUMMYFUNCTION("""COMPUTED_VALUE"""),"Undetermined")</f>
        <v>Undetermined</v>
      </c>
      <c r="AH78" s="210" t="str">
        <f t="shared" si="1"/>
        <v>CY5</v>
      </c>
      <c r="AI78" s="210" t="str">
        <f t="shared" si="2"/>
        <v>Undetermined</v>
      </c>
      <c r="AK78" s="3" t="s">
        <v>237</v>
      </c>
      <c r="AL78" s="242" t="str">
        <f t="shared" si="18"/>
        <v/>
      </c>
      <c r="AM78" s="6" t="str">
        <f t="shared" si="4"/>
        <v>#N/A</v>
      </c>
      <c r="AN78" s="188" t="str">
        <f t="shared" si="5"/>
        <v>#N/A</v>
      </c>
      <c r="AP78" s="210" t="s">
        <v>237</v>
      </c>
      <c r="AQ78" s="212"/>
      <c r="AR78" s="212" t="e">
        <v>#N/A</v>
      </c>
      <c r="AS78" s="212" t="e">
        <v>#N/A</v>
      </c>
    </row>
    <row r="79">
      <c r="A79" s="13"/>
      <c r="G79" s="3"/>
      <c r="H79" s="8"/>
      <c r="I79" s="6"/>
      <c r="J79" s="188"/>
      <c r="K79" s="234" t="str">
        <f t="shared" si="7"/>
        <v/>
      </c>
      <c r="L79" s="263"/>
      <c r="M79" s="188"/>
      <c r="N79" s="279"/>
      <c r="O79" s="142"/>
      <c r="P79" s="226"/>
      <c r="Q79" s="206" t="s">
        <v>216</v>
      </c>
      <c r="R79" s="207" t="b">
        <v>0</v>
      </c>
      <c r="S79" s="206" t="s">
        <v>21</v>
      </c>
      <c r="T79" s="206" t="s">
        <v>120</v>
      </c>
      <c r="U79" s="206" t="s">
        <v>115</v>
      </c>
      <c r="V79" s="206" t="s">
        <v>121</v>
      </c>
      <c r="W79" s="206" t="s">
        <v>117</v>
      </c>
      <c r="X79" s="206" t="s">
        <v>139</v>
      </c>
      <c r="Y79" s="208">
        <v>0.0</v>
      </c>
      <c r="Z79" s="209"/>
      <c r="AA79" s="209"/>
      <c r="AB79" s="206" t="s">
        <v>140</v>
      </c>
      <c r="AC79" s="28"/>
      <c r="AD79" s="216"/>
      <c r="AE79" s="210" t="str">
        <f>IFERROR(__xludf.DUMMYFUNCTION("""COMPUTED_VALUE"""),"G6")</f>
        <v>G6</v>
      </c>
      <c r="AF79" s="210" t="str">
        <f>IFERROR(__xludf.DUMMYFUNCTION("""COMPUTED_VALUE"""),"FAM")</f>
        <v>FAM</v>
      </c>
      <c r="AG79" s="210" t="str">
        <f>IFERROR(__xludf.DUMMYFUNCTION("""COMPUTED_VALUE"""),"Undetermined")</f>
        <v>Undetermined</v>
      </c>
      <c r="AH79" s="210" t="str">
        <f t="shared" si="1"/>
        <v>CY5</v>
      </c>
      <c r="AI79" s="210" t="str">
        <f t="shared" si="2"/>
        <v>Undetermined</v>
      </c>
      <c r="AK79" s="3" t="s">
        <v>238</v>
      </c>
      <c r="AL79" s="242" t="str">
        <f t="shared" si="18"/>
        <v/>
      </c>
      <c r="AM79" s="6" t="str">
        <f t="shared" si="4"/>
        <v>Undetermined</v>
      </c>
      <c r="AN79" s="188" t="str">
        <f t="shared" si="5"/>
        <v>Undetermined</v>
      </c>
      <c r="AP79" s="210" t="s">
        <v>238</v>
      </c>
      <c r="AQ79" s="212"/>
      <c r="AR79" s="212" t="s">
        <v>140</v>
      </c>
      <c r="AS79" s="212" t="s">
        <v>140</v>
      </c>
    </row>
    <row r="80">
      <c r="A80" s="13"/>
      <c r="G80" s="3"/>
      <c r="H80" s="8"/>
      <c r="I80" s="6"/>
      <c r="J80" s="188"/>
      <c r="K80" s="234" t="str">
        <f t="shared" si="7"/>
        <v/>
      </c>
      <c r="L80" s="263"/>
      <c r="M80" s="188"/>
      <c r="N80" s="279"/>
      <c r="O80" s="142"/>
      <c r="P80" s="226"/>
      <c r="Q80" s="206" t="s">
        <v>221</v>
      </c>
      <c r="R80" s="207" t="b">
        <v>0</v>
      </c>
      <c r="S80" s="206" t="s">
        <v>21</v>
      </c>
      <c r="T80" s="206" t="s">
        <v>114</v>
      </c>
      <c r="U80" s="206" t="s">
        <v>115</v>
      </c>
      <c r="V80" s="206" t="s">
        <v>116</v>
      </c>
      <c r="W80" s="206" t="s">
        <v>117</v>
      </c>
      <c r="X80" s="206" t="s">
        <v>139</v>
      </c>
      <c r="Y80" s="208">
        <v>0.0</v>
      </c>
      <c r="Z80" s="209"/>
      <c r="AA80" s="209"/>
      <c r="AB80" s="206" t="s">
        <v>140</v>
      </c>
      <c r="AC80" s="28"/>
      <c r="AD80" s="216"/>
      <c r="AE80" s="210" t="str">
        <f>IFERROR(__xludf.DUMMYFUNCTION("""COMPUTED_VALUE"""),"G7")</f>
        <v>G7</v>
      </c>
      <c r="AF80" s="210" t="str">
        <f>IFERROR(__xludf.DUMMYFUNCTION("""COMPUTED_VALUE"""),"FAM")</f>
        <v>FAM</v>
      </c>
      <c r="AG80" s="210" t="str">
        <f>IFERROR(__xludf.DUMMYFUNCTION("""COMPUTED_VALUE"""),"Undetermined")</f>
        <v>Undetermined</v>
      </c>
      <c r="AH80" s="210" t="str">
        <f t="shared" si="1"/>
        <v>CY5</v>
      </c>
      <c r="AI80" s="210" t="str">
        <f t="shared" si="2"/>
        <v>Undetermined</v>
      </c>
      <c r="AK80" s="3" t="s">
        <v>239</v>
      </c>
      <c r="AL80" s="242" t="str">
        <f t="shared" si="18"/>
        <v/>
      </c>
      <c r="AM80" s="6" t="str">
        <f t="shared" si="4"/>
        <v>Undetermined</v>
      </c>
      <c r="AN80" s="188" t="str">
        <f t="shared" si="5"/>
        <v>Undetermined</v>
      </c>
      <c r="AP80" s="210" t="s">
        <v>239</v>
      </c>
      <c r="AQ80" s="212"/>
      <c r="AR80" s="212" t="s">
        <v>140</v>
      </c>
      <c r="AS80" s="212" t="s">
        <v>140</v>
      </c>
    </row>
    <row r="81">
      <c r="A81" s="13"/>
      <c r="G81" s="3"/>
      <c r="H81" s="8"/>
      <c r="I81" s="6"/>
      <c r="J81" s="188"/>
      <c r="K81" s="234" t="str">
        <f t="shared" si="7"/>
        <v/>
      </c>
      <c r="L81" s="263"/>
      <c r="M81" s="188"/>
      <c r="N81" s="289"/>
      <c r="O81" s="39"/>
      <c r="P81" s="226"/>
      <c r="Q81" s="206" t="s">
        <v>221</v>
      </c>
      <c r="R81" s="207" t="b">
        <v>0</v>
      </c>
      <c r="S81" s="206" t="s">
        <v>21</v>
      </c>
      <c r="T81" s="206" t="s">
        <v>120</v>
      </c>
      <c r="U81" s="206" t="s">
        <v>115</v>
      </c>
      <c r="V81" s="206" t="s">
        <v>121</v>
      </c>
      <c r="W81" s="206" t="s">
        <v>117</v>
      </c>
      <c r="X81" s="206" t="s">
        <v>139</v>
      </c>
      <c r="Y81" s="208">
        <v>0.0</v>
      </c>
      <c r="Z81" s="209"/>
      <c r="AA81" s="209"/>
      <c r="AB81" s="206" t="s">
        <v>140</v>
      </c>
      <c r="AC81" s="28"/>
      <c r="AD81" s="216"/>
      <c r="AE81" s="210" t="str">
        <f>IFERROR(__xludf.DUMMYFUNCTION("""COMPUTED_VALUE"""),"G8")</f>
        <v>G8</v>
      </c>
      <c r="AF81" s="210" t="str">
        <f>IFERROR(__xludf.DUMMYFUNCTION("""COMPUTED_VALUE"""),"FAM")</f>
        <v>FAM</v>
      </c>
      <c r="AG81" s="210" t="str">
        <f>IFERROR(__xludf.DUMMYFUNCTION("""COMPUTED_VALUE"""),"Undetermined")</f>
        <v>Undetermined</v>
      </c>
      <c r="AH81" s="210" t="str">
        <f t="shared" si="1"/>
        <v>CY5</v>
      </c>
      <c r="AI81" s="210" t="str">
        <f t="shared" si="2"/>
        <v>Undetermined</v>
      </c>
      <c r="AK81" s="3" t="s">
        <v>240</v>
      </c>
      <c r="AL81" s="242" t="str">
        <f t="shared" si="18"/>
        <v/>
      </c>
      <c r="AM81" s="6" t="str">
        <f t="shared" si="4"/>
        <v>Undetermined</v>
      </c>
      <c r="AN81" s="188" t="str">
        <f t="shared" si="5"/>
        <v>Undetermined</v>
      </c>
      <c r="AP81" s="210" t="s">
        <v>240</v>
      </c>
      <c r="AQ81" s="212"/>
      <c r="AR81" s="212" t="s">
        <v>140</v>
      </c>
      <c r="AS81" s="212" t="s">
        <v>140</v>
      </c>
    </row>
    <row r="82">
      <c r="A82" s="13"/>
      <c r="G82" s="3"/>
      <c r="H82" s="8"/>
      <c r="I82" s="6"/>
      <c r="J82" s="188"/>
      <c r="K82" s="234" t="str">
        <f t="shared" si="7"/>
        <v/>
      </c>
      <c r="L82" s="263"/>
      <c r="M82" s="188"/>
      <c r="N82" s="290"/>
      <c r="O82" s="9"/>
      <c r="P82" s="226"/>
      <c r="Q82" s="206" t="s">
        <v>149</v>
      </c>
      <c r="R82" s="207" t="b">
        <v>0</v>
      </c>
      <c r="S82" s="206" t="s">
        <v>21</v>
      </c>
      <c r="T82" s="206" t="s">
        <v>114</v>
      </c>
      <c r="U82" s="206" t="s">
        <v>115</v>
      </c>
      <c r="V82" s="206" t="s">
        <v>116</v>
      </c>
      <c r="W82" s="206" t="s">
        <v>117</v>
      </c>
      <c r="X82" s="206" t="s">
        <v>118</v>
      </c>
      <c r="Y82" s="208">
        <v>1.367792086</v>
      </c>
      <c r="Z82" s="209"/>
      <c r="AA82" s="209"/>
      <c r="AB82" s="206">
        <v>33.47028109</v>
      </c>
      <c r="AC82" s="28"/>
      <c r="AD82" s="216"/>
      <c r="AE82" s="210" t="str">
        <f>IFERROR(__xludf.DUMMYFUNCTION("""COMPUTED_VALUE"""),"G9")</f>
        <v>G9</v>
      </c>
      <c r="AF82" s="210" t="str">
        <f>IFERROR(__xludf.DUMMYFUNCTION("""COMPUTED_VALUE"""),"FAM")</f>
        <v>FAM</v>
      </c>
      <c r="AG82" s="210" t="str">
        <f>IFERROR(__xludf.DUMMYFUNCTION("""COMPUTED_VALUE"""),"Undetermined")</f>
        <v>Undetermined</v>
      </c>
      <c r="AH82" s="210" t="str">
        <f t="shared" si="1"/>
        <v>CY5</v>
      </c>
      <c r="AI82" s="210" t="str">
        <f t="shared" si="2"/>
        <v>Undetermined</v>
      </c>
      <c r="AK82" s="3" t="s">
        <v>241</v>
      </c>
      <c r="AL82" s="242" t="str">
        <f t="shared" ref="AL82:AL89" si="19">L5</f>
        <v/>
      </c>
      <c r="AM82" s="6" t="str">
        <f t="shared" si="4"/>
        <v>#N/A</v>
      </c>
      <c r="AN82" s="188" t="str">
        <f t="shared" si="5"/>
        <v>#N/A</v>
      </c>
      <c r="AP82" s="210" t="s">
        <v>241</v>
      </c>
      <c r="AQ82" s="212"/>
      <c r="AR82" s="212" t="e">
        <v>#N/A</v>
      </c>
      <c r="AS82" s="212" t="e">
        <v>#N/A</v>
      </c>
    </row>
    <row r="83">
      <c r="A83" s="13"/>
      <c r="G83" s="3"/>
      <c r="H83" s="8"/>
      <c r="I83" s="6"/>
      <c r="J83" s="188"/>
      <c r="K83" s="234" t="str">
        <f t="shared" si="7"/>
        <v/>
      </c>
      <c r="L83" s="263"/>
      <c r="M83" s="188"/>
      <c r="N83" s="290"/>
      <c r="O83" s="9"/>
      <c r="P83" s="226"/>
      <c r="Q83" s="206" t="s">
        <v>149</v>
      </c>
      <c r="R83" s="207" t="b">
        <v>0</v>
      </c>
      <c r="S83" s="206" t="s">
        <v>21</v>
      </c>
      <c r="T83" s="206" t="s">
        <v>120</v>
      </c>
      <c r="U83" s="206" t="s">
        <v>115</v>
      </c>
      <c r="V83" s="206" t="s">
        <v>121</v>
      </c>
      <c r="W83" s="206" t="s">
        <v>117</v>
      </c>
      <c r="X83" s="206" t="s">
        <v>139</v>
      </c>
      <c r="Y83" s="208">
        <v>0.0</v>
      </c>
      <c r="Z83" s="209"/>
      <c r="AA83" s="209"/>
      <c r="AB83" s="206" t="s">
        <v>140</v>
      </c>
      <c r="AC83" s="28"/>
      <c r="AD83" s="216"/>
      <c r="AE83" s="210" t="str">
        <f>IFERROR(__xludf.DUMMYFUNCTION("""COMPUTED_VALUE"""),"G10")</f>
        <v>G10</v>
      </c>
      <c r="AF83" s="210" t="str">
        <f>IFERROR(__xludf.DUMMYFUNCTION("""COMPUTED_VALUE"""),"FAM")</f>
        <v>FAM</v>
      </c>
      <c r="AG83" s="210" t="str">
        <f>IFERROR(__xludf.DUMMYFUNCTION("""COMPUTED_VALUE"""),"Undetermined")</f>
        <v>Undetermined</v>
      </c>
      <c r="AH83" s="210" t="str">
        <f t="shared" si="1"/>
        <v>CY5</v>
      </c>
      <c r="AI83" s="210" t="str">
        <f t="shared" si="2"/>
        <v>Undetermined</v>
      </c>
      <c r="AK83" s="3" t="s">
        <v>242</v>
      </c>
      <c r="AL83" s="242" t="str">
        <f t="shared" si="19"/>
        <v/>
      </c>
      <c r="AM83" s="6" t="str">
        <f t="shared" si="4"/>
        <v>#N/A</v>
      </c>
      <c r="AN83" s="188" t="str">
        <f t="shared" si="5"/>
        <v>#N/A</v>
      </c>
      <c r="AP83" s="210" t="s">
        <v>242</v>
      </c>
      <c r="AQ83" s="212"/>
      <c r="AR83" s="212" t="e">
        <v>#N/A</v>
      </c>
      <c r="AS83" s="212" t="e">
        <v>#N/A</v>
      </c>
    </row>
    <row r="84">
      <c r="A84" s="13"/>
      <c r="G84" s="3"/>
      <c r="H84" s="8"/>
      <c r="I84" s="6"/>
      <c r="J84" s="188"/>
      <c r="K84" s="234" t="str">
        <f t="shared" si="7"/>
        <v/>
      </c>
      <c r="L84" s="263"/>
      <c r="M84" s="188"/>
      <c r="N84" s="290"/>
      <c r="O84" s="9"/>
      <c r="P84" s="226"/>
      <c r="Q84" s="206" t="s">
        <v>147</v>
      </c>
      <c r="R84" s="207" t="b">
        <v>0</v>
      </c>
      <c r="S84" s="206" t="s">
        <v>21</v>
      </c>
      <c r="T84" s="206" t="s">
        <v>114</v>
      </c>
      <c r="U84" s="206" t="s">
        <v>115</v>
      </c>
      <c r="V84" s="206" t="s">
        <v>116</v>
      </c>
      <c r="W84" s="206" t="s">
        <v>117</v>
      </c>
      <c r="X84" s="206" t="s">
        <v>118</v>
      </c>
      <c r="Y84" s="208">
        <v>1.373708688</v>
      </c>
      <c r="Z84" s="209"/>
      <c r="AA84" s="209"/>
      <c r="AB84" s="206">
        <v>34.16362435</v>
      </c>
      <c r="AC84" s="28"/>
      <c r="AD84" s="216"/>
      <c r="AE84" s="210" t="str">
        <f>IFERROR(__xludf.DUMMYFUNCTION("""COMPUTED_VALUE"""),"G11")</f>
        <v>G11</v>
      </c>
      <c r="AF84" s="210" t="str">
        <f>IFERROR(__xludf.DUMMYFUNCTION("""COMPUTED_VALUE"""),"FAM")</f>
        <v>FAM</v>
      </c>
      <c r="AG84" s="210" t="str">
        <f>IFERROR(__xludf.DUMMYFUNCTION("""COMPUTED_VALUE"""),"Undetermined")</f>
        <v>Undetermined</v>
      </c>
      <c r="AH84" s="210" t="str">
        <f t="shared" si="1"/>
        <v>CY5</v>
      </c>
      <c r="AI84" s="210" t="str">
        <f t="shared" si="2"/>
        <v>Undetermined</v>
      </c>
      <c r="AK84" s="3" t="s">
        <v>243</v>
      </c>
      <c r="AL84" s="242" t="str">
        <f t="shared" si="19"/>
        <v/>
      </c>
      <c r="AM84" s="6" t="str">
        <f t="shared" si="4"/>
        <v>#N/A</v>
      </c>
      <c r="AN84" s="188" t="str">
        <f t="shared" si="5"/>
        <v>#N/A</v>
      </c>
      <c r="AP84" s="210" t="s">
        <v>243</v>
      </c>
      <c r="AQ84" s="212"/>
      <c r="AR84" s="212" t="e">
        <v>#N/A</v>
      </c>
      <c r="AS84" s="212" t="e">
        <v>#N/A</v>
      </c>
    </row>
    <row r="85">
      <c r="A85" s="13"/>
      <c r="G85" s="3"/>
      <c r="H85" s="8"/>
      <c r="I85" s="6"/>
      <c r="J85" s="188"/>
      <c r="K85" s="234" t="str">
        <f t="shared" si="7"/>
        <v/>
      </c>
      <c r="L85" s="263"/>
      <c r="M85" s="188"/>
      <c r="N85" s="290"/>
      <c r="O85" s="9"/>
      <c r="P85" s="226"/>
      <c r="Q85" s="206" t="s">
        <v>147</v>
      </c>
      <c r="R85" s="207" t="b">
        <v>0</v>
      </c>
      <c r="S85" s="206" t="s">
        <v>21</v>
      </c>
      <c r="T85" s="206" t="s">
        <v>120</v>
      </c>
      <c r="U85" s="206" t="s">
        <v>115</v>
      </c>
      <c r="V85" s="206" t="s">
        <v>121</v>
      </c>
      <c r="W85" s="206" t="s">
        <v>117</v>
      </c>
      <c r="X85" s="206" t="s">
        <v>139</v>
      </c>
      <c r="Y85" s="208">
        <v>0.0</v>
      </c>
      <c r="Z85" s="209"/>
      <c r="AA85" s="209"/>
      <c r="AB85" s="206" t="s">
        <v>140</v>
      </c>
      <c r="AC85" s="28"/>
      <c r="AD85" s="216"/>
      <c r="AE85" s="210" t="str">
        <f>IFERROR(__xludf.DUMMYFUNCTION("""COMPUTED_VALUE"""),"G12")</f>
        <v>G12</v>
      </c>
      <c r="AF85" s="210" t="str">
        <f>IFERROR(__xludf.DUMMYFUNCTION("""COMPUTED_VALUE"""),"FAM")</f>
        <v>FAM</v>
      </c>
      <c r="AG85" s="210" t="str">
        <f>IFERROR(__xludf.DUMMYFUNCTION("""COMPUTED_VALUE"""),"Undetermined")</f>
        <v>Undetermined</v>
      </c>
      <c r="AH85" s="210" t="str">
        <f t="shared" si="1"/>
        <v>CY5</v>
      </c>
      <c r="AI85" s="210" t="str">
        <f t="shared" si="2"/>
        <v>Undetermined</v>
      </c>
      <c r="AK85" s="3" t="s">
        <v>244</v>
      </c>
      <c r="AL85" s="242" t="str">
        <f t="shared" si="19"/>
        <v/>
      </c>
      <c r="AM85" s="6" t="str">
        <f t="shared" si="4"/>
        <v>#N/A</v>
      </c>
      <c r="AN85" s="188" t="str">
        <f t="shared" si="5"/>
        <v>#N/A</v>
      </c>
      <c r="AP85" s="210" t="s">
        <v>244</v>
      </c>
      <c r="AQ85" s="212"/>
      <c r="AR85" s="212" t="e">
        <v>#N/A</v>
      </c>
      <c r="AS85" s="212" t="e">
        <v>#N/A</v>
      </c>
    </row>
    <row r="86">
      <c r="A86" s="13"/>
      <c r="G86" s="3"/>
      <c r="H86" s="8"/>
      <c r="I86" s="6"/>
      <c r="J86" s="188"/>
      <c r="K86" s="234" t="str">
        <f t="shared" si="7"/>
        <v/>
      </c>
      <c r="L86" s="263"/>
      <c r="M86" s="188"/>
      <c r="N86" s="290"/>
      <c r="O86" s="9"/>
      <c r="P86" s="226"/>
      <c r="Q86" s="206" t="s">
        <v>187</v>
      </c>
      <c r="R86" s="207" t="b">
        <v>0</v>
      </c>
      <c r="S86" s="206" t="s">
        <v>21</v>
      </c>
      <c r="T86" s="206" t="s">
        <v>114</v>
      </c>
      <c r="U86" s="206" t="s">
        <v>115</v>
      </c>
      <c r="V86" s="206" t="s">
        <v>116</v>
      </c>
      <c r="W86" s="206" t="s">
        <v>117</v>
      </c>
      <c r="X86" s="206" t="s">
        <v>139</v>
      </c>
      <c r="Y86" s="208">
        <v>0.0</v>
      </c>
      <c r="Z86" s="209"/>
      <c r="AA86" s="209"/>
      <c r="AB86" s="206" t="s">
        <v>140</v>
      </c>
      <c r="AC86" s="28"/>
      <c r="AD86" s="216"/>
      <c r="AE86" s="210" t="str">
        <f>IFERROR(__xludf.DUMMYFUNCTION("""COMPUTED_VALUE"""),"H1")</f>
        <v>H1</v>
      </c>
      <c r="AF86" s="210" t="str">
        <f>IFERROR(__xludf.DUMMYFUNCTION("""COMPUTED_VALUE"""),"FAM")</f>
        <v>FAM</v>
      </c>
      <c r="AG86" s="210">
        <f>IFERROR(__xludf.DUMMYFUNCTION("""COMPUTED_VALUE"""),33.33514267605632)</f>
        <v>33.33514268</v>
      </c>
      <c r="AH86" s="210" t="str">
        <f t="shared" si="1"/>
        <v>CY5</v>
      </c>
      <c r="AI86" s="210" t="str">
        <f t="shared" si="2"/>
        <v>Undetermined</v>
      </c>
      <c r="AK86" s="3" t="s">
        <v>245</v>
      </c>
      <c r="AL86" s="242" t="str">
        <f t="shared" si="19"/>
        <v/>
      </c>
      <c r="AM86" s="6" t="str">
        <f t="shared" si="4"/>
        <v>#N/A</v>
      </c>
      <c r="AN86" s="188" t="str">
        <f t="shared" si="5"/>
        <v>#N/A</v>
      </c>
      <c r="AP86" s="210" t="s">
        <v>245</v>
      </c>
      <c r="AQ86" s="212"/>
      <c r="AR86" s="212" t="e">
        <v>#N/A</v>
      </c>
      <c r="AS86" s="212" t="e">
        <v>#N/A</v>
      </c>
    </row>
    <row r="87">
      <c r="A87" s="13"/>
      <c r="G87" s="3"/>
      <c r="H87" s="8"/>
      <c r="I87" s="6"/>
      <c r="J87" s="188"/>
      <c r="K87" s="234" t="str">
        <f t="shared" si="7"/>
        <v/>
      </c>
      <c r="L87" s="263"/>
      <c r="M87" s="188"/>
      <c r="N87" s="290"/>
      <c r="O87" s="9"/>
      <c r="P87" s="226"/>
      <c r="Q87" s="206" t="s">
        <v>187</v>
      </c>
      <c r="R87" s="207" t="b">
        <v>0</v>
      </c>
      <c r="S87" s="206" t="s">
        <v>21</v>
      </c>
      <c r="T87" s="206" t="s">
        <v>120</v>
      </c>
      <c r="U87" s="206" t="s">
        <v>115</v>
      </c>
      <c r="V87" s="206" t="s">
        <v>121</v>
      </c>
      <c r="W87" s="206" t="s">
        <v>117</v>
      </c>
      <c r="X87" s="206" t="s">
        <v>139</v>
      </c>
      <c r="Y87" s="208">
        <v>0.0</v>
      </c>
      <c r="Z87" s="209"/>
      <c r="AA87" s="209"/>
      <c r="AB87" s="206" t="s">
        <v>140</v>
      </c>
      <c r="AC87" s="28"/>
      <c r="AD87" s="216"/>
      <c r="AE87" s="210" t="str">
        <f>IFERROR(__xludf.DUMMYFUNCTION("""COMPUTED_VALUE"""),"H2")</f>
        <v>H2</v>
      </c>
      <c r="AF87" s="210" t="str">
        <f>IFERROR(__xludf.DUMMYFUNCTION("""COMPUTED_VALUE"""),"FAM")</f>
        <v>FAM</v>
      </c>
      <c r="AG87" s="210">
        <f>IFERROR(__xludf.DUMMYFUNCTION("""COMPUTED_VALUE"""),33.044917503863616)</f>
        <v>33.0449175</v>
      </c>
      <c r="AH87" s="210" t="str">
        <f t="shared" si="1"/>
        <v>CY5</v>
      </c>
      <c r="AI87" s="210" t="str">
        <f t="shared" si="2"/>
        <v>Undetermined</v>
      </c>
      <c r="AK87" s="3" t="s">
        <v>246</v>
      </c>
      <c r="AL87" s="242" t="str">
        <f t="shared" si="19"/>
        <v/>
      </c>
      <c r="AM87" s="6" t="str">
        <f t="shared" si="4"/>
        <v>Undetermined</v>
      </c>
      <c r="AN87" s="188" t="str">
        <f t="shared" si="5"/>
        <v>Undetermined</v>
      </c>
      <c r="AP87" s="210" t="s">
        <v>246</v>
      </c>
      <c r="AQ87" s="212"/>
      <c r="AR87" s="212" t="s">
        <v>140</v>
      </c>
      <c r="AS87" s="212" t="s">
        <v>140</v>
      </c>
    </row>
    <row r="88">
      <c r="A88" s="13"/>
      <c r="G88" s="3"/>
      <c r="H88" s="8"/>
      <c r="I88" s="6"/>
      <c r="J88" s="188"/>
      <c r="K88" s="234" t="str">
        <f t="shared" si="7"/>
        <v/>
      </c>
      <c r="L88" s="263"/>
      <c r="M88" s="188"/>
      <c r="N88" s="289"/>
      <c r="O88" s="39"/>
      <c r="P88" s="226"/>
      <c r="Q88" s="206" t="s">
        <v>197</v>
      </c>
      <c r="R88" s="207" t="b">
        <v>0</v>
      </c>
      <c r="S88" s="206" t="s">
        <v>21</v>
      </c>
      <c r="T88" s="206" t="s">
        <v>114</v>
      </c>
      <c r="U88" s="206" t="s">
        <v>115</v>
      </c>
      <c r="V88" s="206" t="s">
        <v>116</v>
      </c>
      <c r="W88" s="206" t="s">
        <v>117</v>
      </c>
      <c r="X88" s="206" t="s">
        <v>139</v>
      </c>
      <c r="Y88" s="208">
        <v>0.0</v>
      </c>
      <c r="Z88" s="209"/>
      <c r="AA88" s="209"/>
      <c r="AB88" s="206" t="s">
        <v>140</v>
      </c>
      <c r="AC88" s="28"/>
      <c r="AD88" s="216"/>
      <c r="AE88" s="210" t="str">
        <f>IFERROR(__xludf.DUMMYFUNCTION("""COMPUTED_VALUE"""),"H3")</f>
        <v>H3</v>
      </c>
      <c r="AF88" s="210" t="str">
        <f>IFERROR(__xludf.DUMMYFUNCTION("""COMPUTED_VALUE"""),"FAM")</f>
        <v>FAM</v>
      </c>
      <c r="AG88" s="210" t="str">
        <f>IFERROR(__xludf.DUMMYFUNCTION("""COMPUTED_VALUE"""),"Undetermined")</f>
        <v>Undetermined</v>
      </c>
      <c r="AH88" s="210" t="str">
        <f t="shared" si="1"/>
        <v>CY5</v>
      </c>
      <c r="AI88" s="210" t="str">
        <f t="shared" si="2"/>
        <v>Undetermined</v>
      </c>
      <c r="AK88" s="3" t="s">
        <v>247</v>
      </c>
      <c r="AL88" s="242" t="str">
        <f t="shared" si="19"/>
        <v/>
      </c>
      <c r="AM88" s="6" t="str">
        <f t="shared" si="4"/>
        <v>Undetermined</v>
      </c>
      <c r="AN88" s="188" t="str">
        <f t="shared" si="5"/>
        <v>Undetermined</v>
      </c>
      <c r="AP88" s="210" t="s">
        <v>247</v>
      </c>
      <c r="AQ88" s="212"/>
      <c r="AR88" s="212" t="s">
        <v>140</v>
      </c>
      <c r="AS88" s="212" t="s">
        <v>140</v>
      </c>
    </row>
    <row r="89">
      <c r="A89" s="13"/>
      <c r="G89" s="3"/>
      <c r="H89" s="8"/>
      <c r="I89" s="6"/>
      <c r="J89" s="188"/>
      <c r="K89" s="234" t="str">
        <f t="shared" si="7"/>
        <v/>
      </c>
      <c r="L89" s="263"/>
      <c r="M89" s="188"/>
      <c r="N89" s="289"/>
      <c r="O89" s="39"/>
      <c r="P89" s="226"/>
      <c r="Q89" s="206" t="s">
        <v>197</v>
      </c>
      <c r="R89" s="207" t="b">
        <v>0</v>
      </c>
      <c r="S89" s="206" t="s">
        <v>21</v>
      </c>
      <c r="T89" s="206" t="s">
        <v>120</v>
      </c>
      <c r="U89" s="206" t="s">
        <v>115</v>
      </c>
      <c r="V89" s="206" t="s">
        <v>121</v>
      </c>
      <c r="W89" s="206" t="s">
        <v>117</v>
      </c>
      <c r="X89" s="206" t="s">
        <v>139</v>
      </c>
      <c r="Y89" s="208">
        <v>0.0</v>
      </c>
      <c r="Z89" s="209"/>
      <c r="AA89" s="209"/>
      <c r="AB89" s="206" t="s">
        <v>140</v>
      </c>
      <c r="AC89" s="28"/>
      <c r="AD89" s="216"/>
      <c r="AE89" s="210" t="str">
        <f>IFERROR(__xludf.DUMMYFUNCTION("""COMPUTED_VALUE"""),"H4")</f>
        <v>H4</v>
      </c>
      <c r="AF89" s="210" t="str">
        <f>IFERROR(__xludf.DUMMYFUNCTION("""COMPUTED_VALUE"""),"FAM")</f>
        <v>FAM</v>
      </c>
      <c r="AG89" s="210" t="str">
        <f>IFERROR(__xludf.DUMMYFUNCTION("""COMPUTED_VALUE"""),"Undetermined")</f>
        <v>Undetermined</v>
      </c>
      <c r="AH89" s="210" t="str">
        <f t="shared" si="1"/>
        <v>CY5</v>
      </c>
      <c r="AI89" s="210" t="str">
        <f t="shared" si="2"/>
        <v>Undetermined</v>
      </c>
      <c r="AK89" s="3" t="s">
        <v>248</v>
      </c>
      <c r="AL89" s="242" t="str">
        <f t="shared" si="19"/>
        <v/>
      </c>
      <c r="AM89" s="6" t="str">
        <f t="shared" si="4"/>
        <v>Undetermined</v>
      </c>
      <c r="AN89" s="188" t="str">
        <f t="shared" si="5"/>
        <v>Undetermined</v>
      </c>
      <c r="AP89" s="210" t="s">
        <v>248</v>
      </c>
      <c r="AQ89" s="212"/>
      <c r="AR89" s="212" t="s">
        <v>140</v>
      </c>
      <c r="AS89" s="212" t="s">
        <v>140</v>
      </c>
    </row>
    <row r="90">
      <c r="A90" s="13"/>
      <c r="G90" s="3"/>
      <c r="H90" s="8"/>
      <c r="I90" s="6"/>
      <c r="J90" s="188"/>
      <c r="K90" s="234" t="str">
        <f t="shared" si="7"/>
        <v/>
      </c>
      <c r="L90" s="263"/>
      <c r="M90" s="188"/>
      <c r="N90" s="289"/>
      <c r="O90" s="39"/>
      <c r="P90" s="226"/>
      <c r="Q90" s="206" t="s">
        <v>204</v>
      </c>
      <c r="R90" s="207" t="b">
        <v>0</v>
      </c>
      <c r="S90" s="206" t="s">
        <v>21</v>
      </c>
      <c r="T90" s="206" t="s">
        <v>114</v>
      </c>
      <c r="U90" s="206" t="s">
        <v>115</v>
      </c>
      <c r="V90" s="206" t="s">
        <v>116</v>
      </c>
      <c r="W90" s="206" t="s">
        <v>117</v>
      </c>
      <c r="X90" s="291" t="s">
        <v>139</v>
      </c>
      <c r="Y90" s="292">
        <v>0.0</v>
      </c>
      <c r="Z90" s="293"/>
      <c r="AA90" s="209"/>
      <c r="AB90" s="206" t="s">
        <v>140</v>
      </c>
      <c r="AC90" s="28"/>
      <c r="AD90" s="216"/>
      <c r="AE90" s="210" t="str">
        <f>IFERROR(__xludf.DUMMYFUNCTION("""COMPUTED_VALUE"""),"H5")</f>
        <v>H5</v>
      </c>
      <c r="AF90" s="210" t="str">
        <f>IFERROR(__xludf.DUMMYFUNCTION("""COMPUTED_VALUE"""),"FAM")</f>
        <v>FAM</v>
      </c>
      <c r="AG90" s="210" t="str">
        <f>IFERROR(__xludf.DUMMYFUNCTION("""COMPUTED_VALUE"""),"Undetermined")</f>
        <v>Undetermined</v>
      </c>
      <c r="AH90" s="210" t="str">
        <f t="shared" si="1"/>
        <v>CY5</v>
      </c>
      <c r="AI90" s="210" t="str">
        <f t="shared" si="2"/>
        <v>Undetermined</v>
      </c>
      <c r="AK90" s="3" t="s">
        <v>249</v>
      </c>
      <c r="AL90" s="242" t="str">
        <f t="shared" ref="AL90:AL97" si="20">M5</f>
        <v/>
      </c>
      <c r="AM90" s="6" t="str">
        <f t="shared" si="4"/>
        <v>#N/A</v>
      </c>
      <c r="AN90" s="188" t="str">
        <f t="shared" si="5"/>
        <v>#N/A</v>
      </c>
      <c r="AP90" s="210" t="s">
        <v>249</v>
      </c>
      <c r="AQ90" s="212"/>
      <c r="AR90" s="212" t="e">
        <v>#N/A</v>
      </c>
      <c r="AS90" s="212" t="e">
        <v>#N/A</v>
      </c>
    </row>
    <row r="91">
      <c r="A91" s="3"/>
      <c r="G91" s="3"/>
      <c r="H91" s="8"/>
      <c r="I91" s="6"/>
      <c r="J91" s="188"/>
      <c r="K91" s="234" t="str">
        <f t="shared" si="7"/>
        <v/>
      </c>
      <c r="L91" s="263"/>
      <c r="M91" s="188"/>
      <c r="N91" s="226"/>
      <c r="P91" s="226"/>
      <c r="Q91" s="206" t="s">
        <v>204</v>
      </c>
      <c r="R91" s="207" t="b">
        <v>0</v>
      </c>
      <c r="S91" s="206" t="s">
        <v>21</v>
      </c>
      <c r="T91" s="206" t="s">
        <v>120</v>
      </c>
      <c r="U91" s="206" t="s">
        <v>115</v>
      </c>
      <c r="V91" s="206" t="s">
        <v>121</v>
      </c>
      <c r="W91" s="206" t="s">
        <v>117</v>
      </c>
      <c r="X91" s="291" t="s">
        <v>139</v>
      </c>
      <c r="Y91" s="292">
        <v>0.0</v>
      </c>
      <c r="Z91" s="293"/>
      <c r="AA91" s="209"/>
      <c r="AB91" s="206" t="s">
        <v>140</v>
      </c>
      <c r="AC91" s="28"/>
      <c r="AD91" s="216"/>
      <c r="AE91" s="210" t="str">
        <f>IFERROR(__xludf.DUMMYFUNCTION("""COMPUTED_VALUE"""),"H6")</f>
        <v>H6</v>
      </c>
      <c r="AF91" s="210" t="str">
        <f>IFERROR(__xludf.DUMMYFUNCTION("""COMPUTED_VALUE"""),"FAM")</f>
        <v>FAM</v>
      </c>
      <c r="AG91" s="210" t="str">
        <f>IFERROR(__xludf.DUMMYFUNCTION("""COMPUTED_VALUE"""),"Undetermined")</f>
        <v>Undetermined</v>
      </c>
      <c r="AH91" s="210" t="str">
        <f t="shared" si="1"/>
        <v>CY5</v>
      </c>
      <c r="AI91" s="210" t="str">
        <f t="shared" si="2"/>
        <v>Undetermined</v>
      </c>
      <c r="AK91" s="3" t="s">
        <v>250</v>
      </c>
      <c r="AL91" s="242" t="str">
        <f t="shared" si="20"/>
        <v/>
      </c>
      <c r="AM91" s="6" t="str">
        <f t="shared" si="4"/>
        <v>#N/A</v>
      </c>
      <c r="AN91" s="188" t="str">
        <f t="shared" si="5"/>
        <v>#N/A</v>
      </c>
      <c r="AP91" s="210" t="s">
        <v>250</v>
      </c>
      <c r="AQ91" s="212"/>
      <c r="AR91" s="212" t="e">
        <v>#N/A</v>
      </c>
      <c r="AS91" s="212" t="e">
        <v>#N/A</v>
      </c>
    </row>
    <row r="92">
      <c r="A92" s="3"/>
      <c r="G92" s="3"/>
      <c r="H92" s="8"/>
      <c r="I92" s="6"/>
      <c r="J92" s="188"/>
      <c r="K92" s="234" t="str">
        <f t="shared" si="7"/>
        <v/>
      </c>
      <c r="L92" s="263"/>
      <c r="M92" s="188"/>
      <c r="N92" s="226"/>
      <c r="P92" s="226"/>
      <c r="Q92" s="206" t="s">
        <v>211</v>
      </c>
      <c r="R92" s="207" t="b">
        <v>0</v>
      </c>
      <c r="S92" s="206" t="s">
        <v>21</v>
      </c>
      <c r="T92" s="206" t="s">
        <v>114</v>
      </c>
      <c r="U92" s="206" t="s">
        <v>115</v>
      </c>
      <c r="V92" s="206" t="s">
        <v>116</v>
      </c>
      <c r="W92" s="206" t="s">
        <v>117</v>
      </c>
      <c r="X92" s="291" t="s">
        <v>139</v>
      </c>
      <c r="Y92" s="292">
        <v>0.0</v>
      </c>
      <c r="Z92" s="293"/>
      <c r="AA92" s="209"/>
      <c r="AB92" s="206" t="s">
        <v>140</v>
      </c>
      <c r="AC92" s="28"/>
      <c r="AD92" s="216"/>
      <c r="AE92" s="210" t="str">
        <f>IFERROR(__xludf.DUMMYFUNCTION("""COMPUTED_VALUE"""),"H7")</f>
        <v>H7</v>
      </c>
      <c r="AF92" s="210" t="str">
        <f>IFERROR(__xludf.DUMMYFUNCTION("""COMPUTED_VALUE"""),"FAM")</f>
        <v>FAM</v>
      </c>
      <c r="AG92" s="210" t="str">
        <f>IFERROR(__xludf.DUMMYFUNCTION("""COMPUTED_VALUE"""),"Undetermined")</f>
        <v>Undetermined</v>
      </c>
      <c r="AH92" s="210" t="str">
        <f t="shared" si="1"/>
        <v>CY5</v>
      </c>
      <c r="AI92" s="210" t="str">
        <f t="shared" si="2"/>
        <v>Undetermined</v>
      </c>
      <c r="AK92" s="3" t="s">
        <v>251</v>
      </c>
      <c r="AL92" s="242" t="str">
        <f t="shared" si="20"/>
        <v/>
      </c>
      <c r="AM92" s="6" t="str">
        <f t="shared" si="4"/>
        <v>#N/A</v>
      </c>
      <c r="AN92" s="188" t="str">
        <f t="shared" si="5"/>
        <v>#N/A</v>
      </c>
      <c r="AP92" s="210" t="s">
        <v>251</v>
      </c>
      <c r="AQ92" s="212"/>
      <c r="AR92" s="212" t="e">
        <v>#N/A</v>
      </c>
      <c r="AS92" s="212" t="e">
        <v>#N/A</v>
      </c>
    </row>
    <row r="93">
      <c r="A93" s="3"/>
      <c r="G93" s="3"/>
      <c r="H93" s="8"/>
      <c r="I93" s="6"/>
      <c r="J93" s="188"/>
      <c r="K93" s="234" t="str">
        <f t="shared" si="7"/>
        <v/>
      </c>
      <c r="L93" s="263"/>
      <c r="M93" s="188"/>
      <c r="N93" s="294"/>
      <c r="O93" s="50"/>
      <c r="P93" s="226"/>
      <c r="Q93" s="206" t="s">
        <v>211</v>
      </c>
      <c r="R93" s="207" t="b">
        <v>0</v>
      </c>
      <c r="S93" s="206" t="s">
        <v>21</v>
      </c>
      <c r="T93" s="206" t="s">
        <v>120</v>
      </c>
      <c r="U93" s="206" t="s">
        <v>115</v>
      </c>
      <c r="V93" s="206" t="s">
        <v>121</v>
      </c>
      <c r="W93" s="206" t="s">
        <v>117</v>
      </c>
      <c r="X93" s="291" t="s">
        <v>139</v>
      </c>
      <c r="Y93" s="292">
        <v>0.0</v>
      </c>
      <c r="Z93" s="293"/>
      <c r="AA93" s="209"/>
      <c r="AB93" s="206" t="s">
        <v>140</v>
      </c>
      <c r="AC93" s="28"/>
      <c r="AD93" s="216"/>
      <c r="AE93" s="210" t="str">
        <f>IFERROR(__xludf.DUMMYFUNCTION("""COMPUTED_VALUE"""),"H8")</f>
        <v>H8</v>
      </c>
      <c r="AF93" s="210" t="str">
        <f>IFERROR(__xludf.DUMMYFUNCTION("""COMPUTED_VALUE"""),"FAM")</f>
        <v>FAM</v>
      </c>
      <c r="AG93" s="210" t="str">
        <f>IFERROR(__xludf.DUMMYFUNCTION("""COMPUTED_VALUE"""),"Undetermined")</f>
        <v>Undetermined</v>
      </c>
      <c r="AH93" s="210" t="str">
        <f t="shared" si="1"/>
        <v>CY5</v>
      </c>
      <c r="AI93" s="210" t="str">
        <f t="shared" si="2"/>
        <v>Undetermined</v>
      </c>
      <c r="AK93" s="3" t="s">
        <v>252</v>
      </c>
      <c r="AL93" s="242" t="str">
        <f t="shared" si="20"/>
        <v/>
      </c>
      <c r="AM93" s="6" t="str">
        <f t="shared" si="4"/>
        <v>#N/A</v>
      </c>
      <c r="AN93" s="188" t="str">
        <f t="shared" si="5"/>
        <v>#N/A</v>
      </c>
      <c r="AP93" s="210" t="s">
        <v>252</v>
      </c>
      <c r="AQ93" s="212"/>
      <c r="AR93" s="212" t="e">
        <v>#N/A</v>
      </c>
      <c r="AS93" s="212" t="e">
        <v>#N/A</v>
      </c>
    </row>
    <row r="94">
      <c r="A94" s="3"/>
      <c r="G94" s="3"/>
      <c r="H94" s="8"/>
      <c r="I94" s="6"/>
      <c r="J94" s="188"/>
      <c r="K94" s="234" t="str">
        <f t="shared" si="7"/>
        <v/>
      </c>
      <c r="L94" s="263"/>
      <c r="M94" s="188"/>
      <c r="N94" s="294"/>
      <c r="O94" s="50"/>
      <c r="P94" s="226"/>
      <c r="Q94" s="206" t="s">
        <v>217</v>
      </c>
      <c r="R94" s="207" t="b">
        <v>0</v>
      </c>
      <c r="S94" s="206" t="s">
        <v>21</v>
      </c>
      <c r="T94" s="206" t="s">
        <v>114</v>
      </c>
      <c r="U94" s="206" t="s">
        <v>115</v>
      </c>
      <c r="V94" s="206" t="s">
        <v>116</v>
      </c>
      <c r="W94" s="206" t="s">
        <v>117</v>
      </c>
      <c r="X94" s="291" t="s">
        <v>139</v>
      </c>
      <c r="Y94" s="292">
        <v>0.0</v>
      </c>
      <c r="Z94" s="293"/>
      <c r="AA94" s="209"/>
      <c r="AB94" s="206" t="s">
        <v>140</v>
      </c>
      <c r="AC94" s="28"/>
      <c r="AD94" s="216"/>
      <c r="AE94" s="210" t="str">
        <f>IFERROR(__xludf.DUMMYFUNCTION("""COMPUTED_VALUE"""),"H9")</f>
        <v>H9</v>
      </c>
      <c r="AF94" s="210" t="str">
        <f>IFERROR(__xludf.DUMMYFUNCTION("""COMPUTED_VALUE"""),"FAM")</f>
        <v>FAM</v>
      </c>
      <c r="AG94" s="210" t="str">
        <f>IFERROR(__xludf.DUMMYFUNCTION("""COMPUTED_VALUE"""),"Undetermined")</f>
        <v>Undetermined</v>
      </c>
      <c r="AH94" s="210" t="str">
        <f t="shared" si="1"/>
        <v>CY5</v>
      </c>
      <c r="AI94" s="210" t="str">
        <f t="shared" si="2"/>
        <v>Undetermined</v>
      </c>
      <c r="AK94" s="3" t="s">
        <v>253</v>
      </c>
      <c r="AL94" s="242" t="str">
        <f t="shared" si="20"/>
        <v/>
      </c>
      <c r="AM94" s="6" t="str">
        <f t="shared" si="4"/>
        <v>#N/A</v>
      </c>
      <c r="AN94" s="188" t="str">
        <f t="shared" si="5"/>
        <v>#N/A</v>
      </c>
      <c r="AP94" s="210" t="s">
        <v>253</v>
      </c>
      <c r="AQ94" s="212"/>
      <c r="AR94" s="212" t="e">
        <v>#N/A</v>
      </c>
      <c r="AS94" s="212" t="e">
        <v>#N/A</v>
      </c>
    </row>
    <row r="95">
      <c r="A95" s="3"/>
      <c r="G95" s="3"/>
      <c r="H95" s="8"/>
      <c r="I95" s="6"/>
      <c r="J95" s="188"/>
      <c r="K95" s="234" t="str">
        <f t="shared" si="7"/>
        <v/>
      </c>
      <c r="L95" s="263"/>
      <c r="M95" s="188"/>
      <c r="N95" s="294"/>
      <c r="O95" s="50"/>
      <c r="P95" s="226"/>
      <c r="Q95" s="206" t="s">
        <v>217</v>
      </c>
      <c r="R95" s="207" t="b">
        <v>0</v>
      </c>
      <c r="S95" s="206" t="s">
        <v>21</v>
      </c>
      <c r="T95" s="206" t="s">
        <v>120</v>
      </c>
      <c r="U95" s="206" t="s">
        <v>115</v>
      </c>
      <c r="V95" s="206" t="s">
        <v>121</v>
      </c>
      <c r="W95" s="206" t="s">
        <v>117</v>
      </c>
      <c r="X95" s="291" t="s">
        <v>139</v>
      </c>
      <c r="Y95" s="292">
        <v>0.0</v>
      </c>
      <c r="Z95" s="293"/>
      <c r="AA95" s="209"/>
      <c r="AB95" s="206" t="s">
        <v>140</v>
      </c>
      <c r="AC95" s="28"/>
      <c r="AD95" s="216"/>
      <c r="AE95" s="210" t="str">
        <f>IFERROR(__xludf.DUMMYFUNCTION("""COMPUTED_VALUE"""),"H10")</f>
        <v>H10</v>
      </c>
      <c r="AF95" s="210" t="str">
        <f>IFERROR(__xludf.DUMMYFUNCTION("""COMPUTED_VALUE"""),"FAM")</f>
        <v>FAM</v>
      </c>
      <c r="AG95" s="210" t="str">
        <f>IFERROR(__xludf.DUMMYFUNCTION("""COMPUTED_VALUE"""),"Undetermined")</f>
        <v>Undetermined</v>
      </c>
      <c r="AH95" s="210" t="str">
        <f t="shared" si="1"/>
        <v>CY5</v>
      </c>
      <c r="AI95" s="210" t="str">
        <f t="shared" si="2"/>
        <v>Undetermined</v>
      </c>
      <c r="AK95" s="3" t="s">
        <v>254</v>
      </c>
      <c r="AL95" s="242" t="str">
        <f t="shared" si="20"/>
        <v/>
      </c>
      <c r="AM95" s="6" t="str">
        <f t="shared" si="4"/>
        <v>Undetermined</v>
      </c>
      <c r="AN95" s="188" t="str">
        <f t="shared" si="5"/>
        <v>Undetermined</v>
      </c>
      <c r="AP95" s="210" t="s">
        <v>254</v>
      </c>
      <c r="AQ95" s="212"/>
      <c r="AR95" s="212" t="s">
        <v>140</v>
      </c>
      <c r="AS95" s="212" t="s">
        <v>140</v>
      </c>
    </row>
    <row r="96">
      <c r="A96" s="3"/>
      <c r="G96" s="3"/>
      <c r="H96" s="8"/>
      <c r="I96" s="6"/>
      <c r="J96" s="188"/>
      <c r="K96" s="234" t="str">
        <f t="shared" si="7"/>
        <v/>
      </c>
      <c r="L96" s="263"/>
      <c r="M96" s="188"/>
      <c r="N96" s="294"/>
      <c r="O96" s="50"/>
      <c r="P96" s="226"/>
      <c r="Q96" s="206" t="s">
        <v>222</v>
      </c>
      <c r="R96" s="207" t="b">
        <v>0</v>
      </c>
      <c r="S96" s="206" t="s">
        <v>21</v>
      </c>
      <c r="T96" s="206" t="s">
        <v>114</v>
      </c>
      <c r="U96" s="206" t="s">
        <v>115</v>
      </c>
      <c r="V96" s="206" t="s">
        <v>116</v>
      </c>
      <c r="W96" s="206" t="s">
        <v>117</v>
      </c>
      <c r="X96" s="291" t="s">
        <v>139</v>
      </c>
      <c r="Y96" s="292">
        <v>0.0</v>
      </c>
      <c r="Z96" s="293"/>
      <c r="AA96" s="209"/>
      <c r="AB96" s="206" t="s">
        <v>140</v>
      </c>
      <c r="AC96" s="28"/>
      <c r="AD96" s="216"/>
      <c r="AE96" s="210" t="str">
        <f>IFERROR(__xludf.DUMMYFUNCTION("""COMPUTED_VALUE"""),"H11")</f>
        <v>H11</v>
      </c>
      <c r="AF96" s="210" t="str">
        <f>IFERROR(__xludf.DUMMYFUNCTION("""COMPUTED_VALUE"""),"FAM")</f>
        <v>FAM</v>
      </c>
      <c r="AG96" s="210" t="str">
        <f>IFERROR(__xludf.DUMMYFUNCTION("""COMPUTED_VALUE"""),"Undetermined")</f>
        <v>Undetermined</v>
      </c>
      <c r="AH96" s="210" t="str">
        <f t="shared" si="1"/>
        <v>CY5</v>
      </c>
      <c r="AI96" s="210" t="str">
        <f t="shared" si="2"/>
        <v>Undetermined</v>
      </c>
      <c r="AK96" s="3" t="s">
        <v>255</v>
      </c>
      <c r="AL96" s="242" t="str">
        <f t="shared" si="20"/>
        <v/>
      </c>
      <c r="AM96" s="6" t="str">
        <f t="shared" si="4"/>
        <v>Undetermined</v>
      </c>
      <c r="AN96" s="188" t="str">
        <f t="shared" si="5"/>
        <v>Undetermined</v>
      </c>
      <c r="AP96" s="210" t="s">
        <v>255</v>
      </c>
      <c r="AQ96" s="212"/>
      <c r="AR96" s="212" t="s">
        <v>140</v>
      </c>
      <c r="AS96" s="212" t="s">
        <v>140</v>
      </c>
    </row>
    <row r="97">
      <c r="A97" s="3"/>
      <c r="G97" s="3"/>
      <c r="H97" s="8"/>
      <c r="I97" s="6"/>
      <c r="J97" s="188"/>
      <c r="K97" s="234" t="str">
        <f t="shared" si="7"/>
        <v/>
      </c>
      <c r="L97" s="263"/>
      <c r="M97" s="188"/>
      <c r="N97" s="294"/>
      <c r="O97" s="50"/>
      <c r="P97" s="226"/>
      <c r="Q97" s="206" t="s">
        <v>222</v>
      </c>
      <c r="R97" s="207" t="b">
        <v>0</v>
      </c>
      <c r="S97" s="206" t="s">
        <v>21</v>
      </c>
      <c r="T97" s="206" t="s">
        <v>120</v>
      </c>
      <c r="U97" s="206" t="s">
        <v>115</v>
      </c>
      <c r="V97" s="206" t="s">
        <v>121</v>
      </c>
      <c r="W97" s="206" t="s">
        <v>117</v>
      </c>
      <c r="X97" s="291" t="s">
        <v>139</v>
      </c>
      <c r="Y97" s="292">
        <v>0.0</v>
      </c>
      <c r="Z97" s="293"/>
      <c r="AA97" s="209"/>
      <c r="AB97" s="206" t="s">
        <v>140</v>
      </c>
      <c r="AC97" s="28"/>
      <c r="AD97" s="216"/>
      <c r="AE97" s="210" t="str">
        <f>IFERROR(__xludf.DUMMYFUNCTION("""COMPUTED_VALUE"""),"H12")</f>
        <v>H12</v>
      </c>
      <c r="AF97" s="210" t="str">
        <f>IFERROR(__xludf.DUMMYFUNCTION("""COMPUTED_VALUE"""),"FAM")</f>
        <v>FAM</v>
      </c>
      <c r="AG97" s="210" t="str">
        <f>IFERROR(__xludf.DUMMYFUNCTION("""COMPUTED_VALUE"""),"Undetermined")</f>
        <v>Undetermined</v>
      </c>
      <c r="AH97" s="210" t="str">
        <f t="shared" si="1"/>
        <v>CY5</v>
      </c>
      <c r="AI97" s="210" t="str">
        <f t="shared" si="2"/>
        <v>Undetermined</v>
      </c>
      <c r="AK97" s="3" t="s">
        <v>256</v>
      </c>
      <c r="AL97" s="242" t="str">
        <f t="shared" si="20"/>
        <v/>
      </c>
      <c r="AM97" s="6" t="str">
        <f t="shared" si="4"/>
        <v>Undetermined</v>
      </c>
      <c r="AN97" s="188" t="str">
        <f t="shared" si="5"/>
        <v>Undetermined</v>
      </c>
      <c r="AP97" s="210" t="s">
        <v>256</v>
      </c>
      <c r="AQ97" s="212"/>
      <c r="AR97" s="212" t="s">
        <v>140</v>
      </c>
      <c r="AS97" s="212" t="s">
        <v>140</v>
      </c>
    </row>
    <row r="98">
      <c r="A98" s="3"/>
      <c r="G98" s="3"/>
      <c r="H98" s="8"/>
      <c r="I98" s="6"/>
      <c r="J98" s="188"/>
      <c r="K98" s="234" t="str">
        <f t="shared" si="7"/>
        <v/>
      </c>
      <c r="L98" s="263"/>
      <c r="M98" s="188"/>
      <c r="N98" s="294"/>
      <c r="O98" s="50"/>
      <c r="P98" s="226"/>
      <c r="Q98" s="206" t="s">
        <v>153</v>
      </c>
      <c r="R98" s="207" t="b">
        <v>0</v>
      </c>
      <c r="S98" s="206" t="s">
        <v>21</v>
      </c>
      <c r="T98" s="206" t="s">
        <v>114</v>
      </c>
      <c r="U98" s="206" t="s">
        <v>115</v>
      </c>
      <c r="V98" s="206" t="s">
        <v>116</v>
      </c>
      <c r="W98" s="206" t="s">
        <v>117</v>
      </c>
      <c r="X98" s="206" t="s">
        <v>118</v>
      </c>
      <c r="Y98" s="208">
        <v>1.362946987</v>
      </c>
      <c r="Z98" s="209"/>
      <c r="AA98" s="209"/>
      <c r="AB98" s="206">
        <v>33.98498425</v>
      </c>
      <c r="AC98" s="28"/>
      <c r="AD98" s="216"/>
      <c r="AE98" s="210" t="str">
        <f>IFERROR(__xludf.DUMMYFUNCTION("""COMPUTED_VALUE"""),"H12")</f>
        <v>H12</v>
      </c>
      <c r="AF98" s="210" t="str">
        <f>IFERROR(__xludf.DUMMYFUNCTION("""COMPUTED_VALUE"""),"CY5")</f>
        <v>CY5</v>
      </c>
      <c r="AG98" s="210" t="str">
        <f>IFERROR(__xludf.DUMMYFUNCTION("""COMPUTED_VALUE"""),"Undetermined")</f>
        <v>Undetermined</v>
      </c>
      <c r="AH98" s="210" t="str">
        <f t="shared" si="1"/>
        <v/>
      </c>
      <c r="AI98" s="210" t="str">
        <f t="shared" si="2"/>
        <v/>
      </c>
      <c r="AP98" s="210"/>
      <c r="AQ98" s="210"/>
      <c r="AR98" s="210"/>
      <c r="AS98" s="210"/>
    </row>
    <row r="99">
      <c r="A99" s="3"/>
      <c r="G99" s="3"/>
      <c r="H99" s="8"/>
      <c r="I99" s="6"/>
      <c r="J99" s="188"/>
      <c r="K99" s="234" t="str">
        <f t="shared" si="7"/>
        <v/>
      </c>
      <c r="L99" s="263"/>
      <c r="M99" s="188"/>
      <c r="N99" s="294"/>
      <c r="O99" s="50"/>
      <c r="P99" s="226"/>
      <c r="Q99" s="206" t="s">
        <v>153</v>
      </c>
      <c r="R99" s="207" t="b">
        <v>0</v>
      </c>
      <c r="S99" s="206" t="s">
        <v>21</v>
      </c>
      <c r="T99" s="206" t="s">
        <v>120</v>
      </c>
      <c r="U99" s="206" t="s">
        <v>115</v>
      </c>
      <c r="V99" s="206" t="s">
        <v>121</v>
      </c>
      <c r="W99" s="206" t="s">
        <v>117</v>
      </c>
      <c r="X99" s="206" t="s">
        <v>139</v>
      </c>
      <c r="Y99" s="208">
        <v>0.0</v>
      </c>
      <c r="Z99" s="209"/>
      <c r="AA99" s="209"/>
      <c r="AB99" s="206" t="s">
        <v>140</v>
      </c>
      <c r="AC99" s="28"/>
      <c r="AD99" s="216"/>
      <c r="AE99" s="210"/>
      <c r="AF99" s="210"/>
      <c r="AG99" s="210"/>
      <c r="AH99" s="210" t="str">
        <f t="shared" si="1"/>
        <v/>
      </c>
      <c r="AI99" s="210" t="str">
        <f t="shared" si="2"/>
        <v/>
      </c>
    </row>
    <row r="100">
      <c r="G100" s="3"/>
      <c r="H100" s="8"/>
      <c r="I100" s="6"/>
      <c r="J100" s="188"/>
      <c r="K100" s="234" t="str">
        <f t="shared" si="7"/>
        <v/>
      </c>
      <c r="L100" s="263"/>
      <c r="M100" s="188"/>
      <c r="N100" s="226"/>
      <c r="P100" s="226"/>
      <c r="Q100" s="206" t="s">
        <v>123</v>
      </c>
      <c r="R100" s="207" t="b">
        <v>0</v>
      </c>
      <c r="S100" s="206" t="s">
        <v>21</v>
      </c>
      <c r="T100" s="206" t="s">
        <v>114</v>
      </c>
      <c r="U100" s="206" t="s">
        <v>115</v>
      </c>
      <c r="V100" s="206" t="s">
        <v>116</v>
      </c>
      <c r="W100" s="206" t="s">
        <v>117</v>
      </c>
      <c r="X100" s="206" t="s">
        <v>118</v>
      </c>
      <c r="Y100" s="208">
        <v>1.362622573</v>
      </c>
      <c r="Z100" s="209"/>
      <c r="AA100" s="209"/>
      <c r="AB100" s="206">
        <v>33.33598257</v>
      </c>
      <c r="AC100" s="28"/>
      <c r="AD100" s="216"/>
      <c r="AE100" s="210"/>
      <c r="AF100" s="210"/>
      <c r="AG100" s="210"/>
      <c r="AH100" s="210" t="str">
        <f t="shared" si="1"/>
        <v/>
      </c>
      <c r="AI100" s="210" t="str">
        <f t="shared" si="2"/>
        <v/>
      </c>
    </row>
    <row r="101">
      <c r="A101" s="22"/>
      <c r="G101" s="3"/>
      <c r="H101" s="8"/>
      <c r="I101" s="6"/>
      <c r="J101" s="188"/>
      <c r="K101" s="234" t="str">
        <f t="shared" si="7"/>
        <v/>
      </c>
      <c r="L101" s="263"/>
      <c r="M101" s="188"/>
      <c r="N101" s="226"/>
      <c r="P101" s="226"/>
      <c r="Q101" s="206" t="s">
        <v>123</v>
      </c>
      <c r="R101" s="207" t="b">
        <v>0</v>
      </c>
      <c r="S101" s="206" t="s">
        <v>21</v>
      </c>
      <c r="T101" s="206" t="s">
        <v>120</v>
      </c>
      <c r="U101" s="206" t="s">
        <v>115</v>
      </c>
      <c r="V101" s="206" t="s">
        <v>121</v>
      </c>
      <c r="W101" s="206" t="s">
        <v>117</v>
      </c>
      <c r="X101" s="206" t="s">
        <v>118</v>
      </c>
      <c r="Y101" s="208">
        <v>1.160111279</v>
      </c>
      <c r="Z101" s="209"/>
      <c r="AA101" s="209"/>
      <c r="AB101" s="206">
        <v>29.817634</v>
      </c>
      <c r="AC101" s="28"/>
      <c r="AD101" s="216"/>
      <c r="AE101" s="210"/>
      <c r="AF101" s="210"/>
      <c r="AG101" s="210"/>
      <c r="AH101" s="210" t="str">
        <f t="shared" si="1"/>
        <v/>
      </c>
      <c r="AI101" s="210" t="str">
        <f t="shared" si="2"/>
        <v/>
      </c>
    </row>
    <row r="102">
      <c r="A102" s="3"/>
      <c r="G102" s="3"/>
      <c r="H102" s="8"/>
      <c r="I102" s="6"/>
      <c r="J102" s="188"/>
      <c r="K102" s="234" t="str">
        <f t="shared" si="7"/>
        <v/>
      </c>
      <c r="L102" s="263"/>
      <c r="M102" s="188"/>
      <c r="N102" s="226"/>
      <c r="P102" s="226"/>
      <c r="Q102" s="206" t="s">
        <v>189</v>
      </c>
      <c r="R102" s="207" t="b">
        <v>0</v>
      </c>
      <c r="S102" s="206" t="s">
        <v>21</v>
      </c>
      <c r="T102" s="206" t="s">
        <v>114</v>
      </c>
      <c r="U102" s="206" t="s">
        <v>115</v>
      </c>
      <c r="V102" s="206" t="s">
        <v>116</v>
      </c>
      <c r="W102" s="206" t="s">
        <v>117</v>
      </c>
      <c r="X102" s="206" t="s">
        <v>139</v>
      </c>
      <c r="Y102" s="208">
        <v>0.0</v>
      </c>
      <c r="Z102" s="209"/>
      <c r="AA102" s="209"/>
      <c r="AB102" s="206" t="s">
        <v>140</v>
      </c>
      <c r="AC102" s="28"/>
      <c r="AD102" s="216"/>
      <c r="AE102" s="210"/>
      <c r="AF102" s="210"/>
      <c r="AG102" s="210"/>
      <c r="AH102" s="210" t="str">
        <f t="shared" si="1"/>
        <v/>
      </c>
      <c r="AI102" s="210" t="str">
        <f t="shared" si="2"/>
        <v/>
      </c>
    </row>
    <row r="103">
      <c r="A103" s="3"/>
      <c r="G103" s="3"/>
      <c r="H103" s="8"/>
      <c r="I103" s="6"/>
      <c r="J103" s="188"/>
      <c r="K103" s="234" t="str">
        <f t="shared" si="7"/>
        <v/>
      </c>
      <c r="L103" s="263"/>
      <c r="M103" s="188"/>
      <c r="N103" s="226"/>
      <c r="P103" s="226"/>
      <c r="Q103" s="206" t="s">
        <v>189</v>
      </c>
      <c r="R103" s="207" t="b">
        <v>0</v>
      </c>
      <c r="S103" s="206" t="s">
        <v>21</v>
      </c>
      <c r="T103" s="206" t="s">
        <v>120</v>
      </c>
      <c r="U103" s="206" t="s">
        <v>115</v>
      </c>
      <c r="V103" s="206" t="s">
        <v>121</v>
      </c>
      <c r="W103" s="206" t="s">
        <v>117</v>
      </c>
      <c r="X103" s="206" t="s">
        <v>139</v>
      </c>
      <c r="Y103" s="208">
        <v>0.0</v>
      </c>
      <c r="Z103" s="209"/>
      <c r="AA103" s="209"/>
      <c r="AB103" s="206" t="s">
        <v>140</v>
      </c>
      <c r="AC103" s="28"/>
      <c r="AD103" s="216"/>
      <c r="AE103" s="210"/>
      <c r="AF103" s="210"/>
      <c r="AG103" s="210"/>
      <c r="AH103" s="210" t="str">
        <f t="shared" si="1"/>
        <v/>
      </c>
      <c r="AI103" s="210" t="str">
        <f t="shared" si="2"/>
        <v/>
      </c>
    </row>
    <row r="104">
      <c r="A104" s="3"/>
      <c r="G104" s="3"/>
      <c r="H104" s="8"/>
      <c r="I104" s="6"/>
      <c r="J104" s="188"/>
      <c r="K104" s="234" t="str">
        <f t="shared" si="7"/>
        <v/>
      </c>
      <c r="L104" s="263"/>
      <c r="M104" s="188"/>
      <c r="N104" s="226"/>
      <c r="P104" s="226"/>
      <c r="Q104" s="206" t="s">
        <v>199</v>
      </c>
      <c r="R104" s="207" t="b">
        <v>0</v>
      </c>
      <c r="S104" s="206" t="s">
        <v>21</v>
      </c>
      <c r="T104" s="206" t="s">
        <v>114</v>
      </c>
      <c r="U104" s="206" t="s">
        <v>115</v>
      </c>
      <c r="V104" s="206" t="s">
        <v>116</v>
      </c>
      <c r="W104" s="206" t="s">
        <v>117</v>
      </c>
      <c r="X104" s="206" t="s">
        <v>139</v>
      </c>
      <c r="Y104" s="208">
        <v>0.0</v>
      </c>
      <c r="Z104" s="209"/>
      <c r="AA104" s="209"/>
      <c r="AB104" s="206" t="s">
        <v>140</v>
      </c>
      <c r="AC104" s="28"/>
      <c r="AD104" s="216"/>
      <c r="AE104" s="210"/>
      <c r="AF104" s="210"/>
      <c r="AG104" s="210"/>
      <c r="AH104" s="210" t="str">
        <f t="shared" si="1"/>
        <v/>
      </c>
      <c r="AI104" s="210" t="str">
        <f t="shared" si="2"/>
        <v/>
      </c>
    </row>
    <row r="105">
      <c r="A105" s="3"/>
      <c r="G105" s="3"/>
      <c r="H105" s="8"/>
      <c r="I105" s="6"/>
      <c r="J105" s="188"/>
      <c r="K105" s="234" t="str">
        <f t="shared" si="7"/>
        <v/>
      </c>
      <c r="L105" s="263"/>
      <c r="M105" s="188"/>
      <c r="N105" s="226"/>
      <c r="P105" s="226"/>
      <c r="Q105" s="206" t="s">
        <v>199</v>
      </c>
      <c r="R105" s="207" t="b">
        <v>0</v>
      </c>
      <c r="S105" s="206" t="s">
        <v>21</v>
      </c>
      <c r="T105" s="206" t="s">
        <v>120</v>
      </c>
      <c r="U105" s="206" t="s">
        <v>115</v>
      </c>
      <c r="V105" s="206" t="s">
        <v>121</v>
      </c>
      <c r="W105" s="206" t="s">
        <v>117</v>
      </c>
      <c r="X105" s="206" t="s">
        <v>139</v>
      </c>
      <c r="Y105" s="208">
        <v>0.0</v>
      </c>
      <c r="Z105" s="209"/>
      <c r="AA105" s="209"/>
      <c r="AB105" s="206" t="s">
        <v>140</v>
      </c>
      <c r="AC105" s="28"/>
      <c r="AD105" s="216"/>
      <c r="AE105" s="210"/>
      <c r="AF105" s="210"/>
      <c r="AG105" s="210"/>
      <c r="AH105" s="210" t="str">
        <f t="shared" si="1"/>
        <v/>
      </c>
      <c r="AI105" s="210" t="str">
        <f t="shared" si="2"/>
        <v/>
      </c>
    </row>
    <row r="106">
      <c r="A106" s="3"/>
      <c r="G106" s="3"/>
      <c r="H106" s="8"/>
      <c r="I106" s="6"/>
      <c r="J106" s="188"/>
      <c r="K106" s="234" t="str">
        <f t="shared" si="7"/>
        <v/>
      </c>
      <c r="L106" s="263"/>
      <c r="M106" s="188"/>
      <c r="N106" s="226"/>
      <c r="P106" s="226"/>
      <c r="Q106" s="206" t="s">
        <v>205</v>
      </c>
      <c r="R106" s="207" t="b">
        <v>0</v>
      </c>
      <c r="S106" s="206" t="s">
        <v>21</v>
      </c>
      <c r="T106" s="206" t="s">
        <v>114</v>
      </c>
      <c r="U106" s="206" t="s">
        <v>115</v>
      </c>
      <c r="V106" s="206" t="s">
        <v>116</v>
      </c>
      <c r="W106" s="206" t="s">
        <v>117</v>
      </c>
      <c r="X106" s="206" t="s">
        <v>139</v>
      </c>
      <c r="Y106" s="208">
        <v>0.0</v>
      </c>
      <c r="Z106" s="209"/>
      <c r="AA106" s="209"/>
      <c r="AB106" s="206" t="s">
        <v>140</v>
      </c>
      <c r="AC106" s="28"/>
      <c r="AD106" s="216"/>
      <c r="AE106" s="210"/>
      <c r="AF106" s="210"/>
      <c r="AG106" s="210"/>
      <c r="AH106" s="210" t="str">
        <f t="shared" si="1"/>
        <v/>
      </c>
      <c r="AI106" s="210" t="str">
        <f t="shared" si="2"/>
        <v/>
      </c>
    </row>
    <row r="107">
      <c r="A107" s="3"/>
      <c r="G107" s="3"/>
      <c r="H107" s="8"/>
      <c r="I107" s="6"/>
      <c r="J107" s="188"/>
      <c r="K107" s="234" t="str">
        <f t="shared" si="7"/>
        <v/>
      </c>
      <c r="L107" s="263"/>
      <c r="M107" s="188"/>
      <c r="N107" s="226"/>
      <c r="P107" s="226"/>
      <c r="Q107" s="206" t="s">
        <v>205</v>
      </c>
      <c r="R107" s="207" t="b">
        <v>0</v>
      </c>
      <c r="S107" s="206" t="s">
        <v>21</v>
      </c>
      <c r="T107" s="206" t="s">
        <v>120</v>
      </c>
      <c r="U107" s="206" t="s">
        <v>115</v>
      </c>
      <c r="V107" s="206" t="s">
        <v>121</v>
      </c>
      <c r="W107" s="206" t="s">
        <v>117</v>
      </c>
      <c r="X107" s="206" t="s">
        <v>139</v>
      </c>
      <c r="Y107" s="208">
        <v>0.0</v>
      </c>
      <c r="Z107" s="209"/>
      <c r="AA107" s="209"/>
      <c r="AB107" s="206" t="s">
        <v>140</v>
      </c>
      <c r="AC107" s="28"/>
      <c r="AD107" s="216"/>
      <c r="AE107" s="210"/>
      <c r="AF107" s="210"/>
      <c r="AG107" s="210"/>
      <c r="AH107" s="210" t="str">
        <f t="shared" si="1"/>
        <v/>
      </c>
      <c r="AI107" s="210" t="str">
        <f t="shared" si="2"/>
        <v/>
      </c>
    </row>
    <row r="108">
      <c r="A108" s="3"/>
      <c r="G108" s="3"/>
      <c r="H108" s="8"/>
      <c r="I108" s="6"/>
      <c r="J108" s="188"/>
      <c r="K108" s="234" t="str">
        <f t="shared" si="7"/>
        <v/>
      </c>
      <c r="L108" s="263"/>
      <c r="M108" s="188"/>
      <c r="N108" s="226"/>
      <c r="P108" s="226"/>
      <c r="Q108" s="206" t="s">
        <v>213</v>
      </c>
      <c r="R108" s="207" t="b">
        <v>0</v>
      </c>
      <c r="S108" s="206" t="s">
        <v>21</v>
      </c>
      <c r="T108" s="206" t="s">
        <v>114</v>
      </c>
      <c r="U108" s="206" t="s">
        <v>115</v>
      </c>
      <c r="V108" s="206" t="s">
        <v>116</v>
      </c>
      <c r="W108" s="206" t="s">
        <v>117</v>
      </c>
      <c r="X108" s="206" t="s">
        <v>139</v>
      </c>
      <c r="Y108" s="208">
        <v>0.0</v>
      </c>
      <c r="Z108" s="209"/>
      <c r="AA108" s="209"/>
      <c r="AB108" s="206" t="s">
        <v>140</v>
      </c>
      <c r="AC108" s="28"/>
      <c r="AD108" s="216"/>
      <c r="AE108" s="210"/>
      <c r="AF108" s="210"/>
      <c r="AG108" s="210"/>
      <c r="AH108" s="210" t="str">
        <f t="shared" si="1"/>
        <v/>
      </c>
      <c r="AI108" s="210" t="str">
        <f t="shared" si="2"/>
        <v/>
      </c>
    </row>
    <row r="109">
      <c r="A109" s="3"/>
      <c r="G109" s="3"/>
      <c r="H109" s="8"/>
      <c r="I109" s="6"/>
      <c r="J109" s="188"/>
      <c r="K109" s="234" t="str">
        <f t="shared" si="7"/>
        <v/>
      </c>
      <c r="L109" s="263"/>
      <c r="M109" s="188"/>
      <c r="N109" s="226"/>
      <c r="P109" s="226"/>
      <c r="Q109" s="206" t="s">
        <v>213</v>
      </c>
      <c r="R109" s="207" t="b">
        <v>0</v>
      </c>
      <c r="S109" s="206" t="s">
        <v>21</v>
      </c>
      <c r="T109" s="206" t="s">
        <v>120</v>
      </c>
      <c r="U109" s="206" t="s">
        <v>115</v>
      </c>
      <c r="V109" s="206" t="s">
        <v>121</v>
      </c>
      <c r="W109" s="206" t="s">
        <v>117</v>
      </c>
      <c r="X109" s="206" t="s">
        <v>139</v>
      </c>
      <c r="Y109" s="208">
        <v>0.0</v>
      </c>
      <c r="Z109" s="209"/>
      <c r="AA109" s="209"/>
      <c r="AB109" s="206" t="s">
        <v>140</v>
      </c>
      <c r="AC109" s="28"/>
      <c r="AD109" s="216"/>
      <c r="AE109" s="210"/>
      <c r="AF109" s="210"/>
      <c r="AG109" s="210"/>
      <c r="AH109" s="210" t="str">
        <f t="shared" si="1"/>
        <v/>
      </c>
      <c r="AI109" s="210" t="str">
        <f t="shared" si="2"/>
        <v/>
      </c>
    </row>
    <row r="110">
      <c r="A110" s="3"/>
      <c r="G110" s="3"/>
      <c r="H110" s="8"/>
      <c r="I110" s="6"/>
      <c r="J110" s="188"/>
      <c r="K110" s="234" t="str">
        <f t="shared" si="7"/>
        <v/>
      </c>
      <c r="L110" s="263"/>
      <c r="M110" s="188"/>
      <c r="N110" s="226"/>
      <c r="P110" s="226"/>
      <c r="Q110" s="206" t="s">
        <v>218</v>
      </c>
      <c r="R110" s="207" t="b">
        <v>0</v>
      </c>
      <c r="S110" s="206" t="s">
        <v>21</v>
      </c>
      <c r="T110" s="206" t="s">
        <v>114</v>
      </c>
      <c r="U110" s="206" t="s">
        <v>115</v>
      </c>
      <c r="V110" s="206" t="s">
        <v>116</v>
      </c>
      <c r="W110" s="206" t="s">
        <v>117</v>
      </c>
      <c r="X110" s="206" t="s">
        <v>139</v>
      </c>
      <c r="Y110" s="208">
        <v>0.0</v>
      </c>
      <c r="Z110" s="209"/>
      <c r="AA110" s="209"/>
      <c r="AB110" s="206" t="s">
        <v>140</v>
      </c>
      <c r="AC110" s="28"/>
      <c r="AD110" s="216"/>
      <c r="AE110" s="210"/>
      <c r="AF110" s="210"/>
      <c r="AG110" s="210"/>
      <c r="AH110" s="210" t="str">
        <f t="shared" si="1"/>
        <v/>
      </c>
      <c r="AI110" s="210" t="str">
        <f t="shared" si="2"/>
        <v/>
      </c>
    </row>
    <row r="111">
      <c r="B111" s="6"/>
      <c r="C111" s="59"/>
      <c r="D111" s="59"/>
      <c r="E111" s="59"/>
      <c r="I111" s="6"/>
      <c r="J111" s="295"/>
      <c r="K111" s="234" t="str">
        <f t="shared" si="7"/>
        <v/>
      </c>
      <c r="L111" s="263"/>
      <c r="M111" s="188"/>
      <c r="N111" s="226"/>
      <c r="P111" s="226"/>
      <c r="Q111" s="206" t="s">
        <v>218</v>
      </c>
      <c r="R111" s="207" t="b">
        <v>0</v>
      </c>
      <c r="S111" s="206" t="s">
        <v>21</v>
      </c>
      <c r="T111" s="206" t="s">
        <v>120</v>
      </c>
      <c r="U111" s="206" t="s">
        <v>115</v>
      </c>
      <c r="V111" s="206" t="s">
        <v>121</v>
      </c>
      <c r="W111" s="206" t="s">
        <v>117</v>
      </c>
      <c r="X111" s="206" t="s">
        <v>139</v>
      </c>
      <c r="Y111" s="208">
        <v>0.0</v>
      </c>
      <c r="Z111" s="209"/>
      <c r="AA111" s="209"/>
      <c r="AB111" s="206" t="s">
        <v>140</v>
      </c>
      <c r="AC111" s="28"/>
      <c r="AD111" s="216"/>
      <c r="AE111" s="210"/>
      <c r="AF111" s="210"/>
      <c r="AG111" s="210"/>
      <c r="AH111" s="210" t="str">
        <f t="shared" si="1"/>
        <v/>
      </c>
      <c r="AI111" s="210" t="str">
        <f t="shared" si="2"/>
        <v/>
      </c>
    </row>
    <row r="112">
      <c r="B112" s="6"/>
      <c r="C112" s="59"/>
      <c r="D112" s="59"/>
      <c r="E112" s="59"/>
      <c r="I112" s="6"/>
      <c r="J112" s="295"/>
      <c r="K112" s="234" t="str">
        <f t="shared" si="7"/>
        <v/>
      </c>
      <c r="L112" s="263"/>
      <c r="M112" s="188"/>
      <c r="N112" s="226"/>
      <c r="P112" s="226"/>
      <c r="Q112" s="206" t="s">
        <v>223</v>
      </c>
      <c r="R112" s="207" t="b">
        <v>0</v>
      </c>
      <c r="S112" s="206" t="s">
        <v>21</v>
      </c>
      <c r="T112" s="206" t="s">
        <v>114</v>
      </c>
      <c r="U112" s="206" t="s">
        <v>115</v>
      </c>
      <c r="V112" s="206" t="s">
        <v>116</v>
      </c>
      <c r="W112" s="206" t="s">
        <v>117</v>
      </c>
      <c r="X112" s="206" t="s">
        <v>139</v>
      </c>
      <c r="Y112" s="208">
        <v>0.0</v>
      </c>
      <c r="Z112" s="209"/>
      <c r="AA112" s="209"/>
      <c r="AB112" s="206" t="s">
        <v>140</v>
      </c>
      <c r="AC112" s="28"/>
      <c r="AD112" s="216"/>
      <c r="AE112" s="210"/>
      <c r="AF112" s="210"/>
      <c r="AG112" s="210"/>
      <c r="AH112" s="210" t="str">
        <f t="shared" si="1"/>
        <v/>
      </c>
      <c r="AI112" s="210" t="str">
        <f t="shared" si="2"/>
        <v/>
      </c>
    </row>
    <row r="113">
      <c r="B113" s="6"/>
      <c r="C113" s="59"/>
      <c r="D113" s="59"/>
      <c r="E113" s="59"/>
      <c r="I113" s="6"/>
      <c r="J113" s="295"/>
      <c r="K113" s="234" t="str">
        <f t="shared" si="7"/>
        <v/>
      </c>
      <c r="L113" s="263"/>
      <c r="M113" s="188"/>
      <c r="N113" s="226"/>
      <c r="P113" s="226"/>
      <c r="Q113" s="206" t="s">
        <v>223</v>
      </c>
      <c r="R113" s="207" t="b">
        <v>0</v>
      </c>
      <c r="S113" s="206" t="s">
        <v>21</v>
      </c>
      <c r="T113" s="206" t="s">
        <v>120</v>
      </c>
      <c r="U113" s="206" t="s">
        <v>115</v>
      </c>
      <c r="V113" s="206" t="s">
        <v>121</v>
      </c>
      <c r="W113" s="206" t="s">
        <v>117</v>
      </c>
      <c r="X113" s="206" t="s">
        <v>139</v>
      </c>
      <c r="Y113" s="208">
        <v>0.0</v>
      </c>
      <c r="Z113" s="209"/>
      <c r="AA113" s="209"/>
      <c r="AB113" s="206" t="s">
        <v>140</v>
      </c>
      <c r="AC113" s="28"/>
      <c r="AD113" s="216"/>
      <c r="AE113" s="210"/>
      <c r="AF113" s="210"/>
      <c r="AG113" s="210"/>
      <c r="AH113" s="210" t="str">
        <f t="shared" si="1"/>
        <v/>
      </c>
      <c r="AI113" s="210" t="str">
        <f t="shared" si="2"/>
        <v/>
      </c>
    </row>
    <row r="114">
      <c r="B114" s="6"/>
      <c r="C114" s="59"/>
      <c r="D114" s="59"/>
      <c r="E114" s="59"/>
      <c r="I114" s="6"/>
      <c r="J114" s="295"/>
      <c r="K114" s="234" t="str">
        <f t="shared" si="7"/>
        <v/>
      </c>
      <c r="L114" s="263"/>
      <c r="M114" s="188"/>
      <c r="N114" s="226"/>
      <c r="P114" s="226"/>
      <c r="Q114" s="206" t="s">
        <v>156</v>
      </c>
      <c r="R114" s="207" t="b">
        <v>0</v>
      </c>
      <c r="S114" s="206" t="s">
        <v>21</v>
      </c>
      <c r="T114" s="206" t="s">
        <v>114</v>
      </c>
      <c r="U114" s="206" t="s">
        <v>115</v>
      </c>
      <c r="V114" s="206" t="s">
        <v>116</v>
      </c>
      <c r="W114" s="206" t="s">
        <v>117</v>
      </c>
      <c r="X114" s="206" t="s">
        <v>118</v>
      </c>
      <c r="Y114" s="208">
        <v>1.349273203</v>
      </c>
      <c r="Z114" s="209"/>
      <c r="AA114" s="209"/>
      <c r="AB114" s="206">
        <v>33.69355404</v>
      </c>
      <c r="AC114" s="28"/>
      <c r="AD114" s="216"/>
      <c r="AE114" s="210"/>
      <c r="AF114" s="210"/>
      <c r="AG114" s="210"/>
      <c r="AH114" s="210" t="str">
        <f t="shared" si="1"/>
        <v/>
      </c>
      <c r="AI114" s="210" t="str">
        <f t="shared" si="2"/>
        <v/>
      </c>
    </row>
    <row r="115">
      <c r="B115" s="6"/>
      <c r="C115" s="59"/>
      <c r="D115" s="59"/>
      <c r="E115" s="59"/>
      <c r="I115" s="6"/>
      <c r="J115" s="295"/>
      <c r="K115" s="234" t="str">
        <f t="shared" si="7"/>
        <v/>
      </c>
      <c r="L115" s="263"/>
      <c r="M115" s="188"/>
      <c r="N115" s="226"/>
      <c r="P115" s="226"/>
      <c r="Q115" s="206" t="s">
        <v>156</v>
      </c>
      <c r="R115" s="207" t="b">
        <v>0</v>
      </c>
      <c r="S115" s="206" t="s">
        <v>21</v>
      </c>
      <c r="T115" s="206" t="s">
        <v>120</v>
      </c>
      <c r="U115" s="206" t="s">
        <v>115</v>
      </c>
      <c r="V115" s="206" t="s">
        <v>121</v>
      </c>
      <c r="W115" s="206" t="s">
        <v>117</v>
      </c>
      <c r="X115" s="206" t="s">
        <v>139</v>
      </c>
      <c r="Y115" s="208">
        <v>0.0</v>
      </c>
      <c r="Z115" s="209"/>
      <c r="AA115" s="209"/>
      <c r="AB115" s="206" t="s">
        <v>140</v>
      </c>
      <c r="AC115" s="28"/>
      <c r="AD115" s="216"/>
      <c r="AE115" s="210"/>
      <c r="AF115" s="210"/>
      <c r="AG115" s="210"/>
      <c r="AH115" s="210" t="str">
        <f t="shared" si="1"/>
        <v/>
      </c>
      <c r="AI115" s="210" t="str">
        <f t="shared" si="2"/>
        <v/>
      </c>
    </row>
    <row r="116">
      <c r="B116" s="6"/>
      <c r="C116" s="59"/>
      <c r="D116" s="59"/>
      <c r="E116" s="59"/>
      <c r="I116" s="6"/>
      <c r="J116" s="295"/>
      <c r="K116" s="234" t="str">
        <f t="shared" si="7"/>
        <v/>
      </c>
      <c r="L116" s="263"/>
      <c r="M116" s="188"/>
      <c r="N116" s="226"/>
      <c r="P116" s="226"/>
      <c r="Q116" s="206" t="s">
        <v>174</v>
      </c>
      <c r="R116" s="207" t="b">
        <v>0</v>
      </c>
      <c r="S116" s="206" t="s">
        <v>21</v>
      </c>
      <c r="T116" s="206" t="s">
        <v>114</v>
      </c>
      <c r="U116" s="206" t="s">
        <v>115</v>
      </c>
      <c r="V116" s="206" t="s">
        <v>116</v>
      </c>
      <c r="W116" s="206" t="s">
        <v>117</v>
      </c>
      <c r="X116" s="206" t="s">
        <v>118</v>
      </c>
      <c r="Y116" s="208">
        <v>1.344060129</v>
      </c>
      <c r="Z116" s="209"/>
      <c r="AA116" s="209"/>
      <c r="AB116" s="206">
        <v>33.74136699</v>
      </c>
      <c r="AC116" s="28"/>
      <c r="AD116" s="216"/>
      <c r="AE116" s="210"/>
      <c r="AF116" s="210"/>
      <c r="AG116" s="210"/>
      <c r="AH116" s="210" t="str">
        <f t="shared" si="1"/>
        <v/>
      </c>
      <c r="AI116" s="210" t="str">
        <f t="shared" si="2"/>
        <v/>
      </c>
    </row>
    <row r="117">
      <c r="B117" s="6"/>
      <c r="C117" s="59"/>
      <c r="D117" s="59"/>
      <c r="E117" s="59"/>
      <c r="I117" s="6"/>
      <c r="J117" s="295"/>
      <c r="K117" s="234" t="str">
        <f t="shared" si="7"/>
        <v/>
      </c>
      <c r="L117" s="263"/>
      <c r="M117" s="188"/>
      <c r="N117" s="226"/>
      <c r="P117" s="226"/>
      <c r="Q117" s="206" t="s">
        <v>174</v>
      </c>
      <c r="R117" s="207" t="b">
        <v>0</v>
      </c>
      <c r="S117" s="206" t="s">
        <v>21</v>
      </c>
      <c r="T117" s="206" t="s">
        <v>120</v>
      </c>
      <c r="U117" s="206" t="s">
        <v>115</v>
      </c>
      <c r="V117" s="206" t="s">
        <v>121</v>
      </c>
      <c r="W117" s="206" t="s">
        <v>117</v>
      </c>
      <c r="X117" s="206" t="s">
        <v>118</v>
      </c>
      <c r="Y117" s="208">
        <v>1.165818866</v>
      </c>
      <c r="Z117" s="209"/>
      <c r="AA117" s="209"/>
      <c r="AB117" s="206">
        <v>29.13006451</v>
      </c>
      <c r="AC117" s="28"/>
      <c r="AD117" s="216"/>
      <c r="AE117" s="210"/>
      <c r="AF117" s="210"/>
      <c r="AG117" s="210"/>
      <c r="AH117" s="210" t="str">
        <f t="shared" si="1"/>
        <v/>
      </c>
      <c r="AI117" s="210" t="str">
        <f t="shared" si="2"/>
        <v/>
      </c>
    </row>
    <row r="118">
      <c r="I118" s="6"/>
      <c r="J118" s="295"/>
      <c r="K118" s="234" t="str">
        <f t="shared" si="7"/>
        <v/>
      </c>
      <c r="L118" s="263"/>
      <c r="M118" s="188"/>
      <c r="N118" s="226"/>
      <c r="P118" s="226"/>
      <c r="Q118" s="206" t="s">
        <v>190</v>
      </c>
      <c r="R118" s="207" t="b">
        <v>0</v>
      </c>
      <c r="S118" s="206" t="s">
        <v>21</v>
      </c>
      <c r="T118" s="206" t="s">
        <v>114</v>
      </c>
      <c r="U118" s="206" t="s">
        <v>115</v>
      </c>
      <c r="V118" s="206" t="s">
        <v>116</v>
      </c>
      <c r="W118" s="206" t="s">
        <v>117</v>
      </c>
      <c r="X118" s="206" t="s">
        <v>139</v>
      </c>
      <c r="Y118" s="208">
        <v>0.0</v>
      </c>
      <c r="Z118" s="209"/>
      <c r="AA118" s="209"/>
      <c r="AB118" s="206" t="s">
        <v>140</v>
      </c>
      <c r="AC118" s="28"/>
      <c r="AD118" s="216"/>
      <c r="AE118" s="210"/>
      <c r="AF118" s="210"/>
      <c r="AG118" s="210"/>
      <c r="AH118" s="210" t="str">
        <f t="shared" si="1"/>
        <v/>
      </c>
      <c r="AI118" s="210" t="str">
        <f t="shared" si="2"/>
        <v/>
      </c>
    </row>
    <row r="119">
      <c r="I119" s="6"/>
      <c r="J119" s="295"/>
      <c r="K119" s="234" t="str">
        <f t="shared" si="7"/>
        <v/>
      </c>
      <c r="L119" s="263"/>
      <c r="M119" s="188"/>
      <c r="N119" s="226"/>
      <c r="P119" s="226"/>
      <c r="Q119" s="206" t="s">
        <v>190</v>
      </c>
      <c r="R119" s="207" t="b">
        <v>0</v>
      </c>
      <c r="S119" s="206" t="s">
        <v>21</v>
      </c>
      <c r="T119" s="206" t="s">
        <v>120</v>
      </c>
      <c r="U119" s="206" t="s">
        <v>115</v>
      </c>
      <c r="V119" s="206" t="s">
        <v>121</v>
      </c>
      <c r="W119" s="206" t="s">
        <v>117</v>
      </c>
      <c r="X119" s="206" t="s">
        <v>139</v>
      </c>
      <c r="Y119" s="208">
        <v>0.0</v>
      </c>
      <c r="Z119" s="209"/>
      <c r="AA119" s="209"/>
      <c r="AB119" s="206" t="s">
        <v>140</v>
      </c>
      <c r="AC119" s="28"/>
      <c r="AD119" s="216"/>
      <c r="AE119" s="210"/>
      <c r="AF119" s="210"/>
      <c r="AG119" s="210"/>
      <c r="AH119" s="210" t="str">
        <f t="shared" si="1"/>
        <v/>
      </c>
      <c r="AI119" s="210" t="str">
        <f t="shared" si="2"/>
        <v/>
      </c>
    </row>
    <row r="120">
      <c r="I120" s="6"/>
      <c r="J120" s="295"/>
      <c r="K120" s="234" t="str">
        <f t="shared" si="7"/>
        <v/>
      </c>
      <c r="L120" s="263"/>
      <c r="M120" s="188"/>
      <c r="N120" s="226"/>
      <c r="P120" s="226"/>
      <c r="Q120" s="206" t="s">
        <v>200</v>
      </c>
      <c r="R120" s="207" t="b">
        <v>0</v>
      </c>
      <c r="S120" s="206" t="s">
        <v>21</v>
      </c>
      <c r="T120" s="206" t="s">
        <v>114</v>
      </c>
      <c r="U120" s="206" t="s">
        <v>115</v>
      </c>
      <c r="V120" s="206" t="s">
        <v>116</v>
      </c>
      <c r="W120" s="206" t="s">
        <v>117</v>
      </c>
      <c r="X120" s="206" t="s">
        <v>139</v>
      </c>
      <c r="Y120" s="208">
        <v>0.0</v>
      </c>
      <c r="Z120" s="209"/>
      <c r="AA120" s="209"/>
      <c r="AB120" s="206" t="s">
        <v>140</v>
      </c>
      <c r="AC120" s="28"/>
      <c r="AE120" s="210"/>
      <c r="AF120" s="210"/>
      <c r="AG120" s="210"/>
    </row>
    <row r="121">
      <c r="I121" s="6"/>
      <c r="J121" s="295"/>
      <c r="K121" s="234" t="str">
        <f t="shared" si="7"/>
        <v/>
      </c>
      <c r="L121" s="263"/>
      <c r="M121" s="188"/>
      <c r="N121" s="226"/>
      <c r="P121" s="226"/>
      <c r="Q121" s="206" t="s">
        <v>200</v>
      </c>
      <c r="R121" s="207" t="b">
        <v>0</v>
      </c>
      <c r="S121" s="206" t="s">
        <v>21</v>
      </c>
      <c r="T121" s="206" t="s">
        <v>120</v>
      </c>
      <c r="U121" s="206" t="s">
        <v>115</v>
      </c>
      <c r="V121" s="206" t="s">
        <v>121</v>
      </c>
      <c r="W121" s="206" t="s">
        <v>117</v>
      </c>
      <c r="X121" s="206" t="s">
        <v>139</v>
      </c>
      <c r="Y121" s="208">
        <v>0.0</v>
      </c>
      <c r="Z121" s="209"/>
      <c r="AA121" s="209"/>
      <c r="AB121" s="206" t="s">
        <v>140</v>
      </c>
      <c r="AC121" s="28"/>
      <c r="AE121" s="210"/>
      <c r="AF121" s="210"/>
      <c r="AG121" s="210"/>
    </row>
    <row r="122">
      <c r="I122" s="6"/>
      <c r="J122" s="295"/>
      <c r="K122" s="234" t="str">
        <f t="shared" si="7"/>
        <v/>
      </c>
      <c r="L122" s="263"/>
      <c r="M122" s="188"/>
      <c r="N122" s="226"/>
      <c r="P122" s="226"/>
      <c r="Q122" s="206" t="s">
        <v>206</v>
      </c>
      <c r="R122" s="207" t="b">
        <v>0</v>
      </c>
      <c r="S122" s="206" t="s">
        <v>21</v>
      </c>
      <c r="T122" s="206" t="s">
        <v>114</v>
      </c>
      <c r="U122" s="206" t="s">
        <v>115</v>
      </c>
      <c r="V122" s="206" t="s">
        <v>116</v>
      </c>
      <c r="W122" s="206" t="s">
        <v>117</v>
      </c>
      <c r="X122" s="206" t="s">
        <v>139</v>
      </c>
      <c r="Y122" s="208">
        <v>0.0</v>
      </c>
      <c r="Z122" s="209"/>
      <c r="AA122" s="209"/>
      <c r="AB122" s="206" t="s">
        <v>140</v>
      </c>
      <c r="AC122" s="28"/>
      <c r="AE122" s="210"/>
      <c r="AF122" s="210"/>
      <c r="AG122" s="210"/>
    </row>
    <row r="123">
      <c r="I123" s="6"/>
      <c r="J123" s="295"/>
      <c r="K123" s="234" t="str">
        <f t="shared" si="7"/>
        <v/>
      </c>
      <c r="L123" s="263"/>
      <c r="M123" s="188"/>
      <c r="N123" s="226"/>
      <c r="P123" s="226"/>
      <c r="Q123" s="206" t="s">
        <v>206</v>
      </c>
      <c r="R123" s="207" t="b">
        <v>0</v>
      </c>
      <c r="S123" s="206" t="s">
        <v>21</v>
      </c>
      <c r="T123" s="206" t="s">
        <v>120</v>
      </c>
      <c r="U123" s="206" t="s">
        <v>115</v>
      </c>
      <c r="V123" s="206" t="s">
        <v>121</v>
      </c>
      <c r="W123" s="206" t="s">
        <v>117</v>
      </c>
      <c r="X123" s="206" t="s">
        <v>139</v>
      </c>
      <c r="Y123" s="208">
        <v>0.0</v>
      </c>
      <c r="Z123" s="209"/>
      <c r="AA123" s="209"/>
      <c r="AB123" s="206" t="s">
        <v>140</v>
      </c>
      <c r="AC123" s="28"/>
      <c r="AE123" s="210"/>
      <c r="AF123" s="210"/>
      <c r="AG123" s="210"/>
    </row>
    <row r="124">
      <c r="I124" s="6"/>
      <c r="J124" s="295"/>
      <c r="K124" s="234" t="str">
        <f t="shared" si="7"/>
        <v/>
      </c>
      <c r="L124" s="263"/>
      <c r="M124" s="188"/>
      <c r="N124" s="226"/>
      <c r="P124" s="226"/>
      <c r="Q124" s="206" t="s">
        <v>214</v>
      </c>
      <c r="R124" s="207" t="b">
        <v>0</v>
      </c>
      <c r="S124" s="206" t="s">
        <v>21</v>
      </c>
      <c r="T124" s="206" t="s">
        <v>114</v>
      </c>
      <c r="U124" s="206" t="s">
        <v>115</v>
      </c>
      <c r="V124" s="206" t="s">
        <v>116</v>
      </c>
      <c r="W124" s="206" t="s">
        <v>117</v>
      </c>
      <c r="X124" s="206" t="s">
        <v>139</v>
      </c>
      <c r="Y124" s="208">
        <v>0.0</v>
      </c>
      <c r="Z124" s="209"/>
      <c r="AA124" s="209"/>
      <c r="AB124" s="206" t="s">
        <v>140</v>
      </c>
      <c r="AC124" s="28"/>
      <c r="AE124" s="210"/>
      <c r="AF124" s="210"/>
      <c r="AG124" s="210"/>
    </row>
    <row r="125">
      <c r="I125" s="6"/>
      <c r="J125" s="295"/>
      <c r="K125" s="234" t="str">
        <f t="shared" si="7"/>
        <v/>
      </c>
      <c r="L125" s="263"/>
      <c r="M125" s="188"/>
      <c r="N125" s="226"/>
      <c r="P125" s="226"/>
      <c r="Q125" s="206" t="s">
        <v>214</v>
      </c>
      <c r="R125" s="207" t="b">
        <v>0</v>
      </c>
      <c r="S125" s="206" t="s">
        <v>21</v>
      </c>
      <c r="T125" s="206" t="s">
        <v>120</v>
      </c>
      <c r="U125" s="206" t="s">
        <v>115</v>
      </c>
      <c r="V125" s="206" t="s">
        <v>121</v>
      </c>
      <c r="W125" s="206" t="s">
        <v>117</v>
      </c>
      <c r="X125" s="206" t="s">
        <v>139</v>
      </c>
      <c r="Y125" s="208">
        <v>0.0</v>
      </c>
      <c r="Z125" s="209"/>
      <c r="AA125" s="209"/>
      <c r="AB125" s="206" t="s">
        <v>140</v>
      </c>
      <c r="AC125" s="28"/>
      <c r="AE125" s="210"/>
      <c r="AF125" s="210"/>
      <c r="AG125" s="210"/>
    </row>
    <row r="126">
      <c r="I126" s="6"/>
      <c r="J126" s="295"/>
      <c r="K126" s="234" t="str">
        <f t="shared" si="7"/>
        <v/>
      </c>
      <c r="L126" s="263"/>
      <c r="M126" s="188"/>
      <c r="N126" s="226"/>
      <c r="P126" s="226"/>
      <c r="Q126" s="206" t="s">
        <v>219</v>
      </c>
      <c r="R126" s="207" t="b">
        <v>0</v>
      </c>
      <c r="S126" s="206" t="s">
        <v>21</v>
      </c>
      <c r="T126" s="206" t="s">
        <v>114</v>
      </c>
      <c r="U126" s="206" t="s">
        <v>115</v>
      </c>
      <c r="V126" s="206" t="s">
        <v>116</v>
      </c>
      <c r="W126" s="206" t="s">
        <v>117</v>
      </c>
      <c r="X126" s="206" t="s">
        <v>139</v>
      </c>
      <c r="Y126" s="208">
        <v>0.0</v>
      </c>
      <c r="Z126" s="209"/>
      <c r="AA126" s="209"/>
      <c r="AB126" s="206" t="s">
        <v>140</v>
      </c>
      <c r="AC126" s="28"/>
      <c r="AE126" s="210"/>
      <c r="AF126" s="210"/>
      <c r="AG126" s="210"/>
    </row>
    <row r="127">
      <c r="I127" s="6"/>
      <c r="J127" s="295"/>
      <c r="K127" s="234" t="str">
        <f t="shared" si="7"/>
        <v/>
      </c>
      <c r="L127" s="263"/>
      <c r="M127" s="188"/>
      <c r="N127" s="226"/>
      <c r="P127" s="226"/>
      <c r="Q127" s="206" t="s">
        <v>219</v>
      </c>
      <c r="R127" s="207" t="b">
        <v>0</v>
      </c>
      <c r="S127" s="206" t="s">
        <v>21</v>
      </c>
      <c r="T127" s="206" t="s">
        <v>120</v>
      </c>
      <c r="U127" s="206" t="s">
        <v>115</v>
      </c>
      <c r="V127" s="206" t="s">
        <v>121</v>
      </c>
      <c r="W127" s="206" t="s">
        <v>117</v>
      </c>
      <c r="X127" s="206" t="s">
        <v>139</v>
      </c>
      <c r="Y127" s="208">
        <v>0.0</v>
      </c>
      <c r="Z127" s="209"/>
      <c r="AA127" s="209"/>
      <c r="AB127" s="206" t="s">
        <v>140</v>
      </c>
      <c r="AC127" s="28"/>
      <c r="AE127" s="210"/>
      <c r="AF127" s="210"/>
      <c r="AG127" s="210"/>
    </row>
    <row r="128">
      <c r="I128" s="6"/>
      <c r="J128" s="295"/>
      <c r="K128" s="234" t="str">
        <f t="shared" si="7"/>
        <v/>
      </c>
      <c r="L128" s="263"/>
      <c r="M128" s="188"/>
      <c r="N128" s="226"/>
      <c r="P128" s="226"/>
      <c r="Q128" s="206" t="s">
        <v>224</v>
      </c>
      <c r="R128" s="207" t="b">
        <v>0</v>
      </c>
      <c r="S128" s="206" t="s">
        <v>21</v>
      </c>
      <c r="T128" s="206" t="s">
        <v>114</v>
      </c>
      <c r="U128" s="206" t="s">
        <v>115</v>
      </c>
      <c r="V128" s="206" t="s">
        <v>116</v>
      </c>
      <c r="W128" s="206" t="s">
        <v>117</v>
      </c>
      <c r="X128" s="206" t="s">
        <v>139</v>
      </c>
      <c r="Y128" s="208">
        <v>0.0</v>
      </c>
      <c r="Z128" s="209"/>
      <c r="AA128" s="209"/>
      <c r="AB128" s="206" t="s">
        <v>140</v>
      </c>
      <c r="AC128" s="28"/>
      <c r="AE128" s="210"/>
      <c r="AF128" s="210"/>
      <c r="AG128" s="210"/>
    </row>
    <row r="129">
      <c r="I129" s="6"/>
      <c r="J129" s="295"/>
      <c r="K129" s="234" t="str">
        <f t="shared" si="7"/>
        <v/>
      </c>
      <c r="L129" s="263"/>
      <c r="M129" s="188"/>
      <c r="N129" s="226"/>
      <c r="P129" s="226"/>
      <c r="Q129" s="206" t="s">
        <v>224</v>
      </c>
      <c r="R129" s="207" t="b">
        <v>0</v>
      </c>
      <c r="S129" s="206" t="s">
        <v>21</v>
      </c>
      <c r="T129" s="206" t="s">
        <v>120</v>
      </c>
      <c r="U129" s="206" t="s">
        <v>115</v>
      </c>
      <c r="V129" s="206" t="s">
        <v>121</v>
      </c>
      <c r="W129" s="206" t="s">
        <v>117</v>
      </c>
      <c r="X129" s="206" t="s">
        <v>139</v>
      </c>
      <c r="Y129" s="208">
        <v>0.0</v>
      </c>
      <c r="Z129" s="209"/>
      <c r="AA129" s="209"/>
      <c r="AB129" s="206" t="s">
        <v>140</v>
      </c>
      <c r="AC129" s="28"/>
      <c r="AE129" s="210"/>
      <c r="AF129" s="210"/>
      <c r="AG129" s="210"/>
    </row>
    <row r="130">
      <c r="I130" s="6"/>
      <c r="J130" s="295"/>
      <c r="K130" s="234" t="str">
        <f t="shared" si="7"/>
        <v/>
      </c>
      <c r="L130" s="263"/>
      <c r="M130" s="188"/>
      <c r="N130" s="226"/>
      <c r="P130" s="226"/>
      <c r="Q130" s="296" t="s">
        <v>204</v>
      </c>
      <c r="R130" s="297" t="b">
        <v>0</v>
      </c>
      <c r="S130" s="296" t="s">
        <v>257</v>
      </c>
      <c r="T130" s="296" t="s">
        <v>258</v>
      </c>
      <c r="U130" s="296" t="s">
        <v>115</v>
      </c>
      <c r="V130" s="296" t="s">
        <v>116</v>
      </c>
      <c r="W130" s="296" t="s">
        <v>117</v>
      </c>
      <c r="X130" s="296" t="s">
        <v>139</v>
      </c>
      <c r="Y130" s="298">
        <v>0.0</v>
      </c>
      <c r="Z130" s="209" t="s">
        <v>259</v>
      </c>
      <c r="AA130" s="209" t="s">
        <v>259</v>
      </c>
      <c r="AB130" s="296" t="s">
        <v>140</v>
      </c>
      <c r="AC130" s="28"/>
      <c r="AE130" s="210"/>
      <c r="AF130" s="210"/>
      <c r="AG130" s="210"/>
    </row>
    <row r="131">
      <c r="I131" s="6"/>
      <c r="J131" s="263"/>
      <c r="K131" s="234" t="str">
        <f t="shared" si="7"/>
        <v/>
      </c>
      <c r="L131" s="299"/>
      <c r="M131" s="299"/>
      <c r="N131" s="226"/>
      <c r="P131" s="226"/>
      <c r="Q131" s="296" t="s">
        <v>204</v>
      </c>
      <c r="R131" s="297" t="b">
        <v>0</v>
      </c>
      <c r="S131" s="296" t="s">
        <v>257</v>
      </c>
      <c r="T131" s="296" t="s">
        <v>260</v>
      </c>
      <c r="U131" s="296" t="s">
        <v>115</v>
      </c>
      <c r="V131" s="296" t="s">
        <v>121</v>
      </c>
      <c r="W131" s="296" t="s">
        <v>261</v>
      </c>
      <c r="X131" s="296" t="s">
        <v>139</v>
      </c>
      <c r="Y131" s="298">
        <v>0.0</v>
      </c>
      <c r="Z131" s="209" t="s">
        <v>259</v>
      </c>
      <c r="AA131" s="209" t="s">
        <v>259</v>
      </c>
      <c r="AB131" s="296" t="s">
        <v>140</v>
      </c>
      <c r="AC131" s="28"/>
      <c r="AE131" s="210"/>
      <c r="AF131" s="210"/>
      <c r="AG131" s="210"/>
    </row>
    <row r="132">
      <c r="I132" s="6"/>
      <c r="J132" s="263"/>
      <c r="K132" s="234" t="str">
        <f t="shared" si="7"/>
        <v/>
      </c>
      <c r="L132" s="299"/>
      <c r="M132" s="299"/>
      <c r="N132" s="226"/>
      <c r="P132" s="226"/>
      <c r="Q132" s="296" t="s">
        <v>211</v>
      </c>
      <c r="R132" s="297" t="b">
        <v>0</v>
      </c>
      <c r="S132" s="296" t="s">
        <v>257</v>
      </c>
      <c r="T132" s="296" t="s">
        <v>258</v>
      </c>
      <c r="U132" s="296" t="s">
        <v>115</v>
      </c>
      <c r="V132" s="296" t="s">
        <v>116</v>
      </c>
      <c r="W132" s="296" t="s">
        <v>117</v>
      </c>
      <c r="X132" s="296" t="s">
        <v>139</v>
      </c>
      <c r="Y132" s="298">
        <v>0.0</v>
      </c>
      <c r="Z132" s="209" t="s">
        <v>259</v>
      </c>
      <c r="AA132" s="209" t="s">
        <v>259</v>
      </c>
      <c r="AB132" s="296" t="s">
        <v>140</v>
      </c>
      <c r="AC132" s="28"/>
      <c r="AE132" s="210"/>
      <c r="AF132" s="210"/>
      <c r="AG132" s="210"/>
    </row>
    <row r="133">
      <c r="I133" s="6"/>
      <c r="J133" s="263"/>
      <c r="K133" s="234" t="str">
        <f t="shared" si="7"/>
        <v/>
      </c>
      <c r="L133" s="299"/>
      <c r="M133" s="299"/>
      <c r="N133" s="226"/>
      <c r="P133" s="226"/>
      <c r="Q133" s="296" t="s">
        <v>211</v>
      </c>
      <c r="R133" s="297" t="b">
        <v>0</v>
      </c>
      <c r="S133" s="296" t="s">
        <v>257</v>
      </c>
      <c r="T133" s="296" t="s">
        <v>260</v>
      </c>
      <c r="U133" s="296" t="s">
        <v>115</v>
      </c>
      <c r="V133" s="296" t="s">
        <v>121</v>
      </c>
      <c r="W133" s="296" t="s">
        <v>261</v>
      </c>
      <c r="X133" s="296" t="s">
        <v>139</v>
      </c>
      <c r="Y133" s="298">
        <v>0.0</v>
      </c>
      <c r="Z133" s="209" t="s">
        <v>259</v>
      </c>
      <c r="AA133" s="209" t="s">
        <v>259</v>
      </c>
      <c r="AB133" s="296" t="s">
        <v>140</v>
      </c>
      <c r="AC133" s="28"/>
      <c r="AE133" s="210"/>
      <c r="AF133" s="210"/>
      <c r="AG133" s="210"/>
    </row>
    <row r="134">
      <c r="I134" s="6"/>
      <c r="J134" s="263"/>
      <c r="K134" s="234" t="str">
        <f t="shared" si="7"/>
        <v/>
      </c>
      <c r="L134" s="299"/>
      <c r="M134" s="299"/>
      <c r="N134" s="226"/>
      <c r="P134" s="226"/>
      <c r="Q134" s="296" t="s">
        <v>217</v>
      </c>
      <c r="R134" s="297" t="b">
        <v>0</v>
      </c>
      <c r="S134" s="296" t="s">
        <v>257</v>
      </c>
      <c r="T134" s="296" t="s">
        <v>258</v>
      </c>
      <c r="U134" s="296" t="s">
        <v>115</v>
      </c>
      <c r="V134" s="296" t="s">
        <v>116</v>
      </c>
      <c r="W134" s="296" t="s">
        <v>117</v>
      </c>
      <c r="X134" s="296" t="s">
        <v>139</v>
      </c>
      <c r="Y134" s="298">
        <v>0.0</v>
      </c>
      <c r="Z134" s="209" t="s">
        <v>259</v>
      </c>
      <c r="AA134" s="209" t="s">
        <v>259</v>
      </c>
      <c r="AB134" s="296" t="s">
        <v>140</v>
      </c>
      <c r="AC134" s="28"/>
      <c r="AE134" s="210"/>
      <c r="AF134" s="210"/>
      <c r="AG134" s="210"/>
    </row>
    <row r="135">
      <c r="I135" s="6"/>
      <c r="J135" s="6"/>
      <c r="K135" s="234" t="str">
        <f t="shared" si="7"/>
        <v/>
      </c>
      <c r="L135" s="59"/>
      <c r="M135" s="59"/>
      <c r="P135" s="226"/>
      <c r="Q135" s="296" t="s">
        <v>217</v>
      </c>
      <c r="R135" s="297" t="b">
        <v>0</v>
      </c>
      <c r="S135" s="296" t="s">
        <v>257</v>
      </c>
      <c r="T135" s="296" t="s">
        <v>260</v>
      </c>
      <c r="U135" s="296" t="s">
        <v>115</v>
      </c>
      <c r="V135" s="296" t="s">
        <v>121</v>
      </c>
      <c r="W135" s="296" t="s">
        <v>261</v>
      </c>
      <c r="X135" s="296" t="s">
        <v>139</v>
      </c>
      <c r="Y135" s="298">
        <v>0.0</v>
      </c>
      <c r="Z135" s="209" t="s">
        <v>259</v>
      </c>
      <c r="AA135" s="209" t="s">
        <v>259</v>
      </c>
      <c r="AB135" s="296" t="s">
        <v>140</v>
      </c>
      <c r="AC135" s="28"/>
      <c r="AE135" s="210"/>
      <c r="AF135" s="210"/>
      <c r="AG135" s="210"/>
    </row>
    <row r="136">
      <c r="I136" s="6"/>
      <c r="J136" s="6"/>
      <c r="K136" s="234" t="str">
        <f t="shared" si="7"/>
        <v/>
      </c>
      <c r="L136" s="59"/>
      <c r="M136" s="59"/>
      <c r="P136" s="226"/>
      <c r="Q136" s="296" t="s">
        <v>222</v>
      </c>
      <c r="R136" s="297" t="b">
        <v>0</v>
      </c>
      <c r="S136" s="296" t="s">
        <v>257</v>
      </c>
      <c r="T136" s="296" t="s">
        <v>258</v>
      </c>
      <c r="U136" s="296" t="s">
        <v>115</v>
      </c>
      <c r="V136" s="296" t="s">
        <v>116</v>
      </c>
      <c r="W136" s="296" t="s">
        <v>117</v>
      </c>
      <c r="X136" s="296" t="s">
        <v>139</v>
      </c>
      <c r="Y136" s="298">
        <v>0.0</v>
      </c>
      <c r="Z136" s="209" t="s">
        <v>259</v>
      </c>
      <c r="AA136" s="209" t="s">
        <v>259</v>
      </c>
      <c r="AB136" s="296" t="s">
        <v>140</v>
      </c>
      <c r="AC136" s="28"/>
      <c r="AE136" s="210"/>
      <c r="AF136" s="210"/>
      <c r="AG136" s="210"/>
    </row>
    <row r="137">
      <c r="I137" s="6"/>
      <c r="J137" s="6"/>
      <c r="K137" s="234" t="str">
        <f t="shared" si="7"/>
        <v/>
      </c>
      <c r="L137" s="59"/>
      <c r="M137" s="59"/>
      <c r="P137" s="226"/>
      <c r="Q137" s="296" t="s">
        <v>222</v>
      </c>
      <c r="R137" s="297" t="b">
        <v>0</v>
      </c>
      <c r="S137" s="296" t="s">
        <v>257</v>
      </c>
      <c r="T137" s="296" t="s">
        <v>260</v>
      </c>
      <c r="U137" s="296" t="s">
        <v>115</v>
      </c>
      <c r="V137" s="296" t="s">
        <v>121</v>
      </c>
      <c r="W137" s="296" t="s">
        <v>261</v>
      </c>
      <c r="X137" s="296" t="s">
        <v>139</v>
      </c>
      <c r="Y137" s="298">
        <v>0.0</v>
      </c>
      <c r="Z137" s="209" t="s">
        <v>259</v>
      </c>
      <c r="AA137" s="209" t="s">
        <v>259</v>
      </c>
      <c r="AB137" s="296" t="s">
        <v>140</v>
      </c>
      <c r="AC137" s="28"/>
      <c r="AE137" s="210"/>
      <c r="AF137" s="210"/>
      <c r="AG137" s="210"/>
    </row>
    <row r="138">
      <c r="I138" s="6"/>
      <c r="J138" s="6"/>
      <c r="K138" s="234" t="str">
        <f t="shared" si="7"/>
        <v/>
      </c>
      <c r="L138" s="59"/>
      <c r="M138" s="59"/>
      <c r="P138" s="226"/>
      <c r="Q138" s="296" t="s">
        <v>230</v>
      </c>
      <c r="R138" s="297" t="b">
        <v>0</v>
      </c>
      <c r="S138" s="296" t="s">
        <v>257</v>
      </c>
      <c r="T138" s="296" t="s">
        <v>258</v>
      </c>
      <c r="U138" s="296" t="s">
        <v>115</v>
      </c>
      <c r="V138" s="296" t="s">
        <v>116</v>
      </c>
      <c r="W138" s="296" t="s">
        <v>117</v>
      </c>
      <c r="X138" s="296" t="s">
        <v>139</v>
      </c>
      <c r="Y138" s="298">
        <v>0.0</v>
      </c>
      <c r="Z138" s="209" t="s">
        <v>259</v>
      </c>
      <c r="AA138" s="209" t="s">
        <v>259</v>
      </c>
      <c r="AB138" s="296" t="s">
        <v>140</v>
      </c>
      <c r="AC138" s="28"/>
      <c r="AE138" s="210"/>
      <c r="AF138" s="210"/>
      <c r="AG138" s="210"/>
    </row>
    <row r="139">
      <c r="I139" s="6"/>
      <c r="J139" s="6"/>
      <c r="K139" s="234" t="str">
        <f t="shared" si="7"/>
        <v/>
      </c>
      <c r="L139" s="59"/>
      <c r="M139" s="59"/>
      <c r="P139" s="226"/>
      <c r="Q139" s="296" t="s">
        <v>230</v>
      </c>
      <c r="R139" s="297" t="b">
        <v>0</v>
      </c>
      <c r="S139" s="296" t="s">
        <v>257</v>
      </c>
      <c r="T139" s="296" t="s">
        <v>260</v>
      </c>
      <c r="U139" s="296" t="s">
        <v>115</v>
      </c>
      <c r="V139" s="296" t="s">
        <v>121</v>
      </c>
      <c r="W139" s="296" t="s">
        <v>261</v>
      </c>
      <c r="X139" s="296" t="s">
        <v>139</v>
      </c>
      <c r="Y139" s="298">
        <v>0.0</v>
      </c>
      <c r="Z139" s="209" t="s">
        <v>259</v>
      </c>
      <c r="AA139" s="209" t="s">
        <v>259</v>
      </c>
      <c r="AB139" s="296" t="s">
        <v>140</v>
      </c>
      <c r="AC139" s="28"/>
      <c r="AE139" s="210"/>
      <c r="AF139" s="210"/>
      <c r="AG139" s="210"/>
    </row>
    <row r="140">
      <c r="I140" s="6"/>
      <c r="J140" s="6"/>
      <c r="K140" s="234" t="str">
        <f t="shared" si="7"/>
        <v/>
      </c>
      <c r="L140" s="59"/>
      <c r="M140" s="59"/>
      <c r="P140" s="226"/>
      <c r="Q140" s="296" t="s">
        <v>238</v>
      </c>
      <c r="R140" s="297" t="b">
        <v>0</v>
      </c>
      <c r="S140" s="296" t="s">
        <v>257</v>
      </c>
      <c r="T140" s="296" t="s">
        <v>258</v>
      </c>
      <c r="U140" s="296" t="s">
        <v>115</v>
      </c>
      <c r="V140" s="296" t="s">
        <v>116</v>
      </c>
      <c r="W140" s="296" t="s">
        <v>117</v>
      </c>
      <c r="X140" s="296" t="s">
        <v>139</v>
      </c>
      <c r="Y140" s="298">
        <v>0.0</v>
      </c>
      <c r="Z140" s="209" t="s">
        <v>259</v>
      </c>
      <c r="AA140" s="209" t="s">
        <v>259</v>
      </c>
      <c r="AB140" s="296" t="s">
        <v>140</v>
      </c>
      <c r="AC140" s="28"/>
      <c r="AE140" s="210"/>
      <c r="AF140" s="210"/>
      <c r="AG140" s="210"/>
    </row>
    <row r="141">
      <c r="I141" s="6"/>
      <c r="J141" s="6"/>
      <c r="K141" s="234" t="str">
        <f t="shared" si="7"/>
        <v/>
      </c>
      <c r="L141" s="59"/>
      <c r="M141" s="59"/>
      <c r="P141" s="226"/>
      <c r="Q141" s="296" t="s">
        <v>238</v>
      </c>
      <c r="R141" s="297" t="b">
        <v>0</v>
      </c>
      <c r="S141" s="296" t="s">
        <v>257</v>
      </c>
      <c r="T141" s="296" t="s">
        <v>260</v>
      </c>
      <c r="U141" s="296" t="s">
        <v>115</v>
      </c>
      <c r="V141" s="296" t="s">
        <v>121</v>
      </c>
      <c r="W141" s="296" t="s">
        <v>261</v>
      </c>
      <c r="X141" s="296" t="s">
        <v>139</v>
      </c>
      <c r="Y141" s="298">
        <v>0.0</v>
      </c>
      <c r="Z141" s="209" t="s">
        <v>259</v>
      </c>
      <c r="AA141" s="209" t="s">
        <v>259</v>
      </c>
      <c r="AB141" s="296" t="s">
        <v>140</v>
      </c>
      <c r="AC141" s="28"/>
      <c r="AE141" s="210"/>
      <c r="AF141" s="210"/>
      <c r="AG141" s="210"/>
    </row>
    <row r="142">
      <c r="I142" s="6"/>
      <c r="J142" s="6"/>
      <c r="K142" s="234" t="str">
        <f t="shared" si="7"/>
        <v/>
      </c>
      <c r="L142" s="59"/>
      <c r="M142" s="59"/>
      <c r="P142" s="226"/>
      <c r="Q142" s="296" t="s">
        <v>246</v>
      </c>
      <c r="R142" s="297" t="b">
        <v>0</v>
      </c>
      <c r="S142" s="296" t="s">
        <v>257</v>
      </c>
      <c r="T142" s="296" t="s">
        <v>258</v>
      </c>
      <c r="U142" s="296" t="s">
        <v>115</v>
      </c>
      <c r="V142" s="296" t="s">
        <v>116</v>
      </c>
      <c r="W142" s="296" t="s">
        <v>117</v>
      </c>
      <c r="X142" s="296" t="s">
        <v>139</v>
      </c>
      <c r="Y142" s="298">
        <v>0.0</v>
      </c>
      <c r="Z142" s="209" t="s">
        <v>259</v>
      </c>
      <c r="AA142" s="209" t="s">
        <v>259</v>
      </c>
      <c r="AB142" s="296" t="s">
        <v>140</v>
      </c>
      <c r="AC142" s="28"/>
      <c r="AE142" s="210"/>
      <c r="AF142" s="210"/>
      <c r="AG142" s="210"/>
    </row>
    <row r="143">
      <c r="I143" s="6"/>
      <c r="J143" s="6"/>
      <c r="K143" s="234" t="str">
        <f t="shared" si="7"/>
        <v/>
      </c>
      <c r="L143" s="59"/>
      <c r="M143" s="59"/>
      <c r="P143" s="226"/>
      <c r="Q143" s="296" t="s">
        <v>246</v>
      </c>
      <c r="R143" s="297" t="b">
        <v>0</v>
      </c>
      <c r="S143" s="296" t="s">
        <v>257</v>
      </c>
      <c r="T143" s="296" t="s">
        <v>260</v>
      </c>
      <c r="U143" s="296" t="s">
        <v>115</v>
      </c>
      <c r="V143" s="296" t="s">
        <v>121</v>
      </c>
      <c r="W143" s="296" t="s">
        <v>261</v>
      </c>
      <c r="X143" s="296" t="s">
        <v>139</v>
      </c>
      <c r="Y143" s="298">
        <v>0.0</v>
      </c>
      <c r="Z143" s="209" t="s">
        <v>259</v>
      </c>
      <c r="AA143" s="209" t="s">
        <v>259</v>
      </c>
      <c r="AB143" s="296" t="s">
        <v>140</v>
      </c>
      <c r="AC143" s="28"/>
      <c r="AE143" s="210"/>
      <c r="AF143" s="210"/>
      <c r="AG143" s="210"/>
    </row>
    <row r="144">
      <c r="I144" s="6"/>
      <c r="J144" s="6"/>
      <c r="K144" s="234" t="str">
        <f t="shared" si="7"/>
        <v/>
      </c>
      <c r="L144" s="59"/>
      <c r="M144" s="59"/>
      <c r="P144" s="226"/>
      <c r="Q144" s="296" t="s">
        <v>254</v>
      </c>
      <c r="R144" s="297" t="b">
        <v>0</v>
      </c>
      <c r="S144" s="296" t="s">
        <v>257</v>
      </c>
      <c r="T144" s="296" t="s">
        <v>258</v>
      </c>
      <c r="U144" s="296" t="s">
        <v>115</v>
      </c>
      <c r="V144" s="296" t="s">
        <v>116</v>
      </c>
      <c r="W144" s="296" t="s">
        <v>117</v>
      </c>
      <c r="X144" s="296" t="s">
        <v>139</v>
      </c>
      <c r="Y144" s="298">
        <v>0.0</v>
      </c>
      <c r="Z144" s="209" t="s">
        <v>259</v>
      </c>
      <c r="AA144" s="209" t="s">
        <v>259</v>
      </c>
      <c r="AB144" s="296" t="s">
        <v>140</v>
      </c>
      <c r="AC144" s="28"/>
      <c r="AE144" s="210"/>
      <c r="AF144" s="210"/>
      <c r="AG144" s="210"/>
    </row>
    <row r="145">
      <c r="I145" s="6"/>
      <c r="J145" s="6"/>
      <c r="K145" s="234" t="str">
        <f t="shared" si="7"/>
        <v/>
      </c>
      <c r="L145" s="59"/>
      <c r="M145" s="59"/>
      <c r="P145" s="226"/>
      <c r="Q145" s="296" t="s">
        <v>254</v>
      </c>
      <c r="R145" s="297" t="b">
        <v>0</v>
      </c>
      <c r="S145" s="296" t="s">
        <v>257</v>
      </c>
      <c r="T145" s="296" t="s">
        <v>260</v>
      </c>
      <c r="U145" s="296" t="s">
        <v>115</v>
      </c>
      <c r="V145" s="296" t="s">
        <v>121</v>
      </c>
      <c r="W145" s="296" t="s">
        <v>261</v>
      </c>
      <c r="X145" s="296" t="s">
        <v>139</v>
      </c>
      <c r="Y145" s="298">
        <v>0.0</v>
      </c>
      <c r="Z145" s="209" t="s">
        <v>259</v>
      </c>
      <c r="AA145" s="209" t="s">
        <v>259</v>
      </c>
      <c r="AB145" s="296" t="s">
        <v>140</v>
      </c>
      <c r="AC145" s="28"/>
      <c r="AE145" s="210"/>
      <c r="AF145" s="210"/>
      <c r="AG145" s="210"/>
    </row>
    <row r="146">
      <c r="K146" s="234" t="str">
        <f t="shared" si="7"/>
        <v/>
      </c>
      <c r="L146" s="59"/>
      <c r="M146" s="59"/>
      <c r="P146" s="226"/>
      <c r="Q146" s="296" t="s">
        <v>153</v>
      </c>
      <c r="R146" s="297" t="b">
        <v>0</v>
      </c>
      <c r="S146" s="296" t="s">
        <v>257</v>
      </c>
      <c r="T146" s="296" t="s">
        <v>258</v>
      </c>
      <c r="U146" s="296" t="s">
        <v>115</v>
      </c>
      <c r="V146" s="296" t="s">
        <v>116</v>
      </c>
      <c r="W146" s="296" t="s">
        <v>117</v>
      </c>
      <c r="X146" s="296" t="s">
        <v>118</v>
      </c>
      <c r="Y146" s="298">
        <v>1.3944950499568731</v>
      </c>
      <c r="Z146" s="209" t="s">
        <v>259</v>
      </c>
      <c r="AA146" s="209" t="s">
        <v>259</v>
      </c>
      <c r="AB146" s="298">
        <v>33.39297713416913</v>
      </c>
      <c r="AC146" s="28"/>
      <c r="AE146" s="210"/>
      <c r="AF146" s="210"/>
      <c r="AG146" s="210"/>
    </row>
    <row r="147">
      <c r="K147" s="234" t="str">
        <f t="shared" si="7"/>
        <v/>
      </c>
      <c r="L147" s="59"/>
      <c r="M147" s="59"/>
      <c r="P147" s="226"/>
      <c r="Q147" s="296" t="s">
        <v>153</v>
      </c>
      <c r="R147" s="297" t="b">
        <v>0</v>
      </c>
      <c r="S147" s="296" t="s">
        <v>257</v>
      </c>
      <c r="T147" s="296" t="s">
        <v>260</v>
      </c>
      <c r="U147" s="296" t="s">
        <v>115</v>
      </c>
      <c r="V147" s="296" t="s">
        <v>121</v>
      </c>
      <c r="W147" s="296" t="s">
        <v>261</v>
      </c>
      <c r="X147" s="296" t="s">
        <v>118</v>
      </c>
      <c r="Y147" s="298">
        <v>0.8866511408683307</v>
      </c>
      <c r="Z147" s="209" t="s">
        <v>259</v>
      </c>
      <c r="AA147" s="209" t="s">
        <v>259</v>
      </c>
      <c r="AB147" s="298">
        <v>37.77684506633918</v>
      </c>
      <c r="AC147" s="28"/>
      <c r="AE147" s="210"/>
      <c r="AF147" s="210"/>
      <c r="AG147" s="210"/>
    </row>
    <row r="148">
      <c r="K148" s="234" t="str">
        <f t="shared" si="7"/>
        <v/>
      </c>
      <c r="L148" s="59"/>
      <c r="M148" s="59"/>
      <c r="P148" s="226"/>
      <c r="Q148" s="296" t="s">
        <v>123</v>
      </c>
      <c r="R148" s="297" t="b">
        <v>0</v>
      </c>
      <c r="S148" s="296" t="s">
        <v>257</v>
      </c>
      <c r="T148" s="296" t="s">
        <v>258</v>
      </c>
      <c r="U148" s="296" t="s">
        <v>115</v>
      </c>
      <c r="V148" s="296" t="s">
        <v>116</v>
      </c>
      <c r="W148" s="296" t="s">
        <v>117</v>
      </c>
      <c r="X148" s="296" t="s">
        <v>118</v>
      </c>
      <c r="Y148" s="298">
        <v>1.3954309063726416</v>
      </c>
      <c r="Z148" s="209" t="s">
        <v>259</v>
      </c>
      <c r="AA148" s="209" t="s">
        <v>259</v>
      </c>
      <c r="AB148" s="298">
        <v>33.79518095828192</v>
      </c>
      <c r="AC148" s="28"/>
      <c r="AE148" s="210"/>
      <c r="AF148" s="210"/>
      <c r="AG148" s="210"/>
    </row>
    <row r="149">
      <c r="K149" s="234" t="str">
        <f t="shared" si="7"/>
        <v/>
      </c>
      <c r="L149" s="59"/>
      <c r="M149" s="59"/>
      <c r="P149" s="226"/>
      <c r="Q149" s="296" t="s">
        <v>123</v>
      </c>
      <c r="R149" s="297" t="b">
        <v>0</v>
      </c>
      <c r="S149" s="296" t="s">
        <v>257</v>
      </c>
      <c r="T149" s="296" t="s">
        <v>260</v>
      </c>
      <c r="U149" s="296" t="s">
        <v>115</v>
      </c>
      <c r="V149" s="296" t="s">
        <v>121</v>
      </c>
      <c r="W149" s="296" t="s">
        <v>261</v>
      </c>
      <c r="X149" s="296" t="s">
        <v>118</v>
      </c>
      <c r="Y149" s="298">
        <v>0.9095712576097307</v>
      </c>
      <c r="Z149" s="209" t="s">
        <v>259</v>
      </c>
      <c r="AA149" s="209" t="s">
        <v>259</v>
      </c>
      <c r="AB149" s="298">
        <v>37.89612660420325</v>
      </c>
      <c r="AC149" s="28"/>
      <c r="AE149" s="210"/>
      <c r="AF149" s="210"/>
      <c r="AG149" s="210"/>
    </row>
    <row r="150">
      <c r="K150" s="234" t="str">
        <f t="shared" si="7"/>
        <v/>
      </c>
      <c r="P150" s="226"/>
      <c r="Q150" s="296" t="s">
        <v>189</v>
      </c>
      <c r="R150" s="297" t="b">
        <v>0</v>
      </c>
      <c r="S150" s="296" t="s">
        <v>257</v>
      </c>
      <c r="T150" s="296" t="s">
        <v>258</v>
      </c>
      <c r="U150" s="296" t="s">
        <v>115</v>
      </c>
      <c r="V150" s="296" t="s">
        <v>116</v>
      </c>
      <c r="W150" s="296" t="s">
        <v>117</v>
      </c>
      <c r="X150" s="296" t="s">
        <v>139</v>
      </c>
      <c r="Y150" s="298">
        <v>0.0</v>
      </c>
      <c r="Z150" s="209" t="s">
        <v>259</v>
      </c>
      <c r="AA150" s="209" t="s">
        <v>259</v>
      </c>
      <c r="AB150" s="296" t="s">
        <v>140</v>
      </c>
      <c r="AC150" s="28"/>
      <c r="AE150" s="210"/>
      <c r="AF150" s="210"/>
      <c r="AG150" s="210"/>
    </row>
    <row r="151">
      <c r="K151" s="234" t="str">
        <f t="shared" si="7"/>
        <v/>
      </c>
      <c r="P151" s="226"/>
      <c r="Q151" s="296" t="s">
        <v>189</v>
      </c>
      <c r="R151" s="297" t="b">
        <v>0</v>
      </c>
      <c r="S151" s="296" t="s">
        <v>257</v>
      </c>
      <c r="T151" s="296" t="s">
        <v>260</v>
      </c>
      <c r="U151" s="296" t="s">
        <v>115</v>
      </c>
      <c r="V151" s="296" t="s">
        <v>121</v>
      </c>
      <c r="W151" s="296" t="s">
        <v>261</v>
      </c>
      <c r="X151" s="296" t="s">
        <v>139</v>
      </c>
      <c r="Y151" s="298">
        <v>0.0</v>
      </c>
      <c r="Z151" s="209" t="s">
        <v>259</v>
      </c>
      <c r="AA151" s="209" t="s">
        <v>259</v>
      </c>
      <c r="AB151" s="296" t="s">
        <v>140</v>
      </c>
      <c r="AC151" s="28"/>
      <c r="AE151" s="210"/>
      <c r="AF151" s="210"/>
      <c r="AG151" s="210"/>
    </row>
    <row r="152">
      <c r="K152" s="234" t="str">
        <f t="shared" si="7"/>
        <v/>
      </c>
      <c r="P152" s="226"/>
      <c r="Q152" s="296" t="s">
        <v>199</v>
      </c>
      <c r="R152" s="297" t="b">
        <v>0</v>
      </c>
      <c r="S152" s="296" t="s">
        <v>257</v>
      </c>
      <c r="T152" s="296" t="s">
        <v>258</v>
      </c>
      <c r="U152" s="296" t="s">
        <v>115</v>
      </c>
      <c r="V152" s="296" t="s">
        <v>116</v>
      </c>
      <c r="W152" s="296" t="s">
        <v>117</v>
      </c>
      <c r="X152" s="296" t="s">
        <v>139</v>
      </c>
      <c r="Y152" s="298">
        <v>0.0</v>
      </c>
      <c r="Z152" s="209" t="s">
        <v>259</v>
      </c>
      <c r="AA152" s="209" t="s">
        <v>259</v>
      </c>
      <c r="AB152" s="296" t="s">
        <v>140</v>
      </c>
      <c r="AC152" s="28"/>
      <c r="AE152" s="210"/>
      <c r="AF152" s="210"/>
      <c r="AG152" s="210"/>
    </row>
    <row r="153">
      <c r="K153" s="234" t="str">
        <f t="shared" si="7"/>
        <v/>
      </c>
      <c r="P153" s="226"/>
      <c r="Q153" s="296" t="s">
        <v>199</v>
      </c>
      <c r="R153" s="297" t="b">
        <v>0</v>
      </c>
      <c r="S153" s="296" t="s">
        <v>257</v>
      </c>
      <c r="T153" s="296" t="s">
        <v>260</v>
      </c>
      <c r="U153" s="296" t="s">
        <v>115</v>
      </c>
      <c r="V153" s="296" t="s">
        <v>121</v>
      </c>
      <c r="W153" s="296" t="s">
        <v>261</v>
      </c>
      <c r="X153" s="296" t="s">
        <v>139</v>
      </c>
      <c r="Y153" s="298">
        <v>0.0</v>
      </c>
      <c r="Z153" s="209" t="s">
        <v>259</v>
      </c>
      <c r="AA153" s="209" t="s">
        <v>259</v>
      </c>
      <c r="AB153" s="296" t="s">
        <v>140</v>
      </c>
      <c r="AC153" s="28"/>
      <c r="AE153" s="210"/>
      <c r="AF153" s="210"/>
      <c r="AG153" s="210"/>
    </row>
    <row r="154">
      <c r="K154" s="234" t="str">
        <f t="shared" si="7"/>
        <v/>
      </c>
      <c r="P154" s="226"/>
      <c r="Q154" s="296" t="s">
        <v>205</v>
      </c>
      <c r="R154" s="297" t="b">
        <v>0</v>
      </c>
      <c r="S154" s="296" t="s">
        <v>257</v>
      </c>
      <c r="T154" s="296" t="s">
        <v>258</v>
      </c>
      <c r="U154" s="296" t="s">
        <v>115</v>
      </c>
      <c r="V154" s="296" t="s">
        <v>116</v>
      </c>
      <c r="W154" s="296" t="s">
        <v>117</v>
      </c>
      <c r="X154" s="296" t="s">
        <v>139</v>
      </c>
      <c r="Y154" s="298">
        <v>0.0</v>
      </c>
      <c r="Z154" s="209" t="s">
        <v>259</v>
      </c>
      <c r="AA154" s="209" t="s">
        <v>259</v>
      </c>
      <c r="AB154" s="296" t="s">
        <v>140</v>
      </c>
      <c r="AC154" s="28"/>
      <c r="AE154" s="210"/>
      <c r="AF154" s="210"/>
      <c r="AG154" s="210"/>
    </row>
    <row r="155">
      <c r="K155" s="234" t="str">
        <f t="shared" si="7"/>
        <v/>
      </c>
      <c r="P155" s="226"/>
      <c r="Q155" s="296" t="s">
        <v>205</v>
      </c>
      <c r="R155" s="297" t="b">
        <v>0</v>
      </c>
      <c r="S155" s="296" t="s">
        <v>257</v>
      </c>
      <c r="T155" s="296" t="s">
        <v>260</v>
      </c>
      <c r="U155" s="296" t="s">
        <v>115</v>
      </c>
      <c r="V155" s="296" t="s">
        <v>121</v>
      </c>
      <c r="W155" s="296" t="s">
        <v>261</v>
      </c>
      <c r="X155" s="296" t="s">
        <v>139</v>
      </c>
      <c r="Y155" s="298">
        <v>0.0</v>
      </c>
      <c r="Z155" s="209" t="s">
        <v>259</v>
      </c>
      <c r="AA155" s="209" t="s">
        <v>259</v>
      </c>
      <c r="AB155" s="296" t="s">
        <v>140</v>
      </c>
      <c r="AC155" s="28"/>
      <c r="AE155" s="210"/>
      <c r="AF155" s="210"/>
      <c r="AG155" s="210"/>
    </row>
    <row r="156">
      <c r="K156" s="234" t="str">
        <f t="shared" si="7"/>
        <v/>
      </c>
      <c r="P156" s="226"/>
      <c r="Q156" s="296" t="s">
        <v>213</v>
      </c>
      <c r="R156" s="297" t="b">
        <v>0</v>
      </c>
      <c r="S156" s="296" t="s">
        <v>257</v>
      </c>
      <c r="T156" s="296" t="s">
        <v>258</v>
      </c>
      <c r="U156" s="296" t="s">
        <v>115</v>
      </c>
      <c r="V156" s="296" t="s">
        <v>116</v>
      </c>
      <c r="W156" s="296" t="s">
        <v>117</v>
      </c>
      <c r="X156" s="296" t="s">
        <v>139</v>
      </c>
      <c r="Y156" s="298">
        <v>0.0</v>
      </c>
      <c r="Z156" s="209" t="s">
        <v>259</v>
      </c>
      <c r="AA156" s="209" t="s">
        <v>259</v>
      </c>
      <c r="AB156" s="296" t="s">
        <v>140</v>
      </c>
      <c r="AC156" s="28"/>
      <c r="AE156" s="210"/>
      <c r="AF156" s="210"/>
      <c r="AG156" s="210"/>
    </row>
    <row r="157">
      <c r="K157" s="234" t="str">
        <f t="shared" si="7"/>
        <v/>
      </c>
      <c r="P157" s="226"/>
      <c r="Q157" s="296" t="s">
        <v>213</v>
      </c>
      <c r="R157" s="297" t="b">
        <v>0</v>
      </c>
      <c r="S157" s="296" t="s">
        <v>257</v>
      </c>
      <c r="T157" s="296" t="s">
        <v>260</v>
      </c>
      <c r="U157" s="296" t="s">
        <v>115</v>
      </c>
      <c r="V157" s="296" t="s">
        <v>121</v>
      </c>
      <c r="W157" s="296" t="s">
        <v>261</v>
      </c>
      <c r="X157" s="296" t="s">
        <v>139</v>
      </c>
      <c r="Y157" s="298">
        <v>0.0</v>
      </c>
      <c r="Z157" s="209" t="s">
        <v>259</v>
      </c>
      <c r="AA157" s="209" t="s">
        <v>259</v>
      </c>
      <c r="AB157" s="296" t="s">
        <v>140</v>
      </c>
      <c r="AC157" s="28"/>
      <c r="AE157" s="210"/>
      <c r="AF157" s="210"/>
      <c r="AG157" s="210"/>
    </row>
    <row r="158">
      <c r="K158" s="234" t="str">
        <f t="shared" si="7"/>
        <v/>
      </c>
      <c r="P158" s="226"/>
      <c r="Q158" s="296" t="s">
        <v>218</v>
      </c>
      <c r="R158" s="297" t="b">
        <v>0</v>
      </c>
      <c r="S158" s="296" t="s">
        <v>257</v>
      </c>
      <c r="T158" s="296" t="s">
        <v>258</v>
      </c>
      <c r="U158" s="296" t="s">
        <v>115</v>
      </c>
      <c r="V158" s="296" t="s">
        <v>116</v>
      </c>
      <c r="W158" s="296" t="s">
        <v>117</v>
      </c>
      <c r="X158" s="296" t="s">
        <v>139</v>
      </c>
      <c r="Y158" s="298">
        <v>0.0</v>
      </c>
      <c r="Z158" s="209" t="s">
        <v>259</v>
      </c>
      <c r="AA158" s="209" t="s">
        <v>259</v>
      </c>
      <c r="AB158" s="296" t="s">
        <v>140</v>
      </c>
      <c r="AC158" s="28"/>
      <c r="AE158" s="210"/>
      <c r="AF158" s="210"/>
      <c r="AG158" s="210"/>
    </row>
    <row r="159">
      <c r="K159" s="234" t="str">
        <f t="shared" si="7"/>
        <v/>
      </c>
      <c r="P159" s="226"/>
      <c r="Q159" s="296" t="s">
        <v>218</v>
      </c>
      <c r="R159" s="297" t="b">
        <v>0</v>
      </c>
      <c r="S159" s="296" t="s">
        <v>257</v>
      </c>
      <c r="T159" s="296" t="s">
        <v>260</v>
      </c>
      <c r="U159" s="296" t="s">
        <v>115</v>
      </c>
      <c r="V159" s="296" t="s">
        <v>121</v>
      </c>
      <c r="W159" s="296" t="s">
        <v>261</v>
      </c>
      <c r="X159" s="296" t="s">
        <v>139</v>
      </c>
      <c r="Y159" s="298">
        <v>0.0</v>
      </c>
      <c r="Z159" s="209" t="s">
        <v>259</v>
      </c>
      <c r="AA159" s="209" t="s">
        <v>259</v>
      </c>
      <c r="AB159" s="296" t="s">
        <v>140</v>
      </c>
      <c r="AC159" s="28"/>
      <c r="AE159" s="210"/>
      <c r="AF159" s="210"/>
      <c r="AG159" s="210"/>
    </row>
    <row r="160">
      <c r="K160" s="234" t="str">
        <f t="shared" si="7"/>
        <v/>
      </c>
      <c r="P160" s="226"/>
      <c r="Q160" s="296" t="s">
        <v>223</v>
      </c>
      <c r="R160" s="297" t="b">
        <v>0</v>
      </c>
      <c r="S160" s="296" t="s">
        <v>257</v>
      </c>
      <c r="T160" s="296" t="s">
        <v>258</v>
      </c>
      <c r="U160" s="296" t="s">
        <v>115</v>
      </c>
      <c r="V160" s="296" t="s">
        <v>116</v>
      </c>
      <c r="W160" s="296" t="s">
        <v>117</v>
      </c>
      <c r="X160" s="296" t="s">
        <v>139</v>
      </c>
      <c r="Y160" s="298">
        <v>0.0</v>
      </c>
      <c r="Z160" s="209" t="s">
        <v>259</v>
      </c>
      <c r="AA160" s="209" t="s">
        <v>259</v>
      </c>
      <c r="AB160" s="296" t="s">
        <v>140</v>
      </c>
      <c r="AC160" s="28"/>
      <c r="AE160" s="210"/>
      <c r="AF160" s="210"/>
      <c r="AG160" s="210"/>
    </row>
    <row r="161">
      <c r="K161" s="234" t="str">
        <f t="shared" si="7"/>
        <v/>
      </c>
      <c r="P161" s="226"/>
      <c r="Q161" s="296" t="s">
        <v>223</v>
      </c>
      <c r="R161" s="297" t="b">
        <v>0</v>
      </c>
      <c r="S161" s="296" t="s">
        <v>257</v>
      </c>
      <c r="T161" s="296" t="s">
        <v>260</v>
      </c>
      <c r="U161" s="296" t="s">
        <v>115</v>
      </c>
      <c r="V161" s="296" t="s">
        <v>121</v>
      </c>
      <c r="W161" s="296" t="s">
        <v>261</v>
      </c>
      <c r="X161" s="296" t="s">
        <v>139</v>
      </c>
      <c r="Y161" s="298">
        <v>0.0</v>
      </c>
      <c r="Z161" s="209" t="s">
        <v>259</v>
      </c>
      <c r="AA161" s="209" t="s">
        <v>259</v>
      </c>
      <c r="AB161" s="296" t="s">
        <v>140</v>
      </c>
      <c r="AC161" s="28"/>
      <c r="AE161" s="210"/>
      <c r="AF161" s="210"/>
      <c r="AG161" s="210"/>
    </row>
    <row r="162">
      <c r="K162" s="234" t="str">
        <f t="shared" si="7"/>
        <v/>
      </c>
      <c r="P162" s="226"/>
      <c r="Q162" s="296" t="s">
        <v>231</v>
      </c>
      <c r="R162" s="297" t="b">
        <v>0</v>
      </c>
      <c r="S162" s="296" t="s">
        <v>257</v>
      </c>
      <c r="T162" s="296" t="s">
        <v>258</v>
      </c>
      <c r="U162" s="296" t="s">
        <v>115</v>
      </c>
      <c r="V162" s="296" t="s">
        <v>116</v>
      </c>
      <c r="W162" s="296" t="s">
        <v>117</v>
      </c>
      <c r="X162" s="296" t="s">
        <v>139</v>
      </c>
      <c r="Y162" s="298">
        <v>0.0</v>
      </c>
      <c r="Z162" s="209" t="s">
        <v>259</v>
      </c>
      <c r="AA162" s="209" t="s">
        <v>259</v>
      </c>
      <c r="AB162" s="296" t="s">
        <v>140</v>
      </c>
      <c r="AC162" s="28"/>
      <c r="AE162" s="210"/>
      <c r="AF162" s="210"/>
      <c r="AG162" s="210"/>
    </row>
    <row r="163">
      <c r="K163" s="234" t="str">
        <f t="shared" si="7"/>
        <v/>
      </c>
      <c r="P163" s="226"/>
      <c r="Q163" s="296" t="s">
        <v>231</v>
      </c>
      <c r="R163" s="297" t="b">
        <v>0</v>
      </c>
      <c r="S163" s="296" t="s">
        <v>257</v>
      </c>
      <c r="T163" s="296" t="s">
        <v>260</v>
      </c>
      <c r="U163" s="296" t="s">
        <v>115</v>
      </c>
      <c r="V163" s="296" t="s">
        <v>121</v>
      </c>
      <c r="W163" s="296" t="s">
        <v>261</v>
      </c>
      <c r="X163" s="296" t="s">
        <v>139</v>
      </c>
      <c r="Y163" s="298">
        <v>0.0</v>
      </c>
      <c r="Z163" s="209" t="s">
        <v>259</v>
      </c>
      <c r="AA163" s="209" t="s">
        <v>259</v>
      </c>
      <c r="AB163" s="296" t="s">
        <v>140</v>
      </c>
      <c r="AC163" s="28"/>
      <c r="AE163" s="210"/>
      <c r="AF163" s="210"/>
      <c r="AG163" s="210"/>
    </row>
    <row r="164">
      <c r="K164" s="234" t="str">
        <f t="shared" si="7"/>
        <v/>
      </c>
      <c r="P164" s="226"/>
      <c r="Q164" s="296" t="s">
        <v>239</v>
      </c>
      <c r="R164" s="297" t="b">
        <v>0</v>
      </c>
      <c r="S164" s="296" t="s">
        <v>257</v>
      </c>
      <c r="T164" s="296" t="s">
        <v>258</v>
      </c>
      <c r="U164" s="296" t="s">
        <v>115</v>
      </c>
      <c r="V164" s="296" t="s">
        <v>116</v>
      </c>
      <c r="W164" s="296" t="s">
        <v>117</v>
      </c>
      <c r="X164" s="296" t="s">
        <v>139</v>
      </c>
      <c r="Y164" s="298">
        <v>0.0</v>
      </c>
      <c r="Z164" s="209" t="s">
        <v>259</v>
      </c>
      <c r="AA164" s="209" t="s">
        <v>259</v>
      </c>
      <c r="AB164" s="296" t="s">
        <v>140</v>
      </c>
      <c r="AC164" s="28"/>
      <c r="AE164" s="210"/>
      <c r="AF164" s="210"/>
      <c r="AG164" s="210"/>
    </row>
    <row r="165">
      <c r="K165" s="234" t="str">
        <f t="shared" si="7"/>
        <v/>
      </c>
      <c r="P165" s="226"/>
      <c r="Q165" s="296" t="s">
        <v>239</v>
      </c>
      <c r="R165" s="297" t="b">
        <v>0</v>
      </c>
      <c r="S165" s="296" t="s">
        <v>257</v>
      </c>
      <c r="T165" s="296" t="s">
        <v>260</v>
      </c>
      <c r="U165" s="296" t="s">
        <v>115</v>
      </c>
      <c r="V165" s="296" t="s">
        <v>121</v>
      </c>
      <c r="W165" s="296" t="s">
        <v>261</v>
      </c>
      <c r="X165" s="296" t="s">
        <v>139</v>
      </c>
      <c r="Y165" s="298">
        <v>0.0</v>
      </c>
      <c r="Z165" s="209" t="s">
        <v>259</v>
      </c>
      <c r="AA165" s="209" t="s">
        <v>259</v>
      </c>
      <c r="AB165" s="296" t="s">
        <v>140</v>
      </c>
      <c r="AC165" s="28"/>
      <c r="AE165" s="210"/>
      <c r="AF165" s="210"/>
      <c r="AG165" s="210"/>
    </row>
    <row r="166">
      <c r="K166" s="234" t="str">
        <f t="shared" si="7"/>
        <v/>
      </c>
      <c r="P166" s="226"/>
      <c r="Q166" s="296" t="s">
        <v>247</v>
      </c>
      <c r="R166" s="297" t="b">
        <v>0</v>
      </c>
      <c r="S166" s="296" t="s">
        <v>257</v>
      </c>
      <c r="T166" s="296" t="s">
        <v>258</v>
      </c>
      <c r="U166" s="296" t="s">
        <v>115</v>
      </c>
      <c r="V166" s="296" t="s">
        <v>116</v>
      </c>
      <c r="W166" s="296" t="s">
        <v>117</v>
      </c>
      <c r="X166" s="296" t="s">
        <v>139</v>
      </c>
      <c r="Y166" s="298">
        <v>0.0</v>
      </c>
      <c r="Z166" s="209" t="s">
        <v>259</v>
      </c>
      <c r="AA166" s="209" t="s">
        <v>259</v>
      </c>
      <c r="AB166" s="296" t="s">
        <v>140</v>
      </c>
      <c r="AC166" s="28"/>
      <c r="AE166" s="210"/>
      <c r="AF166" s="210"/>
      <c r="AG166" s="210"/>
    </row>
    <row r="167">
      <c r="K167" s="234" t="str">
        <f t="shared" si="7"/>
        <v/>
      </c>
      <c r="P167" s="226"/>
      <c r="Q167" s="296" t="s">
        <v>247</v>
      </c>
      <c r="R167" s="297" t="b">
        <v>0</v>
      </c>
      <c r="S167" s="296" t="s">
        <v>257</v>
      </c>
      <c r="T167" s="296" t="s">
        <v>260</v>
      </c>
      <c r="U167" s="296" t="s">
        <v>115</v>
      </c>
      <c r="V167" s="296" t="s">
        <v>121</v>
      </c>
      <c r="W167" s="296" t="s">
        <v>261</v>
      </c>
      <c r="X167" s="296" t="s">
        <v>139</v>
      </c>
      <c r="Y167" s="298">
        <v>0.0</v>
      </c>
      <c r="Z167" s="209" t="s">
        <v>259</v>
      </c>
      <c r="AA167" s="209" t="s">
        <v>259</v>
      </c>
      <c r="AB167" s="296" t="s">
        <v>140</v>
      </c>
      <c r="AC167" s="28"/>
      <c r="AE167" s="210"/>
      <c r="AF167" s="210"/>
      <c r="AG167" s="210"/>
    </row>
    <row r="168">
      <c r="K168" s="234" t="str">
        <f t="shared" si="7"/>
        <v/>
      </c>
      <c r="P168" s="226"/>
      <c r="Q168" s="296" t="s">
        <v>255</v>
      </c>
      <c r="R168" s="297" t="b">
        <v>0</v>
      </c>
      <c r="S168" s="296" t="s">
        <v>257</v>
      </c>
      <c r="T168" s="296" t="s">
        <v>258</v>
      </c>
      <c r="U168" s="296" t="s">
        <v>115</v>
      </c>
      <c r="V168" s="296" t="s">
        <v>116</v>
      </c>
      <c r="W168" s="296" t="s">
        <v>117</v>
      </c>
      <c r="X168" s="296" t="s">
        <v>139</v>
      </c>
      <c r="Y168" s="298">
        <v>0.0</v>
      </c>
      <c r="Z168" s="209" t="s">
        <v>259</v>
      </c>
      <c r="AA168" s="209" t="s">
        <v>259</v>
      </c>
      <c r="AB168" s="296" t="s">
        <v>140</v>
      </c>
      <c r="AC168" s="28"/>
      <c r="AE168" s="210"/>
      <c r="AF168" s="210"/>
      <c r="AG168" s="210"/>
    </row>
    <row r="169">
      <c r="K169" s="234" t="str">
        <f t="shared" si="7"/>
        <v/>
      </c>
      <c r="P169" s="226"/>
      <c r="Q169" s="296" t="s">
        <v>255</v>
      </c>
      <c r="R169" s="297" t="b">
        <v>0</v>
      </c>
      <c r="S169" s="296" t="s">
        <v>257</v>
      </c>
      <c r="T169" s="296" t="s">
        <v>260</v>
      </c>
      <c r="U169" s="296" t="s">
        <v>115</v>
      </c>
      <c r="V169" s="296" t="s">
        <v>121</v>
      </c>
      <c r="W169" s="296" t="s">
        <v>261</v>
      </c>
      <c r="X169" s="296" t="s">
        <v>139</v>
      </c>
      <c r="Y169" s="298">
        <v>0.0</v>
      </c>
      <c r="Z169" s="209" t="s">
        <v>259</v>
      </c>
      <c r="AA169" s="209" t="s">
        <v>259</v>
      </c>
      <c r="AB169" s="296" t="s">
        <v>140</v>
      </c>
      <c r="AC169" s="28"/>
      <c r="AE169" s="210"/>
      <c r="AF169" s="210"/>
      <c r="AG169" s="210"/>
    </row>
    <row r="170">
      <c r="K170" s="234" t="str">
        <f t="shared" si="7"/>
        <v/>
      </c>
      <c r="P170" s="226"/>
      <c r="Q170" s="296" t="s">
        <v>156</v>
      </c>
      <c r="R170" s="297" t="b">
        <v>0</v>
      </c>
      <c r="S170" s="296" t="s">
        <v>257</v>
      </c>
      <c r="T170" s="296" t="s">
        <v>258</v>
      </c>
      <c r="U170" s="296" t="s">
        <v>115</v>
      </c>
      <c r="V170" s="296" t="s">
        <v>116</v>
      </c>
      <c r="W170" s="296" t="s">
        <v>117</v>
      </c>
      <c r="X170" s="296" t="s">
        <v>118</v>
      </c>
      <c r="Y170" s="298">
        <v>1.3962134648633737</v>
      </c>
      <c r="Z170" s="209" t="s">
        <v>259</v>
      </c>
      <c r="AA170" s="209" t="s">
        <v>259</v>
      </c>
      <c r="AB170" s="298">
        <v>33.33514267605632</v>
      </c>
      <c r="AC170" s="28"/>
      <c r="AE170" s="210"/>
      <c r="AF170" s="210"/>
      <c r="AG170" s="210"/>
    </row>
    <row r="171">
      <c r="K171" s="234" t="str">
        <f t="shared" si="7"/>
        <v/>
      </c>
      <c r="P171" s="226"/>
      <c r="Q171" s="296" t="s">
        <v>156</v>
      </c>
      <c r="R171" s="297" t="b">
        <v>0</v>
      </c>
      <c r="S171" s="296" t="s">
        <v>257</v>
      </c>
      <c r="T171" s="296" t="s">
        <v>260</v>
      </c>
      <c r="U171" s="296" t="s">
        <v>115</v>
      </c>
      <c r="V171" s="296" t="s">
        <v>121</v>
      </c>
      <c r="W171" s="296" t="s">
        <v>261</v>
      </c>
      <c r="X171" s="296" t="s">
        <v>139</v>
      </c>
      <c r="Y171" s="298">
        <v>0.0</v>
      </c>
      <c r="Z171" s="209" t="s">
        <v>259</v>
      </c>
      <c r="AA171" s="209" t="s">
        <v>259</v>
      </c>
      <c r="AB171" s="296" t="s">
        <v>140</v>
      </c>
      <c r="AC171" s="28"/>
      <c r="AE171" s="210"/>
      <c r="AF171" s="210"/>
      <c r="AG171" s="210"/>
    </row>
    <row r="172">
      <c r="K172" s="234" t="str">
        <f t="shared" si="7"/>
        <v/>
      </c>
      <c r="P172" s="226"/>
      <c r="Q172" s="296" t="s">
        <v>174</v>
      </c>
      <c r="R172" s="297" t="b">
        <v>0</v>
      </c>
      <c r="S172" s="296" t="s">
        <v>257</v>
      </c>
      <c r="T172" s="296" t="s">
        <v>258</v>
      </c>
      <c r="U172" s="296" t="s">
        <v>115</v>
      </c>
      <c r="V172" s="296" t="s">
        <v>116</v>
      </c>
      <c r="W172" s="296" t="s">
        <v>117</v>
      </c>
      <c r="X172" s="296" t="s">
        <v>118</v>
      </c>
      <c r="Y172" s="298">
        <v>1.3984384348401706</v>
      </c>
      <c r="Z172" s="209" t="s">
        <v>259</v>
      </c>
      <c r="AA172" s="209" t="s">
        <v>259</v>
      </c>
      <c r="AB172" s="298">
        <v>33.044917503863616</v>
      </c>
      <c r="AC172" s="28"/>
      <c r="AE172" s="210"/>
      <c r="AF172" s="210"/>
      <c r="AG172" s="210"/>
    </row>
    <row r="173">
      <c r="K173" s="234" t="str">
        <f t="shared" si="7"/>
        <v/>
      </c>
      <c r="P173" s="226"/>
      <c r="Q173" s="296" t="s">
        <v>174</v>
      </c>
      <c r="R173" s="297" t="b">
        <v>0</v>
      </c>
      <c r="S173" s="296" t="s">
        <v>257</v>
      </c>
      <c r="T173" s="296" t="s">
        <v>260</v>
      </c>
      <c r="U173" s="296" t="s">
        <v>115</v>
      </c>
      <c r="V173" s="296" t="s">
        <v>121</v>
      </c>
      <c r="W173" s="296" t="s">
        <v>261</v>
      </c>
      <c r="X173" s="296" t="s">
        <v>139</v>
      </c>
      <c r="Y173" s="298">
        <v>0.0</v>
      </c>
      <c r="Z173" s="209" t="s">
        <v>259</v>
      </c>
      <c r="AA173" s="209" t="s">
        <v>259</v>
      </c>
      <c r="AB173" s="296" t="s">
        <v>140</v>
      </c>
      <c r="AC173" s="28"/>
      <c r="AE173" s="210"/>
      <c r="AF173" s="210"/>
      <c r="AG173" s="210"/>
    </row>
    <row r="174">
      <c r="K174" s="234" t="str">
        <f t="shared" si="7"/>
        <v/>
      </c>
      <c r="P174" s="226"/>
      <c r="Q174" s="296" t="s">
        <v>190</v>
      </c>
      <c r="R174" s="297" t="b">
        <v>0</v>
      </c>
      <c r="S174" s="296" t="s">
        <v>257</v>
      </c>
      <c r="T174" s="296" t="s">
        <v>258</v>
      </c>
      <c r="U174" s="296" t="s">
        <v>115</v>
      </c>
      <c r="V174" s="296" t="s">
        <v>116</v>
      </c>
      <c r="W174" s="296" t="s">
        <v>117</v>
      </c>
      <c r="X174" s="296" t="s">
        <v>139</v>
      </c>
      <c r="Y174" s="298">
        <v>0.0</v>
      </c>
      <c r="Z174" s="209" t="s">
        <v>259</v>
      </c>
      <c r="AA174" s="209" t="s">
        <v>259</v>
      </c>
      <c r="AB174" s="296" t="s">
        <v>140</v>
      </c>
      <c r="AC174" s="28"/>
      <c r="AE174" s="210"/>
      <c r="AF174" s="210"/>
      <c r="AG174" s="210"/>
    </row>
    <row r="175">
      <c r="K175" s="234" t="str">
        <f t="shared" si="7"/>
        <v/>
      </c>
      <c r="P175" s="226"/>
      <c r="Q175" s="296" t="s">
        <v>190</v>
      </c>
      <c r="R175" s="297" t="b">
        <v>0</v>
      </c>
      <c r="S175" s="296" t="s">
        <v>257</v>
      </c>
      <c r="T175" s="296" t="s">
        <v>260</v>
      </c>
      <c r="U175" s="296" t="s">
        <v>115</v>
      </c>
      <c r="V175" s="296" t="s">
        <v>121</v>
      </c>
      <c r="W175" s="296" t="s">
        <v>261</v>
      </c>
      <c r="X175" s="296" t="s">
        <v>139</v>
      </c>
      <c r="Y175" s="298">
        <v>0.0</v>
      </c>
      <c r="Z175" s="209" t="s">
        <v>259</v>
      </c>
      <c r="AA175" s="209" t="s">
        <v>259</v>
      </c>
      <c r="AB175" s="296" t="s">
        <v>140</v>
      </c>
      <c r="AC175" s="28"/>
      <c r="AE175" s="210"/>
      <c r="AF175" s="210"/>
      <c r="AG175" s="210"/>
    </row>
    <row r="176">
      <c r="K176" s="234" t="str">
        <f t="shared" si="7"/>
        <v/>
      </c>
      <c r="P176" s="226"/>
      <c r="Q176" s="296" t="s">
        <v>200</v>
      </c>
      <c r="R176" s="297" t="b">
        <v>0</v>
      </c>
      <c r="S176" s="296" t="s">
        <v>257</v>
      </c>
      <c r="T176" s="296" t="s">
        <v>258</v>
      </c>
      <c r="U176" s="296" t="s">
        <v>115</v>
      </c>
      <c r="V176" s="296" t="s">
        <v>116</v>
      </c>
      <c r="W176" s="296" t="s">
        <v>117</v>
      </c>
      <c r="X176" s="296" t="s">
        <v>139</v>
      </c>
      <c r="Y176" s="298">
        <v>0.0</v>
      </c>
      <c r="Z176" s="209" t="s">
        <v>259</v>
      </c>
      <c r="AA176" s="209" t="s">
        <v>259</v>
      </c>
      <c r="AB176" s="296" t="s">
        <v>140</v>
      </c>
      <c r="AC176" s="28"/>
      <c r="AE176" s="210"/>
      <c r="AF176" s="210"/>
      <c r="AG176" s="210"/>
    </row>
    <row r="177">
      <c r="K177" s="234" t="str">
        <f t="shared" si="7"/>
        <v/>
      </c>
      <c r="P177" s="226"/>
      <c r="Q177" s="296" t="s">
        <v>200</v>
      </c>
      <c r="R177" s="297" t="b">
        <v>0</v>
      </c>
      <c r="S177" s="296" t="s">
        <v>257</v>
      </c>
      <c r="T177" s="296" t="s">
        <v>260</v>
      </c>
      <c r="U177" s="296" t="s">
        <v>115</v>
      </c>
      <c r="V177" s="296" t="s">
        <v>121</v>
      </c>
      <c r="W177" s="296" t="s">
        <v>261</v>
      </c>
      <c r="X177" s="296" t="s">
        <v>139</v>
      </c>
      <c r="Y177" s="298">
        <v>0.0</v>
      </c>
      <c r="Z177" s="209" t="s">
        <v>259</v>
      </c>
      <c r="AA177" s="209" t="s">
        <v>259</v>
      </c>
      <c r="AB177" s="296" t="s">
        <v>140</v>
      </c>
      <c r="AC177" s="28"/>
      <c r="AE177" s="210"/>
      <c r="AF177" s="210"/>
      <c r="AG177" s="210"/>
    </row>
    <row r="178">
      <c r="K178" s="234" t="str">
        <f t="shared" si="7"/>
        <v/>
      </c>
      <c r="P178" s="226"/>
      <c r="Q178" s="296" t="s">
        <v>206</v>
      </c>
      <c r="R178" s="297" t="b">
        <v>0</v>
      </c>
      <c r="S178" s="296" t="s">
        <v>257</v>
      </c>
      <c r="T178" s="296" t="s">
        <v>258</v>
      </c>
      <c r="U178" s="296" t="s">
        <v>115</v>
      </c>
      <c r="V178" s="296" t="s">
        <v>116</v>
      </c>
      <c r="W178" s="296" t="s">
        <v>117</v>
      </c>
      <c r="X178" s="296" t="s">
        <v>139</v>
      </c>
      <c r="Y178" s="298">
        <v>0.0</v>
      </c>
      <c r="Z178" s="209" t="s">
        <v>259</v>
      </c>
      <c r="AA178" s="209" t="s">
        <v>259</v>
      </c>
      <c r="AB178" s="296" t="s">
        <v>140</v>
      </c>
      <c r="AC178" s="28"/>
      <c r="AE178" s="210"/>
      <c r="AF178" s="210"/>
      <c r="AG178" s="210"/>
    </row>
    <row r="179">
      <c r="K179" s="234" t="str">
        <f t="shared" si="7"/>
        <v/>
      </c>
      <c r="P179" s="226"/>
      <c r="Q179" s="296" t="s">
        <v>206</v>
      </c>
      <c r="R179" s="297" t="b">
        <v>0</v>
      </c>
      <c r="S179" s="296" t="s">
        <v>257</v>
      </c>
      <c r="T179" s="296" t="s">
        <v>260</v>
      </c>
      <c r="U179" s="296" t="s">
        <v>115</v>
      </c>
      <c r="V179" s="296" t="s">
        <v>121</v>
      </c>
      <c r="W179" s="296" t="s">
        <v>261</v>
      </c>
      <c r="X179" s="296" t="s">
        <v>139</v>
      </c>
      <c r="Y179" s="298">
        <v>0.0</v>
      </c>
      <c r="Z179" s="209" t="s">
        <v>259</v>
      </c>
      <c r="AA179" s="209" t="s">
        <v>259</v>
      </c>
      <c r="AB179" s="296" t="s">
        <v>140</v>
      </c>
      <c r="AC179" s="28"/>
      <c r="AE179" s="210"/>
      <c r="AF179" s="210"/>
      <c r="AG179" s="210"/>
    </row>
    <row r="180">
      <c r="K180" s="234" t="str">
        <f t="shared" si="7"/>
        <v/>
      </c>
      <c r="P180" s="226"/>
      <c r="Q180" s="296" t="s">
        <v>214</v>
      </c>
      <c r="R180" s="297" t="b">
        <v>0</v>
      </c>
      <c r="S180" s="296" t="s">
        <v>257</v>
      </c>
      <c r="T180" s="296" t="s">
        <v>258</v>
      </c>
      <c r="U180" s="296" t="s">
        <v>115</v>
      </c>
      <c r="V180" s="296" t="s">
        <v>116</v>
      </c>
      <c r="W180" s="296" t="s">
        <v>117</v>
      </c>
      <c r="X180" s="296" t="s">
        <v>139</v>
      </c>
      <c r="Y180" s="298">
        <v>0.0</v>
      </c>
      <c r="Z180" s="209" t="s">
        <v>259</v>
      </c>
      <c r="AA180" s="209" t="s">
        <v>259</v>
      </c>
      <c r="AB180" s="296" t="s">
        <v>140</v>
      </c>
      <c r="AC180" s="28"/>
      <c r="AE180" s="210"/>
      <c r="AF180" s="210"/>
      <c r="AG180" s="210"/>
    </row>
    <row r="181">
      <c r="K181" s="234" t="str">
        <f t="shared" si="7"/>
        <v/>
      </c>
      <c r="P181" s="226"/>
      <c r="Q181" s="296" t="s">
        <v>214</v>
      </c>
      <c r="R181" s="297" t="b">
        <v>0</v>
      </c>
      <c r="S181" s="296" t="s">
        <v>257</v>
      </c>
      <c r="T181" s="296" t="s">
        <v>260</v>
      </c>
      <c r="U181" s="296" t="s">
        <v>115</v>
      </c>
      <c r="V181" s="296" t="s">
        <v>121</v>
      </c>
      <c r="W181" s="296" t="s">
        <v>261</v>
      </c>
      <c r="X181" s="296" t="s">
        <v>139</v>
      </c>
      <c r="Y181" s="298">
        <v>0.0</v>
      </c>
      <c r="Z181" s="209" t="s">
        <v>259</v>
      </c>
      <c r="AA181" s="209" t="s">
        <v>259</v>
      </c>
      <c r="AB181" s="296" t="s">
        <v>140</v>
      </c>
      <c r="AC181" s="28"/>
      <c r="AE181" s="210"/>
      <c r="AF181" s="210"/>
      <c r="AG181" s="210"/>
    </row>
    <row r="182">
      <c r="K182" s="234" t="str">
        <f t="shared" si="7"/>
        <v/>
      </c>
      <c r="P182" s="226"/>
      <c r="Q182" s="296" t="s">
        <v>219</v>
      </c>
      <c r="R182" s="297" t="b">
        <v>0</v>
      </c>
      <c r="S182" s="296" t="s">
        <v>257</v>
      </c>
      <c r="T182" s="296" t="s">
        <v>258</v>
      </c>
      <c r="U182" s="296" t="s">
        <v>115</v>
      </c>
      <c r="V182" s="296" t="s">
        <v>116</v>
      </c>
      <c r="W182" s="296" t="s">
        <v>117</v>
      </c>
      <c r="X182" s="296" t="s">
        <v>139</v>
      </c>
      <c r="Y182" s="298">
        <v>0.0</v>
      </c>
      <c r="Z182" s="209" t="s">
        <v>259</v>
      </c>
      <c r="AA182" s="209" t="s">
        <v>259</v>
      </c>
      <c r="AB182" s="296" t="s">
        <v>140</v>
      </c>
      <c r="AC182" s="28"/>
      <c r="AE182" s="210"/>
      <c r="AF182" s="210"/>
      <c r="AG182" s="210"/>
    </row>
    <row r="183">
      <c r="K183" s="234" t="str">
        <f t="shared" si="7"/>
        <v/>
      </c>
      <c r="P183" s="226"/>
      <c r="Q183" s="296" t="s">
        <v>219</v>
      </c>
      <c r="R183" s="297" t="b">
        <v>0</v>
      </c>
      <c r="S183" s="296" t="s">
        <v>257</v>
      </c>
      <c r="T183" s="296" t="s">
        <v>260</v>
      </c>
      <c r="U183" s="296" t="s">
        <v>115</v>
      </c>
      <c r="V183" s="296" t="s">
        <v>121</v>
      </c>
      <c r="W183" s="296" t="s">
        <v>261</v>
      </c>
      <c r="X183" s="296" t="s">
        <v>139</v>
      </c>
      <c r="Y183" s="298">
        <v>0.0</v>
      </c>
      <c r="Z183" s="209" t="s">
        <v>259</v>
      </c>
      <c r="AA183" s="209" t="s">
        <v>259</v>
      </c>
      <c r="AB183" s="296" t="s">
        <v>140</v>
      </c>
      <c r="AC183" s="28"/>
      <c r="AE183" s="210"/>
      <c r="AF183" s="210"/>
      <c r="AG183" s="210"/>
    </row>
    <row r="184">
      <c r="K184" s="234" t="str">
        <f t="shared" si="7"/>
        <v/>
      </c>
      <c r="P184" s="226"/>
      <c r="Q184" s="296" t="s">
        <v>224</v>
      </c>
      <c r="R184" s="297" t="b">
        <v>0</v>
      </c>
      <c r="S184" s="296" t="s">
        <v>257</v>
      </c>
      <c r="T184" s="296" t="s">
        <v>258</v>
      </c>
      <c r="U184" s="296" t="s">
        <v>115</v>
      </c>
      <c r="V184" s="296" t="s">
        <v>116</v>
      </c>
      <c r="W184" s="296" t="s">
        <v>117</v>
      </c>
      <c r="X184" s="296" t="s">
        <v>139</v>
      </c>
      <c r="Y184" s="298">
        <v>0.0</v>
      </c>
      <c r="Z184" s="209" t="s">
        <v>259</v>
      </c>
      <c r="AA184" s="209" t="s">
        <v>259</v>
      </c>
      <c r="AB184" s="296" t="s">
        <v>140</v>
      </c>
      <c r="AC184" s="28"/>
      <c r="AE184" s="210"/>
      <c r="AF184" s="210"/>
      <c r="AG184" s="210"/>
    </row>
    <row r="185">
      <c r="K185" s="234" t="str">
        <f t="shared" si="7"/>
        <v/>
      </c>
      <c r="P185" s="226"/>
      <c r="Q185" s="296" t="s">
        <v>224</v>
      </c>
      <c r="R185" s="297" t="b">
        <v>0</v>
      </c>
      <c r="S185" s="296" t="s">
        <v>257</v>
      </c>
      <c r="T185" s="296" t="s">
        <v>260</v>
      </c>
      <c r="U185" s="296" t="s">
        <v>115</v>
      </c>
      <c r="V185" s="296" t="s">
        <v>121</v>
      </c>
      <c r="W185" s="296" t="s">
        <v>261</v>
      </c>
      <c r="X185" s="296" t="s">
        <v>139</v>
      </c>
      <c r="Y185" s="298">
        <v>0.0</v>
      </c>
      <c r="Z185" s="209" t="s">
        <v>259</v>
      </c>
      <c r="AA185" s="209" t="s">
        <v>259</v>
      </c>
      <c r="AB185" s="296" t="s">
        <v>140</v>
      </c>
      <c r="AC185" s="28"/>
      <c r="AE185" s="210"/>
      <c r="AF185" s="210"/>
      <c r="AG185" s="210"/>
    </row>
    <row r="186">
      <c r="K186" s="234" t="str">
        <f t="shared" si="7"/>
        <v/>
      </c>
      <c r="P186" s="226"/>
      <c r="Q186" s="296" t="s">
        <v>232</v>
      </c>
      <c r="R186" s="297" t="b">
        <v>0</v>
      </c>
      <c r="S186" s="296" t="s">
        <v>257</v>
      </c>
      <c r="T186" s="296" t="s">
        <v>258</v>
      </c>
      <c r="U186" s="296" t="s">
        <v>115</v>
      </c>
      <c r="V186" s="296" t="s">
        <v>116</v>
      </c>
      <c r="W186" s="296" t="s">
        <v>117</v>
      </c>
      <c r="X186" s="296" t="s">
        <v>139</v>
      </c>
      <c r="Y186" s="298">
        <v>0.0</v>
      </c>
      <c r="Z186" s="209" t="s">
        <v>259</v>
      </c>
      <c r="AA186" s="209" t="s">
        <v>259</v>
      </c>
      <c r="AB186" s="296" t="s">
        <v>140</v>
      </c>
      <c r="AC186" s="28"/>
      <c r="AE186" s="210"/>
      <c r="AF186" s="210"/>
      <c r="AG186" s="210"/>
    </row>
    <row r="187">
      <c r="K187" s="234" t="str">
        <f t="shared" si="7"/>
        <v/>
      </c>
      <c r="P187" s="226"/>
      <c r="Q187" s="296" t="s">
        <v>232</v>
      </c>
      <c r="R187" s="297" t="b">
        <v>0</v>
      </c>
      <c r="S187" s="296" t="s">
        <v>257</v>
      </c>
      <c r="T187" s="296" t="s">
        <v>260</v>
      </c>
      <c r="U187" s="296" t="s">
        <v>115</v>
      </c>
      <c r="V187" s="296" t="s">
        <v>121</v>
      </c>
      <c r="W187" s="296" t="s">
        <v>261</v>
      </c>
      <c r="X187" s="296" t="s">
        <v>139</v>
      </c>
      <c r="Y187" s="298">
        <v>0.0</v>
      </c>
      <c r="Z187" s="209" t="s">
        <v>259</v>
      </c>
      <c r="AA187" s="209" t="s">
        <v>259</v>
      </c>
      <c r="AB187" s="296" t="s">
        <v>140</v>
      </c>
      <c r="AC187" s="28"/>
      <c r="AE187" s="210"/>
      <c r="AF187" s="210"/>
      <c r="AG187" s="210"/>
    </row>
    <row r="188">
      <c r="K188" s="234" t="str">
        <f t="shared" si="7"/>
        <v/>
      </c>
      <c r="P188" s="226"/>
      <c r="Q188" s="296" t="s">
        <v>240</v>
      </c>
      <c r="R188" s="297" t="b">
        <v>0</v>
      </c>
      <c r="S188" s="296" t="s">
        <v>257</v>
      </c>
      <c r="T188" s="296" t="s">
        <v>258</v>
      </c>
      <c r="U188" s="296" t="s">
        <v>115</v>
      </c>
      <c r="V188" s="296" t="s">
        <v>116</v>
      </c>
      <c r="W188" s="296" t="s">
        <v>117</v>
      </c>
      <c r="X188" s="296" t="s">
        <v>139</v>
      </c>
      <c r="Y188" s="298">
        <v>0.0</v>
      </c>
      <c r="Z188" s="209" t="s">
        <v>259</v>
      </c>
      <c r="AA188" s="209" t="s">
        <v>259</v>
      </c>
      <c r="AB188" s="296" t="s">
        <v>140</v>
      </c>
      <c r="AC188" s="28"/>
      <c r="AE188" s="210"/>
      <c r="AF188" s="210"/>
      <c r="AG188" s="210"/>
    </row>
    <row r="189">
      <c r="K189" s="234" t="str">
        <f t="shared" si="7"/>
        <v/>
      </c>
      <c r="P189" s="226"/>
      <c r="Q189" s="296" t="s">
        <v>240</v>
      </c>
      <c r="R189" s="297" t="b">
        <v>0</v>
      </c>
      <c r="S189" s="296" t="s">
        <v>257</v>
      </c>
      <c r="T189" s="296" t="s">
        <v>260</v>
      </c>
      <c r="U189" s="296" t="s">
        <v>115</v>
      </c>
      <c r="V189" s="296" t="s">
        <v>121</v>
      </c>
      <c r="W189" s="296" t="s">
        <v>261</v>
      </c>
      <c r="X189" s="296" t="s">
        <v>139</v>
      </c>
      <c r="Y189" s="298">
        <v>0.0</v>
      </c>
      <c r="Z189" s="209" t="s">
        <v>259</v>
      </c>
      <c r="AA189" s="209" t="s">
        <v>259</v>
      </c>
      <c r="AB189" s="296" t="s">
        <v>140</v>
      </c>
      <c r="AC189" s="28"/>
      <c r="AE189" s="210"/>
      <c r="AF189" s="210"/>
      <c r="AG189" s="210"/>
    </row>
    <row r="190">
      <c r="K190" s="234" t="str">
        <f t="shared" si="7"/>
        <v/>
      </c>
      <c r="P190" s="226"/>
      <c r="Q190" s="296" t="s">
        <v>248</v>
      </c>
      <c r="R190" s="297" t="b">
        <v>0</v>
      </c>
      <c r="S190" s="296" t="s">
        <v>257</v>
      </c>
      <c r="T190" s="296" t="s">
        <v>258</v>
      </c>
      <c r="U190" s="296" t="s">
        <v>115</v>
      </c>
      <c r="V190" s="296" t="s">
        <v>116</v>
      </c>
      <c r="W190" s="296" t="s">
        <v>117</v>
      </c>
      <c r="X190" s="296" t="s">
        <v>139</v>
      </c>
      <c r="Y190" s="298">
        <v>0.0</v>
      </c>
      <c r="Z190" s="209" t="s">
        <v>259</v>
      </c>
      <c r="AA190" s="209" t="s">
        <v>259</v>
      </c>
      <c r="AB190" s="296" t="s">
        <v>140</v>
      </c>
      <c r="AC190" s="28"/>
      <c r="AE190" s="210"/>
      <c r="AF190" s="210"/>
      <c r="AG190" s="210"/>
    </row>
    <row r="191">
      <c r="K191" s="234" t="str">
        <f t="shared" si="7"/>
        <v/>
      </c>
      <c r="P191" s="226"/>
      <c r="Q191" s="296" t="s">
        <v>248</v>
      </c>
      <c r="R191" s="297" t="b">
        <v>0</v>
      </c>
      <c r="S191" s="296" t="s">
        <v>257</v>
      </c>
      <c r="T191" s="296" t="s">
        <v>260</v>
      </c>
      <c r="U191" s="296" t="s">
        <v>115</v>
      </c>
      <c r="V191" s="296" t="s">
        <v>121</v>
      </c>
      <c r="W191" s="296" t="s">
        <v>261</v>
      </c>
      <c r="X191" s="296" t="s">
        <v>139</v>
      </c>
      <c r="Y191" s="298">
        <v>0.0</v>
      </c>
      <c r="Z191" s="209" t="s">
        <v>259</v>
      </c>
      <c r="AA191" s="209" t="s">
        <v>259</v>
      </c>
      <c r="AB191" s="296" t="s">
        <v>140</v>
      </c>
      <c r="AC191" s="28"/>
      <c r="AE191" s="210"/>
      <c r="AF191" s="210"/>
      <c r="AG191" s="210"/>
    </row>
    <row r="192">
      <c r="K192" s="234" t="str">
        <f t="shared" si="7"/>
        <v/>
      </c>
      <c r="P192" s="226"/>
      <c r="Q192" s="296" t="s">
        <v>256</v>
      </c>
      <c r="R192" s="297" t="b">
        <v>0</v>
      </c>
      <c r="S192" s="296" t="s">
        <v>257</v>
      </c>
      <c r="T192" s="296" t="s">
        <v>258</v>
      </c>
      <c r="U192" s="296" t="s">
        <v>115</v>
      </c>
      <c r="V192" s="296" t="s">
        <v>116</v>
      </c>
      <c r="W192" s="296" t="s">
        <v>117</v>
      </c>
      <c r="X192" s="296" t="s">
        <v>139</v>
      </c>
      <c r="Y192" s="298">
        <v>0.0</v>
      </c>
      <c r="Z192" s="209" t="s">
        <v>259</v>
      </c>
      <c r="AA192" s="209" t="s">
        <v>259</v>
      </c>
      <c r="AB192" s="296" t="s">
        <v>140</v>
      </c>
      <c r="AC192" s="28"/>
      <c r="AE192" s="210"/>
      <c r="AF192" s="210"/>
      <c r="AG192" s="210"/>
    </row>
    <row r="193">
      <c r="K193" s="234" t="str">
        <f t="shared" si="7"/>
        <v/>
      </c>
      <c r="P193" s="226"/>
      <c r="Q193" s="296" t="s">
        <v>256</v>
      </c>
      <c r="R193" s="297" t="b">
        <v>0</v>
      </c>
      <c r="S193" s="296" t="s">
        <v>257</v>
      </c>
      <c r="T193" s="296" t="s">
        <v>260</v>
      </c>
      <c r="U193" s="296" t="s">
        <v>115</v>
      </c>
      <c r="V193" s="296" t="s">
        <v>121</v>
      </c>
      <c r="W193" s="296" t="s">
        <v>261</v>
      </c>
      <c r="X193" s="296" t="s">
        <v>139</v>
      </c>
      <c r="Y193" s="298">
        <v>0.0</v>
      </c>
      <c r="Z193" s="209" t="s">
        <v>259</v>
      </c>
      <c r="AA193" s="209" t="s">
        <v>259</v>
      </c>
      <c r="AB193" s="296" t="s">
        <v>140</v>
      </c>
      <c r="AC193" s="28"/>
      <c r="AE193" s="210"/>
      <c r="AF193" s="210"/>
      <c r="AG193" s="210"/>
    </row>
    <row r="194">
      <c r="K194" s="234" t="str">
        <f t="shared" si="7"/>
        <v/>
      </c>
      <c r="P194" s="226"/>
      <c r="Q194" s="16" t="s">
        <v>256</v>
      </c>
      <c r="R194" s="149" t="b">
        <v>0</v>
      </c>
      <c r="S194" s="16" t="s">
        <v>257</v>
      </c>
      <c r="T194" s="16" t="s">
        <v>260</v>
      </c>
      <c r="U194" s="16" t="s">
        <v>115</v>
      </c>
      <c r="V194" s="16" t="s">
        <v>121</v>
      </c>
      <c r="W194" s="16" t="s">
        <v>261</v>
      </c>
      <c r="X194" s="16" t="s">
        <v>139</v>
      </c>
      <c r="Y194" s="28">
        <v>0.0</v>
      </c>
      <c r="Z194" s="16" t="s">
        <v>259</v>
      </c>
      <c r="AA194" s="16" t="s">
        <v>259</v>
      </c>
      <c r="AB194" s="16" t="s">
        <v>140</v>
      </c>
      <c r="AC194" s="300"/>
      <c r="AE194" s="210"/>
      <c r="AF194" s="210"/>
      <c r="AG194" s="210"/>
    </row>
    <row r="195">
      <c r="K195" s="234" t="str">
        <f t="shared" si="7"/>
        <v/>
      </c>
      <c r="Q195" s="16"/>
      <c r="R195" s="149"/>
      <c r="S195" s="16"/>
      <c r="T195" s="16"/>
      <c r="U195" s="16"/>
      <c r="V195" s="16"/>
      <c r="W195" s="16"/>
      <c r="X195" s="16"/>
      <c r="Y195" s="28"/>
      <c r="Z195" s="16"/>
      <c r="AA195" s="16"/>
      <c r="AB195" s="16"/>
      <c r="AE195" s="210"/>
      <c r="AF195" s="210"/>
      <c r="AG195" s="210"/>
    </row>
    <row r="196">
      <c r="K196" s="234" t="str">
        <f t="shared" si="7"/>
        <v/>
      </c>
      <c r="AE196" s="210"/>
      <c r="AF196" s="210"/>
      <c r="AG196" s="210"/>
    </row>
    <row r="197">
      <c r="K197" s="234" t="str">
        <f t="shared" si="7"/>
        <v/>
      </c>
      <c r="AE197" s="210"/>
      <c r="AF197" s="210"/>
      <c r="AG197" s="210"/>
    </row>
    <row r="198">
      <c r="K198" s="234" t="str">
        <f t="shared" si="7"/>
        <v/>
      </c>
      <c r="AE198" s="210"/>
      <c r="AF198" s="210"/>
      <c r="AG198" s="210"/>
    </row>
    <row r="199">
      <c r="K199" s="234" t="str">
        <f t="shared" si="7"/>
        <v/>
      </c>
      <c r="AE199" s="210"/>
      <c r="AF199" s="210"/>
      <c r="AG199" s="210"/>
    </row>
    <row r="200">
      <c r="K200" s="234" t="str">
        <f t="shared" si="7"/>
        <v/>
      </c>
      <c r="AE200" s="210"/>
      <c r="AF200" s="210"/>
      <c r="AG200" s="210"/>
    </row>
    <row r="201">
      <c r="K201" s="234" t="str">
        <f t="shared" si="7"/>
        <v/>
      </c>
      <c r="AE201" s="210"/>
      <c r="AF201" s="210"/>
      <c r="AG201" s="210"/>
    </row>
    <row r="202">
      <c r="K202" s="234" t="str">
        <f t="shared" si="7"/>
        <v/>
      </c>
      <c r="AE202" s="210"/>
      <c r="AF202" s="210"/>
      <c r="AG202" s="210"/>
    </row>
    <row r="203">
      <c r="K203" s="234" t="str">
        <f t="shared" si="7"/>
        <v/>
      </c>
      <c r="AE203" s="210"/>
      <c r="AF203" s="210"/>
      <c r="AG203" s="210"/>
    </row>
    <row r="204">
      <c r="K204" s="234" t="str">
        <f t="shared" si="7"/>
        <v/>
      </c>
      <c r="AE204" s="210"/>
      <c r="AF204" s="210"/>
      <c r="AG204" s="210"/>
    </row>
    <row r="205">
      <c r="K205" s="234" t="str">
        <f t="shared" si="7"/>
        <v/>
      </c>
      <c r="AE205" s="210"/>
      <c r="AF205" s="210"/>
      <c r="AG205" s="210"/>
    </row>
    <row r="206">
      <c r="K206" s="234" t="str">
        <f t="shared" si="7"/>
        <v/>
      </c>
      <c r="AE206" s="210"/>
      <c r="AF206" s="210"/>
      <c r="AG206" s="210"/>
    </row>
    <row r="207">
      <c r="K207" s="234" t="str">
        <f t="shared" si="7"/>
        <v/>
      </c>
      <c r="AE207" s="210"/>
      <c r="AF207" s="210"/>
      <c r="AG207" s="210"/>
    </row>
    <row r="208">
      <c r="K208" s="234" t="str">
        <f t="shared" si="7"/>
        <v/>
      </c>
      <c r="AE208" s="210"/>
      <c r="AF208" s="210"/>
      <c r="AG208" s="210"/>
    </row>
    <row r="209">
      <c r="K209" s="234" t="str">
        <f t="shared" si="7"/>
        <v/>
      </c>
      <c r="AE209" s="210"/>
      <c r="AF209" s="210"/>
      <c r="AG209" s="210"/>
    </row>
    <row r="210">
      <c r="K210" s="234" t="str">
        <f t="shared" si="7"/>
        <v/>
      </c>
      <c r="AE210" s="210"/>
      <c r="AF210" s="210"/>
      <c r="AG210" s="210"/>
    </row>
    <row r="211">
      <c r="K211" s="234" t="str">
        <f t="shared" si="7"/>
        <v/>
      </c>
      <c r="AE211" s="210"/>
      <c r="AF211" s="210"/>
      <c r="AG211" s="210"/>
    </row>
    <row r="212">
      <c r="K212" s="234" t="str">
        <f t="shared" si="7"/>
        <v/>
      </c>
      <c r="AE212" s="210"/>
      <c r="AF212" s="210"/>
      <c r="AG212" s="210"/>
    </row>
    <row r="213">
      <c r="K213" s="234" t="str">
        <f t="shared" si="7"/>
        <v/>
      </c>
      <c r="AE213" s="210"/>
      <c r="AF213" s="210"/>
      <c r="AG213" s="210"/>
    </row>
    <row r="214">
      <c r="K214" s="234" t="str">
        <f t="shared" si="7"/>
        <v/>
      </c>
      <c r="AE214" s="210"/>
      <c r="AF214" s="210"/>
      <c r="AG214" s="210"/>
    </row>
    <row r="215">
      <c r="K215" s="234" t="str">
        <f t="shared" si="7"/>
        <v/>
      </c>
      <c r="AE215" s="210"/>
      <c r="AF215" s="210"/>
      <c r="AG215" s="210"/>
    </row>
    <row r="216">
      <c r="K216" s="234" t="str">
        <f t="shared" si="7"/>
        <v/>
      </c>
      <c r="AE216" s="210"/>
      <c r="AF216" s="210"/>
      <c r="AG216" s="210"/>
    </row>
    <row r="217">
      <c r="K217" s="234" t="str">
        <f t="shared" si="7"/>
        <v/>
      </c>
      <c r="AE217" s="210"/>
      <c r="AF217" s="210"/>
      <c r="AG217" s="210"/>
    </row>
    <row r="218">
      <c r="K218" s="234" t="str">
        <f t="shared" si="7"/>
        <v/>
      </c>
      <c r="AE218" s="210"/>
      <c r="AF218" s="210"/>
      <c r="AG218" s="210"/>
    </row>
    <row r="219">
      <c r="K219" s="234" t="str">
        <f t="shared" si="7"/>
        <v/>
      </c>
      <c r="AE219" s="210"/>
      <c r="AF219" s="210"/>
      <c r="AG219" s="210"/>
    </row>
    <row r="220">
      <c r="K220" s="234" t="str">
        <f t="shared" si="7"/>
        <v/>
      </c>
      <c r="AE220" s="210"/>
      <c r="AF220" s="210"/>
      <c r="AG220" s="210"/>
    </row>
    <row r="221">
      <c r="K221" s="234" t="str">
        <f t="shared" si="7"/>
        <v/>
      </c>
      <c r="AE221" s="210"/>
      <c r="AF221" s="210"/>
      <c r="AG221" s="210"/>
    </row>
    <row r="222">
      <c r="K222" s="234" t="str">
        <f t="shared" si="7"/>
        <v/>
      </c>
      <c r="AE222" s="210"/>
      <c r="AF222" s="210"/>
      <c r="AG222" s="210"/>
    </row>
    <row r="223">
      <c r="K223" s="234" t="str">
        <f t="shared" si="7"/>
        <v/>
      </c>
      <c r="AE223" s="210"/>
      <c r="AF223" s="210"/>
      <c r="AG223" s="210"/>
    </row>
    <row r="224">
      <c r="K224" s="234" t="str">
        <f t="shared" si="7"/>
        <v/>
      </c>
      <c r="AE224" s="210"/>
      <c r="AF224" s="210"/>
      <c r="AG224" s="210"/>
    </row>
    <row r="225">
      <c r="K225" s="234" t="str">
        <f t="shared" si="7"/>
        <v/>
      </c>
      <c r="AE225" s="210"/>
      <c r="AF225" s="210"/>
      <c r="AG225" s="210"/>
    </row>
    <row r="226">
      <c r="K226" s="234" t="str">
        <f t="shared" si="7"/>
        <v/>
      </c>
      <c r="AE226" s="210"/>
      <c r="AF226" s="210"/>
      <c r="AG226" s="210"/>
    </row>
    <row r="227">
      <c r="K227" s="234" t="str">
        <f t="shared" si="7"/>
        <v/>
      </c>
      <c r="AE227" s="210"/>
      <c r="AF227" s="210"/>
      <c r="AG227" s="210"/>
    </row>
    <row r="228">
      <c r="K228" s="234" t="str">
        <f t="shared" si="7"/>
        <v/>
      </c>
      <c r="AE228" s="210"/>
      <c r="AF228" s="210"/>
      <c r="AG228" s="210"/>
    </row>
    <row r="229">
      <c r="K229" s="234" t="str">
        <f t="shared" si="7"/>
        <v/>
      </c>
      <c r="AE229" s="210"/>
      <c r="AF229" s="210"/>
      <c r="AG229" s="210"/>
    </row>
    <row r="230">
      <c r="K230" s="234" t="str">
        <f t="shared" si="7"/>
        <v/>
      </c>
      <c r="AE230" s="210"/>
      <c r="AF230" s="210"/>
      <c r="AG230" s="210"/>
    </row>
    <row r="231">
      <c r="K231" s="234" t="str">
        <f t="shared" si="7"/>
        <v/>
      </c>
      <c r="AE231" s="210"/>
      <c r="AF231" s="210"/>
      <c r="AG231" s="210"/>
    </row>
    <row r="232">
      <c r="K232" s="234" t="str">
        <f t="shared" si="7"/>
        <v/>
      </c>
      <c r="AE232" s="210"/>
      <c r="AF232" s="210"/>
      <c r="AG232" s="210"/>
    </row>
    <row r="233">
      <c r="K233" s="234" t="str">
        <f t="shared" si="7"/>
        <v/>
      </c>
      <c r="AE233" s="210"/>
      <c r="AF233" s="210"/>
      <c r="AG233" s="210"/>
    </row>
    <row r="234">
      <c r="K234" s="234" t="str">
        <f t="shared" si="7"/>
        <v/>
      </c>
      <c r="AE234" s="210"/>
      <c r="AF234" s="210"/>
      <c r="AG234" s="210"/>
    </row>
    <row r="235">
      <c r="K235" s="234" t="str">
        <f t="shared" si="7"/>
        <v/>
      </c>
      <c r="AE235" s="210"/>
      <c r="AF235" s="210"/>
      <c r="AG235" s="210"/>
    </row>
    <row r="236">
      <c r="K236" s="234" t="str">
        <f t="shared" si="7"/>
        <v/>
      </c>
      <c r="AE236" s="210"/>
      <c r="AF236" s="210"/>
      <c r="AG236" s="210"/>
    </row>
    <row r="237">
      <c r="K237" s="234" t="str">
        <f t="shared" si="7"/>
        <v/>
      </c>
      <c r="AE237" s="210"/>
      <c r="AF237" s="210"/>
      <c r="AG237" s="210"/>
    </row>
    <row r="238">
      <c r="K238" s="234" t="str">
        <f t="shared" si="7"/>
        <v/>
      </c>
      <c r="AE238" s="210"/>
      <c r="AF238" s="210"/>
      <c r="AG238" s="210"/>
    </row>
    <row r="239">
      <c r="K239" s="234" t="str">
        <f t="shared" si="7"/>
        <v/>
      </c>
      <c r="AE239" s="210"/>
      <c r="AF239" s="210"/>
      <c r="AG239" s="210"/>
    </row>
    <row r="240">
      <c r="K240" s="234" t="str">
        <f t="shared" si="7"/>
        <v/>
      </c>
      <c r="AE240" s="210"/>
      <c r="AF240" s="210"/>
      <c r="AG240" s="210"/>
    </row>
    <row r="241">
      <c r="K241" s="234" t="str">
        <f t="shared" si="7"/>
        <v/>
      </c>
      <c r="AE241" s="210"/>
      <c r="AF241" s="210"/>
      <c r="AG241" s="210"/>
    </row>
    <row r="242">
      <c r="K242" s="234" t="str">
        <f t="shared" si="7"/>
        <v/>
      </c>
      <c r="AE242" s="210"/>
      <c r="AF242" s="210"/>
      <c r="AG242" s="210"/>
    </row>
    <row r="243">
      <c r="K243" s="234" t="str">
        <f t="shared" si="7"/>
        <v/>
      </c>
      <c r="AE243" s="210"/>
      <c r="AF243" s="210"/>
      <c r="AG243" s="210"/>
    </row>
    <row r="244">
      <c r="K244" s="234" t="str">
        <f t="shared" si="7"/>
        <v/>
      </c>
      <c r="AE244" s="210"/>
      <c r="AF244" s="210"/>
      <c r="AG244" s="210"/>
    </row>
    <row r="245">
      <c r="K245" s="234" t="str">
        <f t="shared" si="7"/>
        <v/>
      </c>
      <c r="AE245" s="210"/>
      <c r="AF245" s="210"/>
      <c r="AG245" s="210"/>
    </row>
    <row r="246">
      <c r="K246" s="234" t="str">
        <f t="shared" si="7"/>
        <v/>
      </c>
      <c r="AE246" s="210"/>
      <c r="AF246" s="210"/>
      <c r="AG246" s="210"/>
    </row>
    <row r="247">
      <c r="K247" s="234" t="str">
        <f t="shared" si="7"/>
        <v/>
      </c>
      <c r="AE247" s="210"/>
      <c r="AF247" s="210"/>
      <c r="AG247" s="210"/>
    </row>
    <row r="248">
      <c r="K248" s="234" t="str">
        <f t="shared" si="7"/>
        <v/>
      </c>
      <c r="AE248" s="210"/>
      <c r="AF248" s="210"/>
      <c r="AG248" s="210"/>
    </row>
    <row r="249">
      <c r="K249" s="234" t="str">
        <f t="shared" si="7"/>
        <v/>
      </c>
      <c r="AE249" s="210"/>
      <c r="AF249" s="210"/>
      <c r="AG249" s="210"/>
    </row>
    <row r="250">
      <c r="K250" s="234" t="str">
        <f t="shared" si="7"/>
        <v/>
      </c>
      <c r="AE250" s="210"/>
      <c r="AF250" s="210"/>
      <c r="AG250" s="210"/>
    </row>
    <row r="251">
      <c r="K251" s="234" t="str">
        <f t="shared" si="7"/>
        <v/>
      </c>
      <c r="AE251" s="210"/>
      <c r="AF251" s="210"/>
      <c r="AG251" s="210"/>
    </row>
    <row r="252">
      <c r="K252" s="234" t="str">
        <f t="shared" si="7"/>
        <v/>
      </c>
      <c r="AE252" s="210"/>
      <c r="AF252" s="210"/>
      <c r="AG252" s="210"/>
    </row>
    <row r="253">
      <c r="AE253" s="210"/>
      <c r="AF253" s="210"/>
      <c r="AG253" s="210"/>
    </row>
    <row r="254">
      <c r="AE254" s="210"/>
      <c r="AF254" s="210"/>
      <c r="AG254" s="210"/>
    </row>
    <row r="255">
      <c r="AE255" s="210"/>
      <c r="AF255" s="210"/>
      <c r="AG255" s="210"/>
    </row>
    <row r="256">
      <c r="AE256" s="210"/>
      <c r="AF256" s="210"/>
      <c r="AG256" s="210"/>
    </row>
    <row r="257">
      <c r="AE257" s="210"/>
      <c r="AF257" s="210"/>
      <c r="AG257" s="210"/>
    </row>
    <row r="258">
      <c r="AE258" s="210"/>
      <c r="AF258" s="210"/>
      <c r="AG258" s="210"/>
    </row>
    <row r="259">
      <c r="AE259" s="210"/>
      <c r="AF259" s="210"/>
      <c r="AG259" s="210"/>
    </row>
    <row r="260">
      <c r="AE260" s="210"/>
      <c r="AF260" s="210"/>
      <c r="AG260" s="210"/>
    </row>
    <row r="261">
      <c r="AE261" s="210"/>
      <c r="AF261" s="210"/>
      <c r="AG261" s="210"/>
    </row>
    <row r="262">
      <c r="AE262" s="210"/>
      <c r="AF262" s="210"/>
      <c r="AG262" s="210"/>
    </row>
    <row r="263">
      <c r="AE263" s="210"/>
      <c r="AF263" s="210"/>
      <c r="AG263" s="210"/>
    </row>
    <row r="264">
      <c r="AE264" s="210"/>
      <c r="AF264" s="210"/>
      <c r="AG264" s="210"/>
    </row>
    <row r="265">
      <c r="AE265" s="210"/>
      <c r="AF265" s="210"/>
      <c r="AG265" s="210"/>
    </row>
    <row r="266">
      <c r="AE266" s="210"/>
      <c r="AF266" s="210"/>
      <c r="AG266" s="210"/>
    </row>
    <row r="267">
      <c r="AE267" s="210"/>
      <c r="AF267" s="210"/>
      <c r="AG267" s="210"/>
    </row>
    <row r="268">
      <c r="AE268" s="210"/>
      <c r="AF268" s="210"/>
      <c r="AG268" s="210"/>
    </row>
    <row r="269">
      <c r="AE269" s="210"/>
      <c r="AF269" s="210"/>
      <c r="AG269" s="210"/>
    </row>
    <row r="270">
      <c r="AE270" s="210"/>
      <c r="AF270" s="210"/>
      <c r="AG270" s="210"/>
    </row>
    <row r="271">
      <c r="AE271" s="210"/>
      <c r="AF271" s="210"/>
      <c r="AG271" s="210"/>
    </row>
    <row r="272">
      <c r="AE272" s="210"/>
      <c r="AF272" s="210"/>
      <c r="AG272" s="210"/>
    </row>
    <row r="273">
      <c r="AE273" s="210"/>
      <c r="AF273" s="210"/>
      <c r="AG273" s="210"/>
    </row>
    <row r="274">
      <c r="AE274" s="210"/>
      <c r="AF274" s="210"/>
      <c r="AG274" s="210"/>
    </row>
    <row r="275">
      <c r="AE275" s="210"/>
      <c r="AF275" s="210"/>
      <c r="AG275" s="210"/>
    </row>
    <row r="276">
      <c r="AE276" s="210"/>
      <c r="AF276" s="210"/>
      <c r="AG276" s="210"/>
    </row>
    <row r="277">
      <c r="AE277" s="210"/>
      <c r="AF277" s="210"/>
      <c r="AG277" s="210"/>
    </row>
    <row r="278">
      <c r="AE278" s="210"/>
      <c r="AF278" s="210"/>
      <c r="AG278" s="210"/>
    </row>
    <row r="279">
      <c r="AE279" s="210"/>
      <c r="AF279" s="210"/>
      <c r="AG279" s="210"/>
    </row>
    <row r="280">
      <c r="AE280" s="210"/>
      <c r="AF280" s="210"/>
      <c r="AG280" s="210"/>
    </row>
    <row r="281">
      <c r="AE281" s="210"/>
      <c r="AF281" s="210"/>
      <c r="AG281" s="210"/>
    </row>
    <row r="282">
      <c r="AE282" s="210"/>
      <c r="AF282" s="210"/>
      <c r="AG282" s="210"/>
    </row>
    <row r="283">
      <c r="AE283" s="210"/>
      <c r="AF283" s="210"/>
      <c r="AG283" s="210"/>
    </row>
    <row r="284">
      <c r="AE284" s="210"/>
      <c r="AF284" s="210"/>
      <c r="AG284" s="210"/>
    </row>
    <row r="285">
      <c r="AE285" s="210"/>
      <c r="AF285" s="210"/>
      <c r="AG285" s="210"/>
    </row>
    <row r="286">
      <c r="AE286" s="210"/>
      <c r="AF286" s="210"/>
      <c r="AG286" s="210"/>
    </row>
    <row r="287">
      <c r="AE287" s="210"/>
      <c r="AF287" s="210"/>
      <c r="AG287" s="210"/>
    </row>
    <row r="288">
      <c r="AE288" s="210"/>
      <c r="AF288" s="210"/>
      <c r="AG288" s="210"/>
    </row>
    <row r="289">
      <c r="AE289" s="210"/>
      <c r="AF289" s="210"/>
      <c r="AG289" s="210"/>
    </row>
    <row r="290">
      <c r="AE290" s="210"/>
      <c r="AF290" s="210"/>
      <c r="AG290" s="210"/>
    </row>
    <row r="291">
      <c r="AE291" s="210"/>
      <c r="AF291" s="210"/>
      <c r="AG291" s="210"/>
    </row>
    <row r="292">
      <c r="AE292" s="210"/>
      <c r="AF292" s="210"/>
      <c r="AG292" s="210"/>
    </row>
    <row r="293">
      <c r="AE293" s="210"/>
      <c r="AF293" s="210"/>
      <c r="AG293" s="210"/>
    </row>
    <row r="294">
      <c r="AE294" s="210"/>
      <c r="AF294" s="210"/>
      <c r="AG294" s="210"/>
    </row>
    <row r="295">
      <c r="AE295" s="210"/>
      <c r="AF295" s="210"/>
      <c r="AG295" s="210"/>
    </row>
    <row r="296">
      <c r="AE296" s="210"/>
      <c r="AF296" s="210"/>
      <c r="AG296" s="210"/>
    </row>
    <row r="297">
      <c r="AE297" s="210"/>
      <c r="AF297" s="210"/>
      <c r="AG297" s="210"/>
    </row>
    <row r="298">
      <c r="AE298" s="210"/>
      <c r="AF298" s="210"/>
      <c r="AG298" s="210"/>
    </row>
    <row r="299">
      <c r="AE299" s="210"/>
      <c r="AF299" s="210"/>
      <c r="AG299" s="210"/>
    </row>
    <row r="300">
      <c r="AE300" s="210"/>
      <c r="AF300" s="210"/>
      <c r="AG300" s="210"/>
    </row>
    <row r="301">
      <c r="AE301" s="210"/>
      <c r="AF301" s="210"/>
      <c r="AG301" s="210"/>
    </row>
    <row r="302">
      <c r="AE302" s="210"/>
      <c r="AF302" s="210"/>
      <c r="AG302" s="210"/>
    </row>
    <row r="303">
      <c r="AE303" s="210"/>
      <c r="AF303" s="210"/>
      <c r="AG303" s="210"/>
    </row>
    <row r="304">
      <c r="AE304" s="210"/>
      <c r="AF304" s="210"/>
      <c r="AG304" s="210"/>
    </row>
    <row r="305">
      <c r="AE305" s="210"/>
      <c r="AF305" s="210"/>
      <c r="AG305" s="210"/>
    </row>
    <row r="306">
      <c r="AE306" s="210"/>
      <c r="AF306" s="210"/>
      <c r="AG306" s="210"/>
    </row>
    <row r="307">
      <c r="AE307" s="210"/>
      <c r="AF307" s="210"/>
      <c r="AG307" s="210"/>
    </row>
    <row r="308">
      <c r="AE308" s="210"/>
      <c r="AF308" s="210"/>
      <c r="AG308" s="210"/>
    </row>
    <row r="309">
      <c r="AE309" s="210"/>
      <c r="AF309" s="210"/>
      <c r="AG309" s="210"/>
    </row>
    <row r="310">
      <c r="AE310" s="210"/>
      <c r="AF310" s="210"/>
      <c r="AG310" s="210"/>
    </row>
    <row r="311">
      <c r="AE311" s="210"/>
      <c r="AF311" s="210"/>
      <c r="AG311" s="210"/>
    </row>
    <row r="312">
      <c r="AE312" s="210"/>
      <c r="AF312" s="210"/>
      <c r="AG312" s="210"/>
    </row>
    <row r="313">
      <c r="AE313" s="210"/>
      <c r="AF313" s="210"/>
      <c r="AG313" s="210"/>
    </row>
    <row r="314">
      <c r="AE314" s="210"/>
      <c r="AF314" s="210"/>
      <c r="AG314" s="210"/>
    </row>
    <row r="315">
      <c r="AE315" s="210"/>
      <c r="AF315" s="210"/>
      <c r="AG315" s="210"/>
    </row>
    <row r="316">
      <c r="AE316" s="210"/>
      <c r="AF316" s="210"/>
      <c r="AG316" s="210"/>
    </row>
    <row r="317">
      <c r="AE317" s="210"/>
      <c r="AF317" s="210"/>
      <c r="AG317" s="210"/>
    </row>
    <row r="318">
      <c r="AE318" s="210"/>
      <c r="AF318" s="210"/>
      <c r="AG318" s="210"/>
    </row>
    <row r="319">
      <c r="AE319" s="210"/>
      <c r="AF319" s="210"/>
      <c r="AG319" s="210"/>
    </row>
    <row r="320">
      <c r="AE320" s="210"/>
      <c r="AF320" s="210"/>
      <c r="AG320" s="210"/>
    </row>
    <row r="321">
      <c r="AE321" s="210"/>
      <c r="AF321" s="210"/>
      <c r="AG321" s="210"/>
    </row>
    <row r="322">
      <c r="AE322" s="210"/>
      <c r="AF322" s="210"/>
      <c r="AG322" s="210"/>
    </row>
    <row r="323">
      <c r="AE323" s="210"/>
      <c r="AF323" s="210"/>
      <c r="AG323" s="210"/>
    </row>
    <row r="324">
      <c r="AE324" s="210"/>
      <c r="AF324" s="210"/>
      <c r="AG324" s="210"/>
    </row>
    <row r="325">
      <c r="AE325" s="210"/>
      <c r="AF325" s="210"/>
      <c r="AG325" s="210"/>
    </row>
    <row r="326">
      <c r="AE326" s="210"/>
      <c r="AF326" s="210"/>
      <c r="AG326" s="210"/>
    </row>
    <row r="327">
      <c r="AE327" s="210"/>
      <c r="AF327" s="210"/>
      <c r="AG327" s="210"/>
    </row>
    <row r="328">
      <c r="AE328" s="210"/>
      <c r="AF328" s="210"/>
      <c r="AG328" s="210"/>
    </row>
    <row r="329">
      <c r="AE329" s="210"/>
      <c r="AF329" s="210"/>
      <c r="AG329" s="210"/>
    </row>
    <row r="330">
      <c r="AE330" s="210"/>
      <c r="AF330" s="210"/>
      <c r="AG330" s="210"/>
    </row>
    <row r="331">
      <c r="AE331" s="210"/>
      <c r="AF331" s="210"/>
      <c r="AG331" s="210"/>
    </row>
    <row r="332">
      <c r="AE332" s="210"/>
      <c r="AF332" s="210"/>
      <c r="AG332" s="210"/>
    </row>
    <row r="333">
      <c r="AE333" s="210"/>
      <c r="AF333" s="210"/>
      <c r="AG333" s="210"/>
    </row>
    <row r="334">
      <c r="AE334" s="210"/>
      <c r="AF334" s="210"/>
      <c r="AG334" s="210"/>
    </row>
    <row r="335">
      <c r="AE335" s="210"/>
      <c r="AF335" s="210"/>
      <c r="AG335" s="210"/>
    </row>
    <row r="336">
      <c r="AE336" s="210"/>
      <c r="AF336" s="210"/>
      <c r="AG336" s="210"/>
    </row>
    <row r="337">
      <c r="AE337" s="210"/>
      <c r="AF337" s="210"/>
      <c r="AG337" s="210"/>
    </row>
    <row r="338">
      <c r="AE338" s="210"/>
      <c r="AF338" s="210"/>
      <c r="AG338" s="210"/>
    </row>
    <row r="339">
      <c r="AE339" s="210"/>
      <c r="AF339" s="210"/>
      <c r="AG339" s="210"/>
    </row>
    <row r="340">
      <c r="AE340" s="210"/>
      <c r="AF340" s="210"/>
      <c r="AG340" s="210"/>
    </row>
    <row r="341">
      <c r="AE341" s="210"/>
      <c r="AF341" s="210"/>
      <c r="AG341" s="210"/>
    </row>
    <row r="342">
      <c r="AE342" s="210"/>
      <c r="AF342" s="210"/>
      <c r="AG342" s="210"/>
    </row>
    <row r="343">
      <c r="AE343" s="210"/>
      <c r="AF343" s="210"/>
      <c r="AG343" s="210"/>
    </row>
    <row r="344">
      <c r="AE344" s="210"/>
      <c r="AF344" s="210"/>
      <c r="AG344" s="210"/>
    </row>
    <row r="345">
      <c r="AE345" s="210"/>
      <c r="AF345" s="210"/>
      <c r="AG345" s="210"/>
    </row>
    <row r="346">
      <c r="AE346" s="210"/>
      <c r="AF346" s="210"/>
      <c r="AG346" s="210"/>
    </row>
    <row r="347">
      <c r="AE347" s="210"/>
      <c r="AF347" s="210"/>
      <c r="AG347" s="210"/>
    </row>
    <row r="348">
      <c r="AE348" s="210"/>
      <c r="AF348" s="210"/>
      <c r="AG348" s="210"/>
    </row>
    <row r="349">
      <c r="AE349" s="210"/>
      <c r="AF349" s="210"/>
      <c r="AG349" s="210"/>
    </row>
    <row r="350">
      <c r="AE350" s="210"/>
      <c r="AF350" s="210"/>
      <c r="AG350" s="210"/>
    </row>
    <row r="351">
      <c r="AE351" s="210"/>
      <c r="AF351" s="210"/>
      <c r="AG351" s="210"/>
    </row>
    <row r="352">
      <c r="AE352" s="210"/>
      <c r="AF352" s="210"/>
      <c r="AG352" s="210"/>
    </row>
    <row r="353">
      <c r="AE353" s="210"/>
      <c r="AF353" s="210"/>
      <c r="AG353" s="210"/>
    </row>
    <row r="354">
      <c r="AE354" s="210"/>
      <c r="AF354" s="210"/>
      <c r="AG354" s="210"/>
    </row>
    <row r="355">
      <c r="AE355" s="210"/>
      <c r="AF355" s="210"/>
      <c r="AG355" s="210"/>
    </row>
    <row r="356">
      <c r="AE356" s="210"/>
      <c r="AF356" s="210"/>
      <c r="AG356" s="210"/>
    </row>
    <row r="357">
      <c r="AE357" s="210"/>
      <c r="AF357" s="210"/>
      <c r="AG357" s="210"/>
    </row>
    <row r="358">
      <c r="AE358" s="210"/>
      <c r="AF358" s="210"/>
      <c r="AG358" s="210"/>
    </row>
    <row r="359">
      <c r="AE359" s="210"/>
      <c r="AF359" s="210"/>
      <c r="AG359" s="210"/>
    </row>
    <row r="360">
      <c r="AE360" s="210"/>
      <c r="AF360" s="210"/>
      <c r="AG360" s="210"/>
    </row>
    <row r="361">
      <c r="AE361" s="210"/>
      <c r="AF361" s="210"/>
      <c r="AG361" s="210"/>
    </row>
    <row r="362">
      <c r="AE362" s="210"/>
      <c r="AF362" s="210"/>
      <c r="AG362" s="210"/>
    </row>
    <row r="363">
      <c r="AE363" s="210"/>
      <c r="AF363" s="210"/>
      <c r="AG363" s="210"/>
    </row>
    <row r="364">
      <c r="AE364" s="210"/>
      <c r="AF364" s="210"/>
      <c r="AG364" s="210"/>
    </row>
    <row r="365">
      <c r="AE365" s="210"/>
      <c r="AF365" s="210"/>
      <c r="AG365" s="210"/>
    </row>
    <row r="366">
      <c r="AE366" s="210"/>
      <c r="AF366" s="210"/>
      <c r="AG366" s="210"/>
    </row>
    <row r="367">
      <c r="AE367" s="210"/>
      <c r="AF367" s="210"/>
      <c r="AG367" s="210"/>
    </row>
    <row r="368">
      <c r="AE368" s="210"/>
      <c r="AF368" s="210"/>
      <c r="AG368" s="210"/>
    </row>
    <row r="369">
      <c r="AE369" s="210"/>
      <c r="AF369" s="210"/>
      <c r="AG369" s="210"/>
    </row>
    <row r="370">
      <c r="AE370" s="210"/>
      <c r="AF370" s="210"/>
      <c r="AG370" s="210"/>
    </row>
    <row r="371">
      <c r="AE371" s="210"/>
      <c r="AF371" s="210"/>
      <c r="AG371" s="210"/>
    </row>
    <row r="372">
      <c r="AE372" s="210"/>
      <c r="AF372" s="210"/>
      <c r="AG372" s="210"/>
    </row>
    <row r="373">
      <c r="AE373" s="210"/>
      <c r="AF373" s="210"/>
      <c r="AG373" s="210"/>
    </row>
    <row r="374">
      <c r="AE374" s="210"/>
      <c r="AF374" s="210"/>
      <c r="AG374" s="210"/>
    </row>
    <row r="375">
      <c r="AE375" s="210"/>
      <c r="AF375" s="210"/>
      <c r="AG375" s="210"/>
    </row>
    <row r="376">
      <c r="AE376" s="210"/>
      <c r="AF376" s="210"/>
      <c r="AG376" s="210"/>
    </row>
    <row r="377">
      <c r="AE377" s="210"/>
      <c r="AF377" s="210"/>
      <c r="AG377" s="210"/>
    </row>
    <row r="378">
      <c r="AE378" s="210"/>
      <c r="AF378" s="210"/>
      <c r="AG378" s="210"/>
    </row>
    <row r="379">
      <c r="AE379" s="210"/>
      <c r="AF379" s="210"/>
      <c r="AG379" s="210"/>
    </row>
    <row r="380">
      <c r="AE380" s="210"/>
      <c r="AF380" s="210"/>
      <c r="AG380" s="210"/>
    </row>
    <row r="381">
      <c r="AE381" s="210"/>
      <c r="AF381" s="210"/>
      <c r="AG381" s="210"/>
    </row>
    <row r="382">
      <c r="AE382" s="210"/>
      <c r="AF382" s="210"/>
      <c r="AG382" s="210"/>
    </row>
    <row r="383">
      <c r="AE383" s="210"/>
      <c r="AF383" s="210"/>
      <c r="AG383" s="210"/>
    </row>
    <row r="384">
      <c r="AE384" s="210"/>
      <c r="AF384" s="210"/>
      <c r="AG384" s="210"/>
    </row>
    <row r="385">
      <c r="AE385" s="210"/>
      <c r="AF385" s="210"/>
      <c r="AG385" s="210"/>
    </row>
    <row r="386">
      <c r="AE386" s="210"/>
      <c r="AF386" s="210"/>
      <c r="AG386" s="210"/>
    </row>
    <row r="387">
      <c r="AE387" s="210"/>
      <c r="AF387" s="210"/>
      <c r="AG387" s="210"/>
    </row>
    <row r="388">
      <c r="AE388" s="210"/>
      <c r="AF388" s="210"/>
      <c r="AG388" s="210"/>
    </row>
    <row r="389">
      <c r="AE389" s="210"/>
      <c r="AF389" s="210"/>
      <c r="AG389" s="210"/>
    </row>
    <row r="390">
      <c r="AE390" s="210"/>
      <c r="AF390" s="210"/>
      <c r="AG390" s="210"/>
    </row>
    <row r="391">
      <c r="AE391" s="210"/>
      <c r="AF391" s="210"/>
      <c r="AG391" s="210"/>
    </row>
    <row r="392">
      <c r="AE392" s="210"/>
      <c r="AF392" s="210"/>
      <c r="AG392" s="210"/>
    </row>
    <row r="393">
      <c r="AE393" s="210"/>
      <c r="AF393" s="210"/>
      <c r="AG393" s="210"/>
    </row>
    <row r="394">
      <c r="AE394" s="210"/>
      <c r="AF394" s="210"/>
      <c r="AG394" s="210"/>
    </row>
    <row r="395">
      <c r="AE395" s="210"/>
      <c r="AF395" s="210"/>
      <c r="AG395" s="210"/>
    </row>
    <row r="396">
      <c r="AE396" s="210"/>
      <c r="AF396" s="210"/>
      <c r="AG396" s="210"/>
    </row>
    <row r="397">
      <c r="AE397" s="210"/>
      <c r="AF397" s="210"/>
      <c r="AG397" s="210"/>
    </row>
    <row r="398">
      <c r="AE398" s="210"/>
      <c r="AF398" s="210"/>
      <c r="AG398" s="210"/>
    </row>
    <row r="399">
      <c r="AE399" s="210"/>
      <c r="AF399" s="210"/>
      <c r="AG399" s="210"/>
    </row>
    <row r="400">
      <c r="AE400" s="210"/>
      <c r="AF400" s="210"/>
      <c r="AG400" s="210"/>
    </row>
    <row r="401">
      <c r="AE401" s="210"/>
      <c r="AF401" s="210"/>
      <c r="AG401" s="210"/>
    </row>
    <row r="402">
      <c r="AE402" s="210"/>
      <c r="AF402" s="210"/>
      <c r="AG402" s="210"/>
    </row>
    <row r="403">
      <c r="AE403" s="210"/>
      <c r="AF403" s="210"/>
      <c r="AG403" s="210"/>
    </row>
    <row r="404">
      <c r="AE404" s="210"/>
      <c r="AF404" s="210"/>
      <c r="AG404" s="210"/>
    </row>
    <row r="405">
      <c r="AE405" s="210"/>
      <c r="AF405" s="210"/>
      <c r="AG405" s="210"/>
    </row>
    <row r="406">
      <c r="AE406" s="210"/>
      <c r="AF406" s="210"/>
      <c r="AG406" s="210"/>
    </row>
    <row r="407">
      <c r="AE407" s="210"/>
      <c r="AF407" s="210"/>
      <c r="AG407" s="210"/>
    </row>
    <row r="408">
      <c r="AE408" s="210"/>
      <c r="AF408" s="210"/>
      <c r="AG408" s="210"/>
    </row>
    <row r="409">
      <c r="AE409" s="210"/>
      <c r="AF409" s="210"/>
      <c r="AG409" s="210"/>
    </row>
    <row r="410">
      <c r="AE410" s="210"/>
      <c r="AF410" s="210"/>
      <c r="AG410" s="210"/>
    </row>
    <row r="411">
      <c r="AE411" s="210"/>
      <c r="AF411" s="210"/>
      <c r="AG411" s="210"/>
    </row>
    <row r="412">
      <c r="AE412" s="210"/>
      <c r="AF412" s="210"/>
      <c r="AG412" s="210"/>
    </row>
    <row r="413">
      <c r="AE413" s="210"/>
      <c r="AF413" s="210"/>
      <c r="AG413" s="210"/>
    </row>
    <row r="414">
      <c r="AE414" s="210"/>
      <c r="AF414" s="210"/>
      <c r="AG414" s="210"/>
    </row>
    <row r="415">
      <c r="AE415" s="210"/>
      <c r="AF415" s="210"/>
      <c r="AG415" s="210"/>
    </row>
    <row r="416">
      <c r="AE416" s="210"/>
      <c r="AF416" s="210"/>
      <c r="AG416" s="210"/>
    </row>
    <row r="417">
      <c r="AE417" s="210"/>
      <c r="AF417" s="210"/>
      <c r="AG417" s="210"/>
    </row>
    <row r="418">
      <c r="AE418" s="210"/>
      <c r="AF418" s="210"/>
      <c r="AG418" s="210"/>
    </row>
    <row r="419">
      <c r="AE419" s="210"/>
      <c r="AF419" s="210"/>
      <c r="AG419" s="210"/>
    </row>
    <row r="420">
      <c r="AE420" s="210"/>
      <c r="AF420" s="210"/>
      <c r="AG420" s="210"/>
    </row>
    <row r="421">
      <c r="AE421" s="210"/>
      <c r="AF421" s="210"/>
      <c r="AG421" s="210"/>
    </row>
    <row r="422">
      <c r="AE422" s="210"/>
      <c r="AF422" s="210"/>
      <c r="AG422" s="210"/>
    </row>
    <row r="423">
      <c r="AE423" s="210"/>
      <c r="AF423" s="210"/>
      <c r="AG423" s="210"/>
    </row>
    <row r="424">
      <c r="AE424" s="210"/>
      <c r="AF424" s="210"/>
      <c r="AG424" s="210"/>
    </row>
    <row r="425">
      <c r="AE425" s="210"/>
      <c r="AF425" s="210"/>
      <c r="AG425" s="210"/>
    </row>
    <row r="426">
      <c r="AE426" s="210"/>
      <c r="AF426" s="210"/>
      <c r="AG426" s="210"/>
    </row>
    <row r="427">
      <c r="AE427" s="210"/>
      <c r="AF427" s="210"/>
      <c r="AG427" s="210"/>
    </row>
    <row r="428">
      <c r="AE428" s="210"/>
      <c r="AF428" s="210"/>
      <c r="AG428" s="210"/>
    </row>
    <row r="429">
      <c r="AE429" s="210"/>
      <c r="AF429" s="210"/>
      <c r="AG429" s="210"/>
    </row>
    <row r="430">
      <c r="AE430" s="210"/>
      <c r="AF430" s="210"/>
      <c r="AG430" s="210"/>
    </row>
    <row r="431">
      <c r="AE431" s="210"/>
      <c r="AF431" s="210"/>
      <c r="AG431" s="210"/>
    </row>
    <row r="432">
      <c r="AE432" s="210"/>
      <c r="AF432" s="210"/>
      <c r="AG432" s="210"/>
    </row>
    <row r="433">
      <c r="AE433" s="210"/>
      <c r="AF433" s="210"/>
      <c r="AG433" s="210"/>
    </row>
    <row r="434">
      <c r="AE434" s="210"/>
      <c r="AF434" s="210"/>
      <c r="AG434" s="210"/>
    </row>
    <row r="435">
      <c r="AE435" s="210"/>
      <c r="AF435" s="210"/>
      <c r="AG435" s="210"/>
    </row>
    <row r="436">
      <c r="AE436" s="210"/>
      <c r="AF436" s="210"/>
      <c r="AG436" s="210"/>
    </row>
    <row r="437">
      <c r="AE437" s="210"/>
      <c r="AF437" s="210"/>
      <c r="AG437" s="210"/>
    </row>
    <row r="438">
      <c r="AE438" s="210"/>
      <c r="AF438" s="210"/>
      <c r="AG438" s="210"/>
    </row>
    <row r="439">
      <c r="AE439" s="210"/>
      <c r="AF439" s="210"/>
      <c r="AG439" s="210"/>
    </row>
    <row r="440">
      <c r="AE440" s="210"/>
      <c r="AF440" s="210"/>
      <c r="AG440" s="210"/>
    </row>
    <row r="441">
      <c r="AE441" s="210"/>
      <c r="AF441" s="210"/>
      <c r="AG441" s="210"/>
    </row>
    <row r="442">
      <c r="AE442" s="210"/>
      <c r="AF442" s="210"/>
      <c r="AG442" s="210"/>
    </row>
    <row r="443">
      <c r="AE443" s="210"/>
      <c r="AF443" s="210"/>
      <c r="AG443" s="210"/>
    </row>
    <row r="444">
      <c r="AE444" s="210"/>
      <c r="AF444" s="210"/>
      <c r="AG444" s="210"/>
    </row>
    <row r="445">
      <c r="AE445" s="210"/>
      <c r="AF445" s="210"/>
      <c r="AG445" s="210"/>
    </row>
    <row r="446">
      <c r="AE446" s="210"/>
      <c r="AF446" s="210"/>
      <c r="AG446" s="210"/>
    </row>
    <row r="447">
      <c r="AE447" s="210"/>
      <c r="AF447" s="210"/>
      <c r="AG447" s="210"/>
    </row>
    <row r="448">
      <c r="AE448" s="210"/>
      <c r="AF448" s="210"/>
      <c r="AG448" s="210"/>
    </row>
    <row r="449">
      <c r="AE449" s="210"/>
      <c r="AF449" s="210"/>
      <c r="AG449" s="210"/>
    </row>
    <row r="450">
      <c r="AE450" s="210"/>
      <c r="AF450" s="210"/>
      <c r="AG450" s="210"/>
    </row>
    <row r="451">
      <c r="AE451" s="210"/>
      <c r="AF451" s="210"/>
      <c r="AG451" s="210"/>
    </row>
    <row r="452">
      <c r="AE452" s="210"/>
      <c r="AF452" s="210"/>
      <c r="AG452" s="210"/>
    </row>
    <row r="453">
      <c r="AE453" s="210"/>
      <c r="AF453" s="210"/>
      <c r="AG453" s="210"/>
    </row>
    <row r="454">
      <c r="AE454" s="210"/>
      <c r="AF454" s="210"/>
      <c r="AG454" s="210"/>
    </row>
    <row r="455">
      <c r="AE455" s="210"/>
      <c r="AF455" s="210"/>
      <c r="AG455" s="210"/>
    </row>
    <row r="456">
      <c r="AE456" s="210"/>
      <c r="AF456" s="210"/>
      <c r="AG456" s="210"/>
    </row>
    <row r="457">
      <c r="AE457" s="210"/>
      <c r="AF457" s="210"/>
      <c r="AG457" s="210"/>
    </row>
    <row r="458">
      <c r="AE458" s="210"/>
      <c r="AF458" s="210"/>
      <c r="AG458" s="210"/>
    </row>
    <row r="459">
      <c r="AE459" s="210"/>
      <c r="AF459" s="210"/>
      <c r="AG459" s="210"/>
    </row>
    <row r="460">
      <c r="AE460" s="210"/>
      <c r="AF460" s="210"/>
      <c r="AG460" s="210"/>
    </row>
    <row r="461">
      <c r="AE461" s="210"/>
      <c r="AF461" s="210"/>
      <c r="AG461" s="210"/>
    </row>
    <row r="462">
      <c r="AE462" s="210"/>
      <c r="AF462" s="210"/>
      <c r="AG462" s="210"/>
    </row>
    <row r="463">
      <c r="AE463" s="210"/>
      <c r="AF463" s="210"/>
      <c r="AG463" s="210"/>
    </row>
    <row r="464">
      <c r="AE464" s="210"/>
      <c r="AF464" s="210"/>
      <c r="AG464" s="210"/>
    </row>
    <row r="465">
      <c r="AE465" s="210"/>
      <c r="AF465" s="210"/>
      <c r="AG465" s="210"/>
    </row>
    <row r="466">
      <c r="AE466" s="210"/>
      <c r="AF466" s="210"/>
      <c r="AG466" s="210"/>
    </row>
    <row r="467">
      <c r="AE467" s="210"/>
      <c r="AF467" s="210"/>
      <c r="AG467" s="210"/>
    </row>
    <row r="468">
      <c r="AE468" s="210"/>
      <c r="AF468" s="210"/>
      <c r="AG468" s="210"/>
    </row>
    <row r="469">
      <c r="AE469" s="210"/>
      <c r="AF469" s="210"/>
      <c r="AG469" s="210"/>
    </row>
    <row r="470">
      <c r="AE470" s="210"/>
      <c r="AF470" s="210"/>
      <c r="AG470" s="210"/>
    </row>
    <row r="471">
      <c r="AE471" s="210"/>
      <c r="AF471" s="210"/>
      <c r="AG471" s="210"/>
    </row>
    <row r="472">
      <c r="AE472" s="210"/>
      <c r="AF472" s="210"/>
      <c r="AG472" s="210"/>
    </row>
    <row r="473">
      <c r="AE473" s="210"/>
      <c r="AF473" s="210"/>
      <c r="AG473" s="210"/>
    </row>
    <row r="474">
      <c r="AE474" s="210"/>
      <c r="AF474" s="210"/>
      <c r="AG474" s="210"/>
    </row>
    <row r="475">
      <c r="AE475" s="210"/>
      <c r="AF475" s="210"/>
      <c r="AG475" s="210"/>
    </row>
    <row r="476">
      <c r="AE476" s="210"/>
      <c r="AF476" s="210"/>
      <c r="AG476" s="210"/>
    </row>
    <row r="477">
      <c r="AE477" s="210"/>
      <c r="AF477" s="210"/>
      <c r="AG477" s="210"/>
    </row>
    <row r="478">
      <c r="AE478" s="210"/>
      <c r="AF478" s="210"/>
      <c r="AG478" s="210"/>
    </row>
    <row r="479">
      <c r="AE479" s="210"/>
      <c r="AF479" s="210"/>
      <c r="AG479" s="210"/>
    </row>
    <row r="480">
      <c r="AE480" s="210"/>
      <c r="AF480" s="210"/>
      <c r="AG480" s="210"/>
    </row>
    <row r="481">
      <c r="AE481" s="210"/>
      <c r="AF481" s="210"/>
      <c r="AG481" s="210"/>
    </row>
    <row r="482">
      <c r="AE482" s="210"/>
      <c r="AF482" s="210"/>
      <c r="AG482" s="210"/>
    </row>
    <row r="483">
      <c r="AE483" s="210"/>
      <c r="AF483" s="210"/>
      <c r="AG483" s="210"/>
    </row>
    <row r="484">
      <c r="AE484" s="210"/>
      <c r="AF484" s="210"/>
      <c r="AG484" s="210"/>
    </row>
    <row r="485">
      <c r="AE485" s="210"/>
      <c r="AF485" s="210"/>
      <c r="AG485" s="210"/>
    </row>
    <row r="486">
      <c r="AE486" s="210"/>
      <c r="AF486" s="210"/>
      <c r="AG486" s="210"/>
    </row>
    <row r="487">
      <c r="AE487" s="210"/>
      <c r="AF487" s="210"/>
      <c r="AG487" s="210"/>
    </row>
    <row r="488">
      <c r="AE488" s="210"/>
      <c r="AF488" s="210"/>
      <c r="AG488" s="210"/>
    </row>
    <row r="489">
      <c r="AE489" s="210"/>
      <c r="AF489" s="210"/>
      <c r="AG489" s="210"/>
    </row>
    <row r="490">
      <c r="AE490" s="210"/>
      <c r="AF490" s="210"/>
      <c r="AG490" s="210"/>
    </row>
    <row r="491">
      <c r="AE491" s="210"/>
      <c r="AF491" s="210"/>
      <c r="AG491" s="210"/>
    </row>
    <row r="492">
      <c r="AE492" s="210"/>
      <c r="AF492" s="210"/>
      <c r="AG492" s="210"/>
    </row>
    <row r="493">
      <c r="AE493" s="210"/>
      <c r="AF493" s="210"/>
      <c r="AG493" s="210"/>
    </row>
    <row r="494">
      <c r="AE494" s="210"/>
      <c r="AF494" s="210"/>
      <c r="AG494" s="210"/>
    </row>
    <row r="495">
      <c r="AE495" s="210"/>
      <c r="AF495" s="210"/>
      <c r="AG495" s="210"/>
    </row>
    <row r="496">
      <c r="AE496" s="210"/>
      <c r="AF496" s="210"/>
      <c r="AG496" s="210"/>
    </row>
    <row r="497">
      <c r="AE497" s="210"/>
      <c r="AF497" s="210"/>
      <c r="AG497" s="210"/>
    </row>
  </sheetData>
  <mergeCells count="5">
    <mergeCell ref="G13:K13"/>
    <mergeCell ref="A14:C14"/>
    <mergeCell ref="M15:O15"/>
    <mergeCell ref="B19:E19"/>
    <mergeCell ref="M20:O20"/>
  </mergeCells>
  <printOptions gridLines="1" horizontalCentered="1"/>
  <pageMargins bottom="0.75" footer="0.0" header="0.0" left="0.25" right="0.25" top="0.75"/>
  <pageSetup scale="55" cellComments="atEnd" orientation="portrait" pageOrder="overThenDown"/>
  <drawing r:id="rId1"/>
</worksheet>
</file>