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 tabRatio="189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P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2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3"/>
  <c r="P4"/>
  <c r="P5"/>
  <c r="P6"/>
  <c r="P7"/>
  <c r="P8"/>
  <c r="P9"/>
  <c r="P10"/>
  <c r="P11"/>
  <c r="P12"/>
  <c r="P13"/>
  <c r="P14"/>
  <c r="P15"/>
  <c r="O46"/>
  <c r="I135"/>
  <c r="F133"/>
  <c r="I133"/>
  <c r="O136"/>
  <c r="O135"/>
  <c r="I136"/>
  <c r="O134"/>
  <c r="O133"/>
  <c r="F134"/>
  <c r="I134"/>
  <c r="O132"/>
  <c r="F132"/>
  <c r="I132"/>
  <c r="F127"/>
  <c r="I127"/>
  <c r="O128"/>
  <c r="O129"/>
  <c r="O130"/>
  <c r="O131"/>
  <c r="O127"/>
  <c r="F128"/>
  <c r="I128"/>
  <c r="F129"/>
  <c r="I129"/>
  <c r="F130"/>
  <c r="I130"/>
  <c r="F131"/>
  <c r="I131"/>
  <c r="O123"/>
  <c r="O124"/>
  <c r="O125"/>
  <c r="O126"/>
  <c r="F124"/>
  <c r="I124"/>
  <c r="F122"/>
  <c r="I122"/>
  <c r="O122"/>
  <c r="F123"/>
  <c r="I123"/>
  <c r="F125"/>
  <c r="I125"/>
  <c r="F126"/>
  <c r="I126"/>
  <c r="O121"/>
  <c r="F121"/>
  <c r="I121"/>
  <c r="O120"/>
  <c r="O119"/>
  <c r="F119"/>
  <c r="I119"/>
  <c r="F120"/>
  <c r="I120"/>
  <c r="O118"/>
  <c r="F118"/>
  <c r="I118"/>
  <c r="O117"/>
  <c r="F117"/>
  <c r="I117"/>
  <c r="G112"/>
  <c r="I112"/>
  <c r="F112"/>
  <c r="O113"/>
  <c r="O114"/>
  <c r="O115"/>
  <c r="O116"/>
  <c r="O112"/>
  <c r="I113"/>
  <c r="F113"/>
  <c r="I114"/>
  <c r="F114"/>
  <c r="I115"/>
  <c r="F115"/>
  <c r="I116"/>
  <c r="F116"/>
  <c r="O107"/>
  <c r="O108"/>
  <c r="O109"/>
  <c r="O110"/>
  <c r="O111"/>
  <c r="F107"/>
  <c r="I107"/>
  <c r="F108"/>
  <c r="I108"/>
  <c r="I109"/>
  <c r="F109"/>
  <c r="I110"/>
  <c r="F110"/>
  <c r="I111"/>
  <c r="F111"/>
  <c r="O102"/>
  <c r="O103"/>
  <c r="O104"/>
  <c r="O105"/>
  <c r="O106"/>
  <c r="F102"/>
  <c r="I102"/>
  <c r="F103"/>
  <c r="I103"/>
  <c r="I105"/>
  <c r="F105"/>
  <c r="F104"/>
  <c r="I104"/>
  <c r="I106"/>
  <c r="F106"/>
  <c r="F98"/>
  <c r="F100"/>
  <c r="F99"/>
  <c r="F97"/>
  <c r="I97"/>
  <c r="O98"/>
  <c r="O99"/>
  <c r="O100"/>
  <c r="O101"/>
  <c r="O97"/>
  <c r="I98"/>
  <c r="I99"/>
  <c r="I100"/>
  <c r="I101"/>
  <c r="F101"/>
  <c r="O96"/>
  <c r="O95"/>
  <c r="O94"/>
  <c r="O93"/>
  <c r="O92"/>
  <c r="I92"/>
  <c r="F92"/>
  <c r="F93"/>
  <c r="I93"/>
  <c r="I95"/>
  <c r="F95"/>
  <c r="F94"/>
  <c r="I94"/>
  <c r="F96"/>
  <c r="I96"/>
  <c r="O82"/>
  <c r="O83"/>
  <c r="O84"/>
  <c r="O85"/>
  <c r="O86"/>
  <c r="O87"/>
  <c r="O88"/>
  <c r="O89"/>
  <c r="O90"/>
  <c r="O9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47"/>
  <c r="O48"/>
  <c r="O49"/>
  <c r="O50"/>
  <c r="O51"/>
  <c r="O52"/>
  <c r="O53"/>
  <c r="O54"/>
  <c r="O55"/>
  <c r="O56"/>
  <c r="O57"/>
  <c r="O58"/>
  <c r="O59"/>
  <c r="O60"/>
  <c r="O61"/>
  <c r="O42"/>
  <c r="O43"/>
  <c r="O44"/>
  <c r="O45"/>
  <c r="O32"/>
  <c r="O33"/>
  <c r="O34"/>
  <c r="O35"/>
  <c r="O36"/>
  <c r="O37"/>
  <c r="O38"/>
  <c r="O39"/>
  <c r="O40"/>
  <c r="O41"/>
  <c r="O27"/>
  <c r="O28"/>
  <c r="O29"/>
  <c r="O30"/>
  <c r="O31"/>
  <c r="O22"/>
  <c r="O23"/>
  <c r="O24"/>
  <c r="O25"/>
  <c r="O26"/>
  <c r="O17"/>
  <c r="O18"/>
  <c r="O19"/>
  <c r="O20"/>
  <c r="O21"/>
  <c r="O14"/>
  <c r="O15"/>
  <c r="O16"/>
  <c r="O13"/>
  <c r="O12"/>
  <c r="O8"/>
  <c r="O9"/>
  <c r="O10"/>
  <c r="O11"/>
  <c r="O2"/>
  <c r="O7"/>
  <c r="O3"/>
  <c r="O4"/>
  <c r="O5"/>
  <c r="O6"/>
  <c r="I87"/>
  <c r="F87"/>
  <c r="F88"/>
  <c r="I88"/>
  <c r="F89"/>
  <c r="I89"/>
  <c r="I90"/>
  <c r="F90"/>
  <c r="I91"/>
  <c r="F91"/>
  <c r="F82"/>
  <c r="I82"/>
  <c r="F83"/>
  <c r="I83"/>
  <c r="I86"/>
  <c r="F86"/>
  <c r="F85"/>
  <c r="I85"/>
  <c r="F84"/>
  <c r="I84"/>
  <c r="F77"/>
  <c r="I77"/>
  <c r="F78"/>
  <c r="I78"/>
  <c r="F79"/>
  <c r="I79"/>
  <c r="I80"/>
  <c r="F80"/>
  <c r="F81"/>
  <c r="I81"/>
  <c r="F72"/>
  <c r="I72"/>
  <c r="F73"/>
  <c r="I73"/>
  <c r="I74"/>
  <c r="F74"/>
  <c r="F75"/>
  <c r="I75"/>
  <c r="F76"/>
  <c r="I76"/>
  <c r="I67"/>
  <c r="F67"/>
  <c r="F68"/>
  <c r="I68"/>
  <c r="I69"/>
  <c r="F69"/>
  <c r="F70"/>
  <c r="I70"/>
  <c r="F71"/>
  <c r="I71"/>
  <c r="I62"/>
  <c r="F62"/>
  <c r="F63"/>
  <c r="F64"/>
  <c r="I64"/>
  <c r="F65"/>
  <c r="I65"/>
  <c r="I66"/>
  <c r="F66"/>
  <c r="F57"/>
  <c r="I57"/>
  <c r="I58"/>
  <c r="F58"/>
  <c r="F59"/>
  <c r="I59"/>
  <c r="I60"/>
  <c r="I61"/>
  <c r="F60"/>
  <c r="F61"/>
  <c r="I52"/>
  <c r="I53"/>
  <c r="F55"/>
  <c r="I55"/>
  <c r="F54"/>
  <c r="I54"/>
  <c r="F56"/>
  <c r="I56"/>
  <c r="I47"/>
  <c r="F47"/>
  <c r="I48"/>
  <c r="F48"/>
  <c r="I49"/>
  <c r="I50"/>
  <c r="F50"/>
  <c r="I51"/>
  <c r="F51"/>
  <c r="I42"/>
  <c r="F42"/>
  <c r="I44"/>
  <c r="F44"/>
  <c r="F46"/>
  <c r="I46"/>
  <c r="F43"/>
  <c r="I43"/>
  <c r="F45"/>
  <c r="I45"/>
  <c r="I39"/>
  <c r="I37"/>
  <c r="F39"/>
  <c r="I38"/>
  <c r="F40"/>
  <c r="I40"/>
  <c r="I41"/>
  <c r="F41"/>
  <c r="F32"/>
  <c r="I32"/>
  <c r="F33"/>
  <c r="I33"/>
  <c r="F34"/>
  <c r="I34"/>
  <c r="I35"/>
  <c r="F35"/>
  <c r="I36"/>
  <c r="F36"/>
  <c r="I27"/>
  <c r="I30"/>
  <c r="F30"/>
  <c r="I29"/>
  <c r="F29"/>
  <c r="F31"/>
  <c r="I28"/>
  <c r="F28"/>
  <c r="I31"/>
  <c r="F22"/>
  <c r="I22"/>
  <c r="F23"/>
  <c r="I23"/>
  <c r="I24"/>
  <c r="F26"/>
  <c r="I26"/>
  <c r="F25"/>
  <c r="I25"/>
  <c r="I19"/>
  <c r="I17"/>
  <c r="F17"/>
  <c r="F19"/>
  <c r="I20"/>
  <c r="I18"/>
  <c r="F18"/>
  <c r="F20"/>
  <c r="F21"/>
  <c r="I21"/>
  <c r="I15"/>
  <c r="F15"/>
  <c r="I16"/>
  <c r="F16"/>
  <c r="I13"/>
  <c r="F13"/>
  <c r="I14"/>
  <c r="F14"/>
  <c r="F12"/>
  <c r="I12"/>
  <c r="F3"/>
  <c r="F11"/>
  <c r="I11"/>
  <c r="F10"/>
  <c r="I10"/>
  <c r="F8"/>
  <c r="I9"/>
  <c r="I8"/>
  <c r="F7"/>
  <c r="F9"/>
</calcChain>
</file>

<file path=xl/sharedStrings.xml><?xml version="1.0" encoding="utf-8"?>
<sst xmlns="http://schemas.openxmlformats.org/spreadsheetml/2006/main" count="23" uniqueCount="23">
  <si>
    <t xml:space="preserve">entreprise </t>
  </si>
  <si>
    <t xml:space="preserve">année </t>
  </si>
  <si>
    <t>TAILLE</t>
  </si>
  <si>
    <t>TAILLE_CA</t>
  </si>
  <si>
    <t>INDEP</t>
  </si>
  <si>
    <t xml:space="preserve">DUALITE </t>
  </si>
  <si>
    <t>COM_RSE</t>
  </si>
  <si>
    <t>COM_GOUV</t>
  </si>
  <si>
    <t xml:space="preserve">ROA </t>
  </si>
  <si>
    <t>LEV</t>
  </si>
  <si>
    <t>INDUSTRIE</t>
  </si>
  <si>
    <t>BLAU_INDEX</t>
  </si>
  <si>
    <t>INNOV_VERTE</t>
  </si>
  <si>
    <t>PGF</t>
  </si>
  <si>
    <t>FCA</t>
  </si>
  <si>
    <t>150 000</t>
  </si>
  <si>
    <t>39 000</t>
  </si>
  <si>
    <t>REAI</t>
  </si>
  <si>
    <t>total actif</t>
  </si>
  <si>
    <t xml:space="preserve">capitaux propres </t>
  </si>
  <si>
    <t>dettes financières</t>
  </si>
  <si>
    <t xml:space="preserve">Endettement </t>
  </si>
  <si>
    <t>INNOV_VERTE2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</si>
</sst>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sz val="10"/>
      <color theme="1"/>
      <name val="3ds-SemiBold"/>
    </font>
    <font>
      <sz val="10"/>
      <color theme="1"/>
      <name val="3ds-Bold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4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ill="1"/>
    <xf numFmtId="3" fontId="0" fillId="0" borderId="0" xfId="0" applyNumberFormat="1" applyFill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6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0" fontId="0" fillId="0" borderId="1" xfId="0" applyFill="1" applyBorder="1"/>
    <xf numFmtId="3" fontId="0" fillId="0" borderId="1" xfId="0" applyNumberFormat="1" applyFont="1" applyBorder="1"/>
    <xf numFmtId="0" fontId="0" fillId="0" borderId="0" xfId="0" applyFill="1" applyBorder="1"/>
    <xf numFmtId="3" fontId="0" fillId="0" borderId="0" xfId="0" applyNumberFormat="1" applyFill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42"/>
  <sheetViews>
    <sheetView tabSelected="1" workbookViewId="0">
      <selection activeCell="D141" sqref="D141"/>
    </sheetView>
  </sheetViews>
  <sheetFormatPr baseColWidth="10" defaultRowHeight="15"/>
  <cols>
    <col min="1" max="1" width="12.85546875" customWidth="1"/>
    <col min="3" max="3" width="13.42578125" customWidth="1"/>
    <col min="4" max="4" width="15.140625" customWidth="1"/>
    <col min="13" max="13" width="12.7109375" bestFit="1" customWidth="1"/>
    <col min="16" max="16" width="15" customWidth="1"/>
    <col min="17" max="17" width="12" customWidth="1"/>
    <col min="18" max="18" width="14" customWidth="1"/>
    <col min="20" max="20" width="16.85546875" customWidth="1"/>
    <col min="21" max="21" width="17.42578125" customWidth="1"/>
  </cols>
  <sheetData>
    <row r="1" spans="1:21">
      <c r="A1" s="1" t="s">
        <v>1</v>
      </c>
      <c r="B1" s="1" t="s">
        <v>0</v>
      </c>
      <c r="C1" t="s">
        <v>12</v>
      </c>
      <c r="D1" t="s">
        <v>22</v>
      </c>
      <c r="E1" t="s">
        <v>14</v>
      </c>
      <c r="F1" t="s">
        <v>13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9</v>
      </c>
      <c r="P1" t="s">
        <v>21</v>
      </c>
      <c r="Q1" t="s">
        <v>11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2015</v>
      </c>
      <c r="B2">
        <v>1</v>
      </c>
      <c r="C2">
        <v>1</v>
      </c>
      <c r="D2">
        <v>1</v>
      </c>
      <c r="E2">
        <v>1</v>
      </c>
      <c r="F2">
        <v>0.33</v>
      </c>
      <c r="G2" s="3">
        <v>193077</v>
      </c>
      <c r="H2">
        <v>12</v>
      </c>
      <c r="I2">
        <v>0.57999999999999996</v>
      </c>
      <c r="J2">
        <v>1</v>
      </c>
      <c r="K2">
        <v>0</v>
      </c>
      <c r="L2">
        <v>1</v>
      </c>
      <c r="M2">
        <f>R2/S2</f>
        <v>7.5324355899895473E-2</v>
      </c>
      <c r="N2">
        <v>0</v>
      </c>
      <c r="O2">
        <f>(R2-U2)/T2</f>
        <v>-0.37436713438449298</v>
      </c>
      <c r="P2">
        <f>U2/S2</f>
        <v>0.2344585869765726</v>
      </c>
      <c r="R2">
        <v>1225</v>
      </c>
      <c r="S2">
        <v>16263</v>
      </c>
      <c r="T2" s="3">
        <v>6913</v>
      </c>
      <c r="U2">
        <v>3813</v>
      </c>
    </row>
    <row r="3" spans="1:21">
      <c r="A3">
        <v>2016</v>
      </c>
      <c r="B3">
        <v>1</v>
      </c>
      <c r="C3">
        <v>1</v>
      </c>
      <c r="D3">
        <v>1</v>
      </c>
      <c r="E3">
        <v>1</v>
      </c>
      <c r="F3">
        <f>7/15</f>
        <v>0.46666666666666667</v>
      </c>
      <c r="G3" s="3">
        <v>199698</v>
      </c>
      <c r="H3">
        <v>15</v>
      </c>
      <c r="I3">
        <v>0.67</v>
      </c>
      <c r="J3">
        <v>1</v>
      </c>
      <c r="K3">
        <v>0</v>
      </c>
      <c r="L3">
        <v>1</v>
      </c>
      <c r="M3">
        <f t="shared" ref="M3:M66" si="0">R3/S3</f>
        <v>6.4037912388358958E-2</v>
      </c>
      <c r="N3">
        <v>0</v>
      </c>
      <c r="O3">
        <f t="shared" ref="O3:O6" si="1">(R3-U3)/T3</f>
        <v>-0.32367879203843514</v>
      </c>
      <c r="P3">
        <f t="shared" ref="P3:P66" si="2">U3/S3</f>
        <v>0.20730299532170848</v>
      </c>
      <c r="R3">
        <v>1054</v>
      </c>
      <c r="S3">
        <v>16459</v>
      </c>
      <c r="T3" s="3">
        <v>7285</v>
      </c>
      <c r="U3">
        <v>3412</v>
      </c>
    </row>
    <row r="4" spans="1:21">
      <c r="A4">
        <v>2017</v>
      </c>
      <c r="B4">
        <v>1</v>
      </c>
      <c r="C4">
        <v>0</v>
      </c>
      <c r="D4">
        <v>0</v>
      </c>
      <c r="E4">
        <v>1</v>
      </c>
      <c r="F4">
        <v>0.43</v>
      </c>
      <c r="G4" s="3">
        <v>200000</v>
      </c>
      <c r="H4">
        <v>16</v>
      </c>
      <c r="I4">
        <v>0.62</v>
      </c>
      <c r="J4">
        <v>1</v>
      </c>
      <c r="K4">
        <v>0</v>
      </c>
      <c r="L4">
        <v>1</v>
      </c>
      <c r="M4">
        <f t="shared" si="0"/>
        <v>5.5193176116407429E-2</v>
      </c>
      <c r="N4">
        <v>0</v>
      </c>
      <c r="O4">
        <f t="shared" si="1"/>
        <v>-0.35804597701149427</v>
      </c>
      <c r="P4">
        <f t="shared" si="2"/>
        <v>0.21149021575514301</v>
      </c>
      <c r="R4">
        <v>880</v>
      </c>
      <c r="S4">
        <v>15944</v>
      </c>
      <c r="T4">
        <v>6960</v>
      </c>
      <c r="U4">
        <v>3372</v>
      </c>
    </row>
    <row r="5" spans="1:21">
      <c r="A5">
        <v>2018</v>
      </c>
      <c r="B5">
        <v>1</v>
      </c>
      <c r="C5">
        <v>1</v>
      </c>
      <c r="D5">
        <v>1</v>
      </c>
      <c r="E5">
        <v>1</v>
      </c>
      <c r="F5">
        <v>0.45</v>
      </c>
      <c r="G5" s="3">
        <v>211313</v>
      </c>
      <c r="H5">
        <v>13</v>
      </c>
      <c r="I5">
        <v>0.8</v>
      </c>
      <c r="J5">
        <v>1</v>
      </c>
      <c r="K5">
        <v>0</v>
      </c>
      <c r="L5">
        <v>1</v>
      </c>
      <c r="M5">
        <f t="shared" si="0"/>
        <v>4.8733179779367197E-2</v>
      </c>
      <c r="N5">
        <v>0</v>
      </c>
      <c r="O5">
        <f t="shared" si="1"/>
        <v>-0.34135579622944245</v>
      </c>
      <c r="P5">
        <f t="shared" si="2"/>
        <v>0.20347920960116378</v>
      </c>
      <c r="R5">
        <v>804</v>
      </c>
      <c r="S5">
        <v>16498</v>
      </c>
      <c r="T5" s="3">
        <v>7479</v>
      </c>
      <c r="U5">
        <v>3357</v>
      </c>
    </row>
    <row r="6" spans="1:21" s="16" customFormat="1" ht="15.75" thickBot="1">
      <c r="A6" s="16">
        <v>2019</v>
      </c>
      <c r="B6" s="16">
        <v>1</v>
      </c>
      <c r="C6" s="16">
        <v>2</v>
      </c>
      <c r="D6" s="16">
        <v>1</v>
      </c>
      <c r="E6" s="16">
        <v>1</v>
      </c>
      <c r="F6" s="16">
        <v>0.5</v>
      </c>
      <c r="G6" s="17">
        <v>219314</v>
      </c>
      <c r="H6" s="16">
        <v>14</v>
      </c>
      <c r="I6" s="16">
        <v>0.82</v>
      </c>
      <c r="J6" s="16">
        <v>1</v>
      </c>
      <c r="K6" s="16">
        <v>0</v>
      </c>
      <c r="L6" s="16">
        <v>1</v>
      </c>
      <c r="M6" s="16">
        <f t="shared" si="0"/>
        <v>5.1337193272677141E-2</v>
      </c>
      <c r="N6" s="16">
        <v>0</v>
      </c>
      <c r="O6" s="16">
        <f t="shared" si="1"/>
        <v>-0.27913053806865423</v>
      </c>
      <c r="P6" s="16">
        <f t="shared" si="2"/>
        <v>0.18092087124345188</v>
      </c>
      <c r="R6" s="16">
        <v>931</v>
      </c>
      <c r="S6" s="16">
        <v>18135</v>
      </c>
      <c r="T6" s="16">
        <v>8419</v>
      </c>
      <c r="U6" s="16">
        <v>3281</v>
      </c>
    </row>
    <row r="7" spans="1:21">
      <c r="A7">
        <v>2015</v>
      </c>
      <c r="B7">
        <v>2</v>
      </c>
      <c r="C7" s="25">
        <v>1</v>
      </c>
      <c r="D7" s="25">
        <v>1</v>
      </c>
      <c r="E7">
        <v>1</v>
      </c>
      <c r="F7">
        <f>3/15</f>
        <v>0.2</v>
      </c>
      <c r="G7" s="3">
        <v>60883</v>
      </c>
      <c r="H7">
        <v>15</v>
      </c>
      <c r="I7">
        <v>0.66600000000000004</v>
      </c>
      <c r="J7">
        <v>1</v>
      </c>
      <c r="K7">
        <v>1</v>
      </c>
      <c r="L7">
        <v>0</v>
      </c>
      <c r="M7">
        <f t="shared" si="0"/>
        <v>9.9270737615905109E-3</v>
      </c>
      <c r="N7">
        <v>1</v>
      </c>
      <c r="O7">
        <f>(R7-U7)/T7</f>
        <v>-0.38462902166776097</v>
      </c>
      <c r="P7">
        <f t="shared" si="2"/>
        <v>0.20566343663854314</v>
      </c>
      <c r="R7">
        <v>118.837</v>
      </c>
      <c r="S7">
        <v>11971</v>
      </c>
      <c r="T7" s="3">
        <v>6092</v>
      </c>
      <c r="U7">
        <v>2461.9969999999998</v>
      </c>
    </row>
    <row r="8" spans="1:21">
      <c r="A8">
        <v>2016</v>
      </c>
      <c r="B8">
        <v>2</v>
      </c>
      <c r="C8" s="25">
        <v>1</v>
      </c>
      <c r="D8" s="25">
        <v>1</v>
      </c>
      <c r="E8">
        <v>1</v>
      </c>
      <c r="F8">
        <f>4/15</f>
        <v>0.26666666666666666</v>
      </c>
      <c r="G8" s="3">
        <v>63676</v>
      </c>
      <c r="H8">
        <v>14</v>
      </c>
      <c r="I8" s="2">
        <f>7/14</f>
        <v>0.5</v>
      </c>
      <c r="J8">
        <v>1</v>
      </c>
      <c r="K8">
        <v>1</v>
      </c>
      <c r="L8">
        <v>0</v>
      </c>
      <c r="M8">
        <f t="shared" si="0"/>
        <v>3.494644078097698E-2</v>
      </c>
      <c r="N8">
        <v>1</v>
      </c>
      <c r="O8">
        <f t="shared" ref="O8:O11" si="3">(R8-U8)/T8</f>
        <v>-0.31037967374043596</v>
      </c>
      <c r="P8">
        <f t="shared" si="2"/>
        <v>0.1982830661703259</v>
      </c>
      <c r="R8">
        <v>460</v>
      </c>
      <c r="S8">
        <v>13163</v>
      </c>
      <c r="T8" s="3">
        <v>6927</v>
      </c>
      <c r="U8">
        <v>2610</v>
      </c>
    </row>
    <row r="9" spans="1:21">
      <c r="A9">
        <v>2017</v>
      </c>
      <c r="B9">
        <v>2</v>
      </c>
      <c r="C9" s="25">
        <v>2</v>
      </c>
      <c r="D9" s="25">
        <v>1</v>
      </c>
      <c r="E9">
        <v>1</v>
      </c>
      <c r="F9">
        <f>7/15</f>
        <v>0.46666666666666667</v>
      </c>
      <c r="G9" s="3">
        <v>66918</v>
      </c>
      <c r="H9">
        <v>15</v>
      </c>
      <c r="I9">
        <f>7/15</f>
        <v>0.46666666666666667</v>
      </c>
      <c r="J9">
        <v>1</v>
      </c>
      <c r="K9">
        <v>1</v>
      </c>
      <c r="L9">
        <v>0</v>
      </c>
      <c r="M9">
        <f t="shared" si="0"/>
        <v>-1.9512195121951219E-3</v>
      </c>
      <c r="N9">
        <v>1</v>
      </c>
      <c r="O9">
        <f t="shared" si="3"/>
        <v>-0.31032038559682451</v>
      </c>
      <c r="P9">
        <f t="shared" si="2"/>
        <v>0.17601626016260163</v>
      </c>
      <c r="R9">
        <v>-24</v>
      </c>
      <c r="S9">
        <v>12300</v>
      </c>
      <c r="T9" s="3">
        <v>7054</v>
      </c>
      <c r="U9">
        <v>2165</v>
      </c>
    </row>
    <row r="10" spans="1:21">
      <c r="A10">
        <v>2018</v>
      </c>
      <c r="B10">
        <v>2</v>
      </c>
      <c r="C10" s="25">
        <v>2</v>
      </c>
      <c r="D10" s="25">
        <v>1</v>
      </c>
      <c r="E10">
        <v>1</v>
      </c>
      <c r="F10">
        <f>7/16</f>
        <v>0.4375</v>
      </c>
      <c r="G10" s="9" t="s">
        <v>15</v>
      </c>
      <c r="H10">
        <v>16</v>
      </c>
      <c r="I10">
        <f>4/16</f>
        <v>0.25</v>
      </c>
      <c r="J10">
        <v>1</v>
      </c>
      <c r="K10">
        <v>1</v>
      </c>
      <c r="L10">
        <v>0</v>
      </c>
      <c r="M10">
        <f t="shared" si="0"/>
        <v>4.9588825984544821E-4</v>
      </c>
      <c r="N10">
        <v>1</v>
      </c>
      <c r="O10">
        <f t="shared" si="3"/>
        <v>-7.8793936365150752E-2</v>
      </c>
      <c r="P10">
        <f t="shared" si="2"/>
        <v>3.9588412744328276E-2</v>
      </c>
      <c r="R10">
        <v>24</v>
      </c>
      <c r="S10">
        <v>48398</v>
      </c>
      <c r="T10" s="3">
        <v>24012</v>
      </c>
      <c r="U10" s="3">
        <v>1916</v>
      </c>
    </row>
    <row r="11" spans="1:21" s="16" customFormat="1" ht="15.75" thickBot="1">
      <c r="A11" s="16">
        <v>2019</v>
      </c>
      <c r="B11" s="16">
        <v>2</v>
      </c>
      <c r="C11" s="16">
        <v>2</v>
      </c>
      <c r="D11" s="16">
        <v>1</v>
      </c>
      <c r="E11" s="16">
        <v>1</v>
      </c>
      <c r="F11" s="16">
        <f>3/16</f>
        <v>0.1875</v>
      </c>
      <c r="G11" s="16">
        <v>150000</v>
      </c>
      <c r="H11" s="16">
        <v>16</v>
      </c>
      <c r="I11" s="16">
        <f>3/16</f>
        <v>0.1875</v>
      </c>
      <c r="J11" s="16">
        <v>1</v>
      </c>
      <c r="K11" s="16">
        <v>1</v>
      </c>
      <c r="L11" s="16">
        <v>0</v>
      </c>
      <c r="M11" s="16">
        <f t="shared" si="0"/>
        <v>-9.698952132818591E-4</v>
      </c>
      <c r="N11" s="16">
        <v>1</v>
      </c>
      <c r="O11" s="16">
        <f t="shared" si="3"/>
        <v>-0.31743598243142457</v>
      </c>
      <c r="P11" s="16">
        <f t="shared" si="2"/>
        <v>0.14472357986421466</v>
      </c>
      <c r="R11" s="16">
        <v>-51</v>
      </c>
      <c r="S11" s="16">
        <v>52583</v>
      </c>
      <c r="T11" s="17">
        <v>24134</v>
      </c>
      <c r="U11" s="17">
        <v>7610</v>
      </c>
    </row>
    <row r="12" spans="1:21">
      <c r="A12">
        <v>2015</v>
      </c>
      <c r="B12">
        <v>3</v>
      </c>
      <c r="C12" s="25">
        <v>2</v>
      </c>
      <c r="D12" s="25">
        <v>1</v>
      </c>
      <c r="E12">
        <v>1</v>
      </c>
      <c r="F12">
        <f>5/10</f>
        <v>0.5</v>
      </c>
      <c r="G12" s="9">
        <v>36000</v>
      </c>
      <c r="H12">
        <v>10</v>
      </c>
      <c r="I12">
        <f>7/10</f>
        <v>0.7</v>
      </c>
      <c r="J12">
        <v>1</v>
      </c>
      <c r="K12">
        <v>1</v>
      </c>
      <c r="L12">
        <v>1</v>
      </c>
      <c r="M12">
        <f t="shared" si="0"/>
        <v>1.2772765086068984E-4</v>
      </c>
      <c r="N12">
        <v>1</v>
      </c>
      <c r="O12">
        <f>(R12-U12)/T12</f>
        <v>-0.37646477911435622</v>
      </c>
      <c r="P12">
        <f t="shared" si="2"/>
        <v>0.18357330261726498</v>
      </c>
      <c r="R12">
        <v>0.998</v>
      </c>
      <c r="S12">
        <v>7813.5</v>
      </c>
      <c r="T12" s="9">
        <v>3807.4</v>
      </c>
      <c r="U12">
        <v>1434.35</v>
      </c>
    </row>
    <row r="13" spans="1:21">
      <c r="A13">
        <v>2016</v>
      </c>
      <c r="B13">
        <v>3</v>
      </c>
      <c r="C13" s="25">
        <v>2</v>
      </c>
      <c r="D13" s="25">
        <v>1</v>
      </c>
      <c r="E13">
        <v>1</v>
      </c>
      <c r="F13">
        <f>5/10</f>
        <v>0.5</v>
      </c>
      <c r="G13">
        <v>36000</v>
      </c>
      <c r="H13">
        <v>10</v>
      </c>
      <c r="I13">
        <f>7/10</f>
        <v>0.7</v>
      </c>
      <c r="J13">
        <v>1</v>
      </c>
      <c r="K13">
        <v>1</v>
      </c>
      <c r="L13">
        <v>1</v>
      </c>
      <c r="M13">
        <f t="shared" si="0"/>
        <v>2.8725004314914812E-4</v>
      </c>
      <c r="N13">
        <v>1</v>
      </c>
      <c r="O13">
        <f>(R13-U13)/T13</f>
        <v>-0.38269181585677753</v>
      </c>
      <c r="P13">
        <f t="shared" si="2"/>
        <v>0.19213797864733587</v>
      </c>
      <c r="R13">
        <v>2.33</v>
      </c>
      <c r="S13">
        <v>8111.4</v>
      </c>
      <c r="T13" s="9">
        <v>4066.4</v>
      </c>
      <c r="U13">
        <v>1558.508</v>
      </c>
    </row>
    <row r="14" spans="1:21">
      <c r="A14">
        <v>2017</v>
      </c>
      <c r="B14">
        <v>3</v>
      </c>
      <c r="C14" s="25">
        <v>2</v>
      </c>
      <c r="D14" s="25">
        <v>1</v>
      </c>
      <c r="E14">
        <v>1</v>
      </c>
      <c r="F14">
        <f>5/10</f>
        <v>0.5</v>
      </c>
      <c r="G14">
        <v>37000</v>
      </c>
      <c r="H14">
        <v>10</v>
      </c>
      <c r="I14">
        <f>7/10</f>
        <v>0.7</v>
      </c>
      <c r="J14">
        <v>1</v>
      </c>
      <c r="K14">
        <v>1</v>
      </c>
      <c r="L14">
        <v>1</v>
      </c>
      <c r="M14">
        <f t="shared" si="0"/>
        <v>4.2655687955604136E-5</v>
      </c>
      <c r="N14">
        <v>1</v>
      </c>
      <c r="O14">
        <f t="shared" ref="O14:O77" si="4">(R14-U14)/T14</f>
        <v>-0.60466145646614555</v>
      </c>
      <c r="P14">
        <f t="shared" si="2"/>
        <v>0.26849378733699059</v>
      </c>
      <c r="R14">
        <v>0.40200000000000002</v>
      </c>
      <c r="S14">
        <v>9424.2999999999993</v>
      </c>
      <c r="T14" s="9">
        <v>4184.1000000000004</v>
      </c>
      <c r="U14" s="4">
        <v>2530.366</v>
      </c>
    </row>
    <row r="15" spans="1:21">
      <c r="A15">
        <v>2018</v>
      </c>
      <c r="B15">
        <v>3</v>
      </c>
      <c r="C15" s="25">
        <v>1</v>
      </c>
      <c r="D15" s="25">
        <v>1</v>
      </c>
      <c r="E15">
        <v>1</v>
      </c>
      <c r="F15">
        <f>5/10</f>
        <v>0.5</v>
      </c>
      <c r="G15">
        <v>38000</v>
      </c>
      <c r="H15">
        <v>10</v>
      </c>
      <c r="I15">
        <f>7/10</f>
        <v>0.7</v>
      </c>
      <c r="J15">
        <v>0</v>
      </c>
      <c r="K15">
        <v>1</v>
      </c>
      <c r="L15">
        <v>1</v>
      </c>
      <c r="M15">
        <f t="shared" si="0"/>
        <v>8.9168760855011018E-5</v>
      </c>
      <c r="N15">
        <v>1</v>
      </c>
      <c r="O15">
        <f t="shared" si="4"/>
        <v>-0.72210328250418743</v>
      </c>
      <c r="P15">
        <f t="shared" si="2"/>
        <v>0.32218157825795873</v>
      </c>
      <c r="R15">
        <v>0.91900000000000004</v>
      </c>
      <c r="S15">
        <v>10306.299999999999</v>
      </c>
      <c r="T15" s="7">
        <v>4597.1000000000004</v>
      </c>
      <c r="U15">
        <v>3320.5</v>
      </c>
    </row>
    <row r="16" spans="1:21" s="16" customFormat="1" ht="15.75" thickBot="1">
      <c r="A16" s="16">
        <v>2019</v>
      </c>
      <c r="B16" s="16">
        <v>3</v>
      </c>
      <c r="C16" s="16">
        <v>1</v>
      </c>
      <c r="D16" s="16">
        <v>1</v>
      </c>
      <c r="E16" s="16">
        <v>1</v>
      </c>
      <c r="F16" s="16">
        <f>5/11</f>
        <v>0.45454545454545453</v>
      </c>
      <c r="G16" s="18" t="s">
        <v>16</v>
      </c>
      <c r="H16" s="16">
        <v>11</v>
      </c>
      <c r="I16" s="16">
        <f>8/11</f>
        <v>0.72727272727272729</v>
      </c>
      <c r="J16" s="16">
        <v>0</v>
      </c>
      <c r="K16" s="16">
        <v>1</v>
      </c>
      <c r="L16" s="16">
        <v>1</v>
      </c>
      <c r="M16" s="16">
        <f t="shared" si="0"/>
        <v>3.6877896944886157E-4</v>
      </c>
      <c r="N16" s="16">
        <v>1</v>
      </c>
      <c r="O16" s="16">
        <f t="shared" si="4"/>
        <v>-0.81908413372195388</v>
      </c>
      <c r="P16" s="16">
        <f t="shared" si="2"/>
        <v>0.35453530466556149</v>
      </c>
      <c r="R16" s="16">
        <v>4.3600000000000003</v>
      </c>
      <c r="S16" s="16">
        <v>11822.8</v>
      </c>
      <c r="T16" s="19">
        <v>5112.1000000000004</v>
      </c>
      <c r="U16" s="16">
        <v>4191.6000000000004</v>
      </c>
    </row>
    <row r="17" spans="1:21" ht="15.75">
      <c r="A17">
        <v>2015</v>
      </c>
      <c r="B17">
        <v>4</v>
      </c>
      <c r="C17" s="25">
        <v>2</v>
      </c>
      <c r="D17" s="25">
        <v>1</v>
      </c>
      <c r="E17">
        <v>1</v>
      </c>
      <c r="F17">
        <f>5/16</f>
        <v>0.3125</v>
      </c>
      <c r="G17" s="3">
        <v>160843</v>
      </c>
      <c r="H17">
        <v>16</v>
      </c>
      <c r="I17">
        <f>11/16</f>
        <v>0.6875</v>
      </c>
      <c r="J17">
        <v>1</v>
      </c>
      <c r="K17">
        <v>1</v>
      </c>
      <c r="L17">
        <v>1</v>
      </c>
      <c r="M17">
        <f t="shared" si="0"/>
        <v>-1.3035206801794396E-5</v>
      </c>
      <c r="N17">
        <v>1</v>
      </c>
      <c r="O17">
        <f t="shared" si="4"/>
        <v>-0.36857320682042372</v>
      </c>
      <c r="P17">
        <f t="shared" si="2"/>
        <v>0.1842778965168988</v>
      </c>
      <c r="R17">
        <v>-0.55500000000000005</v>
      </c>
      <c r="S17">
        <v>42577</v>
      </c>
      <c r="T17" s="9">
        <v>21289</v>
      </c>
      <c r="U17" s="10">
        <v>7846</v>
      </c>
    </row>
    <row r="18" spans="1:21" ht="15.75">
      <c r="A18">
        <v>2016</v>
      </c>
      <c r="B18">
        <v>4</v>
      </c>
      <c r="C18" s="25">
        <v>2</v>
      </c>
      <c r="D18" s="25">
        <v>1</v>
      </c>
      <c r="E18">
        <v>1</v>
      </c>
      <c r="F18">
        <f>5/14</f>
        <v>0.35714285714285715</v>
      </c>
      <c r="G18" s="3">
        <v>143901</v>
      </c>
      <c r="H18">
        <v>14</v>
      </c>
      <c r="I18">
        <f>9/14</f>
        <v>0.6428571428571429</v>
      </c>
      <c r="J18">
        <v>1</v>
      </c>
      <c r="K18">
        <v>1</v>
      </c>
      <c r="L18">
        <v>1</v>
      </c>
      <c r="M18">
        <f t="shared" si="0"/>
        <v>-3.8109005758524289E-4</v>
      </c>
      <c r="N18">
        <v>1</v>
      </c>
      <c r="O18">
        <f t="shared" si="4"/>
        <v>-0.37185634048322275</v>
      </c>
      <c r="P18">
        <f t="shared" si="2"/>
        <v>0.18312585123414016</v>
      </c>
      <c r="R18">
        <v>-15.949</v>
      </c>
      <c r="S18">
        <v>41851</v>
      </c>
      <c r="T18" s="9">
        <v>20653</v>
      </c>
      <c r="U18" s="10">
        <v>7664</v>
      </c>
    </row>
    <row r="19" spans="1:21">
      <c r="A19">
        <v>2017</v>
      </c>
      <c r="B19">
        <v>4</v>
      </c>
      <c r="C19" s="25">
        <v>2</v>
      </c>
      <c r="D19" s="25">
        <v>1</v>
      </c>
      <c r="E19">
        <v>1</v>
      </c>
      <c r="F19">
        <f>5/13</f>
        <v>0.38461538461538464</v>
      </c>
      <c r="G19" s="3">
        <v>142000</v>
      </c>
      <c r="H19">
        <v>13</v>
      </c>
      <c r="I19">
        <f>9/13</f>
        <v>0.69230769230769229</v>
      </c>
      <c r="J19">
        <v>1</v>
      </c>
      <c r="K19">
        <v>1</v>
      </c>
      <c r="L19">
        <v>1</v>
      </c>
      <c r="M19">
        <f t="shared" si="0"/>
        <v>-3.4309518432081108E-4</v>
      </c>
      <c r="N19">
        <v>1</v>
      </c>
      <c r="O19">
        <f t="shared" si="4"/>
        <v>-0.36960545582188342</v>
      </c>
      <c r="P19">
        <f t="shared" si="2"/>
        <v>0.18462194785314562</v>
      </c>
      <c r="R19">
        <v>-13.672000000000001</v>
      </c>
      <c r="S19">
        <v>39849</v>
      </c>
      <c r="T19" s="3">
        <v>19942</v>
      </c>
      <c r="U19" s="3">
        <v>7357</v>
      </c>
    </row>
    <row r="20" spans="1:21" ht="15.75">
      <c r="A20">
        <v>2018</v>
      </c>
      <c r="B20">
        <v>4</v>
      </c>
      <c r="C20" s="25">
        <v>2</v>
      </c>
      <c r="D20" s="25">
        <v>1</v>
      </c>
      <c r="E20">
        <v>1</v>
      </c>
      <c r="F20">
        <f>5/13</f>
        <v>0.38461538461538464</v>
      </c>
      <c r="G20" s="3">
        <v>137000</v>
      </c>
      <c r="H20">
        <v>13</v>
      </c>
      <c r="I20" s="2">
        <f>9/13</f>
        <v>0.69230769230769229</v>
      </c>
      <c r="J20">
        <v>1</v>
      </c>
      <c r="K20">
        <v>1</v>
      </c>
      <c r="L20">
        <v>1</v>
      </c>
      <c r="M20">
        <f t="shared" si="0"/>
        <v>-3.6688042783785703E-4</v>
      </c>
      <c r="N20">
        <v>1</v>
      </c>
      <c r="O20">
        <f t="shared" si="4"/>
        <v>-0.33747323032698529</v>
      </c>
      <c r="P20">
        <f t="shared" si="2"/>
        <v>0.17742965995409263</v>
      </c>
      <c r="R20">
        <v>-15.504</v>
      </c>
      <c r="S20">
        <v>42259</v>
      </c>
      <c r="T20" s="3">
        <v>22264</v>
      </c>
      <c r="U20" s="10">
        <v>7498</v>
      </c>
    </row>
    <row r="21" spans="1:21" s="16" customFormat="1" ht="15.75" thickBot="1">
      <c r="A21" s="16">
        <v>2019</v>
      </c>
      <c r="B21" s="16">
        <v>4</v>
      </c>
      <c r="C21" s="16">
        <v>2</v>
      </c>
      <c r="D21" s="16">
        <v>1</v>
      </c>
      <c r="E21" s="16">
        <v>1</v>
      </c>
      <c r="F21" s="16">
        <f>4/12</f>
        <v>0.33333333333333331</v>
      </c>
      <c r="G21" s="17">
        <v>135000</v>
      </c>
      <c r="H21" s="16">
        <v>12</v>
      </c>
      <c r="I21" s="16">
        <f>8/12</f>
        <v>0.66666666666666663</v>
      </c>
      <c r="J21" s="16">
        <v>1</v>
      </c>
      <c r="K21" s="16">
        <v>1</v>
      </c>
      <c r="L21" s="16">
        <v>1</v>
      </c>
      <c r="M21" s="16">
        <f t="shared" si="0"/>
        <v>-3.4324378374775015E-4</v>
      </c>
      <c r="N21" s="16">
        <v>1</v>
      </c>
      <c r="O21" s="16">
        <f t="shared" si="4"/>
        <v>-0.31976866897147799</v>
      </c>
      <c r="P21" s="16">
        <f t="shared" si="2"/>
        <v>0.16407795035886497</v>
      </c>
      <c r="R21" s="16">
        <v>-15.446999999999999</v>
      </c>
      <c r="S21" s="16">
        <v>45003</v>
      </c>
      <c r="T21" s="17">
        <v>23140</v>
      </c>
      <c r="U21" s="16">
        <v>7384</v>
      </c>
    </row>
    <row r="22" spans="1:21">
      <c r="A22">
        <v>2015</v>
      </c>
      <c r="B22">
        <v>5</v>
      </c>
      <c r="C22" s="25">
        <v>0</v>
      </c>
      <c r="D22" s="25">
        <v>0</v>
      </c>
      <c r="E22">
        <v>1</v>
      </c>
      <c r="F22">
        <f>3/H22</f>
        <v>0.3</v>
      </c>
      <c r="G22" s="3">
        <v>11422</v>
      </c>
      <c r="H22">
        <v>10</v>
      </c>
      <c r="I22">
        <f>3/H22</f>
        <v>0.3</v>
      </c>
      <c r="J22">
        <v>1</v>
      </c>
      <c r="K22">
        <v>0</v>
      </c>
      <c r="L22">
        <v>0</v>
      </c>
      <c r="M22">
        <f t="shared" si="0"/>
        <v>4.9054176311865927E-2</v>
      </c>
      <c r="N22">
        <v>1</v>
      </c>
      <c r="O22">
        <f t="shared" si="4"/>
        <v>-0.20588336490143358</v>
      </c>
      <c r="P22">
        <f t="shared" si="2"/>
        <v>0.16282538188651383</v>
      </c>
      <c r="R22" s="6">
        <v>309.60199999999998</v>
      </c>
      <c r="S22" s="8">
        <v>6311.43</v>
      </c>
      <c r="T22" s="13">
        <v>3487.6979999999999</v>
      </c>
      <c r="U22" s="13">
        <v>1027.6610000000001</v>
      </c>
    </row>
    <row r="23" spans="1:21">
      <c r="A23">
        <v>2016</v>
      </c>
      <c r="B23">
        <v>5</v>
      </c>
      <c r="C23" s="25">
        <v>0</v>
      </c>
      <c r="D23" s="25">
        <v>0</v>
      </c>
      <c r="E23">
        <v>1</v>
      </c>
      <c r="F23">
        <f>5/H23</f>
        <v>0.41666666666666669</v>
      </c>
      <c r="G23" s="3">
        <v>12100</v>
      </c>
      <c r="H23">
        <v>12</v>
      </c>
      <c r="I23">
        <f>5/H23</f>
        <v>0.41666666666666669</v>
      </c>
      <c r="J23">
        <v>1</v>
      </c>
      <c r="K23">
        <v>0</v>
      </c>
      <c r="L23">
        <v>0</v>
      </c>
      <c r="M23">
        <f t="shared" si="0"/>
        <v>4.9787290677390066E-2</v>
      </c>
      <c r="N23">
        <v>1</v>
      </c>
      <c r="O23">
        <f t="shared" si="4"/>
        <v>-0.18384215022492609</v>
      </c>
      <c r="P23">
        <f t="shared" si="2"/>
        <v>0.16288812519508256</v>
      </c>
      <c r="R23" s="6">
        <v>314.22899999999998</v>
      </c>
      <c r="S23" s="7">
        <v>6311.43</v>
      </c>
      <c r="T23" s="13">
        <v>3882.8310000000001</v>
      </c>
      <c r="U23" s="13">
        <v>1028.057</v>
      </c>
    </row>
    <row r="24" spans="1:21">
      <c r="A24">
        <v>2017</v>
      </c>
      <c r="B24">
        <v>5</v>
      </c>
      <c r="C24" s="25">
        <v>0</v>
      </c>
      <c r="D24" s="25">
        <v>0</v>
      </c>
      <c r="E24">
        <v>1</v>
      </c>
      <c r="F24">
        <v>0.44</v>
      </c>
      <c r="G24" s="3">
        <v>11398</v>
      </c>
      <c r="H24">
        <v>10</v>
      </c>
      <c r="I24">
        <f>3/H24</f>
        <v>0.3</v>
      </c>
      <c r="J24">
        <v>1</v>
      </c>
      <c r="K24">
        <v>0</v>
      </c>
      <c r="L24">
        <v>0</v>
      </c>
      <c r="M24">
        <f t="shared" si="0"/>
        <v>5.3302085407835209E-2</v>
      </c>
      <c r="N24">
        <v>1</v>
      </c>
      <c r="O24">
        <f t="shared" si="4"/>
        <v>-0.1934426696072169</v>
      </c>
      <c r="P24">
        <f t="shared" si="2"/>
        <v>0.1557903496543287</v>
      </c>
      <c r="R24" s="5">
        <v>374.70299999999997</v>
      </c>
      <c r="S24">
        <v>7029.8</v>
      </c>
      <c r="T24" s="11">
        <v>3724.473</v>
      </c>
      <c r="U24" s="11">
        <v>1095.175</v>
      </c>
    </row>
    <row r="25" spans="1:21">
      <c r="A25">
        <v>2018</v>
      </c>
      <c r="B25">
        <v>5</v>
      </c>
      <c r="C25" s="25">
        <v>0</v>
      </c>
      <c r="D25" s="25">
        <v>0</v>
      </c>
      <c r="E25">
        <v>1</v>
      </c>
      <c r="F25">
        <f>4/9</f>
        <v>0.44444444444444442</v>
      </c>
      <c r="G25" s="3">
        <v>11494</v>
      </c>
      <c r="H25">
        <v>9</v>
      </c>
      <c r="I25">
        <f>3/H25</f>
        <v>0.33333333333333331</v>
      </c>
      <c r="J25">
        <v>1</v>
      </c>
      <c r="K25">
        <v>0</v>
      </c>
      <c r="L25">
        <v>0</v>
      </c>
      <c r="M25">
        <f t="shared" si="0"/>
        <v>4.9920240782543271E-2</v>
      </c>
      <c r="N25">
        <v>1</v>
      </c>
      <c r="O25">
        <f t="shared" si="4"/>
        <v>-0.15069737780756176</v>
      </c>
      <c r="P25">
        <f t="shared" si="2"/>
        <v>0.13734324053172811</v>
      </c>
      <c r="R25">
        <v>398.06400000000002</v>
      </c>
      <c r="S25">
        <v>7974</v>
      </c>
      <c r="T25" s="12">
        <v>4625.8999999999996</v>
      </c>
      <c r="U25" s="11">
        <v>1095.175</v>
      </c>
    </row>
    <row r="26" spans="1:21" s="16" customFormat="1" ht="15.75" thickBot="1">
      <c r="A26" s="16">
        <v>2019</v>
      </c>
      <c r="B26" s="16">
        <v>5</v>
      </c>
      <c r="C26" s="16">
        <v>0</v>
      </c>
      <c r="D26" s="16">
        <v>0</v>
      </c>
      <c r="E26" s="16">
        <v>1</v>
      </c>
      <c r="F26" s="16">
        <f>4/9</f>
        <v>0.44444444444444442</v>
      </c>
      <c r="G26" s="17">
        <v>12757</v>
      </c>
      <c r="H26" s="16">
        <v>9</v>
      </c>
      <c r="I26" s="16">
        <f>3/H26</f>
        <v>0.33333333333333331</v>
      </c>
      <c r="J26" s="16">
        <v>1</v>
      </c>
      <c r="K26" s="16">
        <v>0</v>
      </c>
      <c r="L26" s="16">
        <v>0</v>
      </c>
      <c r="M26" s="16">
        <f t="shared" si="0"/>
        <v>4.7894892280737074E-2</v>
      </c>
      <c r="N26" s="16">
        <v>1</v>
      </c>
      <c r="O26" s="16">
        <f t="shared" si="4"/>
        <v>4.0008681795332311E-2</v>
      </c>
      <c r="P26" s="16">
        <f t="shared" si="2"/>
        <v>3.6320868060275076E-2</v>
      </c>
      <c r="R26" s="16">
        <v>736.1</v>
      </c>
      <c r="S26" s="16">
        <v>15369.071</v>
      </c>
      <c r="T26" s="20">
        <v>4446.085</v>
      </c>
      <c r="U26" s="21">
        <v>558.21799999999996</v>
      </c>
    </row>
    <row r="27" spans="1:21">
      <c r="A27">
        <v>2015</v>
      </c>
      <c r="B27">
        <v>6</v>
      </c>
      <c r="C27" s="25">
        <v>0</v>
      </c>
      <c r="D27" s="25">
        <v>0</v>
      </c>
      <c r="E27">
        <v>1</v>
      </c>
      <c r="F27">
        <v>0.4</v>
      </c>
      <c r="G27" s="3">
        <v>12244</v>
      </c>
      <c r="H27">
        <v>11</v>
      </c>
      <c r="I27">
        <f>4/H27</f>
        <v>0.36363636363636365</v>
      </c>
      <c r="J27">
        <v>0</v>
      </c>
      <c r="K27">
        <v>0</v>
      </c>
      <c r="L27">
        <v>1</v>
      </c>
      <c r="M27">
        <f t="shared" si="0"/>
        <v>-5.8557673413244258E-3</v>
      </c>
      <c r="N27">
        <v>1</v>
      </c>
      <c r="O27">
        <f t="shared" si="4"/>
        <v>-2.304321191272796E-2</v>
      </c>
      <c r="P27">
        <f t="shared" si="2"/>
        <v>1.3362153664767144E-2</v>
      </c>
      <c r="R27">
        <v>-14.9</v>
      </c>
      <c r="S27">
        <v>2544.5</v>
      </c>
      <c r="T27">
        <v>2122.1</v>
      </c>
      <c r="U27">
        <v>34</v>
      </c>
    </row>
    <row r="28" spans="1:21">
      <c r="A28">
        <v>2016</v>
      </c>
      <c r="B28">
        <v>6</v>
      </c>
      <c r="C28" s="25">
        <v>0</v>
      </c>
      <c r="D28" s="25">
        <v>0</v>
      </c>
      <c r="E28">
        <v>1</v>
      </c>
      <c r="F28">
        <f>6/H28</f>
        <v>0.54545454545454541</v>
      </c>
      <c r="G28" s="3">
        <v>12834</v>
      </c>
      <c r="H28">
        <v>11</v>
      </c>
      <c r="I28">
        <f>4/H28</f>
        <v>0.36363636363636365</v>
      </c>
      <c r="J28">
        <v>0</v>
      </c>
      <c r="K28">
        <v>0</v>
      </c>
      <c r="L28">
        <v>1</v>
      </c>
      <c r="M28">
        <f t="shared" si="0"/>
        <v>2.8855032317636197E-4</v>
      </c>
      <c r="N28">
        <v>1</v>
      </c>
      <c r="O28">
        <f t="shared" si="4"/>
        <v>-7.4895880726560029E-3</v>
      </c>
      <c r="P28">
        <f t="shared" si="2"/>
        <v>6.4635272391505077E-3</v>
      </c>
      <c r="R28">
        <v>1</v>
      </c>
      <c r="S28">
        <v>3465.6</v>
      </c>
      <c r="T28">
        <v>2857.3</v>
      </c>
      <c r="U28">
        <v>22.4</v>
      </c>
    </row>
    <row r="29" spans="1:21">
      <c r="A29">
        <v>2017</v>
      </c>
      <c r="B29">
        <v>6</v>
      </c>
      <c r="C29" s="25">
        <v>0</v>
      </c>
      <c r="D29" s="25">
        <v>0</v>
      </c>
      <c r="E29">
        <v>1</v>
      </c>
      <c r="F29">
        <f>6/H29</f>
        <v>0.46153846153846156</v>
      </c>
      <c r="G29" s="3">
        <v>13500</v>
      </c>
      <c r="H29">
        <v>13</v>
      </c>
      <c r="I29">
        <f>4/H29</f>
        <v>0.30769230769230771</v>
      </c>
      <c r="J29">
        <v>0</v>
      </c>
      <c r="K29">
        <v>0</v>
      </c>
      <c r="L29">
        <v>1</v>
      </c>
      <c r="M29">
        <f t="shared" si="0"/>
        <v>-4.9727740620104921E-4</v>
      </c>
      <c r="N29">
        <v>1</v>
      </c>
      <c r="O29">
        <f t="shared" si="4"/>
        <v>-8.1886162783511539E-3</v>
      </c>
      <c r="P29">
        <f t="shared" si="2"/>
        <v>6.0916482259628533E-3</v>
      </c>
      <c r="R29">
        <v>-2</v>
      </c>
      <c r="S29">
        <v>4021.9</v>
      </c>
      <c r="T29">
        <v>3236.2</v>
      </c>
      <c r="U29">
        <v>24.5</v>
      </c>
    </row>
    <row r="30" spans="1:21">
      <c r="A30">
        <v>2018</v>
      </c>
      <c r="B30">
        <v>6</v>
      </c>
      <c r="C30" s="25">
        <v>0</v>
      </c>
      <c r="D30" s="25">
        <v>0</v>
      </c>
      <c r="E30">
        <v>1</v>
      </c>
      <c r="F30">
        <f>6/H30</f>
        <v>0.46153846153846156</v>
      </c>
      <c r="G30" s="3">
        <v>14284</v>
      </c>
      <c r="H30">
        <v>13</v>
      </c>
      <c r="I30">
        <f>4/H30</f>
        <v>0.30769230769230771</v>
      </c>
      <c r="J30">
        <v>0</v>
      </c>
      <c r="K30">
        <v>1</v>
      </c>
      <c r="L30">
        <v>1</v>
      </c>
      <c r="M30">
        <f t="shared" si="0"/>
        <v>2.6885334050275578E-3</v>
      </c>
      <c r="N30">
        <v>1</v>
      </c>
      <c r="O30">
        <f t="shared" si="4"/>
        <v>-3.1810952056350824E-3</v>
      </c>
      <c r="P30">
        <f t="shared" si="2"/>
        <v>5.1978312497199444E-3</v>
      </c>
      <c r="R30">
        <v>12</v>
      </c>
      <c r="S30">
        <v>4463.3999999999996</v>
      </c>
      <c r="T30">
        <v>3520.8</v>
      </c>
      <c r="U30">
        <v>23.2</v>
      </c>
    </row>
    <row r="31" spans="1:21" s="16" customFormat="1" ht="15.75" thickBot="1">
      <c r="A31" s="16">
        <v>2019</v>
      </c>
      <c r="B31" s="16">
        <v>6</v>
      </c>
      <c r="C31" s="16">
        <v>0</v>
      </c>
      <c r="D31" s="16">
        <v>0</v>
      </c>
      <c r="E31" s="16">
        <v>1</v>
      </c>
      <c r="F31" s="16">
        <f>6/H31</f>
        <v>0.42857142857142855</v>
      </c>
      <c r="G31" s="17">
        <v>15417</v>
      </c>
      <c r="H31" s="16">
        <v>14</v>
      </c>
      <c r="I31" s="16">
        <f>4/H31</f>
        <v>0.2857142857142857</v>
      </c>
      <c r="J31" s="16">
        <v>0</v>
      </c>
      <c r="K31" s="16">
        <v>0</v>
      </c>
      <c r="L31" s="16">
        <v>1</v>
      </c>
      <c r="M31" s="16">
        <f t="shared" si="0"/>
        <v>4.7649800150105599E-3</v>
      </c>
      <c r="N31" s="16">
        <v>1</v>
      </c>
      <c r="O31" s="16">
        <f t="shared" si="4"/>
        <v>6.3948159358813124E-4</v>
      </c>
      <c r="P31" s="16">
        <f t="shared" si="2"/>
        <v>4.2413558375368719E-3</v>
      </c>
      <c r="R31" s="16">
        <v>27.3</v>
      </c>
      <c r="S31" s="16">
        <v>5729.3</v>
      </c>
      <c r="T31" s="16">
        <v>4691.3</v>
      </c>
      <c r="U31" s="16">
        <v>24.3</v>
      </c>
    </row>
    <row r="32" spans="1:21">
      <c r="A32">
        <v>2015</v>
      </c>
      <c r="B32">
        <v>7</v>
      </c>
      <c r="C32" s="25">
        <v>2</v>
      </c>
      <c r="D32" s="25">
        <v>1</v>
      </c>
      <c r="E32">
        <v>1</v>
      </c>
      <c r="F32">
        <f>6/H32</f>
        <v>0.4</v>
      </c>
      <c r="G32" s="3">
        <v>80867</v>
      </c>
      <c r="H32">
        <v>15</v>
      </c>
      <c r="I32">
        <f>7/H32</f>
        <v>0.46666666666666667</v>
      </c>
      <c r="J32">
        <v>1</v>
      </c>
      <c r="K32">
        <v>1</v>
      </c>
      <c r="L32">
        <v>1</v>
      </c>
      <c r="M32">
        <f t="shared" si="0"/>
        <v>9.2061118971976746E-2</v>
      </c>
      <c r="N32">
        <v>1</v>
      </c>
      <c r="O32">
        <f t="shared" si="4"/>
        <v>9.8306304780454754E-2</v>
      </c>
      <c r="P32">
        <f t="shared" si="2"/>
        <v>2.3191036833346678E-2</v>
      </c>
      <c r="R32">
        <v>3103.5</v>
      </c>
      <c r="S32">
        <v>33711.300000000003</v>
      </c>
      <c r="T32">
        <v>23617</v>
      </c>
      <c r="U32">
        <v>781.8</v>
      </c>
    </row>
    <row r="33" spans="1:21">
      <c r="A33">
        <v>2016</v>
      </c>
      <c r="B33">
        <v>7</v>
      </c>
      <c r="C33" s="25">
        <v>2</v>
      </c>
      <c r="D33" s="25">
        <v>1</v>
      </c>
      <c r="E33">
        <v>1</v>
      </c>
      <c r="F33">
        <f>7/H33</f>
        <v>0.46666666666666667</v>
      </c>
      <c r="G33" s="3">
        <v>89135</v>
      </c>
      <c r="H33">
        <v>15</v>
      </c>
      <c r="I33">
        <f>7/H33</f>
        <v>0.46666666666666667</v>
      </c>
      <c r="J33">
        <v>1</v>
      </c>
      <c r="K33">
        <v>1</v>
      </c>
      <c r="L33">
        <v>1</v>
      </c>
      <c r="M33">
        <f t="shared" si="0"/>
        <v>0.23604310202677031</v>
      </c>
      <c r="N33">
        <v>1</v>
      </c>
      <c r="O33">
        <f t="shared" si="4"/>
        <v>0.16478274648745725</v>
      </c>
      <c r="P33">
        <f t="shared" si="2"/>
        <v>9.0663378332843422E-2</v>
      </c>
      <c r="R33">
        <v>3292.4</v>
      </c>
      <c r="S33">
        <v>13948.3</v>
      </c>
      <c r="T33">
        <v>12305.9</v>
      </c>
      <c r="U33">
        <v>1264.5999999999999</v>
      </c>
    </row>
    <row r="34" spans="1:21">
      <c r="A34">
        <v>2017</v>
      </c>
      <c r="B34">
        <v>7</v>
      </c>
      <c r="C34" s="25">
        <v>2</v>
      </c>
      <c r="D34" s="25">
        <v>1</v>
      </c>
      <c r="E34">
        <v>1</v>
      </c>
      <c r="F34">
        <f>7/H34</f>
        <v>0.46666666666666667</v>
      </c>
      <c r="G34" s="3">
        <v>82572</v>
      </c>
      <c r="H34">
        <v>15</v>
      </c>
      <c r="I34">
        <f>7/H34</f>
        <v>0.46666666666666667</v>
      </c>
      <c r="J34">
        <v>1</v>
      </c>
      <c r="K34">
        <v>1</v>
      </c>
      <c r="L34">
        <v>1</v>
      </c>
      <c r="M34">
        <f t="shared" si="0"/>
        <v>0.25054921715814138</v>
      </c>
      <c r="N34">
        <v>1</v>
      </c>
      <c r="O34">
        <f t="shared" si="4"/>
        <v>0.19835252841125772</v>
      </c>
      <c r="P34">
        <f t="shared" si="2"/>
        <v>7.7945695531263903E-2</v>
      </c>
      <c r="R34">
        <v>3775</v>
      </c>
      <c r="S34">
        <v>15066.9</v>
      </c>
      <c r="T34">
        <v>13111</v>
      </c>
      <c r="U34">
        <v>1174.4000000000001</v>
      </c>
    </row>
    <row r="35" spans="1:21">
      <c r="A35">
        <v>2018</v>
      </c>
      <c r="B35">
        <v>7</v>
      </c>
      <c r="C35" s="25">
        <v>2</v>
      </c>
      <c r="D35" s="25">
        <v>1</v>
      </c>
      <c r="E35">
        <v>1</v>
      </c>
      <c r="F35">
        <f>7/H35</f>
        <v>0.46666666666666667</v>
      </c>
      <c r="G35" s="3">
        <v>85000</v>
      </c>
      <c r="H35">
        <v>15</v>
      </c>
      <c r="I35">
        <f>7/H35</f>
        <v>0.46666666666666667</v>
      </c>
      <c r="J35">
        <v>1</v>
      </c>
      <c r="K35">
        <v>1</v>
      </c>
      <c r="L35">
        <v>1</v>
      </c>
      <c r="M35">
        <f t="shared" si="0"/>
        <v>0.22023841957728657</v>
      </c>
      <c r="N35">
        <v>1</v>
      </c>
      <c r="O35">
        <f t="shared" si="4"/>
        <v>0.16744108049944451</v>
      </c>
      <c r="P35">
        <f t="shared" si="2"/>
        <v>7.515241779731309E-2</v>
      </c>
      <c r="R35">
        <v>3637.7</v>
      </c>
      <c r="S35">
        <v>16517.099999999999</v>
      </c>
      <c r="T35">
        <v>14311.9</v>
      </c>
      <c r="U35">
        <v>1241.3</v>
      </c>
    </row>
    <row r="36" spans="1:21" s="16" customFormat="1" ht="15.75" thickBot="1">
      <c r="A36" s="16">
        <v>2019</v>
      </c>
      <c r="B36" s="16">
        <v>7</v>
      </c>
      <c r="C36" s="16">
        <v>2</v>
      </c>
      <c r="D36" s="16">
        <v>1</v>
      </c>
      <c r="E36" s="16">
        <v>1</v>
      </c>
      <c r="F36" s="16">
        <f>8/H36</f>
        <v>0.53333333333333333</v>
      </c>
      <c r="G36" s="17">
        <v>87907</v>
      </c>
      <c r="H36" s="16">
        <v>15</v>
      </c>
      <c r="I36" s="16">
        <f>7/H36</f>
        <v>0.46666666666666667</v>
      </c>
      <c r="J36" s="16">
        <v>1</v>
      </c>
      <c r="K36" s="16">
        <v>1</v>
      </c>
      <c r="L36" s="16">
        <v>1</v>
      </c>
      <c r="M36" s="16">
        <f t="shared" si="0"/>
        <v>0.2175868182758833</v>
      </c>
      <c r="N36" s="16">
        <v>1</v>
      </c>
      <c r="O36" s="16">
        <f t="shared" si="4"/>
        <v>0.1962930672608092</v>
      </c>
      <c r="P36" s="16">
        <f t="shared" si="2"/>
        <v>4.7585755594458393E-2</v>
      </c>
      <c r="R36" s="16">
        <v>3890.3</v>
      </c>
      <c r="S36" s="16">
        <v>17879.3</v>
      </c>
      <c r="T36" s="22">
        <v>15484.5</v>
      </c>
      <c r="U36" s="16">
        <v>850.8</v>
      </c>
    </row>
    <row r="37" spans="1:21">
      <c r="A37">
        <v>2015</v>
      </c>
      <c r="B37">
        <v>8</v>
      </c>
      <c r="C37" s="25">
        <v>1</v>
      </c>
      <c r="D37" s="25">
        <v>1</v>
      </c>
      <c r="E37">
        <v>1</v>
      </c>
      <c r="F37">
        <v>0.45</v>
      </c>
      <c r="G37" s="3">
        <v>91322</v>
      </c>
      <c r="H37">
        <v>11</v>
      </c>
      <c r="I37">
        <f>8/H37</f>
        <v>0.72727272727272729</v>
      </c>
      <c r="J37">
        <v>1</v>
      </c>
      <c r="K37">
        <v>0</v>
      </c>
      <c r="L37">
        <v>0</v>
      </c>
      <c r="M37">
        <f t="shared" si="0"/>
        <v>6.0321324245374876E-3</v>
      </c>
      <c r="N37">
        <v>1</v>
      </c>
      <c r="O37">
        <f t="shared" si="4"/>
        <v>-0.65548050508170763</v>
      </c>
      <c r="P37">
        <f t="shared" si="2"/>
        <v>0.24781261703243204</v>
      </c>
      <c r="R37">
        <v>64.427999999999997</v>
      </c>
      <c r="S37">
        <v>10680.8</v>
      </c>
      <c r="T37">
        <v>3939.7190000000001</v>
      </c>
      <c r="U37">
        <v>2646.837</v>
      </c>
    </row>
    <row r="38" spans="1:21">
      <c r="A38">
        <v>2016</v>
      </c>
      <c r="B38">
        <v>8</v>
      </c>
      <c r="C38" s="25">
        <v>1</v>
      </c>
      <c r="D38" s="25">
        <v>1</v>
      </c>
      <c r="E38">
        <v>1</v>
      </c>
      <c r="F38">
        <v>0.45</v>
      </c>
      <c r="G38" s="3">
        <v>100096</v>
      </c>
      <c r="H38">
        <v>11</v>
      </c>
      <c r="I38">
        <f>8/H38</f>
        <v>0.72727272727272729</v>
      </c>
      <c r="J38">
        <v>1</v>
      </c>
      <c r="K38">
        <v>0</v>
      </c>
      <c r="L38">
        <v>0</v>
      </c>
      <c r="M38">
        <f t="shared" si="0"/>
        <v>9.4534234058806788E-3</v>
      </c>
      <c r="N38">
        <v>1</v>
      </c>
      <c r="O38">
        <f t="shared" si="4"/>
        <v>-0.55418149842911568</v>
      </c>
      <c r="P38">
        <f t="shared" si="2"/>
        <v>0.1731468971405461</v>
      </c>
      <c r="R38">
        <v>126.224</v>
      </c>
      <c r="S38">
        <v>13352.2</v>
      </c>
      <c r="T38">
        <v>3943.9569999999999</v>
      </c>
      <c r="U38">
        <v>2311.8919999999998</v>
      </c>
    </row>
    <row r="39" spans="1:21">
      <c r="A39">
        <v>2017</v>
      </c>
      <c r="B39">
        <v>8</v>
      </c>
      <c r="C39" s="25">
        <v>1</v>
      </c>
      <c r="D39" s="25">
        <v>1</v>
      </c>
      <c r="E39">
        <v>1</v>
      </c>
      <c r="F39">
        <f>6/H39</f>
        <v>0.5</v>
      </c>
      <c r="G39" s="3">
        <v>97267</v>
      </c>
      <c r="H39">
        <v>12</v>
      </c>
      <c r="I39">
        <f>7/H39</f>
        <v>0.58333333333333337</v>
      </c>
      <c r="J39">
        <v>1</v>
      </c>
      <c r="K39">
        <v>0</v>
      </c>
      <c r="L39">
        <v>0</v>
      </c>
      <c r="M39">
        <f t="shared" si="0"/>
        <v>7.3059238824122697E-3</v>
      </c>
      <c r="N39">
        <v>1</v>
      </c>
      <c r="O39">
        <f t="shared" si="4"/>
        <v>-0.59954414929903699</v>
      </c>
      <c r="P39">
        <f t="shared" si="2"/>
        <v>0.18386639375871378</v>
      </c>
      <c r="R39">
        <v>98.516000000000005</v>
      </c>
      <c r="S39">
        <v>13484.4</v>
      </c>
      <c r="T39">
        <v>3971.0369999999998</v>
      </c>
      <c r="U39">
        <v>2479.328</v>
      </c>
    </row>
    <row r="40" spans="1:21">
      <c r="A40">
        <v>2018</v>
      </c>
      <c r="B40">
        <v>8</v>
      </c>
      <c r="C40" s="25">
        <v>2</v>
      </c>
      <c r="D40" s="25">
        <v>1</v>
      </c>
      <c r="E40">
        <v>1</v>
      </c>
      <c r="F40">
        <f>6/H40</f>
        <v>0.46153846153846156</v>
      </c>
      <c r="G40" s="3">
        <v>122110</v>
      </c>
      <c r="H40">
        <v>13</v>
      </c>
      <c r="I40">
        <f>9/H40</f>
        <v>0.69230769230769229</v>
      </c>
      <c r="J40">
        <v>0</v>
      </c>
      <c r="K40">
        <v>1</v>
      </c>
      <c r="L40">
        <v>0</v>
      </c>
      <c r="M40">
        <f t="shared" si="0"/>
        <v>4.0019002595476456E-3</v>
      </c>
      <c r="N40">
        <v>1</v>
      </c>
      <c r="O40">
        <f t="shared" si="4"/>
        <v>-0.63458079249475363</v>
      </c>
      <c r="P40">
        <f t="shared" si="2"/>
        <v>0.2422638116425658</v>
      </c>
      <c r="R40">
        <v>86.344999999999999</v>
      </c>
      <c r="S40">
        <v>21576</v>
      </c>
      <c r="T40">
        <v>8101</v>
      </c>
      <c r="U40">
        <v>5227.0839999999998</v>
      </c>
    </row>
    <row r="41" spans="1:21" s="16" customFormat="1" ht="15.75" thickBot="1">
      <c r="A41" s="16">
        <v>2019</v>
      </c>
      <c r="B41" s="16">
        <v>8</v>
      </c>
      <c r="C41" s="16">
        <v>1</v>
      </c>
      <c r="D41" s="16">
        <v>1</v>
      </c>
      <c r="E41" s="16">
        <v>1</v>
      </c>
      <c r="F41" s="16">
        <f>5/H41</f>
        <v>0.41666666666666669</v>
      </c>
      <c r="G41" s="17">
        <v>108317</v>
      </c>
      <c r="H41" s="16">
        <v>12</v>
      </c>
      <c r="I41" s="16">
        <f>8/H41</f>
        <v>0.66666666666666663</v>
      </c>
      <c r="J41" s="16">
        <v>0</v>
      </c>
      <c r="K41" s="16">
        <v>1</v>
      </c>
      <c r="L41" s="16">
        <v>0</v>
      </c>
      <c r="M41" s="16">
        <f t="shared" si="0"/>
        <v>5.2045149873987881E-3</v>
      </c>
      <c r="N41" s="16">
        <v>1</v>
      </c>
      <c r="O41" s="16">
        <f t="shared" si="4"/>
        <v>-0.74905107944123039</v>
      </c>
      <c r="P41" s="16">
        <f t="shared" si="2"/>
        <v>0.28985918816022305</v>
      </c>
      <c r="R41" s="18">
        <v>97.058999999999997</v>
      </c>
      <c r="S41" s="16">
        <v>18649</v>
      </c>
      <c r="T41" s="16">
        <v>7087</v>
      </c>
      <c r="U41" s="16">
        <v>5405.5839999999998</v>
      </c>
    </row>
    <row r="42" spans="1:21">
      <c r="A42">
        <v>2015</v>
      </c>
      <c r="B42">
        <v>9</v>
      </c>
      <c r="C42" s="25">
        <v>1</v>
      </c>
      <c r="D42" s="25">
        <v>1</v>
      </c>
      <c r="E42">
        <v>1</v>
      </c>
      <c r="F42">
        <f>6/H42</f>
        <v>0.35294117647058826</v>
      </c>
      <c r="G42" s="3">
        <v>125346</v>
      </c>
      <c r="H42">
        <v>17</v>
      </c>
      <c r="I42">
        <f>17/3</f>
        <v>5.666666666666667</v>
      </c>
      <c r="J42">
        <v>0</v>
      </c>
      <c r="K42">
        <v>1</v>
      </c>
      <c r="L42">
        <v>0</v>
      </c>
      <c r="M42">
        <f t="shared" si="0"/>
        <v>-6.9717618889018913E-3</v>
      </c>
      <c r="N42">
        <v>1</v>
      </c>
      <c r="O42">
        <f t="shared" si="4"/>
        <v>-0.31324209384632945</v>
      </c>
      <c r="P42">
        <f t="shared" si="2"/>
        <v>0.19060950031955784</v>
      </c>
      <c r="R42">
        <v>-154.9</v>
      </c>
      <c r="S42">
        <v>22218.2</v>
      </c>
      <c r="T42">
        <v>14014.4</v>
      </c>
      <c r="U42">
        <v>4235</v>
      </c>
    </row>
    <row r="43" spans="1:21">
      <c r="A43">
        <v>2016</v>
      </c>
      <c r="B43">
        <v>9</v>
      </c>
      <c r="C43" s="25">
        <v>1</v>
      </c>
      <c r="D43" s="25">
        <v>1</v>
      </c>
      <c r="E43">
        <v>1</v>
      </c>
      <c r="F43">
        <f>5/H43</f>
        <v>0.33333333333333331</v>
      </c>
      <c r="G43" s="3">
        <v>134476</v>
      </c>
      <c r="H43">
        <v>15</v>
      </c>
      <c r="I43">
        <f>9/H43</f>
        <v>0.6</v>
      </c>
      <c r="J43">
        <v>1</v>
      </c>
      <c r="K43">
        <v>1</v>
      </c>
      <c r="L43">
        <v>0</v>
      </c>
      <c r="M43">
        <f t="shared" si="0"/>
        <v>-1.5638428335538194E-2</v>
      </c>
      <c r="N43">
        <v>1</v>
      </c>
      <c r="O43">
        <f t="shared" si="4"/>
        <v>-0.24133386232356718</v>
      </c>
      <c r="P43">
        <f t="shared" si="2"/>
        <v>0.15763960640794136</v>
      </c>
      <c r="R43">
        <v>-323.89999999999998</v>
      </c>
      <c r="S43">
        <v>20711.8</v>
      </c>
      <c r="T43">
        <v>14871.1</v>
      </c>
      <c r="U43">
        <v>3265</v>
      </c>
    </row>
    <row r="44" spans="1:21">
      <c r="A44">
        <v>2017</v>
      </c>
      <c r="B44">
        <v>9</v>
      </c>
      <c r="C44" s="25">
        <v>1</v>
      </c>
      <c r="D44" s="25">
        <v>1</v>
      </c>
      <c r="E44">
        <v>1</v>
      </c>
      <c r="F44">
        <f>6/H44</f>
        <v>0.4</v>
      </c>
      <c r="G44" s="3">
        <v>145247</v>
      </c>
      <c r="H44">
        <v>15</v>
      </c>
      <c r="I44">
        <f>9/H44</f>
        <v>0.6</v>
      </c>
      <c r="J44">
        <v>1</v>
      </c>
      <c r="K44">
        <v>1</v>
      </c>
      <c r="L44">
        <v>0</v>
      </c>
      <c r="M44">
        <f t="shared" si="0"/>
        <v>2.8170023654218337E-3</v>
      </c>
      <c r="N44">
        <v>1</v>
      </c>
      <c r="O44">
        <f t="shared" si="4"/>
        <v>-0.22900549758040623</v>
      </c>
      <c r="P44">
        <f t="shared" si="2"/>
        <v>0.10254462045731488</v>
      </c>
      <c r="R44">
        <v>196.5</v>
      </c>
      <c r="S44">
        <v>69755</v>
      </c>
      <c r="T44">
        <v>30377</v>
      </c>
      <c r="U44">
        <v>7153</v>
      </c>
    </row>
    <row r="45" spans="1:21">
      <c r="A45">
        <v>2018</v>
      </c>
      <c r="B45">
        <v>9</v>
      </c>
      <c r="C45" s="25">
        <v>1</v>
      </c>
      <c r="D45" s="25">
        <v>1</v>
      </c>
      <c r="E45">
        <v>1</v>
      </c>
      <c r="F45">
        <f>2/H45</f>
        <v>0.16666666666666666</v>
      </c>
      <c r="G45" s="3">
        <v>156000</v>
      </c>
      <c r="H45">
        <v>12</v>
      </c>
      <c r="I45">
        <f>9/H45</f>
        <v>0.75</v>
      </c>
      <c r="J45">
        <v>1</v>
      </c>
      <c r="K45">
        <v>1</v>
      </c>
      <c r="L45">
        <v>0</v>
      </c>
      <c r="M45">
        <f t="shared" si="0"/>
        <v>5.2893674293405112E-4</v>
      </c>
      <c r="N45">
        <v>1</v>
      </c>
      <c r="O45">
        <f t="shared" si="4"/>
        <v>-0.16042936655181553</v>
      </c>
      <c r="P45">
        <f t="shared" si="2"/>
        <v>7.38492597577389E-2</v>
      </c>
      <c r="R45">
        <v>39.299999999999997</v>
      </c>
      <c r="S45">
        <v>74300</v>
      </c>
      <c r="T45">
        <v>33957</v>
      </c>
      <c r="U45">
        <v>5487</v>
      </c>
    </row>
    <row r="46" spans="1:21" s="16" customFormat="1" ht="15.75" thickBot="1">
      <c r="A46" s="16">
        <v>2019</v>
      </c>
      <c r="B46" s="16">
        <v>9</v>
      </c>
      <c r="C46" s="16">
        <v>1</v>
      </c>
      <c r="D46" s="16">
        <v>1</v>
      </c>
      <c r="E46" s="16">
        <v>1</v>
      </c>
      <c r="F46" s="16">
        <f>5/H46</f>
        <v>0.29411764705882354</v>
      </c>
      <c r="G46" s="23">
        <v>163309</v>
      </c>
      <c r="H46" s="16">
        <v>17</v>
      </c>
      <c r="I46" s="16">
        <f>9/H46</f>
        <v>0.52941176470588236</v>
      </c>
      <c r="J46" s="16">
        <v>1</v>
      </c>
      <c r="K46" s="16">
        <v>1</v>
      </c>
      <c r="L46" s="16">
        <v>0</v>
      </c>
      <c r="M46" s="16">
        <f t="shared" si="0"/>
        <v>1.6061011118364472E-3</v>
      </c>
      <c r="N46" s="16">
        <v>1</v>
      </c>
      <c r="O46" s="23">
        <f t="shared" si="4"/>
        <v>-0.15772188192362829</v>
      </c>
      <c r="P46" s="16">
        <f t="shared" si="2"/>
        <v>6.4306216129399935E-2</v>
      </c>
      <c r="R46" s="23">
        <v>155</v>
      </c>
      <c r="S46" s="16">
        <v>96507</v>
      </c>
      <c r="T46" s="16">
        <v>38365</v>
      </c>
      <c r="U46" s="16">
        <v>6206</v>
      </c>
    </row>
    <row r="47" spans="1:21">
      <c r="A47">
        <v>2015</v>
      </c>
      <c r="B47">
        <v>10</v>
      </c>
      <c r="C47" s="25">
        <v>0</v>
      </c>
      <c r="D47" s="25">
        <v>0</v>
      </c>
      <c r="E47">
        <v>1</v>
      </c>
      <c r="F47">
        <f>5/H47</f>
        <v>0.35714285714285715</v>
      </c>
      <c r="G47" s="3">
        <v>97074</v>
      </c>
      <c r="H47">
        <v>14</v>
      </c>
      <c r="I47">
        <f>10/H47</f>
        <v>0.7142857142857143</v>
      </c>
      <c r="J47">
        <v>0</v>
      </c>
      <c r="K47">
        <v>0</v>
      </c>
      <c r="L47">
        <v>1</v>
      </c>
      <c r="M47">
        <f t="shared" si="0"/>
        <v>0.21180292365998918</v>
      </c>
      <c r="N47">
        <v>1</v>
      </c>
      <c r="O47">
        <f t="shared" si="4"/>
        <v>-0.10588867160602639</v>
      </c>
      <c r="P47">
        <f t="shared" si="2"/>
        <v>0.4893340552246887</v>
      </c>
      <c r="R47">
        <v>5868</v>
      </c>
      <c r="S47" s="3">
        <v>27705</v>
      </c>
      <c r="T47">
        <v>72614</v>
      </c>
      <c r="U47" s="3">
        <v>13557</v>
      </c>
    </row>
    <row r="48" spans="1:21">
      <c r="A48">
        <v>2016</v>
      </c>
      <c r="B48">
        <v>10</v>
      </c>
      <c r="C48" s="25">
        <v>0</v>
      </c>
      <c r="D48" s="25">
        <v>0</v>
      </c>
      <c r="E48">
        <v>1</v>
      </c>
      <c r="F48">
        <f>7/H48</f>
        <v>0.4375</v>
      </c>
      <c r="G48" s="3">
        <v>97707</v>
      </c>
      <c r="H48">
        <v>16</v>
      </c>
      <c r="I48">
        <f>12/H48</f>
        <v>0.75</v>
      </c>
      <c r="J48">
        <v>0</v>
      </c>
      <c r="K48">
        <v>0</v>
      </c>
      <c r="L48">
        <v>1</v>
      </c>
      <c r="M48">
        <f t="shared" si="0"/>
        <v>0.22038235186606719</v>
      </c>
      <c r="N48">
        <v>1</v>
      </c>
      <c r="O48">
        <f t="shared" si="4"/>
        <v>-0.1095677385345282</v>
      </c>
      <c r="P48">
        <f t="shared" si="2"/>
        <v>0.52428994407281504</v>
      </c>
      <c r="R48">
        <v>6029</v>
      </c>
      <c r="S48" s="3">
        <v>27357</v>
      </c>
      <c r="T48">
        <v>75880</v>
      </c>
      <c r="U48" s="3">
        <v>14343</v>
      </c>
    </row>
    <row r="49" spans="1:21">
      <c r="A49">
        <v>2017</v>
      </c>
      <c r="B49">
        <v>10</v>
      </c>
      <c r="C49" s="25">
        <v>0</v>
      </c>
      <c r="D49" s="25">
        <v>0</v>
      </c>
      <c r="E49">
        <v>1</v>
      </c>
      <c r="F49">
        <v>0.43</v>
      </c>
      <c r="G49" s="3">
        <v>95728</v>
      </c>
      <c r="H49">
        <v>14</v>
      </c>
      <c r="I49">
        <f>10/H49</f>
        <v>0.7142857142857143</v>
      </c>
      <c r="J49">
        <v>0</v>
      </c>
      <c r="K49">
        <v>0</v>
      </c>
      <c r="L49">
        <v>1</v>
      </c>
      <c r="M49">
        <f t="shared" si="0"/>
        <v>0.21548072090184534</v>
      </c>
      <c r="N49">
        <v>1</v>
      </c>
      <c r="O49">
        <f t="shared" si="4"/>
        <v>-2.3104414949446636E-2</v>
      </c>
      <c r="P49">
        <f t="shared" si="2"/>
        <v>0.27791340561499245</v>
      </c>
      <c r="R49">
        <v>6002</v>
      </c>
      <c r="S49" s="9">
        <v>27854</v>
      </c>
      <c r="T49">
        <v>75267</v>
      </c>
      <c r="U49">
        <v>7741</v>
      </c>
    </row>
    <row r="50" spans="1:21">
      <c r="A50">
        <v>2018</v>
      </c>
      <c r="B50">
        <v>10</v>
      </c>
      <c r="C50" s="25">
        <v>0</v>
      </c>
      <c r="D50" s="25">
        <v>0</v>
      </c>
      <c r="E50">
        <v>1</v>
      </c>
      <c r="F50">
        <f>8/H50</f>
        <v>0.5</v>
      </c>
      <c r="G50" s="3">
        <v>104065</v>
      </c>
      <c r="H50">
        <v>16</v>
      </c>
      <c r="I50">
        <f>10/H50</f>
        <v>0.625</v>
      </c>
      <c r="J50">
        <v>0</v>
      </c>
      <c r="K50">
        <v>0</v>
      </c>
      <c r="L50">
        <v>1</v>
      </c>
      <c r="M50">
        <f t="shared" si="0"/>
        <v>0.20351354252388279</v>
      </c>
      <c r="N50">
        <v>1</v>
      </c>
      <c r="O50">
        <f t="shared" si="4"/>
        <v>-7.5247092229563703E-2</v>
      </c>
      <c r="P50">
        <f t="shared" si="2"/>
        <v>0.40072990089090843</v>
      </c>
      <c r="R50" s="14">
        <v>5688</v>
      </c>
      <c r="S50" s="3">
        <v>27949</v>
      </c>
      <c r="T50" s="14">
        <v>73252</v>
      </c>
      <c r="U50">
        <v>11200</v>
      </c>
    </row>
    <row r="51" spans="1:21" s="16" customFormat="1" ht="15.75" thickBot="1">
      <c r="A51" s="16">
        <v>2019</v>
      </c>
      <c r="B51" s="16">
        <v>10</v>
      </c>
      <c r="C51" s="16">
        <v>0</v>
      </c>
      <c r="D51" s="16">
        <v>0</v>
      </c>
      <c r="E51" s="16">
        <v>1</v>
      </c>
      <c r="F51" s="16">
        <f>8/H51</f>
        <v>0.53333333333333333</v>
      </c>
      <c r="G51" s="17">
        <v>99843</v>
      </c>
      <c r="H51" s="16">
        <v>15</v>
      </c>
      <c r="I51" s="16">
        <f>9/H51</f>
        <v>0.6</v>
      </c>
      <c r="J51" s="16">
        <v>0</v>
      </c>
      <c r="K51" s="16">
        <v>0</v>
      </c>
      <c r="L51" s="16">
        <v>1</v>
      </c>
      <c r="M51" s="16">
        <f t="shared" si="0"/>
        <v>0.17595935712688118</v>
      </c>
      <c r="N51" s="16">
        <v>1</v>
      </c>
      <c r="O51" s="16">
        <f t="shared" si="4"/>
        <v>-7.8872258029935541E-2</v>
      </c>
      <c r="P51" s="16">
        <f t="shared" si="2"/>
        <v>0.36402850113429402</v>
      </c>
      <c r="R51" s="23">
        <v>5507</v>
      </c>
      <c r="S51" s="17">
        <v>31297</v>
      </c>
      <c r="T51" s="23">
        <v>74627</v>
      </c>
      <c r="U51" s="16">
        <v>11393</v>
      </c>
    </row>
    <row r="52" spans="1:21">
      <c r="A52">
        <v>2015</v>
      </c>
      <c r="B52">
        <v>11</v>
      </c>
      <c r="C52" s="25">
        <v>2</v>
      </c>
      <c r="D52" s="25">
        <v>1</v>
      </c>
      <c r="E52">
        <v>1</v>
      </c>
      <c r="F52">
        <v>0.46</v>
      </c>
      <c r="G52" s="3">
        <v>182157</v>
      </c>
      <c r="H52">
        <v>14</v>
      </c>
      <c r="I52">
        <f>6/H52</f>
        <v>0.42857142857142855</v>
      </c>
      <c r="J52">
        <v>0</v>
      </c>
      <c r="K52">
        <v>0</v>
      </c>
      <c r="L52">
        <v>1</v>
      </c>
      <c r="M52">
        <f t="shared" si="0"/>
        <v>-2.8507432294848302E-4</v>
      </c>
      <c r="N52">
        <v>1</v>
      </c>
      <c r="O52">
        <f t="shared" si="4"/>
        <v>-0.18746595618709297</v>
      </c>
      <c r="P52">
        <f t="shared" si="2"/>
        <v>6.418855630217879E-2</v>
      </c>
      <c r="R52" s="14">
        <v>-14</v>
      </c>
      <c r="S52" s="3">
        <v>49110</v>
      </c>
      <c r="T52" s="15">
        <v>16890</v>
      </c>
      <c r="U52">
        <v>3152.3</v>
      </c>
    </row>
    <row r="53" spans="1:21">
      <c r="A53">
        <v>2016</v>
      </c>
      <c r="B53">
        <v>11</v>
      </c>
      <c r="C53" s="25">
        <v>2</v>
      </c>
      <c r="D53" s="25">
        <v>1</v>
      </c>
      <c r="E53">
        <v>1</v>
      </c>
      <c r="F53">
        <v>0.46</v>
      </c>
      <c r="G53" s="3">
        <v>170156</v>
      </c>
      <c r="H53">
        <v>14</v>
      </c>
      <c r="I53">
        <f>6/H53</f>
        <v>0.42857142857142855</v>
      </c>
      <c r="J53">
        <v>0</v>
      </c>
      <c r="K53">
        <v>0</v>
      </c>
      <c r="L53">
        <v>1</v>
      </c>
      <c r="M53">
        <f t="shared" si="0"/>
        <v>-3.2113037893384712E-4</v>
      </c>
      <c r="N53">
        <v>1</v>
      </c>
      <c r="O53">
        <f t="shared" si="4"/>
        <v>-0.10009027667144602</v>
      </c>
      <c r="P53">
        <f t="shared" si="2"/>
        <v>4.1421389497929263E-2</v>
      </c>
      <c r="R53">
        <v>-14.5</v>
      </c>
      <c r="S53" s="3">
        <v>45153</v>
      </c>
      <c r="T53" s="3">
        <v>18831</v>
      </c>
      <c r="U53">
        <v>1870.3</v>
      </c>
    </row>
    <row r="54" spans="1:21">
      <c r="A54">
        <v>2017</v>
      </c>
      <c r="B54">
        <v>11</v>
      </c>
      <c r="C54" s="25">
        <v>2</v>
      </c>
      <c r="D54" s="25">
        <v>1</v>
      </c>
      <c r="E54">
        <v>1</v>
      </c>
      <c r="F54">
        <f>5/H54</f>
        <v>0.35714285714285715</v>
      </c>
      <c r="G54" s="3">
        <v>172927</v>
      </c>
      <c r="H54">
        <v>14</v>
      </c>
      <c r="I54">
        <f>6/H54</f>
        <v>0.42857142857142855</v>
      </c>
      <c r="J54">
        <v>0</v>
      </c>
      <c r="K54">
        <v>0</v>
      </c>
      <c r="L54">
        <v>1</v>
      </c>
      <c r="M54">
        <f t="shared" si="0"/>
        <v>-4.074937408270742E-4</v>
      </c>
      <c r="N54">
        <v>1</v>
      </c>
      <c r="O54">
        <f t="shared" si="4"/>
        <v>-0.11607368793967306</v>
      </c>
      <c r="P54">
        <f t="shared" si="2"/>
        <v>3.9193645860312529E-2</v>
      </c>
      <c r="R54">
        <v>-23.6</v>
      </c>
      <c r="S54">
        <v>57915</v>
      </c>
      <c r="T54" s="3">
        <v>19759</v>
      </c>
      <c r="U54">
        <v>2269.9</v>
      </c>
    </row>
    <row r="55" spans="1:21">
      <c r="A55">
        <v>2018</v>
      </c>
      <c r="B55">
        <v>11</v>
      </c>
      <c r="C55" s="25">
        <v>2</v>
      </c>
      <c r="D55" s="25">
        <v>1</v>
      </c>
      <c r="E55">
        <v>1</v>
      </c>
      <c r="F55">
        <f>6/H55</f>
        <v>0.42857142857142855</v>
      </c>
      <c r="G55" s="3">
        <v>211013</v>
      </c>
      <c r="H55">
        <v>14</v>
      </c>
      <c r="I55">
        <f>6/H55</f>
        <v>0.42857142857142855</v>
      </c>
      <c r="J55">
        <v>0</v>
      </c>
      <c r="K55">
        <v>0</v>
      </c>
      <c r="L55">
        <v>1</v>
      </c>
      <c r="M55">
        <f t="shared" si="0"/>
        <v>-3.1798811983471074E-4</v>
      </c>
      <c r="N55">
        <v>1</v>
      </c>
      <c r="O55">
        <f t="shared" si="4"/>
        <v>-0.12024375442500251</v>
      </c>
      <c r="P55">
        <f t="shared" si="2"/>
        <v>3.8061725206611573E-2</v>
      </c>
      <c r="R55">
        <v>-19.7</v>
      </c>
      <c r="S55">
        <v>61952</v>
      </c>
      <c r="T55" s="3">
        <v>19774</v>
      </c>
      <c r="U55">
        <v>2358</v>
      </c>
    </row>
    <row r="56" spans="1:21" s="16" customFormat="1" ht="15.75" thickBot="1">
      <c r="A56" s="16">
        <v>2019</v>
      </c>
      <c r="B56" s="16">
        <v>11</v>
      </c>
      <c r="C56" s="16">
        <v>2</v>
      </c>
      <c r="D56" s="16">
        <v>1</v>
      </c>
      <c r="E56" s="16">
        <v>1</v>
      </c>
      <c r="F56" s="16">
        <f t="shared" ref="F56:F61" si="5">5/H56</f>
        <v>0.41666666666666669</v>
      </c>
      <c r="G56" s="17">
        <v>208780</v>
      </c>
      <c r="H56" s="16">
        <v>12</v>
      </c>
      <c r="I56" s="16">
        <f>5/H56</f>
        <v>0.41666666666666669</v>
      </c>
      <c r="J56" s="16">
        <v>0</v>
      </c>
      <c r="K56" s="16">
        <v>0</v>
      </c>
      <c r="L56" s="16">
        <v>1</v>
      </c>
      <c r="M56" s="16">
        <f t="shared" si="0"/>
        <v>-1.7200355474013128E-5</v>
      </c>
      <c r="N56" s="16">
        <v>1</v>
      </c>
      <c r="O56" s="16">
        <f t="shared" si="4"/>
        <v>-0.14811124546553808</v>
      </c>
      <c r="P56" s="16">
        <f t="shared" si="2"/>
        <v>4.3875240088295159E-2</v>
      </c>
      <c r="R56" s="16">
        <v>-1.2</v>
      </c>
      <c r="S56" s="16">
        <v>69766</v>
      </c>
      <c r="T56" s="17">
        <v>20675</v>
      </c>
      <c r="U56" s="24">
        <v>3061</v>
      </c>
    </row>
    <row r="57" spans="1:21">
      <c r="A57">
        <v>2015</v>
      </c>
      <c r="B57">
        <v>12</v>
      </c>
      <c r="C57" s="25">
        <v>0</v>
      </c>
      <c r="D57" s="25">
        <v>0</v>
      </c>
      <c r="E57">
        <v>1</v>
      </c>
      <c r="F57">
        <f t="shared" si="5"/>
        <v>0.45454545454545453</v>
      </c>
      <c r="G57" s="3">
        <v>51500</v>
      </c>
      <c r="H57">
        <v>11</v>
      </c>
      <c r="I57">
        <f>8/H57</f>
        <v>0.72727272727272729</v>
      </c>
      <c r="J57">
        <v>1</v>
      </c>
      <c r="K57">
        <v>1</v>
      </c>
      <c r="L57">
        <v>1</v>
      </c>
      <c r="M57">
        <f t="shared" si="0"/>
        <v>9.5309832972834754E-2</v>
      </c>
      <c r="N57">
        <v>1</v>
      </c>
      <c r="O57">
        <f t="shared" si="4"/>
        <v>-0.4389111456830328</v>
      </c>
      <c r="P57">
        <f t="shared" si="2"/>
        <v>0.283448623770792</v>
      </c>
      <c r="R57" s="7">
        <v>2758.4</v>
      </c>
      <c r="S57" s="7">
        <v>28941.4</v>
      </c>
      <c r="T57">
        <v>12405.7</v>
      </c>
      <c r="U57">
        <v>8203.4</v>
      </c>
    </row>
    <row r="58" spans="1:21">
      <c r="A58">
        <v>2016</v>
      </c>
      <c r="B58">
        <v>12</v>
      </c>
      <c r="C58" s="25">
        <v>0</v>
      </c>
      <c r="D58" s="25">
        <v>0</v>
      </c>
      <c r="E58">
        <v>1</v>
      </c>
      <c r="F58">
        <f t="shared" si="5"/>
        <v>0.41666666666666669</v>
      </c>
      <c r="G58" s="3">
        <v>66700</v>
      </c>
      <c r="H58">
        <v>12</v>
      </c>
      <c r="I58">
        <f>8/H58</f>
        <v>0.66666666666666663</v>
      </c>
      <c r="J58">
        <v>1</v>
      </c>
      <c r="K58">
        <v>1</v>
      </c>
      <c r="L58">
        <v>1</v>
      </c>
      <c r="M58">
        <f t="shared" si="0"/>
        <v>4.1797188436413418E-2</v>
      </c>
      <c r="N58">
        <v>1</v>
      </c>
      <c r="O58">
        <f t="shared" si="4"/>
        <v>-0.87866277372262769</v>
      </c>
      <c r="P58">
        <f t="shared" si="2"/>
        <v>0.38286360607283221</v>
      </c>
      <c r="R58">
        <v>1844</v>
      </c>
      <c r="S58" s="7">
        <v>44117.8</v>
      </c>
      <c r="T58" s="3">
        <v>17125</v>
      </c>
      <c r="U58">
        <v>16891.099999999999</v>
      </c>
    </row>
    <row r="59" spans="1:21">
      <c r="A59">
        <v>2017</v>
      </c>
      <c r="B59">
        <v>12</v>
      </c>
      <c r="C59" s="25">
        <v>1</v>
      </c>
      <c r="D59" s="25">
        <v>1</v>
      </c>
      <c r="E59">
        <v>1</v>
      </c>
      <c r="F59">
        <f t="shared" si="5"/>
        <v>0.41666666666666669</v>
      </c>
      <c r="G59" s="3">
        <v>65200</v>
      </c>
      <c r="H59">
        <v>12</v>
      </c>
      <c r="I59">
        <f>8/H59</f>
        <v>0.66666666666666663</v>
      </c>
      <c r="J59">
        <v>1</v>
      </c>
      <c r="K59">
        <v>1</v>
      </c>
      <c r="L59">
        <v>1</v>
      </c>
      <c r="M59">
        <f t="shared" si="0"/>
        <v>5.3622831626746088E-2</v>
      </c>
      <c r="N59">
        <v>1</v>
      </c>
      <c r="O59">
        <f t="shared" si="4"/>
        <v>-0.76723849172169578</v>
      </c>
      <c r="P59">
        <f t="shared" si="2"/>
        <v>0.36626831402505161</v>
      </c>
      <c r="R59">
        <v>2200</v>
      </c>
      <c r="S59" s="7">
        <v>41027.300000000003</v>
      </c>
      <c r="T59">
        <v>16718.400000000001</v>
      </c>
      <c r="U59">
        <v>15027</v>
      </c>
    </row>
    <row r="60" spans="1:21">
      <c r="A60">
        <v>2018</v>
      </c>
      <c r="B60">
        <v>12</v>
      </c>
      <c r="C60" s="25">
        <v>1</v>
      </c>
      <c r="D60" s="25">
        <v>1</v>
      </c>
      <c r="E60">
        <v>1</v>
      </c>
      <c r="F60">
        <f t="shared" si="5"/>
        <v>0.41666666666666669</v>
      </c>
      <c r="G60" s="3">
        <v>66000</v>
      </c>
      <c r="H60">
        <v>12</v>
      </c>
      <c r="I60">
        <f>8/H60</f>
        <v>0.66666666666666663</v>
      </c>
      <c r="J60">
        <v>1</v>
      </c>
      <c r="K60">
        <v>1</v>
      </c>
      <c r="L60">
        <v>1</v>
      </c>
      <c r="M60">
        <f t="shared" si="0"/>
        <v>7.8290924855766705E-2</v>
      </c>
      <c r="N60">
        <v>1</v>
      </c>
      <c r="O60">
        <f t="shared" si="4"/>
        <v>-0.50793633357865486</v>
      </c>
      <c r="P60">
        <f t="shared" si="2"/>
        <v>0.29858791918171729</v>
      </c>
      <c r="R60">
        <v>3286.7</v>
      </c>
      <c r="S60">
        <v>41980.6</v>
      </c>
      <c r="T60">
        <v>18207.400000000001</v>
      </c>
      <c r="U60">
        <v>12534.9</v>
      </c>
    </row>
    <row r="61" spans="1:21" s="16" customFormat="1" ht="15.75" thickBot="1">
      <c r="A61" s="16">
        <v>2019</v>
      </c>
      <c r="B61" s="16">
        <v>12</v>
      </c>
      <c r="C61" s="16">
        <v>1</v>
      </c>
      <c r="D61" s="16">
        <v>1</v>
      </c>
      <c r="E61" s="16">
        <v>1</v>
      </c>
      <c r="F61" s="16">
        <f t="shared" si="5"/>
        <v>0.41666666666666669</v>
      </c>
      <c r="G61" s="17">
        <v>67200</v>
      </c>
      <c r="H61" s="16">
        <v>12</v>
      </c>
      <c r="I61" s="16">
        <f>8/H61</f>
        <v>0.66666666666666663</v>
      </c>
      <c r="J61" s="16">
        <v>1</v>
      </c>
      <c r="K61" s="16">
        <v>1</v>
      </c>
      <c r="L61" s="16">
        <v>1</v>
      </c>
      <c r="M61" s="16">
        <f t="shared" si="0"/>
        <v>8.2587338119611151E-2</v>
      </c>
      <c r="N61" s="16">
        <v>1</v>
      </c>
      <c r="O61" s="16">
        <f t="shared" si="4"/>
        <v>-0.45367514644697893</v>
      </c>
      <c r="P61" s="16">
        <f t="shared" si="2"/>
        <v>0.28335909679044574</v>
      </c>
      <c r="R61" s="16">
        <v>3606.3</v>
      </c>
      <c r="S61" s="16">
        <v>43666.5</v>
      </c>
      <c r="T61" s="16">
        <v>19324.400000000001</v>
      </c>
      <c r="U61" s="16">
        <v>12373.3</v>
      </c>
    </row>
    <row r="62" spans="1:21">
      <c r="A62">
        <v>2015</v>
      </c>
      <c r="B62">
        <v>13</v>
      </c>
      <c r="C62" s="25">
        <v>2</v>
      </c>
      <c r="D62" s="25">
        <v>1</v>
      </c>
      <c r="E62">
        <v>1</v>
      </c>
      <c r="F62">
        <f>6/H62</f>
        <v>0.35294117647058826</v>
      </c>
      <c r="G62" s="3">
        <v>120254</v>
      </c>
      <c r="H62">
        <v>17</v>
      </c>
      <c r="I62">
        <f>6/H62</f>
        <v>0.35294117647058826</v>
      </c>
      <c r="J62">
        <v>1</v>
      </c>
      <c r="K62">
        <v>1</v>
      </c>
      <c r="L62">
        <v>0</v>
      </c>
      <c r="M62">
        <f t="shared" si="0"/>
        <v>-7.979902467858726E-4</v>
      </c>
      <c r="N62">
        <v>1</v>
      </c>
      <c r="O62">
        <f t="shared" si="4"/>
        <v>-1.2254273504273505</v>
      </c>
      <c r="P62">
        <f t="shared" si="2"/>
        <v>3.3101817644451012E-2</v>
      </c>
      <c r="R62">
        <v>-27</v>
      </c>
      <c r="S62" s="3">
        <v>33835</v>
      </c>
      <c r="T62" s="3">
        <v>936</v>
      </c>
      <c r="U62">
        <v>1120</v>
      </c>
    </row>
    <row r="63" spans="1:21">
      <c r="A63">
        <v>2016</v>
      </c>
      <c r="B63">
        <v>13</v>
      </c>
      <c r="C63" s="25">
        <v>2</v>
      </c>
      <c r="D63" s="25">
        <v>1</v>
      </c>
      <c r="E63">
        <v>1</v>
      </c>
      <c r="F63">
        <f>7/H63</f>
        <v>0.4375</v>
      </c>
      <c r="G63" s="3">
        <v>117997</v>
      </c>
      <c r="H63">
        <v>16</v>
      </c>
      <c r="I63">
        <v>0.41699999999999998</v>
      </c>
      <c r="J63">
        <v>1</v>
      </c>
      <c r="K63">
        <v>1</v>
      </c>
      <c r="L63">
        <v>0</v>
      </c>
      <c r="M63">
        <f t="shared" si="0"/>
        <v>-1.1189533482527114E-3</v>
      </c>
      <c r="N63">
        <v>1</v>
      </c>
      <c r="O63">
        <f t="shared" si="4"/>
        <v>-0.32899869960988298</v>
      </c>
      <c r="P63">
        <f t="shared" si="2"/>
        <v>6.1398978596430825E-3</v>
      </c>
      <c r="R63">
        <v>-39</v>
      </c>
      <c r="S63" s="3">
        <v>34854</v>
      </c>
      <c r="T63" s="3">
        <v>769</v>
      </c>
      <c r="U63">
        <v>214</v>
      </c>
    </row>
    <row r="64" spans="1:21">
      <c r="A64">
        <v>2017</v>
      </c>
      <c r="B64">
        <v>13</v>
      </c>
      <c r="C64" s="25">
        <v>2</v>
      </c>
      <c r="D64" s="25">
        <v>1</v>
      </c>
      <c r="E64">
        <v>1</v>
      </c>
      <c r="F64">
        <f>7/H64</f>
        <v>0.46666666666666667</v>
      </c>
      <c r="G64" s="3">
        <v>115530</v>
      </c>
      <c r="H64">
        <v>15</v>
      </c>
      <c r="I64">
        <f>5/H64</f>
        <v>0.33333333333333331</v>
      </c>
      <c r="J64">
        <v>1</v>
      </c>
      <c r="K64">
        <v>1</v>
      </c>
      <c r="L64">
        <v>0</v>
      </c>
      <c r="M64">
        <f t="shared" si="0"/>
        <v>-7.546536978031192E-4</v>
      </c>
      <c r="N64">
        <v>1</v>
      </c>
      <c r="O64">
        <f t="shared" si="4"/>
        <v>-0.20531154239019409</v>
      </c>
      <c r="P64">
        <f t="shared" si="2"/>
        <v>4.8633238302867683E-3</v>
      </c>
      <c r="R64">
        <v>-27</v>
      </c>
      <c r="S64" s="3">
        <v>35778</v>
      </c>
      <c r="T64" s="3">
        <v>979</v>
      </c>
      <c r="U64">
        <v>174</v>
      </c>
    </row>
    <row r="65" spans="1:21">
      <c r="A65">
        <v>2018</v>
      </c>
      <c r="B65">
        <v>13</v>
      </c>
      <c r="C65" s="25">
        <v>2</v>
      </c>
      <c r="D65" s="25">
        <v>1</v>
      </c>
      <c r="E65">
        <v>1</v>
      </c>
      <c r="F65">
        <f>7/H65</f>
        <v>0.5</v>
      </c>
      <c r="G65" s="3">
        <v>129000</v>
      </c>
      <c r="H65">
        <v>14</v>
      </c>
      <c r="I65">
        <f>5/H65</f>
        <v>0.35714285714285715</v>
      </c>
      <c r="J65">
        <v>1</v>
      </c>
      <c r="K65">
        <v>1</v>
      </c>
      <c r="L65">
        <v>0</v>
      </c>
      <c r="M65">
        <f t="shared" si="0"/>
        <v>-2.5307912940779483E-3</v>
      </c>
      <c r="N65">
        <v>1</v>
      </c>
      <c r="O65">
        <f t="shared" si="4"/>
        <v>-1.1904231625835189</v>
      </c>
      <c r="P65">
        <f t="shared" si="2"/>
        <v>8.7649738484899611E-2</v>
      </c>
      <c r="R65">
        <v>-30</v>
      </c>
      <c r="S65" s="3">
        <v>11854</v>
      </c>
      <c r="T65" s="3">
        <v>898</v>
      </c>
      <c r="U65">
        <v>1039</v>
      </c>
    </row>
    <row r="66" spans="1:21" s="16" customFormat="1" ht="15.75" thickBot="1">
      <c r="A66" s="16">
        <v>2019</v>
      </c>
      <c r="B66" s="16">
        <v>13</v>
      </c>
      <c r="C66" s="16">
        <v>2</v>
      </c>
      <c r="D66" s="16">
        <v>1</v>
      </c>
      <c r="E66" s="16">
        <v>1</v>
      </c>
      <c r="F66" s="16">
        <f>7/H66</f>
        <v>0.53846153846153844</v>
      </c>
      <c r="G66" s="17">
        <v>130500</v>
      </c>
      <c r="H66" s="16">
        <v>13</v>
      </c>
      <c r="I66" s="16">
        <f>5/H66</f>
        <v>0.38461538461538464</v>
      </c>
      <c r="J66" s="16">
        <v>1</v>
      </c>
      <c r="K66" s="16">
        <v>1</v>
      </c>
      <c r="L66" s="16">
        <v>0</v>
      </c>
      <c r="M66" s="16">
        <f t="shared" si="0"/>
        <v>-3.1677225741913971E-3</v>
      </c>
      <c r="N66" s="16">
        <v>1</v>
      </c>
      <c r="O66" s="16">
        <f t="shared" si="4"/>
        <v>-1.1615226337448559</v>
      </c>
      <c r="P66" s="16">
        <f t="shared" si="2"/>
        <v>9.0946982327442485E-2</v>
      </c>
      <c r="R66" s="16">
        <v>-38</v>
      </c>
      <c r="S66" s="17">
        <v>11996</v>
      </c>
      <c r="T66" s="17">
        <v>972</v>
      </c>
      <c r="U66" s="16">
        <v>1091</v>
      </c>
    </row>
    <row r="67" spans="1:21">
      <c r="A67">
        <v>2015</v>
      </c>
      <c r="B67">
        <v>14</v>
      </c>
      <c r="C67" s="25">
        <v>1</v>
      </c>
      <c r="D67" s="25">
        <v>1</v>
      </c>
      <c r="E67">
        <v>1</v>
      </c>
      <c r="F67">
        <f>10/H67</f>
        <v>0.52631578947368418</v>
      </c>
      <c r="G67" s="3">
        <v>154935</v>
      </c>
      <c r="H67">
        <v>19</v>
      </c>
      <c r="I67">
        <f>8/H67</f>
        <v>0.42105263157894735</v>
      </c>
      <c r="J67">
        <v>1</v>
      </c>
      <c r="K67">
        <v>1</v>
      </c>
      <c r="L67">
        <v>1</v>
      </c>
      <c r="M67">
        <f t="shared" ref="M67:M130" si="6">R67/S67</f>
        <v>-4.6309551967533514E-3</v>
      </c>
      <c r="N67">
        <v>1</v>
      </c>
      <c r="O67">
        <f t="shared" si="4"/>
        <v>-0.81844102564102561</v>
      </c>
      <c r="P67">
        <f t="shared" ref="P67:P130" si="7">U67/S67</f>
        <v>0.2437164660334375</v>
      </c>
      <c r="R67">
        <v>-744</v>
      </c>
      <c r="S67" s="3">
        <v>160658</v>
      </c>
      <c r="T67" s="3">
        <v>48750</v>
      </c>
      <c r="U67" s="3">
        <v>39155</v>
      </c>
    </row>
    <row r="68" spans="1:21">
      <c r="A68">
        <v>2016</v>
      </c>
      <c r="B68">
        <v>14</v>
      </c>
      <c r="C68" s="25">
        <v>1</v>
      </c>
      <c r="D68" s="25">
        <v>1</v>
      </c>
      <c r="E68">
        <v>1</v>
      </c>
      <c r="F68">
        <f>9/H68</f>
        <v>0.47368421052631576</v>
      </c>
      <c r="G68">
        <v>153090</v>
      </c>
      <c r="H68">
        <v>19</v>
      </c>
      <c r="I68">
        <f>8/H68</f>
        <v>0.42105263157894735</v>
      </c>
      <c r="J68">
        <v>0</v>
      </c>
      <c r="K68">
        <v>1</v>
      </c>
      <c r="L68">
        <v>1</v>
      </c>
      <c r="M68">
        <f t="shared" si="6"/>
        <v>-8.8076265465397256E-3</v>
      </c>
      <c r="N68">
        <v>1</v>
      </c>
      <c r="O68">
        <f t="shared" si="4"/>
        <v>-0.84375206284243187</v>
      </c>
      <c r="P68">
        <f t="shared" si="7"/>
        <v>0.23312449920819689</v>
      </c>
      <c r="R68">
        <v>-1396</v>
      </c>
      <c r="S68">
        <v>158499</v>
      </c>
      <c r="T68">
        <v>45447</v>
      </c>
      <c r="U68" s="3">
        <v>36950</v>
      </c>
    </row>
    <row r="69" spans="1:21">
      <c r="A69">
        <v>2017</v>
      </c>
      <c r="B69">
        <v>14</v>
      </c>
      <c r="C69" s="25">
        <v>1</v>
      </c>
      <c r="D69" s="25">
        <v>1</v>
      </c>
      <c r="E69">
        <v>1</v>
      </c>
      <c r="F69">
        <f>9/H69</f>
        <v>0.47368421052631576</v>
      </c>
      <c r="G69" s="3">
        <v>155128</v>
      </c>
      <c r="H69">
        <v>19</v>
      </c>
      <c r="I69">
        <f>8/H69</f>
        <v>0.42105263157894735</v>
      </c>
      <c r="J69">
        <v>0</v>
      </c>
      <c r="K69">
        <v>1</v>
      </c>
      <c r="L69">
        <v>1</v>
      </c>
      <c r="M69">
        <f t="shared" si="6"/>
        <v>-9.0333395418141175E-3</v>
      </c>
      <c r="N69">
        <v>1</v>
      </c>
      <c r="O69">
        <f t="shared" si="4"/>
        <v>-0.81792986823872038</v>
      </c>
      <c r="P69">
        <f t="shared" si="7"/>
        <v>0.22262059973924381</v>
      </c>
      <c r="R69">
        <v>-1358</v>
      </c>
      <c r="S69">
        <v>150332</v>
      </c>
      <c r="T69">
        <v>42577</v>
      </c>
      <c r="U69" s="3">
        <v>33467</v>
      </c>
    </row>
    <row r="70" spans="1:21">
      <c r="A70">
        <v>2018</v>
      </c>
      <c r="B70">
        <v>14</v>
      </c>
      <c r="C70" s="25">
        <v>1</v>
      </c>
      <c r="D70" s="25">
        <v>1</v>
      </c>
      <c r="E70">
        <v>1</v>
      </c>
      <c r="F70">
        <f>7/H70</f>
        <v>0.3888888888888889</v>
      </c>
      <c r="G70" s="3">
        <v>160301</v>
      </c>
      <c r="H70">
        <v>18</v>
      </c>
      <c r="I70">
        <f>9/H70</f>
        <v>0.5</v>
      </c>
      <c r="J70">
        <v>0</v>
      </c>
      <c r="K70">
        <v>1</v>
      </c>
      <c r="L70">
        <v>1</v>
      </c>
      <c r="M70">
        <f t="shared" si="6"/>
        <v>-6.8834497924555307E-3</v>
      </c>
      <c r="N70">
        <v>1</v>
      </c>
      <c r="O70">
        <f t="shared" si="4"/>
        <v>-0.81180234972277177</v>
      </c>
      <c r="P70">
        <f t="shared" si="7"/>
        <v>0.20935316391458797</v>
      </c>
      <c r="R70">
        <v>-1058</v>
      </c>
      <c r="S70" s="3">
        <v>153702</v>
      </c>
      <c r="T70" s="3">
        <v>40941</v>
      </c>
      <c r="U70" s="3">
        <v>32178</v>
      </c>
    </row>
    <row r="71" spans="1:21" s="16" customFormat="1" ht="15.75" thickBot="1">
      <c r="A71" s="16">
        <v>2019</v>
      </c>
      <c r="B71" s="16">
        <v>14</v>
      </c>
      <c r="C71" s="16">
        <v>1</v>
      </c>
      <c r="D71" s="16">
        <v>1</v>
      </c>
      <c r="E71" s="16">
        <v>1</v>
      </c>
      <c r="F71" s="16">
        <f>4/H71</f>
        <v>0.30769230769230771</v>
      </c>
      <c r="G71" s="17">
        <v>171103</v>
      </c>
      <c r="H71" s="16">
        <v>13</v>
      </c>
      <c r="I71" s="16">
        <f>6/H71</f>
        <v>0.46153846153846156</v>
      </c>
      <c r="J71" s="16">
        <v>0</v>
      </c>
      <c r="K71" s="16">
        <v>1</v>
      </c>
      <c r="L71" s="16">
        <v>1</v>
      </c>
      <c r="M71" s="16">
        <f t="shared" si="6"/>
        <v>-5.8262877597892275E-3</v>
      </c>
      <c r="N71" s="16">
        <v>1</v>
      </c>
      <c r="O71" s="16">
        <f t="shared" si="4"/>
        <v>-1.0378052948444936</v>
      </c>
      <c r="P71" s="16">
        <f t="shared" si="7"/>
        <v>0.24121206811312135</v>
      </c>
      <c r="R71" s="16">
        <v>-931</v>
      </c>
      <c r="S71" s="17">
        <v>159793</v>
      </c>
      <c r="T71" s="17">
        <v>38037</v>
      </c>
      <c r="U71" s="17">
        <v>38544</v>
      </c>
    </row>
    <row r="72" spans="1:21">
      <c r="A72">
        <v>2015</v>
      </c>
      <c r="B72">
        <v>15</v>
      </c>
      <c r="C72" s="25">
        <v>2</v>
      </c>
      <c r="D72" s="25">
        <v>1</v>
      </c>
      <c r="E72">
        <v>1</v>
      </c>
      <c r="F72">
        <f>4/H72</f>
        <v>0.36363636363636365</v>
      </c>
      <c r="G72" s="3">
        <v>38801</v>
      </c>
      <c r="H72">
        <v>11</v>
      </c>
      <c r="I72">
        <f>4/H72</f>
        <v>0.36363636363636365</v>
      </c>
      <c r="J72">
        <v>1</v>
      </c>
      <c r="K72">
        <v>1</v>
      </c>
      <c r="L72">
        <v>1</v>
      </c>
      <c r="M72">
        <f t="shared" si="6"/>
        <v>-1.4884196756502926E-3</v>
      </c>
      <c r="N72">
        <v>1</v>
      </c>
      <c r="O72">
        <f t="shared" si="4"/>
        <v>-0.32288287978250207</v>
      </c>
      <c r="P72">
        <f t="shared" si="7"/>
        <v>0.15586060006372954</v>
      </c>
      <c r="R72">
        <v>-35.5</v>
      </c>
      <c r="S72" s="7">
        <v>23850.799999999999</v>
      </c>
      <c r="T72" s="7">
        <v>11623.1</v>
      </c>
      <c r="U72" s="4">
        <v>3717.4</v>
      </c>
    </row>
    <row r="73" spans="1:21">
      <c r="A73">
        <v>2016</v>
      </c>
      <c r="B73">
        <v>15</v>
      </c>
      <c r="C73" s="25">
        <v>2</v>
      </c>
      <c r="D73" s="25">
        <v>1</v>
      </c>
      <c r="E73">
        <v>1</v>
      </c>
      <c r="F73">
        <f>7/H73</f>
        <v>0.63636363636363635</v>
      </c>
      <c r="G73">
        <v>40052</v>
      </c>
      <c r="H73">
        <v>11</v>
      </c>
      <c r="I73">
        <f t="shared" ref="I73:I81" si="8">6/H73</f>
        <v>0.54545454545454541</v>
      </c>
      <c r="J73">
        <v>1</v>
      </c>
      <c r="K73">
        <v>1</v>
      </c>
      <c r="L73">
        <v>1</v>
      </c>
      <c r="M73">
        <f t="shared" si="6"/>
        <v>-1.3463689465180828E-3</v>
      </c>
      <c r="N73">
        <v>1</v>
      </c>
      <c r="O73">
        <f t="shared" si="4"/>
        <v>-0.45577111142687587</v>
      </c>
      <c r="P73">
        <f t="shared" si="7"/>
        <v>0.22454534156344505</v>
      </c>
      <c r="R73">
        <v>-32.5</v>
      </c>
      <c r="S73" s="7">
        <v>24139</v>
      </c>
      <c r="T73" s="7">
        <v>11963.9</v>
      </c>
      <c r="U73" s="4">
        <v>5420.3</v>
      </c>
    </row>
    <row r="74" spans="1:21">
      <c r="A74">
        <v>2017</v>
      </c>
      <c r="B74">
        <v>15</v>
      </c>
      <c r="C74" s="25">
        <v>2</v>
      </c>
      <c r="D74" s="25">
        <v>1</v>
      </c>
      <c r="E74">
        <v>1</v>
      </c>
      <c r="F74">
        <f>7/H74</f>
        <v>0.63636363636363635</v>
      </c>
      <c r="G74">
        <v>44055</v>
      </c>
      <c r="H74">
        <v>11</v>
      </c>
      <c r="I74">
        <f t="shared" si="8"/>
        <v>0.54545454545454541</v>
      </c>
      <c r="J74">
        <v>1</v>
      </c>
      <c r="K74">
        <v>1</v>
      </c>
      <c r="L74">
        <v>1</v>
      </c>
      <c r="M74">
        <f t="shared" si="6"/>
        <v>-8.405858296777624E-4</v>
      </c>
      <c r="N74">
        <v>1</v>
      </c>
      <c r="O74">
        <f t="shared" si="4"/>
        <v>-0.41236615345625038</v>
      </c>
      <c r="P74">
        <f t="shared" si="7"/>
        <v>0.20272584390907597</v>
      </c>
      <c r="R74">
        <v>-21.5</v>
      </c>
      <c r="S74" s="7">
        <v>25577.4</v>
      </c>
      <c r="T74" s="7">
        <v>12626.4</v>
      </c>
      <c r="U74">
        <v>5185.2</v>
      </c>
    </row>
    <row r="75" spans="1:21">
      <c r="A75">
        <v>2018</v>
      </c>
      <c r="B75">
        <v>15</v>
      </c>
      <c r="C75" s="25">
        <v>2</v>
      </c>
      <c r="D75" s="25">
        <v>1</v>
      </c>
      <c r="E75">
        <v>1</v>
      </c>
      <c r="F75">
        <f>7/H75</f>
        <v>0.63636363636363635</v>
      </c>
      <c r="G75">
        <v>34795</v>
      </c>
      <c r="H75">
        <v>11</v>
      </c>
      <c r="I75">
        <f t="shared" si="8"/>
        <v>0.54545454545454541</v>
      </c>
      <c r="J75">
        <v>1</v>
      </c>
      <c r="K75">
        <v>1</v>
      </c>
      <c r="L75">
        <v>1</v>
      </c>
      <c r="M75">
        <f t="shared" si="6"/>
        <v>-1.6520416520416519E-3</v>
      </c>
      <c r="N75">
        <v>1</v>
      </c>
      <c r="O75">
        <f t="shared" si="4"/>
        <v>-0.28856245527550289</v>
      </c>
      <c r="P75">
        <f t="shared" si="7"/>
        <v>0.13422721422721423</v>
      </c>
      <c r="R75">
        <v>-35.299999999999997</v>
      </c>
      <c r="S75" s="7">
        <v>21367.5</v>
      </c>
      <c r="T75" s="7">
        <v>10061.6</v>
      </c>
      <c r="U75">
        <v>2868.1</v>
      </c>
    </row>
    <row r="76" spans="1:21" s="16" customFormat="1" ht="15.75" thickBot="1">
      <c r="A76" s="16">
        <v>2019</v>
      </c>
      <c r="B76" s="16">
        <v>15</v>
      </c>
      <c r="C76" s="16">
        <v>2</v>
      </c>
      <c r="D76" s="16">
        <v>1</v>
      </c>
      <c r="E76" s="16">
        <v>1</v>
      </c>
      <c r="F76" s="16">
        <f>6/H76</f>
        <v>0.54545454545454541</v>
      </c>
      <c r="G76" s="17">
        <v>38068</v>
      </c>
      <c r="H76" s="16">
        <v>11</v>
      </c>
      <c r="I76" s="16">
        <f t="shared" si="8"/>
        <v>0.54545454545454541</v>
      </c>
      <c r="J76" s="16">
        <v>1</v>
      </c>
      <c r="K76" s="16">
        <v>1</v>
      </c>
      <c r="L76" s="16">
        <v>1</v>
      </c>
      <c r="M76" s="16">
        <f t="shared" si="6"/>
        <v>-1.6465180011934494E-3</v>
      </c>
      <c r="N76" s="16">
        <v>1</v>
      </c>
      <c r="O76" s="16">
        <f t="shared" si="4"/>
        <v>-0.30822140900120704</v>
      </c>
      <c r="P76" s="16">
        <f t="shared" si="7"/>
        <v>0.11686594323012206</v>
      </c>
      <c r="R76" s="16">
        <v>-44.7</v>
      </c>
      <c r="S76" s="19">
        <v>27148.2</v>
      </c>
      <c r="T76" s="19">
        <v>10438.6</v>
      </c>
      <c r="U76" s="16">
        <v>3172.7</v>
      </c>
    </row>
    <row r="77" spans="1:21">
      <c r="A77">
        <v>2015</v>
      </c>
      <c r="B77">
        <v>16</v>
      </c>
      <c r="C77" s="25">
        <v>2</v>
      </c>
      <c r="D77" s="25">
        <v>1</v>
      </c>
      <c r="E77">
        <v>1</v>
      </c>
      <c r="F77">
        <f>4/H77</f>
        <v>0.26666666666666666</v>
      </c>
      <c r="G77" s="3">
        <v>18972</v>
      </c>
      <c r="H77">
        <v>15</v>
      </c>
      <c r="I77">
        <f t="shared" si="8"/>
        <v>0.4</v>
      </c>
      <c r="J77">
        <v>1</v>
      </c>
      <c r="K77">
        <v>1</v>
      </c>
      <c r="L77">
        <v>1</v>
      </c>
      <c r="M77">
        <f t="shared" si="6"/>
        <v>-3.728238699914468E-3</v>
      </c>
      <c r="N77">
        <v>1</v>
      </c>
      <c r="O77">
        <f t="shared" si="4"/>
        <v>-0.65771726369656824</v>
      </c>
      <c r="P77">
        <f t="shared" si="7"/>
        <v>0.28378235410224356</v>
      </c>
      <c r="R77">
        <v>-113.331</v>
      </c>
      <c r="S77" s="3">
        <v>30398</v>
      </c>
      <c r="T77" s="3">
        <v>13288</v>
      </c>
      <c r="U77">
        <v>8626.4159999999993</v>
      </c>
    </row>
    <row r="78" spans="1:21">
      <c r="A78">
        <v>2016</v>
      </c>
      <c r="B78">
        <v>16</v>
      </c>
      <c r="C78" s="25">
        <v>2</v>
      </c>
      <c r="D78" s="25">
        <v>1</v>
      </c>
      <c r="E78">
        <v>1</v>
      </c>
      <c r="F78">
        <f>5/H78</f>
        <v>0.33333333333333331</v>
      </c>
      <c r="G78" s="3">
        <v>18442</v>
      </c>
      <c r="H78">
        <v>15</v>
      </c>
      <c r="I78">
        <f t="shared" si="8"/>
        <v>0.4</v>
      </c>
      <c r="J78">
        <v>1</v>
      </c>
      <c r="K78">
        <v>1</v>
      </c>
      <c r="L78">
        <v>1</v>
      </c>
      <c r="M78">
        <f t="shared" si="6"/>
        <v>-2.3134518595986668E-3</v>
      </c>
      <c r="N78">
        <v>1</v>
      </c>
      <c r="O78">
        <f t="shared" ref="O78:O136" si="9">(R78-U78)/T78</f>
        <v>-0.67702117577373022</v>
      </c>
      <c r="P78">
        <f t="shared" si="7"/>
        <v>0.29652464213347279</v>
      </c>
      <c r="R78">
        <v>-70.787000000000006</v>
      </c>
      <c r="S78" s="3">
        <v>30598</v>
      </c>
      <c r="T78" s="3">
        <v>13506</v>
      </c>
      <c r="U78">
        <v>9073.0609999999997</v>
      </c>
    </row>
    <row r="79" spans="1:21">
      <c r="A79">
        <v>2017</v>
      </c>
      <c r="B79">
        <v>16</v>
      </c>
      <c r="C79" s="25">
        <v>2</v>
      </c>
      <c r="D79" s="25">
        <v>1</v>
      </c>
      <c r="E79">
        <v>1</v>
      </c>
      <c r="F79">
        <f>5/H79</f>
        <v>0.35714285714285715</v>
      </c>
      <c r="G79" s="3">
        <v>18914</v>
      </c>
      <c r="H79">
        <v>14</v>
      </c>
      <c r="I79">
        <f t="shared" si="8"/>
        <v>0.42857142857142855</v>
      </c>
      <c r="J79">
        <v>1</v>
      </c>
      <c r="K79">
        <v>1</v>
      </c>
      <c r="L79">
        <v>1</v>
      </c>
      <c r="M79">
        <f t="shared" si="6"/>
        <v>-2.4440308428609414E-3</v>
      </c>
      <c r="N79">
        <v>1</v>
      </c>
      <c r="O79">
        <f t="shared" si="9"/>
        <v>-0.51873541696672909</v>
      </c>
      <c r="P79">
        <f t="shared" si="7"/>
        <v>0.23695905344323318</v>
      </c>
      <c r="R79">
        <v>-73.536000000000001</v>
      </c>
      <c r="S79" s="3">
        <v>30088</v>
      </c>
      <c r="T79" s="3">
        <v>13886</v>
      </c>
      <c r="U79">
        <v>7129.6239999999998</v>
      </c>
    </row>
    <row r="80" spans="1:21">
      <c r="A80">
        <v>2018</v>
      </c>
      <c r="B80">
        <v>16</v>
      </c>
      <c r="C80" s="25">
        <v>2</v>
      </c>
      <c r="D80" s="25">
        <v>1</v>
      </c>
      <c r="E80">
        <v>1</v>
      </c>
      <c r="F80">
        <f>5/H80</f>
        <v>0.38461538461538464</v>
      </c>
      <c r="G80" s="3">
        <v>18900</v>
      </c>
      <c r="H80" s="3">
        <v>13</v>
      </c>
      <c r="I80">
        <f t="shared" si="8"/>
        <v>0.46153846153846156</v>
      </c>
      <c r="J80">
        <v>1</v>
      </c>
      <c r="K80">
        <v>1</v>
      </c>
      <c r="L80">
        <v>1</v>
      </c>
      <c r="M80">
        <f t="shared" si="6"/>
        <v>-2.5047026185804184E-3</v>
      </c>
      <c r="N80">
        <v>1</v>
      </c>
      <c r="O80">
        <f t="shared" si="9"/>
        <v>-0.46827366804646814</v>
      </c>
      <c r="P80">
        <f t="shared" si="7"/>
        <v>0.23478479599431626</v>
      </c>
      <c r="R80">
        <v>-74.034000000000006</v>
      </c>
      <c r="S80" s="3">
        <v>29558</v>
      </c>
      <c r="T80" s="3">
        <v>14978</v>
      </c>
      <c r="U80">
        <v>6939.7690000000002</v>
      </c>
    </row>
    <row r="81" spans="1:21" s="16" customFormat="1" ht="15.75" thickBot="1">
      <c r="A81" s="16">
        <v>2019</v>
      </c>
      <c r="B81" s="16">
        <v>16</v>
      </c>
      <c r="C81" s="16">
        <v>2</v>
      </c>
      <c r="D81" s="16">
        <v>1</v>
      </c>
      <c r="E81" s="16">
        <v>1</v>
      </c>
      <c r="F81" s="16">
        <f>7/H81</f>
        <v>0.4375</v>
      </c>
      <c r="G81" s="17">
        <v>19098</v>
      </c>
      <c r="H81" s="16">
        <v>16</v>
      </c>
      <c r="I81" s="16">
        <f t="shared" si="8"/>
        <v>0.375</v>
      </c>
      <c r="J81" s="16">
        <v>1</v>
      </c>
      <c r="K81" s="16">
        <v>1</v>
      </c>
      <c r="L81" s="16">
        <v>1</v>
      </c>
      <c r="M81" s="16">
        <f t="shared" si="6"/>
        <v>-2.8092124335641813E-3</v>
      </c>
      <c r="N81" s="16">
        <v>1</v>
      </c>
      <c r="O81" s="16">
        <f t="shared" si="9"/>
        <v>-0.44087072055370163</v>
      </c>
      <c r="P81" s="16">
        <f t="shared" si="7"/>
        <v>0.2269917216943147</v>
      </c>
      <c r="R81" s="16">
        <v>-87.212000000000003</v>
      </c>
      <c r="S81" s="17">
        <v>31045</v>
      </c>
      <c r="T81" s="17">
        <v>16182</v>
      </c>
      <c r="U81" s="16">
        <v>7046.9579999999996</v>
      </c>
    </row>
    <row r="82" spans="1:21">
      <c r="A82">
        <v>2015</v>
      </c>
      <c r="B82">
        <v>17</v>
      </c>
      <c r="C82" s="25">
        <v>2</v>
      </c>
      <c r="D82" s="25">
        <v>1</v>
      </c>
      <c r="E82">
        <v>1</v>
      </c>
      <c r="F82">
        <f>6/H82</f>
        <v>0.35294117647058826</v>
      </c>
      <c r="G82" s="3">
        <v>170372</v>
      </c>
      <c r="H82">
        <v>17</v>
      </c>
      <c r="I82">
        <f>7/H82</f>
        <v>0.41176470588235292</v>
      </c>
      <c r="J82">
        <v>1</v>
      </c>
      <c r="K82">
        <v>1</v>
      </c>
      <c r="L82">
        <v>1</v>
      </c>
      <c r="M82">
        <f t="shared" si="6"/>
        <v>5.4561656042223593E-2</v>
      </c>
      <c r="N82">
        <v>1</v>
      </c>
      <c r="O82">
        <f t="shared" si="9"/>
        <v>-0.37840261658577756</v>
      </c>
      <c r="P82">
        <f t="shared" si="7"/>
        <v>0.21845225855096306</v>
      </c>
      <c r="R82">
        <v>2388</v>
      </c>
      <c r="S82" s="3">
        <v>43767</v>
      </c>
      <c r="T82" s="3">
        <v>18956</v>
      </c>
      <c r="U82">
        <v>9561</v>
      </c>
    </row>
    <row r="83" spans="1:21">
      <c r="A83">
        <v>2016</v>
      </c>
      <c r="B83">
        <v>17</v>
      </c>
      <c r="C83" s="25">
        <v>2</v>
      </c>
      <c r="D83" s="25">
        <v>1</v>
      </c>
      <c r="E83">
        <v>1</v>
      </c>
      <c r="F83">
        <f>5/H83</f>
        <v>0.3125</v>
      </c>
      <c r="G83" s="3">
        <v>172696</v>
      </c>
      <c r="H83">
        <v>16</v>
      </c>
      <c r="I83">
        <f>7/H83</f>
        <v>0.4375</v>
      </c>
      <c r="J83">
        <v>1</v>
      </c>
      <c r="K83">
        <v>1</v>
      </c>
      <c r="L83">
        <v>1</v>
      </c>
      <c r="M83">
        <f t="shared" si="6"/>
        <v>5.3549135009809165E-2</v>
      </c>
      <c r="N83">
        <v>1</v>
      </c>
      <c r="O83">
        <f t="shared" si="9"/>
        <v>-0.34063415933919533</v>
      </c>
      <c r="P83">
        <f t="shared" si="7"/>
        <v>0.19604958088104155</v>
      </c>
      <c r="R83">
        <v>2402</v>
      </c>
      <c r="S83" s="3">
        <v>44856</v>
      </c>
      <c r="T83" s="3">
        <v>18765</v>
      </c>
      <c r="U83">
        <v>8794</v>
      </c>
    </row>
    <row r="84" spans="1:21">
      <c r="A84">
        <v>2017</v>
      </c>
      <c r="B84">
        <v>17</v>
      </c>
      <c r="C84" s="25">
        <v>2</v>
      </c>
      <c r="D84" s="25">
        <v>1</v>
      </c>
      <c r="E84">
        <v>1</v>
      </c>
      <c r="F84">
        <f>5/H84</f>
        <v>0.35714285714285715</v>
      </c>
      <c r="G84" s="3">
        <v>179149</v>
      </c>
      <c r="H84">
        <v>14</v>
      </c>
      <c r="I84">
        <f>8/H84</f>
        <v>0.5714285714285714</v>
      </c>
      <c r="J84">
        <v>1</v>
      </c>
      <c r="K84">
        <v>1</v>
      </c>
      <c r="L84">
        <v>1</v>
      </c>
      <c r="M84">
        <f t="shared" si="6"/>
        <v>6.0349045832653728E-2</v>
      </c>
      <c r="N84">
        <v>1</v>
      </c>
      <c r="O84">
        <f t="shared" si="9"/>
        <v>-0.33187134502923976</v>
      </c>
      <c r="P84">
        <f t="shared" si="7"/>
        <v>0.20315958711000304</v>
      </c>
      <c r="R84">
        <v>2590</v>
      </c>
      <c r="S84" s="3">
        <v>42917</v>
      </c>
      <c r="T84" s="3">
        <v>18468</v>
      </c>
      <c r="U84">
        <v>8719</v>
      </c>
    </row>
    <row r="85" spans="1:21">
      <c r="A85">
        <v>2018</v>
      </c>
      <c r="B85">
        <v>17</v>
      </c>
      <c r="C85" s="25">
        <v>2</v>
      </c>
      <c r="D85" s="25">
        <v>1</v>
      </c>
      <c r="E85">
        <v>1</v>
      </c>
      <c r="F85">
        <f t="shared" ref="F85:F90" si="10">6/H85</f>
        <v>0.42857142857142855</v>
      </c>
      <c r="G85" s="3">
        <v>181001</v>
      </c>
      <c r="H85">
        <v>14</v>
      </c>
      <c r="I85">
        <f>8/H85</f>
        <v>0.5714285714285714</v>
      </c>
      <c r="J85">
        <v>1</v>
      </c>
      <c r="K85">
        <v>1</v>
      </c>
      <c r="L85">
        <v>1</v>
      </c>
      <c r="M85">
        <f t="shared" si="6"/>
        <v>5.6047700170357755E-2</v>
      </c>
      <c r="N85">
        <v>1</v>
      </c>
      <c r="O85">
        <f t="shared" si="9"/>
        <v>-0.35821947516807634</v>
      </c>
      <c r="P85">
        <f t="shared" si="7"/>
        <v>0.19674190800681432</v>
      </c>
      <c r="R85">
        <v>2632</v>
      </c>
      <c r="S85" s="3">
        <v>46960</v>
      </c>
      <c r="T85" s="3">
        <v>18444</v>
      </c>
      <c r="U85">
        <v>9239</v>
      </c>
    </row>
    <row r="86" spans="1:21" s="16" customFormat="1" ht="15.75" thickBot="1">
      <c r="A86" s="16">
        <v>2019</v>
      </c>
      <c r="B86" s="16">
        <v>17</v>
      </c>
      <c r="C86" s="16">
        <v>2</v>
      </c>
      <c r="D86" s="16">
        <v>1</v>
      </c>
      <c r="E86" s="16">
        <v>1</v>
      </c>
      <c r="F86" s="16">
        <f t="shared" si="10"/>
        <v>0.42857142857142855</v>
      </c>
      <c r="G86" s="16">
        <v>170639</v>
      </c>
      <c r="H86" s="16">
        <v>14</v>
      </c>
      <c r="I86" s="16">
        <f>8/H86</f>
        <v>0.5714285714285714</v>
      </c>
      <c r="J86" s="16">
        <v>1</v>
      </c>
      <c r="K86" s="16">
        <v>1</v>
      </c>
      <c r="L86" s="16">
        <v>1</v>
      </c>
      <c r="M86" s="16">
        <f t="shared" si="6"/>
        <v>5.5198767580977533E-2</v>
      </c>
      <c r="N86" s="16">
        <v>1</v>
      </c>
      <c r="O86" s="16">
        <f t="shared" si="9"/>
        <v>-0.48939019365471775</v>
      </c>
      <c r="P86" s="16">
        <f t="shared" si="7"/>
        <v>0.24530340315707341</v>
      </c>
      <c r="R86" s="16">
        <v>2759</v>
      </c>
      <c r="S86" s="17">
        <v>49983</v>
      </c>
      <c r="T86" s="17">
        <v>19416</v>
      </c>
      <c r="U86" s="16">
        <v>12261</v>
      </c>
    </row>
    <row r="87" spans="1:21">
      <c r="A87">
        <v>2015</v>
      </c>
      <c r="B87">
        <v>18</v>
      </c>
      <c r="C87" s="25">
        <v>1</v>
      </c>
      <c r="D87" s="25">
        <v>1</v>
      </c>
      <c r="E87">
        <v>1</v>
      </c>
      <c r="F87">
        <f t="shared" si="10"/>
        <v>0.35294117647058826</v>
      </c>
      <c r="G87" s="3">
        <v>173959</v>
      </c>
      <c r="H87">
        <v>17</v>
      </c>
      <c r="I87">
        <f>12/H87</f>
        <v>0.70588235294117652</v>
      </c>
      <c r="J87">
        <v>1</v>
      </c>
      <c r="K87">
        <v>1</v>
      </c>
      <c r="L87">
        <v>0</v>
      </c>
      <c r="M87">
        <f t="shared" si="6"/>
        <v>-1.9323127678427133E-3</v>
      </c>
      <c r="N87">
        <v>0</v>
      </c>
      <c r="O87">
        <f t="shared" si="9"/>
        <v>-1.305898793050835</v>
      </c>
      <c r="P87">
        <f t="shared" si="7"/>
        <v>0.34386964105593421</v>
      </c>
      <c r="R87" s="4">
        <v>-69.347999999999999</v>
      </c>
      <c r="S87" s="7">
        <v>35888.6</v>
      </c>
      <c r="T87" s="7">
        <v>9503.2999999999993</v>
      </c>
      <c r="U87" s="4">
        <v>12341</v>
      </c>
    </row>
    <row r="88" spans="1:21">
      <c r="A88">
        <v>2016</v>
      </c>
      <c r="B88">
        <v>18</v>
      </c>
      <c r="C88" s="25">
        <v>1</v>
      </c>
      <c r="D88" s="25">
        <v>1</v>
      </c>
      <c r="E88">
        <v>1</v>
      </c>
      <c r="F88">
        <f t="shared" si="10"/>
        <v>0.35294117647058826</v>
      </c>
      <c r="G88" s="3">
        <v>163226</v>
      </c>
      <c r="H88">
        <v>17</v>
      </c>
      <c r="I88">
        <f>13/H88</f>
        <v>0.76470588235294112</v>
      </c>
      <c r="J88">
        <v>1</v>
      </c>
      <c r="K88">
        <v>1</v>
      </c>
      <c r="L88">
        <v>0</v>
      </c>
      <c r="M88">
        <f t="shared" si="6"/>
        <v>-1.5675429258060777E-3</v>
      </c>
      <c r="N88">
        <v>0</v>
      </c>
      <c r="O88">
        <f t="shared" si="9"/>
        <v>-1.4829253647270884</v>
      </c>
      <c r="P88">
        <f t="shared" si="7"/>
        <v>0.34529581651260111</v>
      </c>
      <c r="R88">
        <v>-59.487000000000002</v>
      </c>
      <c r="S88" s="7">
        <v>37949.199999999997</v>
      </c>
      <c r="T88" s="7">
        <v>8876.5</v>
      </c>
      <c r="U88">
        <v>13103.7</v>
      </c>
    </row>
    <row r="89" spans="1:21">
      <c r="A89">
        <v>2017</v>
      </c>
      <c r="B89">
        <v>18</v>
      </c>
      <c r="C89" s="25">
        <v>1</v>
      </c>
      <c r="D89" s="25">
        <v>1</v>
      </c>
      <c r="E89">
        <v>1</v>
      </c>
      <c r="F89">
        <f t="shared" si="10"/>
        <v>0.35294117647058826</v>
      </c>
      <c r="G89" s="3">
        <v>168800</v>
      </c>
      <c r="H89">
        <v>17</v>
      </c>
      <c r="I89">
        <f>10/H89</f>
        <v>0.58823529411764708</v>
      </c>
      <c r="J89">
        <v>1</v>
      </c>
      <c r="K89">
        <v>1</v>
      </c>
      <c r="L89">
        <v>0</v>
      </c>
      <c r="M89">
        <f t="shared" si="6"/>
        <v>-2.5032172512536189E-3</v>
      </c>
      <c r="N89">
        <v>0</v>
      </c>
      <c r="O89">
        <f t="shared" si="9"/>
        <v>-1.6366624695322698</v>
      </c>
      <c r="P89">
        <f t="shared" si="7"/>
        <v>0.36733308796082398</v>
      </c>
      <c r="R89" s="4">
        <v>-95.896000000000001</v>
      </c>
      <c r="S89" s="7">
        <v>38309.1</v>
      </c>
      <c r="T89" s="7">
        <v>8656.7000000000007</v>
      </c>
      <c r="U89" s="4">
        <v>14072.2</v>
      </c>
    </row>
    <row r="90" spans="1:21">
      <c r="A90">
        <v>2018</v>
      </c>
      <c r="B90">
        <v>18</v>
      </c>
      <c r="C90" s="25">
        <v>1</v>
      </c>
      <c r="D90" s="25">
        <v>1</v>
      </c>
      <c r="E90">
        <v>1</v>
      </c>
      <c r="F90">
        <f t="shared" si="10"/>
        <v>0.4</v>
      </c>
      <c r="G90" s="3">
        <v>171495</v>
      </c>
      <c r="H90">
        <v>15</v>
      </c>
      <c r="I90">
        <f>9/H90</f>
        <v>0.6</v>
      </c>
      <c r="J90">
        <v>1</v>
      </c>
      <c r="K90">
        <v>1</v>
      </c>
      <c r="L90">
        <v>0</v>
      </c>
      <c r="M90">
        <f t="shared" si="6"/>
        <v>-6.9496261534781223E-4</v>
      </c>
      <c r="N90">
        <v>0</v>
      </c>
      <c r="O90">
        <f t="shared" si="9"/>
        <v>-2.0021146928320479</v>
      </c>
      <c r="P90">
        <f t="shared" si="7"/>
        <v>0.3633207954354587</v>
      </c>
      <c r="R90">
        <v>-27.308</v>
      </c>
      <c r="S90" s="7">
        <v>39294.199999999997</v>
      </c>
      <c r="T90" s="7">
        <v>7144.3</v>
      </c>
      <c r="U90">
        <v>14276.4</v>
      </c>
    </row>
    <row r="91" spans="1:21" s="16" customFormat="1" ht="15.75" thickBot="1">
      <c r="A91" s="16">
        <v>2019</v>
      </c>
      <c r="B91" s="16">
        <v>18</v>
      </c>
      <c r="C91" s="16">
        <v>1</v>
      </c>
      <c r="D91" s="16">
        <v>1</v>
      </c>
      <c r="E91" s="16">
        <v>1</v>
      </c>
      <c r="F91" s="16">
        <f>5/H91</f>
        <v>0.38461538461538464</v>
      </c>
      <c r="G91" s="17">
        <v>178780</v>
      </c>
      <c r="H91" s="16">
        <v>13</v>
      </c>
      <c r="I91" s="16">
        <f>8/H91</f>
        <v>0.61538461538461542</v>
      </c>
      <c r="J91" s="16">
        <v>1</v>
      </c>
      <c r="K91" s="16">
        <v>1</v>
      </c>
      <c r="L91" s="16">
        <v>0</v>
      </c>
      <c r="M91" s="16">
        <f t="shared" si="6"/>
        <v>-1.3887778287029362E-3</v>
      </c>
      <c r="N91" s="16">
        <v>0</v>
      </c>
      <c r="O91" s="16">
        <f t="shared" si="9"/>
        <v>-2.3665187047920435</v>
      </c>
      <c r="P91" s="16">
        <f t="shared" si="7"/>
        <v>0.40698899041415154</v>
      </c>
      <c r="R91" s="16">
        <v>-56.966000000000001</v>
      </c>
      <c r="S91" s="19">
        <v>41018.800000000003</v>
      </c>
      <c r="T91" s="19">
        <v>7078.4</v>
      </c>
      <c r="U91" s="16">
        <v>16694.2</v>
      </c>
    </row>
    <row r="92" spans="1:21">
      <c r="A92">
        <v>2015</v>
      </c>
      <c r="B92">
        <v>19</v>
      </c>
      <c r="C92" s="25">
        <v>0</v>
      </c>
      <c r="D92" s="25">
        <v>0</v>
      </c>
      <c r="E92">
        <v>1</v>
      </c>
      <c r="F92">
        <f>4/H92</f>
        <v>0.25</v>
      </c>
      <c r="G92" s="3">
        <v>380920</v>
      </c>
      <c r="H92">
        <v>16</v>
      </c>
      <c r="I92">
        <f>9/H92</f>
        <v>0.5625</v>
      </c>
      <c r="J92">
        <v>1</v>
      </c>
      <c r="K92">
        <v>1</v>
      </c>
      <c r="L92">
        <v>0</v>
      </c>
      <c r="M92">
        <f t="shared" si="6"/>
        <v>-6.8743763166648187E-4</v>
      </c>
      <c r="N92">
        <v>0</v>
      </c>
      <c r="O92" s="25">
        <f t="shared" si="9"/>
        <v>-0.71767241379310343</v>
      </c>
      <c r="P92">
        <f t="shared" si="7"/>
        <v>0.16915400820490076</v>
      </c>
      <c r="R92" s="25">
        <v>-31</v>
      </c>
      <c r="S92" s="3">
        <v>45095</v>
      </c>
      <c r="T92" s="3">
        <v>10672</v>
      </c>
      <c r="U92">
        <v>7628</v>
      </c>
    </row>
    <row r="93" spans="1:21">
      <c r="A93">
        <v>2016</v>
      </c>
      <c r="B93">
        <v>19</v>
      </c>
      <c r="C93" s="25">
        <v>0</v>
      </c>
      <c r="D93" s="25">
        <v>0</v>
      </c>
      <c r="E93">
        <v>1</v>
      </c>
      <c r="F93">
        <f>7/H93</f>
        <v>0.41176470588235292</v>
      </c>
      <c r="G93" s="3">
        <v>384151</v>
      </c>
      <c r="H93">
        <v>17</v>
      </c>
      <c r="I93">
        <f>9/H93</f>
        <v>0.52941176470588236</v>
      </c>
      <c r="J93">
        <v>1</v>
      </c>
      <c r="K93">
        <v>1</v>
      </c>
      <c r="L93">
        <v>0</v>
      </c>
      <c r="M93">
        <f t="shared" si="6"/>
        <v>-1.1669566997645614E-3</v>
      </c>
      <c r="N93">
        <v>0</v>
      </c>
      <c r="O93" s="25">
        <f t="shared" si="9"/>
        <v>-0.67721518987341767</v>
      </c>
      <c r="P93">
        <f t="shared" si="7"/>
        <v>0.16531886579997954</v>
      </c>
      <c r="R93" s="25">
        <v>-57</v>
      </c>
      <c r="S93" s="3">
        <v>48845</v>
      </c>
      <c r="T93" s="3">
        <v>12008</v>
      </c>
      <c r="U93" s="3">
        <v>8075</v>
      </c>
    </row>
    <row r="94" spans="1:21">
      <c r="A94">
        <v>2017</v>
      </c>
      <c r="B94">
        <v>19</v>
      </c>
      <c r="C94" s="25">
        <v>0</v>
      </c>
      <c r="D94" s="25">
        <v>0</v>
      </c>
      <c r="E94">
        <v>1</v>
      </c>
      <c r="F94">
        <f>8/H94</f>
        <v>0.42105263157894735</v>
      </c>
      <c r="G94" s="3">
        <v>378923</v>
      </c>
      <c r="H94">
        <v>19</v>
      </c>
      <c r="I94">
        <f>9/H94</f>
        <v>0.47368421052631576</v>
      </c>
      <c r="J94">
        <v>1</v>
      </c>
      <c r="K94">
        <v>1</v>
      </c>
      <c r="L94">
        <v>0</v>
      </c>
      <c r="M94">
        <f t="shared" si="6"/>
        <v>-1.9032480706084119E-3</v>
      </c>
      <c r="N94">
        <v>0</v>
      </c>
      <c r="O94" s="25">
        <f t="shared" si="9"/>
        <v>-0.62406447898675876</v>
      </c>
      <c r="P94">
        <f t="shared" si="7"/>
        <v>0.15679836027858532</v>
      </c>
      <c r="R94" s="25">
        <v>-91</v>
      </c>
      <c r="S94" s="3">
        <v>47813</v>
      </c>
      <c r="T94" s="3">
        <v>12159</v>
      </c>
      <c r="U94" s="3">
        <v>7497</v>
      </c>
    </row>
    <row r="95" spans="1:21">
      <c r="A95">
        <v>2018</v>
      </c>
      <c r="B95">
        <v>19</v>
      </c>
      <c r="C95" s="25">
        <v>0</v>
      </c>
      <c r="D95" s="25">
        <v>0</v>
      </c>
      <c r="E95">
        <v>1</v>
      </c>
      <c r="F95">
        <f>8/H95</f>
        <v>0.42105263157894735</v>
      </c>
      <c r="G95" s="3">
        <v>363862</v>
      </c>
      <c r="H95">
        <v>19</v>
      </c>
      <c r="I95">
        <f>9/H95</f>
        <v>0.47368421052631576</v>
      </c>
      <c r="J95">
        <v>1</v>
      </c>
      <c r="K95">
        <v>1</v>
      </c>
      <c r="L95">
        <v>0</v>
      </c>
      <c r="M95">
        <f t="shared" si="6"/>
        <v>-7.1763265650723969E-4</v>
      </c>
      <c r="N95">
        <v>0</v>
      </c>
      <c r="O95" s="25">
        <f t="shared" si="9"/>
        <v>-0.73622186780081522</v>
      </c>
      <c r="P95">
        <f t="shared" si="7"/>
        <v>0.17465912448815907</v>
      </c>
      <c r="R95" s="25">
        <v>-34</v>
      </c>
      <c r="S95" s="3">
        <v>47378</v>
      </c>
      <c r="T95" s="3">
        <v>11286</v>
      </c>
      <c r="U95">
        <v>8275</v>
      </c>
    </row>
    <row r="96" spans="1:21" s="16" customFormat="1" ht="15.75" thickBot="1">
      <c r="A96" s="16">
        <v>2019</v>
      </c>
      <c r="B96" s="16">
        <v>19</v>
      </c>
      <c r="C96" s="16">
        <v>0</v>
      </c>
      <c r="D96" s="16">
        <v>0</v>
      </c>
      <c r="E96" s="16">
        <v>1</v>
      </c>
      <c r="F96" s="16">
        <f>8/H96</f>
        <v>0.42105263157894735</v>
      </c>
      <c r="G96" s="17">
        <v>321383</v>
      </c>
      <c r="H96" s="16">
        <v>19</v>
      </c>
      <c r="I96" s="16">
        <f>9/H96</f>
        <v>0.47368421052631576</v>
      </c>
      <c r="J96" s="16">
        <v>1</v>
      </c>
      <c r="K96" s="16">
        <v>1</v>
      </c>
      <c r="L96" s="16">
        <v>0</v>
      </c>
      <c r="M96" s="16">
        <f t="shared" si="6"/>
        <v>-6.4958072516830049E-4</v>
      </c>
      <c r="N96" s="16">
        <v>0</v>
      </c>
      <c r="O96" s="16">
        <f t="shared" si="9"/>
        <v>-0.62809421841541757</v>
      </c>
      <c r="P96" s="16">
        <f t="shared" si="7"/>
        <v>0.14369513011298768</v>
      </c>
      <c r="R96" s="16">
        <v>-33</v>
      </c>
      <c r="S96" s="17">
        <v>50802</v>
      </c>
      <c r="T96" s="17">
        <v>11675</v>
      </c>
      <c r="U96" s="16">
        <v>7300</v>
      </c>
    </row>
    <row r="97" spans="1:21">
      <c r="A97">
        <v>2015</v>
      </c>
      <c r="B97">
        <v>20</v>
      </c>
      <c r="C97" s="25">
        <v>0</v>
      </c>
      <c r="D97" s="25">
        <v>0</v>
      </c>
      <c r="E97" s="25">
        <v>1</v>
      </c>
      <c r="F97">
        <f>4/H97</f>
        <v>0.33333333333333331</v>
      </c>
      <c r="G97" s="3">
        <v>96019</v>
      </c>
      <c r="H97" s="25">
        <v>12</v>
      </c>
      <c r="I97" s="25">
        <f>7/H97</f>
        <v>0.58333333333333337</v>
      </c>
      <c r="J97" s="25">
        <v>0</v>
      </c>
      <c r="K97" s="25">
        <v>1</v>
      </c>
      <c r="L97" s="25">
        <v>1</v>
      </c>
      <c r="M97">
        <f t="shared" si="6"/>
        <v>4.4546604657792982E-4</v>
      </c>
      <c r="N97" s="25">
        <v>1</v>
      </c>
      <c r="O97" s="25">
        <f t="shared" si="9"/>
        <v>-0.59587669926317222</v>
      </c>
      <c r="P97">
        <f t="shared" si="7"/>
        <v>0.25370182284706261</v>
      </c>
      <c r="R97" s="25">
        <v>100</v>
      </c>
      <c r="S97" s="3">
        <v>224484</v>
      </c>
      <c r="T97" s="3">
        <v>95409</v>
      </c>
      <c r="U97" s="25">
        <v>56952</v>
      </c>
    </row>
    <row r="98" spans="1:21">
      <c r="A98">
        <v>2016</v>
      </c>
      <c r="B98">
        <v>20</v>
      </c>
      <c r="C98" s="25">
        <v>0</v>
      </c>
      <c r="D98" s="25">
        <v>0</v>
      </c>
      <c r="E98">
        <v>1</v>
      </c>
      <c r="F98">
        <f>6/H98</f>
        <v>0.5</v>
      </c>
      <c r="G98" s="3">
        <v>102168</v>
      </c>
      <c r="H98">
        <v>12</v>
      </c>
      <c r="I98">
        <f>8/H98</f>
        <v>0.66666666666666663</v>
      </c>
      <c r="J98">
        <v>1</v>
      </c>
      <c r="K98">
        <v>1</v>
      </c>
      <c r="L98">
        <v>1</v>
      </c>
      <c r="M98">
        <f t="shared" si="6"/>
        <v>5.3035354016399833E-3</v>
      </c>
      <c r="N98" s="25">
        <v>1</v>
      </c>
      <c r="O98" s="25">
        <f t="shared" si="9"/>
        <v>-0.54897906944690567</v>
      </c>
      <c r="P98">
        <f t="shared" si="7"/>
        <v>0.246720466884292</v>
      </c>
      <c r="R98">
        <v>1225</v>
      </c>
      <c r="S98" s="3">
        <v>230978</v>
      </c>
      <c r="T98" s="3">
        <v>101574</v>
      </c>
      <c r="U98">
        <v>56987</v>
      </c>
    </row>
    <row r="99" spans="1:21">
      <c r="A99">
        <v>2017</v>
      </c>
      <c r="B99">
        <v>20</v>
      </c>
      <c r="C99" s="25">
        <v>0</v>
      </c>
      <c r="D99" s="25">
        <v>0</v>
      </c>
      <c r="E99">
        <v>1</v>
      </c>
      <c r="F99">
        <f>6/H99</f>
        <v>0.5</v>
      </c>
      <c r="G99" s="26">
        <v>98277</v>
      </c>
      <c r="H99">
        <v>12</v>
      </c>
      <c r="I99">
        <f>9/H99</f>
        <v>0.75</v>
      </c>
      <c r="J99">
        <v>1</v>
      </c>
      <c r="K99">
        <v>1</v>
      </c>
      <c r="L99">
        <v>1</v>
      </c>
      <c r="M99">
        <f t="shared" si="6"/>
        <v>7.8308212882937471E-5</v>
      </c>
      <c r="N99" s="25">
        <v>1</v>
      </c>
      <c r="O99" s="25">
        <f t="shared" si="9"/>
        <v>-0.45964906126958793</v>
      </c>
      <c r="P99">
        <f t="shared" si="7"/>
        <v>0.2161141816173531</v>
      </c>
      <c r="R99">
        <v>19</v>
      </c>
      <c r="S99" s="26">
        <v>242631</v>
      </c>
      <c r="T99" s="26">
        <v>114037</v>
      </c>
      <c r="U99">
        <v>52436</v>
      </c>
    </row>
    <row r="100" spans="1:21">
      <c r="A100">
        <v>2018</v>
      </c>
      <c r="B100">
        <v>20</v>
      </c>
      <c r="C100" s="25">
        <v>0</v>
      </c>
      <c r="D100" s="25">
        <v>0</v>
      </c>
      <c r="E100">
        <v>1</v>
      </c>
      <c r="F100">
        <f>6/H100</f>
        <v>0.5</v>
      </c>
      <c r="G100">
        <v>104460</v>
      </c>
      <c r="H100">
        <v>12</v>
      </c>
      <c r="I100">
        <f>9/H100</f>
        <v>0.75</v>
      </c>
      <c r="J100">
        <v>1</v>
      </c>
      <c r="K100">
        <v>1</v>
      </c>
      <c r="L100">
        <v>1</v>
      </c>
      <c r="M100">
        <f t="shared" si="6"/>
        <v>-2.8625731221909785E-3</v>
      </c>
      <c r="N100" s="25">
        <v>1</v>
      </c>
      <c r="O100" s="25">
        <f t="shared" si="9"/>
        <v>-0.45862471849230402</v>
      </c>
      <c r="P100">
        <f t="shared" si="7"/>
        <v>0.20811101331193868</v>
      </c>
      <c r="R100">
        <v>-735</v>
      </c>
      <c r="S100">
        <v>256762</v>
      </c>
      <c r="T100">
        <v>118114</v>
      </c>
      <c r="U100">
        <v>53435</v>
      </c>
    </row>
    <row r="101" spans="1:21" s="16" customFormat="1" ht="15.75" thickBot="1">
      <c r="A101" s="16">
        <v>2019</v>
      </c>
      <c r="B101" s="16">
        <v>20</v>
      </c>
      <c r="C101" s="16">
        <v>0</v>
      </c>
      <c r="D101" s="16">
        <v>0</v>
      </c>
      <c r="E101" s="16">
        <v>1</v>
      </c>
      <c r="F101" s="16">
        <f>7/H101</f>
        <v>0.58333333333333337</v>
      </c>
      <c r="G101" s="16">
        <v>107776</v>
      </c>
      <c r="H101" s="16">
        <v>12</v>
      </c>
      <c r="I101" s="16">
        <f>9/H101</f>
        <v>0.75</v>
      </c>
      <c r="J101" s="16">
        <v>1</v>
      </c>
      <c r="K101" s="16">
        <v>1</v>
      </c>
      <c r="L101" s="16">
        <v>1</v>
      </c>
      <c r="M101" s="16">
        <f t="shared" si="6"/>
        <v>-2.8979780017124417E-3</v>
      </c>
      <c r="N101" s="16">
        <v>1</v>
      </c>
      <c r="O101" s="23">
        <f t="shared" si="9"/>
        <v>-0.53127697917103223</v>
      </c>
      <c r="P101" s="16">
        <f t="shared" si="7"/>
        <v>0.2290280796504863</v>
      </c>
      <c r="R101" s="16">
        <v>-792</v>
      </c>
      <c r="S101" s="16">
        <v>273294</v>
      </c>
      <c r="T101" s="16">
        <v>119305</v>
      </c>
      <c r="U101" s="16">
        <v>62592</v>
      </c>
    </row>
    <row r="102" spans="1:21">
      <c r="A102">
        <v>2015</v>
      </c>
      <c r="B102">
        <v>21</v>
      </c>
      <c r="C102" s="25">
        <v>1</v>
      </c>
      <c r="D102" s="25">
        <v>1</v>
      </c>
      <c r="E102" s="25">
        <v>1</v>
      </c>
      <c r="F102">
        <f>5/H102</f>
        <v>0.26315789473684209</v>
      </c>
      <c r="G102" s="3">
        <v>30895</v>
      </c>
      <c r="H102" s="25">
        <v>19</v>
      </c>
      <c r="I102">
        <f>10/H102</f>
        <v>0.52631578947368418</v>
      </c>
      <c r="J102" s="25">
        <v>1</v>
      </c>
      <c r="K102" s="25">
        <v>0</v>
      </c>
      <c r="L102" s="25">
        <v>0</v>
      </c>
      <c r="M102">
        <f t="shared" si="6"/>
        <v>1.9976822471166049E-2</v>
      </c>
      <c r="N102" s="25">
        <v>1</v>
      </c>
      <c r="O102" s="25">
        <f t="shared" si="9"/>
        <v>-0.11425346460149244</v>
      </c>
      <c r="P102">
        <f t="shared" si="7"/>
        <v>4.0086087964240381E-2</v>
      </c>
      <c r="R102" s="25">
        <v>1810</v>
      </c>
      <c r="S102" s="3">
        <v>90605</v>
      </c>
      <c r="T102" s="3">
        <v>15947</v>
      </c>
      <c r="U102" s="3">
        <v>3632</v>
      </c>
    </row>
    <row r="103" spans="1:21">
      <c r="A103">
        <v>2016</v>
      </c>
      <c r="B103">
        <v>21</v>
      </c>
      <c r="C103" s="25">
        <v>1</v>
      </c>
      <c r="D103" s="25">
        <v>1</v>
      </c>
      <c r="E103" s="25">
        <v>1</v>
      </c>
      <c r="F103">
        <f>5/H103</f>
        <v>0.26315789473684209</v>
      </c>
      <c r="G103" s="3">
        <v>31226</v>
      </c>
      <c r="H103">
        <v>19</v>
      </c>
      <c r="I103">
        <f>10/H103</f>
        <v>0.52631578947368418</v>
      </c>
      <c r="J103">
        <v>1</v>
      </c>
      <c r="K103">
        <v>0</v>
      </c>
      <c r="L103">
        <v>1</v>
      </c>
      <c r="M103">
        <f t="shared" si="6"/>
        <v>2.1746769218756099E-2</v>
      </c>
      <c r="N103" s="25">
        <v>1</v>
      </c>
      <c r="O103" s="25">
        <f t="shared" si="9"/>
        <v>-5.0769628767300477E-2</v>
      </c>
      <c r="P103">
        <f t="shared" si="7"/>
        <v>3.707101862335533E-2</v>
      </c>
      <c r="R103">
        <v>2228</v>
      </c>
      <c r="S103" s="3">
        <v>102452</v>
      </c>
      <c r="T103" s="3">
        <v>30924</v>
      </c>
      <c r="U103" s="3">
        <v>3798</v>
      </c>
    </row>
    <row r="104" spans="1:21">
      <c r="A104">
        <v>2017</v>
      </c>
      <c r="B104">
        <v>21</v>
      </c>
      <c r="C104" s="25">
        <v>1</v>
      </c>
      <c r="D104" s="25">
        <v>1</v>
      </c>
      <c r="E104">
        <v>1</v>
      </c>
      <c r="F104">
        <f t="shared" ref="F104:F112" si="11">7/H104</f>
        <v>0.36842105263157893</v>
      </c>
      <c r="G104" s="3">
        <v>12200</v>
      </c>
      <c r="H104">
        <v>19</v>
      </c>
      <c r="I104">
        <f>10/H104</f>
        <v>0.52631578947368418</v>
      </c>
      <c r="J104">
        <v>1</v>
      </c>
      <c r="K104">
        <v>0</v>
      </c>
      <c r="L104">
        <v>1</v>
      </c>
      <c r="M104">
        <f t="shared" si="6"/>
        <v>2.6513738937449405E-2</v>
      </c>
      <c r="N104">
        <v>1</v>
      </c>
      <c r="O104" s="25">
        <f t="shared" si="9"/>
        <v>-4.0129178876861432E-2</v>
      </c>
      <c r="P104">
        <f t="shared" si="7"/>
        <v>3.8720064033180832E-2</v>
      </c>
      <c r="R104">
        <v>2915</v>
      </c>
      <c r="S104" s="3">
        <v>109943</v>
      </c>
      <c r="T104" s="3">
        <v>33442</v>
      </c>
      <c r="U104" s="3">
        <v>4257</v>
      </c>
    </row>
    <row r="105" spans="1:21">
      <c r="A105">
        <v>2018</v>
      </c>
      <c r="B105">
        <v>21</v>
      </c>
      <c r="C105" s="25">
        <v>1</v>
      </c>
      <c r="D105" s="25">
        <v>1</v>
      </c>
      <c r="E105">
        <v>1</v>
      </c>
      <c r="F105">
        <f t="shared" si="11"/>
        <v>0.36842105263157893</v>
      </c>
      <c r="G105" s="3">
        <v>32192</v>
      </c>
      <c r="H105">
        <v>19</v>
      </c>
      <c r="I105">
        <f>10/H105</f>
        <v>0.52631578947368418</v>
      </c>
      <c r="J105">
        <v>0</v>
      </c>
      <c r="K105">
        <v>0</v>
      </c>
      <c r="L105">
        <v>1</v>
      </c>
      <c r="M105">
        <f t="shared" si="6"/>
        <v>1.968764130926293E-2</v>
      </c>
      <c r="N105">
        <v>1</v>
      </c>
      <c r="O105" s="25">
        <f t="shared" si="9"/>
        <v>-2.8579333241112188E-2</v>
      </c>
      <c r="P105">
        <f t="shared" si="7"/>
        <v>2.8670562454346238E-2</v>
      </c>
      <c r="R105">
        <v>2264</v>
      </c>
      <c r="S105" s="3">
        <v>114996</v>
      </c>
      <c r="T105" s="3">
        <v>36145</v>
      </c>
      <c r="U105" s="3">
        <v>3297</v>
      </c>
    </row>
    <row r="106" spans="1:21" s="16" customFormat="1" ht="15.75" thickBot="1">
      <c r="A106" s="16">
        <v>2019</v>
      </c>
      <c r="B106" s="16">
        <v>21</v>
      </c>
      <c r="C106" s="16">
        <v>1</v>
      </c>
      <c r="D106" s="16">
        <v>1</v>
      </c>
      <c r="E106" s="16">
        <v>1</v>
      </c>
      <c r="F106" s="16">
        <f t="shared" si="11"/>
        <v>0.3888888888888889</v>
      </c>
      <c r="G106" s="17">
        <v>31736</v>
      </c>
      <c r="H106" s="16">
        <v>18</v>
      </c>
      <c r="I106" s="16">
        <f>9/H106</f>
        <v>0.5</v>
      </c>
      <c r="J106" s="16">
        <v>1</v>
      </c>
      <c r="K106" s="16">
        <v>1</v>
      </c>
      <c r="L106" s="16">
        <v>1</v>
      </c>
      <c r="M106" s="16">
        <f t="shared" si="6"/>
        <v>3.5196568743809905E-4</v>
      </c>
      <c r="N106" s="16">
        <v>1</v>
      </c>
      <c r="O106" s="23">
        <f t="shared" si="9"/>
        <v>-8.9751209985565086E-2</v>
      </c>
      <c r="P106" s="16">
        <f t="shared" si="7"/>
        <v>2.6307388823861636E-2</v>
      </c>
      <c r="R106" s="16">
        <v>43</v>
      </c>
      <c r="S106" s="17">
        <v>122171</v>
      </c>
      <c r="T106" s="17">
        <v>35331</v>
      </c>
      <c r="U106" s="17">
        <v>3214</v>
      </c>
    </row>
    <row r="107" spans="1:21">
      <c r="A107">
        <v>2015</v>
      </c>
      <c r="B107">
        <v>22</v>
      </c>
      <c r="C107" s="25">
        <v>1</v>
      </c>
      <c r="D107" s="25">
        <v>1</v>
      </c>
      <c r="E107" s="25">
        <v>1</v>
      </c>
      <c r="F107">
        <f t="shared" si="11"/>
        <v>0.46666666666666667</v>
      </c>
      <c r="G107" s="3">
        <v>99771</v>
      </c>
      <c r="H107" s="25">
        <v>15</v>
      </c>
      <c r="I107" s="25">
        <f>10/H107</f>
        <v>0.66666666666666663</v>
      </c>
      <c r="J107" s="25">
        <v>0</v>
      </c>
      <c r="K107" s="25">
        <v>1</v>
      </c>
      <c r="L107" s="25">
        <v>0</v>
      </c>
      <c r="M107">
        <f t="shared" si="6"/>
        <v>-3.5155294693078993E-3</v>
      </c>
      <c r="N107" s="25">
        <v>1</v>
      </c>
      <c r="O107" s="25">
        <f t="shared" si="9"/>
        <v>-0.55663430420711979</v>
      </c>
      <c r="P107">
        <f t="shared" si="7"/>
        <v>0.21206285155294693</v>
      </c>
      <c r="R107" s="25">
        <v>-115</v>
      </c>
      <c r="S107" s="3">
        <v>32712</v>
      </c>
      <c r="T107" s="3">
        <v>12669</v>
      </c>
      <c r="U107" s="3">
        <v>6937</v>
      </c>
    </row>
    <row r="108" spans="1:21">
      <c r="A108">
        <v>2016</v>
      </c>
      <c r="B108">
        <v>22</v>
      </c>
      <c r="C108" s="25">
        <v>1</v>
      </c>
      <c r="D108" s="25">
        <v>1</v>
      </c>
      <c r="E108">
        <v>1</v>
      </c>
      <c r="F108">
        <f t="shared" si="11"/>
        <v>0.4375</v>
      </c>
      <c r="G108" s="3">
        <v>99187</v>
      </c>
      <c r="H108">
        <v>16</v>
      </c>
      <c r="I108">
        <f>11/H108</f>
        <v>0.6875</v>
      </c>
      <c r="J108">
        <v>1</v>
      </c>
      <c r="K108">
        <v>1</v>
      </c>
      <c r="L108">
        <v>0</v>
      </c>
      <c r="M108">
        <f t="shared" si="6"/>
        <v>-3.3693874063041728E-3</v>
      </c>
      <c r="N108" s="25">
        <v>1</v>
      </c>
      <c r="O108" s="25">
        <f t="shared" si="9"/>
        <v>-0.52170302710047556</v>
      </c>
      <c r="P108">
        <f t="shared" si="7"/>
        <v>0.16536855726737798</v>
      </c>
      <c r="R108">
        <v>-138</v>
      </c>
      <c r="S108" s="3">
        <v>40957</v>
      </c>
      <c r="T108" s="3">
        <v>13247</v>
      </c>
      <c r="U108" s="3">
        <v>6773</v>
      </c>
    </row>
    <row r="109" spans="1:21">
      <c r="A109">
        <v>2017</v>
      </c>
      <c r="B109">
        <v>22</v>
      </c>
      <c r="C109" s="25">
        <v>1</v>
      </c>
      <c r="D109" s="25">
        <v>1</v>
      </c>
      <c r="E109">
        <v>1</v>
      </c>
      <c r="F109">
        <f t="shared" si="11"/>
        <v>0.4375</v>
      </c>
      <c r="G109" s="3">
        <v>104843</v>
      </c>
      <c r="H109">
        <v>16</v>
      </c>
      <c r="I109">
        <f>10/H109</f>
        <v>0.625</v>
      </c>
      <c r="J109">
        <v>1</v>
      </c>
      <c r="K109">
        <v>1</v>
      </c>
      <c r="L109">
        <v>0</v>
      </c>
      <c r="M109">
        <f t="shared" si="6"/>
        <v>-2.0918021680216801E-2</v>
      </c>
      <c r="N109" s="25">
        <v>1</v>
      </c>
      <c r="O109" s="25">
        <f t="shared" si="9"/>
        <v>-1.1763902587057127</v>
      </c>
      <c r="P109">
        <f t="shared" si="7"/>
        <v>0.41680781391147242</v>
      </c>
      <c r="R109">
        <v>-741</v>
      </c>
      <c r="S109" s="3">
        <v>35424</v>
      </c>
      <c r="T109" s="3">
        <v>13181</v>
      </c>
      <c r="U109" s="3">
        <v>14765</v>
      </c>
    </row>
    <row r="110" spans="1:21">
      <c r="A110">
        <v>2018</v>
      </c>
      <c r="B110">
        <v>22</v>
      </c>
      <c r="C110" s="25">
        <v>1</v>
      </c>
      <c r="D110" s="25">
        <v>1</v>
      </c>
      <c r="E110">
        <v>1</v>
      </c>
      <c r="F110">
        <f t="shared" si="11"/>
        <v>0.4375</v>
      </c>
      <c r="G110" s="27">
        <v>105783</v>
      </c>
      <c r="H110">
        <v>16</v>
      </c>
      <c r="I110">
        <f>8/H110</f>
        <v>0.5</v>
      </c>
      <c r="J110">
        <v>1</v>
      </c>
      <c r="K110">
        <v>1</v>
      </c>
      <c r="L110">
        <v>0</v>
      </c>
      <c r="M110">
        <f t="shared" si="6"/>
        <v>9.507209633972429E-4</v>
      </c>
      <c r="N110" s="25">
        <v>1</v>
      </c>
      <c r="O110" s="25">
        <f t="shared" si="9"/>
        <v>-1.052382397572079</v>
      </c>
      <c r="P110">
        <f t="shared" si="7"/>
        <v>0.39341738913914481</v>
      </c>
      <c r="R110">
        <v>42</v>
      </c>
      <c r="S110" s="3">
        <v>44177</v>
      </c>
      <c r="T110" s="3">
        <v>16475</v>
      </c>
      <c r="U110">
        <v>17380</v>
      </c>
    </row>
    <row r="111" spans="1:21" s="16" customFormat="1" ht="15.75" thickBot="1">
      <c r="A111" s="16">
        <v>2019</v>
      </c>
      <c r="B111" s="16">
        <v>22</v>
      </c>
      <c r="C111" s="16">
        <v>1</v>
      </c>
      <c r="D111" s="16">
        <v>1</v>
      </c>
      <c r="E111" s="16">
        <v>1</v>
      </c>
      <c r="F111" s="16">
        <f t="shared" si="11"/>
        <v>0.4375</v>
      </c>
      <c r="G111" s="17">
        <v>102398</v>
      </c>
      <c r="H111" s="16">
        <v>16</v>
      </c>
      <c r="I111" s="16">
        <f>8/H111</f>
        <v>0.5</v>
      </c>
      <c r="J111" s="16">
        <v>1</v>
      </c>
      <c r="K111" s="16">
        <v>0</v>
      </c>
      <c r="L111" s="16">
        <v>1</v>
      </c>
      <c r="M111" s="16">
        <f t="shared" si="6"/>
        <v>-1.8517702041356201E-3</v>
      </c>
      <c r="N111" s="16">
        <v>1</v>
      </c>
      <c r="O111" s="23">
        <f t="shared" si="9"/>
        <v>-1.0728507308090689</v>
      </c>
      <c r="P111" s="16">
        <f t="shared" si="7"/>
        <v>0.4091530355804418</v>
      </c>
      <c r="R111" s="16">
        <v>-84</v>
      </c>
      <c r="S111" s="17">
        <v>45362</v>
      </c>
      <c r="T111" s="17">
        <v>17378</v>
      </c>
      <c r="U111" s="16">
        <v>18560</v>
      </c>
    </row>
    <row r="112" spans="1:21">
      <c r="A112">
        <v>2015</v>
      </c>
      <c r="B112">
        <v>23</v>
      </c>
      <c r="C112" s="25">
        <v>1</v>
      </c>
      <c r="D112" s="25">
        <v>1</v>
      </c>
      <c r="E112" s="25">
        <v>1</v>
      </c>
      <c r="F112" s="25">
        <f t="shared" si="11"/>
        <v>0.41176470588235292</v>
      </c>
      <c r="G112">
        <f>6/H112</f>
        <v>0.35294117647058826</v>
      </c>
      <c r="H112" s="25">
        <v>17</v>
      </c>
      <c r="I112">
        <f>7/H112</f>
        <v>0.41176470588235292</v>
      </c>
      <c r="J112" s="25">
        <v>1</v>
      </c>
      <c r="K112" s="25">
        <v>0</v>
      </c>
      <c r="L112" s="25">
        <v>0</v>
      </c>
      <c r="M112">
        <f t="shared" si="6"/>
        <v>-2.7010909601150592E-3</v>
      </c>
      <c r="N112" s="25">
        <v>1</v>
      </c>
      <c r="O112" s="25">
        <f t="shared" si="9"/>
        <v>-0.40794162565755981</v>
      </c>
      <c r="P112">
        <f t="shared" si="7"/>
        <v>8.1629073560879783E-2</v>
      </c>
      <c r="R112" s="25">
        <v>-77</v>
      </c>
      <c r="S112" s="3">
        <v>28507</v>
      </c>
      <c r="T112" s="3">
        <v>5893</v>
      </c>
      <c r="U112" s="3">
        <v>2327</v>
      </c>
    </row>
    <row r="113" spans="1:21">
      <c r="A113">
        <v>2016</v>
      </c>
      <c r="B113">
        <v>23</v>
      </c>
      <c r="C113" s="25">
        <v>1</v>
      </c>
      <c r="D113" s="25">
        <v>1</v>
      </c>
      <c r="E113">
        <v>1</v>
      </c>
      <c r="F113">
        <f>6/H113</f>
        <v>0.35294117647058826</v>
      </c>
      <c r="G113" s="3">
        <v>66490</v>
      </c>
      <c r="H113">
        <v>17</v>
      </c>
      <c r="I113">
        <f>7/H113</f>
        <v>0.41176470588235292</v>
      </c>
      <c r="J113">
        <v>1</v>
      </c>
      <c r="K113">
        <v>0</v>
      </c>
      <c r="L113">
        <v>0</v>
      </c>
      <c r="M113">
        <f t="shared" si="6"/>
        <v>2.4470345804623607E-3</v>
      </c>
      <c r="N113" s="25">
        <v>1</v>
      </c>
      <c r="O113" s="25">
        <f t="shared" si="9"/>
        <v>-0.43530621236598621</v>
      </c>
      <c r="P113">
        <f t="shared" si="7"/>
        <v>9.7881383218494433E-2</v>
      </c>
      <c r="R113">
        <v>76</v>
      </c>
      <c r="S113" s="3">
        <v>31058</v>
      </c>
      <c r="T113" s="3">
        <v>6809</v>
      </c>
      <c r="U113" s="3">
        <v>3040</v>
      </c>
    </row>
    <row r="114" spans="1:21">
      <c r="A114">
        <v>2017</v>
      </c>
      <c r="B114">
        <v>23</v>
      </c>
      <c r="C114" s="25">
        <v>1</v>
      </c>
      <c r="D114" s="25">
        <v>1</v>
      </c>
      <c r="E114">
        <v>1</v>
      </c>
      <c r="F114">
        <f>8/H114</f>
        <v>0.47058823529411764</v>
      </c>
      <c r="G114" s="3">
        <v>58324</v>
      </c>
      <c r="H114">
        <v>17</v>
      </c>
      <c r="I114">
        <f>9/H114</f>
        <v>0.52941176470588236</v>
      </c>
      <c r="J114">
        <v>1</v>
      </c>
      <c r="K114">
        <v>0</v>
      </c>
      <c r="L114">
        <v>0</v>
      </c>
      <c r="M114">
        <f t="shared" si="6"/>
        <v>-1.0543616460445932E-3</v>
      </c>
      <c r="N114" s="25">
        <v>1</v>
      </c>
      <c r="O114" s="25">
        <f t="shared" si="9"/>
        <v>-0.4118975903614458</v>
      </c>
      <c r="P114">
        <f t="shared" si="7"/>
        <v>0.13464818432722425</v>
      </c>
      <c r="R114">
        <v>-34</v>
      </c>
      <c r="S114" s="3">
        <v>32247</v>
      </c>
      <c r="T114" s="3">
        <v>10624</v>
      </c>
      <c r="U114" s="3">
        <v>4342</v>
      </c>
    </row>
    <row r="115" spans="1:21">
      <c r="A115">
        <v>2018</v>
      </c>
      <c r="B115">
        <v>23</v>
      </c>
      <c r="C115" s="25">
        <v>1</v>
      </c>
      <c r="D115" s="25">
        <v>1</v>
      </c>
      <c r="E115">
        <v>1</v>
      </c>
      <c r="F115">
        <f>6/H115</f>
        <v>0.35294117647058826</v>
      </c>
      <c r="G115" s="3">
        <v>92639</v>
      </c>
      <c r="H115">
        <v>17</v>
      </c>
      <c r="I115">
        <f>4/H115</f>
        <v>0.23529411764705882</v>
      </c>
      <c r="J115">
        <v>0</v>
      </c>
      <c r="K115">
        <v>0</v>
      </c>
      <c r="L115">
        <v>0</v>
      </c>
      <c r="M115">
        <f t="shared" si="6"/>
        <v>-2.6341703594288529E-3</v>
      </c>
      <c r="N115">
        <v>1</v>
      </c>
      <c r="O115" s="25">
        <f t="shared" si="9"/>
        <v>-0.13138823529411764</v>
      </c>
      <c r="P115">
        <f t="shared" si="7"/>
        <v>3.1733136386016741E-2</v>
      </c>
      <c r="R115">
        <v>-107</v>
      </c>
      <c r="S115" s="3">
        <v>40620</v>
      </c>
      <c r="T115" s="3">
        <v>10625</v>
      </c>
      <c r="U115">
        <v>1289</v>
      </c>
    </row>
    <row r="116" spans="1:21" s="16" customFormat="1" ht="15.75" thickBot="1">
      <c r="A116" s="16">
        <v>2019</v>
      </c>
      <c r="B116" s="16">
        <v>23</v>
      </c>
      <c r="C116" s="16">
        <v>2</v>
      </c>
      <c r="D116" s="16">
        <v>1</v>
      </c>
      <c r="E116" s="16">
        <v>1</v>
      </c>
      <c r="F116" s="16">
        <f>4/H116</f>
        <v>0.23529411764705882</v>
      </c>
      <c r="G116" s="17">
        <v>95443</v>
      </c>
      <c r="H116" s="16">
        <v>17</v>
      </c>
      <c r="I116" s="16">
        <f>5/H116</f>
        <v>0.29411764705882354</v>
      </c>
      <c r="J116" s="16">
        <v>0</v>
      </c>
      <c r="K116" s="16">
        <v>0</v>
      </c>
      <c r="L116" s="16">
        <v>0</v>
      </c>
      <c r="M116" s="16">
        <f t="shared" si="6"/>
        <v>-1.5651280134554289E-3</v>
      </c>
      <c r="N116" s="16">
        <v>1</v>
      </c>
      <c r="O116" s="23">
        <f t="shared" si="9"/>
        <v>-0.13476446034585571</v>
      </c>
      <c r="P116" s="16">
        <f t="shared" si="7"/>
        <v>3.0111194169314147E-2</v>
      </c>
      <c r="R116" s="16">
        <v>-67</v>
      </c>
      <c r="S116" s="17">
        <v>42808</v>
      </c>
      <c r="T116" s="17">
        <v>10062</v>
      </c>
      <c r="U116" s="16">
        <v>1289</v>
      </c>
    </row>
    <row r="117" spans="1:21">
      <c r="A117">
        <v>2015</v>
      </c>
      <c r="B117">
        <v>24</v>
      </c>
      <c r="C117" s="25">
        <v>0</v>
      </c>
      <c r="D117" s="25">
        <v>1</v>
      </c>
      <c r="E117" s="25">
        <v>1</v>
      </c>
      <c r="F117">
        <f>6/H117</f>
        <v>0.375</v>
      </c>
      <c r="G117" s="3">
        <v>16395</v>
      </c>
      <c r="H117" s="25">
        <v>16</v>
      </c>
      <c r="I117">
        <f>11/H117</f>
        <v>0.6875</v>
      </c>
      <c r="J117" s="25">
        <v>1</v>
      </c>
      <c r="K117" s="25">
        <v>0</v>
      </c>
      <c r="L117" s="25">
        <v>1</v>
      </c>
      <c r="M117">
        <f t="shared" si="6"/>
        <v>-3.5969781949293195E-3</v>
      </c>
      <c r="N117">
        <v>0</v>
      </c>
      <c r="O117" s="25">
        <f t="shared" si="9"/>
        <v>-0.1452954567011287</v>
      </c>
      <c r="P117">
        <f t="shared" si="7"/>
        <v>8.4072569106621642E-2</v>
      </c>
      <c r="R117" s="25">
        <v>-125.7</v>
      </c>
      <c r="S117" s="3">
        <v>34946</v>
      </c>
      <c r="T117" s="3">
        <v>21086</v>
      </c>
      <c r="U117" s="3">
        <v>2938</v>
      </c>
    </row>
    <row r="118" spans="1:21">
      <c r="A118">
        <v>2016</v>
      </c>
      <c r="B118">
        <v>24</v>
      </c>
      <c r="C118" s="25">
        <v>1</v>
      </c>
      <c r="D118" s="25">
        <v>1</v>
      </c>
      <c r="E118" s="25">
        <v>1</v>
      </c>
      <c r="F118">
        <f>8/H118</f>
        <v>0.5714285714285714</v>
      </c>
      <c r="G118" s="3">
        <v>22603</v>
      </c>
      <c r="H118" s="25">
        <v>14</v>
      </c>
      <c r="I118">
        <f>9/H118</f>
        <v>0.6428571428571429</v>
      </c>
      <c r="J118" s="25">
        <v>1</v>
      </c>
      <c r="K118" s="25">
        <v>0</v>
      </c>
      <c r="L118" s="25">
        <v>1</v>
      </c>
      <c r="M118">
        <f t="shared" si="6"/>
        <v>-3.4110922292600035E-3</v>
      </c>
      <c r="N118">
        <v>0</v>
      </c>
      <c r="O118" s="25">
        <f t="shared" si="9"/>
        <v>-0.21371609218845602</v>
      </c>
      <c r="P118">
        <f t="shared" si="7"/>
        <v>0.1260930016993666</v>
      </c>
      <c r="R118" s="25">
        <v>-110.4</v>
      </c>
      <c r="S118" s="3">
        <v>32365</v>
      </c>
      <c r="T118" s="3">
        <v>19612</v>
      </c>
      <c r="U118" s="3">
        <v>4081</v>
      </c>
    </row>
    <row r="119" spans="1:21">
      <c r="A119">
        <v>2017</v>
      </c>
      <c r="B119">
        <v>24</v>
      </c>
      <c r="C119" s="25">
        <v>1</v>
      </c>
      <c r="D119" s="25">
        <v>1</v>
      </c>
      <c r="E119" s="25">
        <v>1</v>
      </c>
      <c r="F119">
        <f>7/H119</f>
        <v>0.58333333333333337</v>
      </c>
      <c r="G119" s="3">
        <v>41743</v>
      </c>
      <c r="H119" s="25">
        <v>12</v>
      </c>
      <c r="I119">
        <f>6/H119</f>
        <v>0.5</v>
      </c>
      <c r="J119" s="25">
        <v>1</v>
      </c>
      <c r="K119" s="25">
        <v>1</v>
      </c>
      <c r="L119" s="25">
        <v>1</v>
      </c>
      <c r="M119">
        <f t="shared" si="6"/>
        <v>-1.9903173749327594E-3</v>
      </c>
      <c r="N119">
        <v>0</v>
      </c>
      <c r="O119" s="25">
        <f t="shared" si="9"/>
        <v>-0.2669705783644703</v>
      </c>
      <c r="P119">
        <f t="shared" si="7"/>
        <v>6.740037509268279E-2</v>
      </c>
      <c r="R119" s="25">
        <v>-136.9</v>
      </c>
      <c r="S119" s="3">
        <v>68783</v>
      </c>
      <c r="T119" s="3">
        <v>17878</v>
      </c>
      <c r="U119" s="3">
        <v>4636</v>
      </c>
    </row>
    <row r="120" spans="1:21">
      <c r="A120">
        <v>2018</v>
      </c>
      <c r="B120">
        <v>24</v>
      </c>
      <c r="C120" s="25">
        <v>2</v>
      </c>
      <c r="D120" s="25">
        <v>1</v>
      </c>
      <c r="E120" s="25">
        <v>1</v>
      </c>
      <c r="F120">
        <f>6/H120</f>
        <v>0.5</v>
      </c>
      <c r="G120" s="3">
        <v>44142</v>
      </c>
      <c r="H120" s="25">
        <v>12</v>
      </c>
      <c r="I120">
        <f>6/H120</f>
        <v>0.5</v>
      </c>
      <c r="J120" s="25">
        <v>1</v>
      </c>
      <c r="K120" s="25">
        <v>1</v>
      </c>
      <c r="L120" s="25">
        <v>1</v>
      </c>
      <c r="M120">
        <f t="shared" si="6"/>
        <v>-4.5432084411243211E-3</v>
      </c>
      <c r="N120">
        <v>0</v>
      </c>
      <c r="O120" s="25">
        <f t="shared" si="9"/>
        <v>-0.25620508725903957</v>
      </c>
      <c r="P120">
        <f t="shared" si="7"/>
        <v>0.12603552015812575</v>
      </c>
      <c r="R120">
        <v>-156.30000000000001</v>
      </c>
      <c r="S120" s="3">
        <v>34403</v>
      </c>
      <c r="T120" s="3">
        <v>17534</v>
      </c>
      <c r="U120" s="3">
        <v>4336</v>
      </c>
    </row>
    <row r="121" spans="1:21" s="16" customFormat="1" ht="15.75" thickBot="1">
      <c r="A121" s="16">
        <v>2019</v>
      </c>
      <c r="B121" s="16">
        <v>24</v>
      </c>
      <c r="C121" s="16">
        <v>2</v>
      </c>
      <c r="D121" s="16">
        <v>1</v>
      </c>
      <c r="E121" s="16">
        <v>1</v>
      </c>
      <c r="F121" s="16">
        <f>6/H121</f>
        <v>0.54545454545454541</v>
      </c>
      <c r="G121" s="16">
        <v>44641</v>
      </c>
      <c r="H121" s="16">
        <v>11</v>
      </c>
      <c r="I121" s="16">
        <f>5/H121</f>
        <v>0.45454545454545453</v>
      </c>
      <c r="J121" s="16">
        <v>1</v>
      </c>
      <c r="K121" s="16">
        <v>1</v>
      </c>
      <c r="L121" s="16">
        <v>1</v>
      </c>
      <c r="M121" s="16">
        <f t="shared" si="6"/>
        <v>-3.37385529909495E-3</v>
      </c>
      <c r="N121" s="16">
        <v>0</v>
      </c>
      <c r="O121" s="16">
        <f t="shared" si="9"/>
        <v>-0.45348314606741574</v>
      </c>
      <c r="P121" s="16">
        <f t="shared" si="7"/>
        <v>0.18574947785572751</v>
      </c>
      <c r="R121" s="16">
        <v>-126</v>
      </c>
      <c r="S121" s="17">
        <v>37346</v>
      </c>
      <c r="T121" s="17">
        <v>15575</v>
      </c>
      <c r="U121" s="16">
        <v>6937</v>
      </c>
    </row>
    <row r="122" spans="1:21">
      <c r="A122">
        <v>2015</v>
      </c>
      <c r="B122">
        <v>25</v>
      </c>
      <c r="C122" s="25">
        <v>1</v>
      </c>
      <c r="D122" s="25">
        <v>1</v>
      </c>
      <c r="E122" s="25">
        <v>1</v>
      </c>
      <c r="F122">
        <f>6/H122</f>
        <v>0.4</v>
      </c>
      <c r="G122" s="3">
        <v>156191</v>
      </c>
      <c r="H122" s="25">
        <v>15</v>
      </c>
      <c r="I122">
        <f>7/H122</f>
        <v>0.46666666666666667</v>
      </c>
      <c r="J122" s="25">
        <v>1</v>
      </c>
      <c r="K122" s="25">
        <v>0</v>
      </c>
      <c r="L122" s="25">
        <v>0</v>
      </c>
      <c r="M122">
        <f t="shared" si="6"/>
        <v>4.476648802362463E-2</v>
      </c>
      <c r="N122" s="25">
        <v>0</v>
      </c>
      <c r="O122" s="25">
        <f t="shared" si="9"/>
        <v>-0.89941984549253018</v>
      </c>
      <c r="P122">
        <f t="shared" si="7"/>
        <v>0.37202231215137266</v>
      </c>
      <c r="R122" s="25">
        <v>4093</v>
      </c>
      <c r="S122" s="3">
        <v>91430</v>
      </c>
      <c r="T122" s="3">
        <v>33267</v>
      </c>
      <c r="U122" s="3">
        <v>34014</v>
      </c>
    </row>
    <row r="123" spans="1:21">
      <c r="A123">
        <v>2016</v>
      </c>
      <c r="B123">
        <v>25</v>
      </c>
      <c r="C123" s="25">
        <v>1</v>
      </c>
      <c r="D123" s="25">
        <v>1</v>
      </c>
      <c r="E123" s="25">
        <v>1</v>
      </c>
      <c r="F123">
        <f>6/H123</f>
        <v>0.4</v>
      </c>
      <c r="G123" s="3">
        <v>155202</v>
      </c>
      <c r="H123">
        <v>15</v>
      </c>
      <c r="I123">
        <f>7/H123</f>
        <v>0.46666666666666667</v>
      </c>
      <c r="J123">
        <v>1</v>
      </c>
      <c r="K123">
        <v>0</v>
      </c>
      <c r="L123">
        <v>0</v>
      </c>
      <c r="M123">
        <f t="shared" si="6"/>
        <v>3.2819960282249545E-2</v>
      </c>
      <c r="N123" s="25">
        <v>0</v>
      </c>
      <c r="O123" s="25">
        <f t="shared" si="9"/>
        <v>-0.91225055766564178</v>
      </c>
      <c r="P123">
        <f t="shared" si="7"/>
        <v>0.35249503528119325</v>
      </c>
      <c r="R123">
        <v>3107</v>
      </c>
      <c r="S123" s="3">
        <v>94668</v>
      </c>
      <c r="T123" s="3">
        <v>33174</v>
      </c>
      <c r="U123" s="3">
        <v>33370</v>
      </c>
    </row>
    <row r="124" spans="1:21">
      <c r="A124">
        <v>2017</v>
      </c>
      <c r="B124">
        <v>25</v>
      </c>
      <c r="C124" s="25">
        <v>2</v>
      </c>
      <c r="D124" s="25">
        <v>1</v>
      </c>
      <c r="E124" s="25">
        <v>1</v>
      </c>
      <c r="F124">
        <f>6/H124</f>
        <v>0.4</v>
      </c>
      <c r="G124" s="3">
        <v>151556</v>
      </c>
      <c r="H124">
        <v>15</v>
      </c>
      <c r="I124">
        <f>7/H124</f>
        <v>0.46666666666666667</v>
      </c>
      <c r="J124">
        <v>1</v>
      </c>
      <c r="K124">
        <v>0</v>
      </c>
      <c r="L124">
        <v>0</v>
      </c>
      <c r="M124">
        <f t="shared" si="6"/>
        <v>3.933948518698397E-2</v>
      </c>
      <c r="N124" s="25">
        <v>0</v>
      </c>
      <c r="O124" s="25">
        <f t="shared" si="9"/>
        <v>-0.86773723514055001</v>
      </c>
      <c r="P124">
        <f t="shared" si="7"/>
        <v>0.34114280887725151</v>
      </c>
      <c r="R124">
        <v>3726</v>
      </c>
      <c r="S124" s="3">
        <v>94714</v>
      </c>
      <c r="T124" s="3">
        <v>32942</v>
      </c>
      <c r="U124" s="3">
        <v>32311</v>
      </c>
    </row>
    <row r="125" spans="1:21">
      <c r="A125">
        <v>2018</v>
      </c>
      <c r="B125">
        <v>25</v>
      </c>
      <c r="C125" s="25">
        <v>2</v>
      </c>
      <c r="D125" s="25">
        <v>1</v>
      </c>
      <c r="E125" s="25">
        <v>1</v>
      </c>
      <c r="F125">
        <f>5/H125</f>
        <v>0.33333333333333331</v>
      </c>
      <c r="G125" s="3">
        <v>150711</v>
      </c>
      <c r="H125">
        <v>15</v>
      </c>
      <c r="I125">
        <f>7/H125</f>
        <v>0.46666666666666667</v>
      </c>
      <c r="J125">
        <v>1</v>
      </c>
      <c r="K125">
        <v>0</v>
      </c>
      <c r="L125">
        <v>0</v>
      </c>
      <c r="M125">
        <f t="shared" si="6"/>
        <v>3.6044523178061991E-2</v>
      </c>
      <c r="N125" s="25">
        <v>0</v>
      </c>
      <c r="O125" s="25">
        <f t="shared" si="9"/>
        <v>-0.69659474647487951</v>
      </c>
      <c r="P125">
        <f t="shared" si="7"/>
        <v>0.31275791801918962</v>
      </c>
      <c r="R125">
        <v>3520</v>
      </c>
      <c r="S125" s="3">
        <v>97657</v>
      </c>
      <c r="T125" s="3">
        <v>38793</v>
      </c>
      <c r="U125" s="3">
        <v>30543</v>
      </c>
    </row>
    <row r="126" spans="1:21" s="16" customFormat="1" ht="15.75" thickBot="1">
      <c r="A126" s="16">
        <v>2019</v>
      </c>
      <c r="B126" s="16">
        <v>25</v>
      </c>
      <c r="C126" s="16">
        <v>2</v>
      </c>
      <c r="D126" s="16">
        <v>1</v>
      </c>
      <c r="E126" s="16">
        <v>1</v>
      </c>
      <c r="F126" s="16">
        <f>5/H126</f>
        <v>0.33333333333333331</v>
      </c>
      <c r="G126" s="17">
        <v>146768</v>
      </c>
      <c r="H126" s="16">
        <v>15</v>
      </c>
      <c r="I126" s="16">
        <f>7/H126</f>
        <v>0.46666666666666667</v>
      </c>
      <c r="J126" s="16">
        <v>1</v>
      </c>
      <c r="K126" s="16">
        <v>0</v>
      </c>
      <c r="L126" s="16">
        <v>0</v>
      </c>
      <c r="M126" s="16">
        <f t="shared" si="6"/>
        <v>4.3829612381865495E-2</v>
      </c>
      <c r="N126" s="16">
        <v>0</v>
      </c>
      <c r="O126" s="23">
        <f t="shared" si="9"/>
        <v>-0.7772094415889016</v>
      </c>
      <c r="P126" s="16">
        <f t="shared" si="7"/>
        <v>0.3485726025789031</v>
      </c>
      <c r="R126" s="16">
        <v>4480</v>
      </c>
      <c r="S126" s="17">
        <v>102214</v>
      </c>
      <c r="T126" s="17">
        <v>40078</v>
      </c>
      <c r="U126" s="17">
        <v>35629</v>
      </c>
    </row>
    <row r="127" spans="1:21">
      <c r="A127" s="25">
        <v>2015</v>
      </c>
      <c r="B127" s="25">
        <v>26</v>
      </c>
      <c r="C127" s="25">
        <v>2</v>
      </c>
      <c r="D127" s="25">
        <v>1</v>
      </c>
      <c r="E127" s="25">
        <v>1</v>
      </c>
      <c r="F127">
        <f>5/H127</f>
        <v>0.35714285714285715</v>
      </c>
      <c r="G127" s="26">
        <v>107387</v>
      </c>
      <c r="H127" s="25">
        <v>14</v>
      </c>
      <c r="I127" s="25">
        <f>11/H127</f>
        <v>0.7857142857142857</v>
      </c>
      <c r="J127" s="25">
        <v>0</v>
      </c>
      <c r="K127" s="25">
        <v>0</v>
      </c>
      <c r="L127" s="25">
        <v>1</v>
      </c>
      <c r="M127">
        <f t="shared" si="6"/>
        <v>-1.1939605110336819E-2</v>
      </c>
      <c r="N127" s="25">
        <v>1</v>
      </c>
      <c r="O127" s="25">
        <f t="shared" si="9"/>
        <v>-0.49557773796319993</v>
      </c>
      <c r="P127">
        <f t="shared" si="7"/>
        <v>0.19045296167247386</v>
      </c>
      <c r="R127" s="25">
        <v>-1028</v>
      </c>
      <c r="S127" s="26">
        <v>86100</v>
      </c>
      <c r="T127" s="3">
        <v>35163</v>
      </c>
      <c r="U127" s="3">
        <v>16398</v>
      </c>
    </row>
    <row r="128" spans="1:21">
      <c r="A128" s="25">
        <v>2016</v>
      </c>
      <c r="B128" s="25">
        <v>26</v>
      </c>
      <c r="C128" s="25">
        <v>2</v>
      </c>
      <c r="D128" s="25">
        <v>1</v>
      </c>
      <c r="E128" s="25">
        <v>1</v>
      </c>
      <c r="F128">
        <f>5/H128</f>
        <v>0.41666666666666669</v>
      </c>
      <c r="G128" s="26">
        <v>109089</v>
      </c>
      <c r="H128">
        <v>12</v>
      </c>
      <c r="I128">
        <f>9/H128</f>
        <v>0.75</v>
      </c>
      <c r="J128">
        <v>0</v>
      </c>
      <c r="K128">
        <v>0</v>
      </c>
      <c r="L128">
        <v>1</v>
      </c>
      <c r="M128">
        <f t="shared" si="6"/>
        <v>-1.006442121218876E-2</v>
      </c>
      <c r="N128">
        <v>1</v>
      </c>
      <c r="O128" s="25">
        <f t="shared" si="9"/>
        <v>-0.56074063358889048</v>
      </c>
      <c r="P128">
        <f t="shared" si="7"/>
        <v>0.20595840485053832</v>
      </c>
      <c r="R128">
        <v>-903</v>
      </c>
      <c r="S128" s="26">
        <v>89722</v>
      </c>
      <c r="T128" s="3">
        <v>34565</v>
      </c>
      <c r="U128" s="3">
        <v>18479</v>
      </c>
    </row>
    <row r="129" spans="1:21">
      <c r="A129" s="25">
        <v>2017</v>
      </c>
      <c r="B129" s="25">
        <v>26</v>
      </c>
      <c r="C129" s="25">
        <v>2</v>
      </c>
      <c r="D129" s="25">
        <v>1</v>
      </c>
      <c r="E129" s="25">
        <v>1</v>
      </c>
      <c r="F129">
        <f>7/H129</f>
        <v>0.4375</v>
      </c>
      <c r="G129" s="26">
        <v>106566</v>
      </c>
      <c r="H129">
        <v>16</v>
      </c>
      <c r="I129">
        <f>11/H129</f>
        <v>0.6875</v>
      </c>
      <c r="J129">
        <v>0</v>
      </c>
      <c r="K129">
        <v>0</v>
      </c>
      <c r="L129">
        <v>1</v>
      </c>
      <c r="M129">
        <f t="shared" si="6"/>
        <v>-1.1020608537965996E-2</v>
      </c>
      <c r="N129">
        <v>1</v>
      </c>
      <c r="O129" s="25">
        <f t="shared" si="9"/>
        <v>-0.2844829066433146</v>
      </c>
      <c r="P129">
        <f t="shared" si="7"/>
        <v>0.15496979351387094</v>
      </c>
      <c r="R129">
        <v>-1100</v>
      </c>
      <c r="S129" s="26">
        <v>99813</v>
      </c>
      <c r="T129" s="26">
        <v>58239</v>
      </c>
      <c r="U129" s="26">
        <v>15468</v>
      </c>
    </row>
    <row r="130" spans="1:21">
      <c r="A130" s="25">
        <v>2018</v>
      </c>
      <c r="B130" s="25">
        <v>26</v>
      </c>
      <c r="C130" s="25">
        <v>2</v>
      </c>
      <c r="D130" s="25">
        <v>1</v>
      </c>
      <c r="E130" s="25">
        <v>1</v>
      </c>
      <c r="F130">
        <f>7/H130</f>
        <v>0.4375</v>
      </c>
      <c r="G130">
        <v>104226</v>
      </c>
      <c r="H130">
        <v>16</v>
      </c>
      <c r="I130">
        <f>11/H130</f>
        <v>0.6875</v>
      </c>
      <c r="J130">
        <v>0</v>
      </c>
      <c r="K130">
        <v>1</v>
      </c>
      <c r="L130">
        <v>1</v>
      </c>
      <c r="M130">
        <f t="shared" si="6"/>
        <v>-1.3535832256211404E-2</v>
      </c>
      <c r="N130">
        <v>1</v>
      </c>
      <c r="O130" s="25">
        <f t="shared" si="9"/>
        <v>-0.44200897772507836</v>
      </c>
      <c r="P130">
        <f t="shared" si="7"/>
        <v>0.22068433146632199</v>
      </c>
      <c r="R130">
        <v>-1508</v>
      </c>
      <c r="S130">
        <v>111408</v>
      </c>
      <c r="T130">
        <v>59035</v>
      </c>
      <c r="U130">
        <v>24586</v>
      </c>
    </row>
    <row r="131" spans="1:21" s="16" customFormat="1" ht="15.75" thickBot="1">
      <c r="A131" s="23">
        <v>2019</v>
      </c>
      <c r="B131" s="23">
        <v>26</v>
      </c>
      <c r="C131" s="23">
        <v>2</v>
      </c>
      <c r="D131" s="23">
        <v>1</v>
      </c>
      <c r="E131" s="23">
        <v>1</v>
      </c>
      <c r="F131" s="16">
        <f>7/H131</f>
        <v>0.4375</v>
      </c>
      <c r="G131" s="16">
        <v>100409</v>
      </c>
      <c r="H131" s="16">
        <v>16</v>
      </c>
      <c r="I131" s="16">
        <f>11/H131</f>
        <v>0.6875</v>
      </c>
      <c r="J131" s="16">
        <v>0</v>
      </c>
      <c r="K131" s="16">
        <v>1</v>
      </c>
      <c r="L131" s="16">
        <v>1</v>
      </c>
      <c r="M131" s="16">
        <f t="shared" ref="M131:M136" si="12">R131/S131</f>
        <v>-1.0786261708770934E-2</v>
      </c>
      <c r="N131" s="16">
        <v>1</v>
      </c>
      <c r="O131" s="23">
        <f t="shared" si="9"/>
        <v>-0.43621844758746703</v>
      </c>
      <c r="P131" s="16">
        <f t="shared" ref="P131:P136" si="13">U131/S131</f>
        <v>0.21792506386602328</v>
      </c>
      <c r="R131" s="16">
        <v>-1216</v>
      </c>
      <c r="S131" s="16">
        <v>112736</v>
      </c>
      <c r="T131" s="16">
        <v>59108</v>
      </c>
      <c r="U131" s="16">
        <v>24568</v>
      </c>
    </row>
    <row r="132" spans="1:21">
      <c r="A132" s="25">
        <v>2015</v>
      </c>
      <c r="B132" s="25">
        <v>27</v>
      </c>
      <c r="C132" s="25">
        <v>1</v>
      </c>
      <c r="D132" s="25">
        <v>1</v>
      </c>
      <c r="E132" s="25">
        <v>1</v>
      </c>
      <c r="F132">
        <f>6/H132</f>
        <v>0.4</v>
      </c>
      <c r="G132" s="3">
        <v>185452</v>
      </c>
      <c r="H132">
        <v>15</v>
      </c>
      <c r="I132">
        <f>9/H132</f>
        <v>0.6</v>
      </c>
      <c r="J132" s="25">
        <v>1</v>
      </c>
      <c r="K132">
        <v>0</v>
      </c>
      <c r="L132">
        <v>1</v>
      </c>
      <c r="M132">
        <f t="shared" si="12"/>
        <v>6.2255928462278569E-4</v>
      </c>
      <c r="N132" s="25">
        <v>1</v>
      </c>
      <c r="O132" s="25">
        <f t="shared" si="9"/>
        <v>-0.2702248831775701</v>
      </c>
      <c r="P132">
        <f t="shared" si="13"/>
        <v>0.21008546041088913</v>
      </c>
      <c r="R132" s="25">
        <v>22</v>
      </c>
      <c r="S132" s="3">
        <v>35338</v>
      </c>
      <c r="T132" s="3">
        <v>27392</v>
      </c>
      <c r="U132" s="3">
        <v>7424</v>
      </c>
    </row>
    <row r="133" spans="1:21">
      <c r="A133" s="25">
        <v>2016</v>
      </c>
      <c r="B133" s="25">
        <v>27</v>
      </c>
      <c r="C133" s="25">
        <v>1</v>
      </c>
      <c r="D133" s="25">
        <v>1</v>
      </c>
      <c r="E133" s="25">
        <v>1</v>
      </c>
      <c r="F133">
        <f>6/H133</f>
        <v>0.4</v>
      </c>
      <c r="G133" s="3">
        <v>183487</v>
      </c>
      <c r="H133">
        <v>15</v>
      </c>
      <c r="I133">
        <f>10/H133</f>
        <v>0.66666666666666663</v>
      </c>
      <c r="J133" s="25">
        <v>1</v>
      </c>
      <c r="K133" s="25">
        <v>0</v>
      </c>
      <c r="L133" s="25">
        <v>1</v>
      </c>
      <c r="M133">
        <f t="shared" si="12"/>
        <v>5.8784235136940545E-4</v>
      </c>
      <c r="N133" s="25">
        <v>1</v>
      </c>
      <c r="O133" s="25">
        <f t="shared" si="9"/>
        <v>-0.18959347496695575</v>
      </c>
      <c r="P133">
        <f t="shared" si="13"/>
        <v>0.15772879091516365</v>
      </c>
      <c r="R133" s="25">
        <v>22</v>
      </c>
      <c r="S133" s="3">
        <v>37425</v>
      </c>
      <c r="T133" s="3">
        <v>31019</v>
      </c>
      <c r="U133" s="3">
        <v>5903</v>
      </c>
    </row>
    <row r="134" spans="1:21">
      <c r="A134" s="25">
        <v>2017</v>
      </c>
      <c r="B134" s="25">
        <v>27</v>
      </c>
      <c r="C134" s="25">
        <v>1</v>
      </c>
      <c r="D134" s="25">
        <v>1</v>
      </c>
      <c r="E134">
        <v>1</v>
      </c>
      <c r="F134">
        <f>6/H134</f>
        <v>0.4</v>
      </c>
      <c r="G134" s="3">
        <v>194428</v>
      </c>
      <c r="H134">
        <v>15</v>
      </c>
      <c r="I134">
        <f>10/H134</f>
        <v>0.66666666666666663</v>
      </c>
      <c r="J134">
        <v>1</v>
      </c>
      <c r="K134">
        <v>1</v>
      </c>
      <c r="L134">
        <v>1</v>
      </c>
      <c r="M134">
        <f t="shared" si="12"/>
        <v>2.2179096201829776E-4</v>
      </c>
      <c r="N134" s="25">
        <v>1</v>
      </c>
      <c r="O134" s="25">
        <f t="shared" si="9"/>
        <v>-0.1656824255220877</v>
      </c>
      <c r="P134">
        <f t="shared" si="13"/>
        <v>0.1394510673690047</v>
      </c>
      <c r="R134" s="25">
        <v>8</v>
      </c>
      <c r="S134" s="3">
        <v>36070</v>
      </c>
      <c r="T134" s="3">
        <v>30311</v>
      </c>
      <c r="U134" s="3">
        <v>5030</v>
      </c>
    </row>
    <row r="135" spans="1:21">
      <c r="A135" s="25">
        <v>2018</v>
      </c>
      <c r="B135" s="25">
        <v>27</v>
      </c>
      <c r="C135" s="25">
        <v>1</v>
      </c>
      <c r="D135" s="25">
        <v>1</v>
      </c>
      <c r="E135">
        <v>1</v>
      </c>
      <c r="F135">
        <v>0.46</v>
      </c>
      <c r="G135" s="3">
        <v>211233</v>
      </c>
      <c r="H135">
        <v>15</v>
      </c>
      <c r="I135">
        <f>11/H135</f>
        <v>0.73333333333333328</v>
      </c>
      <c r="J135">
        <v>1</v>
      </c>
      <c r="K135">
        <v>1</v>
      </c>
      <c r="L135">
        <v>1</v>
      </c>
      <c r="M135">
        <f t="shared" si="12"/>
        <v>3.1137289498949118E-4</v>
      </c>
      <c r="N135" s="25">
        <v>1</v>
      </c>
      <c r="O135" s="25">
        <f t="shared" si="9"/>
        <v>-0.24145577876337074</v>
      </c>
      <c r="P135">
        <f t="shared" si="13"/>
        <v>0.19242844910350554</v>
      </c>
      <c r="R135" s="25">
        <v>12</v>
      </c>
      <c r="S135" s="3">
        <v>38539</v>
      </c>
      <c r="T135" s="3">
        <v>30664</v>
      </c>
      <c r="U135" s="3">
        <v>7416</v>
      </c>
    </row>
    <row r="136" spans="1:21" s="16" customFormat="1" ht="15.75" thickBot="1">
      <c r="A136" s="23">
        <v>2019</v>
      </c>
      <c r="B136" s="23">
        <v>27</v>
      </c>
      <c r="C136" s="16">
        <v>1</v>
      </c>
      <c r="D136" s="16">
        <v>1</v>
      </c>
      <c r="E136" s="16">
        <v>1</v>
      </c>
      <c r="F136" s="16">
        <v>0.5</v>
      </c>
      <c r="G136" s="17">
        <v>222397</v>
      </c>
      <c r="H136" s="16">
        <v>16</v>
      </c>
      <c r="I136" s="16">
        <f>10/H136</f>
        <v>0.625</v>
      </c>
      <c r="J136" s="16">
        <v>1</v>
      </c>
      <c r="K136" s="16">
        <v>1</v>
      </c>
      <c r="L136" s="16">
        <v>1</v>
      </c>
      <c r="M136" s="16">
        <f t="shared" si="12"/>
        <v>1.3610688927704557E-4</v>
      </c>
      <c r="N136" s="23">
        <v>1</v>
      </c>
      <c r="O136" s="23">
        <f t="shared" si="9"/>
        <v>-0.34647614283034206</v>
      </c>
      <c r="P136" s="16">
        <f t="shared" si="13"/>
        <v>0.25150284690243402</v>
      </c>
      <c r="R136" s="23">
        <v>6</v>
      </c>
      <c r="S136" s="17">
        <v>44083</v>
      </c>
      <c r="T136" s="17">
        <v>31982</v>
      </c>
      <c r="U136" s="17">
        <v>11087</v>
      </c>
    </row>
    <row r="137" spans="1:21">
      <c r="A137" s="25"/>
      <c r="B137" s="25"/>
      <c r="C137" s="25"/>
      <c r="D137" s="25"/>
      <c r="E137" s="25"/>
      <c r="N137" s="25"/>
    </row>
    <row r="138" spans="1:21">
      <c r="A138" s="25"/>
      <c r="B138" s="25"/>
      <c r="C138" s="25"/>
      <c r="D138" s="25"/>
      <c r="E138" s="25"/>
      <c r="N138" s="25"/>
    </row>
    <row r="139" spans="1:21">
      <c r="A139" s="25"/>
      <c r="B139" s="25"/>
      <c r="C139" s="25"/>
      <c r="D139" s="25"/>
      <c r="E139" s="25"/>
    </row>
    <row r="140" spans="1:21">
      <c r="A140" s="25"/>
      <c r="B140" s="25"/>
      <c r="C140" s="25"/>
      <c r="D140" s="25"/>
      <c r="E140" s="25"/>
    </row>
    <row r="141" spans="1:21">
      <c r="A141" s="25"/>
      <c r="B141" s="25"/>
      <c r="C141" s="25"/>
      <c r="D141" s="25"/>
      <c r="E141" s="25"/>
    </row>
    <row r="142" spans="1:21">
      <c r="B142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MediaHouse</dc:creator>
  <cp:lastModifiedBy>MediaHouse</cp:lastModifiedBy>
  <dcterms:created xsi:type="dcterms:W3CDTF">2020-11-04T15:27:00Z</dcterms:created>
  <dcterms:modified xsi:type="dcterms:W3CDTF">2020-11-17T12:34:53Z</dcterms:modified>
</cp:coreProperties>
</file>