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1"/>
  </bookViews>
  <sheets>
    <sheet name="Component Data" sheetId="1" r:id="rId1"/>
    <sheet name="Analysis" sheetId="4" r:id="rId2"/>
    <sheet name="Results" sheetId="5" r:id="rId3"/>
  </sheets>
  <definedNames>
    <definedName name="_xlnm._FilterDatabase" localSheetId="0" hidden="1">'Component Data'!$C$1:$H$1</definedName>
    <definedName name="ComponentIDs">ComponentData[ID]</definedName>
    <definedName name="ItemID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G19" i="4"/>
  <c r="H19" i="4" s="1"/>
  <c r="G18" i="4"/>
  <c r="H18" i="4" s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17" i="4"/>
  <c r="J19" i="4"/>
  <c r="K19" i="4" s="1"/>
  <c r="J18" i="4"/>
  <c r="J17" i="4"/>
  <c r="E19" i="4"/>
  <c r="F19" i="4" s="1"/>
  <c r="E18" i="4"/>
  <c r="F18" i="4" s="1"/>
  <c r="E17" i="4"/>
  <c r="F17" i="4" s="1"/>
  <c r="D19" i="4"/>
  <c r="D18" i="4"/>
  <c r="D17" i="4"/>
  <c r="B2" i="5"/>
  <c r="B3" i="5"/>
  <c r="B4" i="5"/>
  <c r="B5" i="5"/>
  <c r="D5" i="5" s="1"/>
  <c r="B6" i="5"/>
  <c r="D6" i="5" s="1"/>
  <c r="B7" i="5"/>
  <c r="B8" i="5"/>
  <c r="C8" i="5" s="1"/>
  <c r="B9" i="5"/>
  <c r="D9" i="5" s="1"/>
  <c r="B10" i="5"/>
  <c r="D10" i="5" s="1"/>
  <c r="B11" i="5"/>
  <c r="B12" i="5"/>
  <c r="C12" i="5" s="1"/>
  <c r="B13" i="5"/>
  <c r="D13" i="5" s="1"/>
  <c r="B14" i="5"/>
  <c r="D14" i="5" s="1"/>
  <c r="B15" i="5"/>
  <c r="B16" i="5"/>
  <c r="C16" i="5" s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D5" i="4"/>
  <c r="D7" i="4"/>
  <c r="D9" i="4"/>
  <c r="D11" i="4"/>
  <c r="D13" i="4"/>
  <c r="D15" i="4"/>
  <c r="D2" i="4"/>
  <c r="D6" i="4"/>
  <c r="D8" i="4"/>
  <c r="D10" i="4"/>
  <c r="D12" i="4"/>
  <c r="D14" i="4"/>
  <c r="D16" i="4"/>
  <c r="D3" i="4"/>
  <c r="D4" i="4"/>
  <c r="C14" i="5" l="1"/>
  <c r="C10" i="5"/>
  <c r="C6" i="5"/>
  <c r="D16" i="5"/>
  <c r="D12" i="5"/>
  <c r="D8" i="5"/>
  <c r="D4" i="5"/>
  <c r="D15" i="5"/>
  <c r="D11" i="5"/>
  <c r="D7" i="5"/>
  <c r="D3" i="5"/>
  <c r="K17" i="4"/>
  <c r="K18" i="4"/>
  <c r="E2" i="4"/>
  <c r="F2" i="4" l="1"/>
  <c r="E5" i="4" l="1"/>
  <c r="E13" i="4"/>
  <c r="E8" i="4"/>
  <c r="E16" i="4"/>
  <c r="E4" i="4"/>
  <c r="E6" i="4"/>
  <c r="E7" i="4"/>
  <c r="E15" i="4"/>
  <c r="E10" i="4"/>
  <c r="E3" i="4"/>
  <c r="E9" i="4"/>
  <c r="E12" i="4"/>
  <c r="E11" i="4"/>
  <c r="E14" i="4"/>
  <c r="H14" i="4"/>
  <c r="H6" i="4"/>
  <c r="H10" i="4"/>
  <c r="H12" i="4"/>
  <c r="H16" i="4"/>
  <c r="H8" i="4"/>
  <c r="J4" i="4" l="1"/>
  <c r="H4" i="4" s="1"/>
  <c r="C4" i="5" s="1"/>
  <c r="J8" i="4"/>
  <c r="J12" i="4"/>
  <c r="J14" i="4"/>
  <c r="J10" i="4"/>
  <c r="J6" i="4"/>
  <c r="J16" i="4"/>
  <c r="K4" i="4" l="1"/>
  <c r="K10" i="4"/>
  <c r="F10" i="4" s="1"/>
  <c r="K14" i="4"/>
  <c r="K16" i="4"/>
  <c r="K12" i="4"/>
  <c r="K6" i="4"/>
  <c r="K8" i="4"/>
  <c r="F4" i="4" l="1"/>
  <c r="J3" i="4"/>
  <c r="J11" i="4"/>
  <c r="K11" i="4" s="1"/>
  <c r="F11" i="4" s="1"/>
  <c r="J7" i="4"/>
  <c r="K7" i="4" s="1"/>
  <c r="F7" i="4" s="1"/>
  <c r="F6" i="4"/>
  <c r="J13" i="4"/>
  <c r="K13" i="4" s="1"/>
  <c r="F13" i="4" s="1"/>
  <c r="F12" i="4"/>
  <c r="F16" i="4"/>
  <c r="J9" i="4"/>
  <c r="K9" i="4" s="1"/>
  <c r="F9" i="4" s="1"/>
  <c r="F8" i="4"/>
  <c r="J15" i="4"/>
  <c r="K15" i="4" s="1"/>
  <c r="F15" i="4" s="1"/>
  <c r="F14" i="4"/>
  <c r="H3" i="4" l="1"/>
  <c r="C3" i="5" s="1"/>
  <c r="K3" i="4"/>
  <c r="F3" i="4" s="1"/>
  <c r="H11" i="4"/>
  <c r="C11" i="5" s="1"/>
  <c r="H13" i="4"/>
  <c r="C13" i="5" s="1"/>
  <c r="H7" i="4"/>
  <c r="C7" i="5" s="1"/>
  <c r="H9" i="4"/>
  <c r="C9" i="5" s="1"/>
  <c r="H15" i="4"/>
  <c r="C15" i="5" s="1"/>
  <c r="J5" i="4"/>
  <c r="K5" i="4" s="1"/>
  <c r="F5" i="4" l="1"/>
  <c r="J2" i="4"/>
  <c r="H5" i="4"/>
  <c r="C5" i="5" s="1"/>
  <c r="K2" i="4" l="1"/>
  <c r="H2" i="4"/>
  <c r="D2" i="5" l="1"/>
  <c r="C2" i="5"/>
  <c r="H3" i="5" s="1"/>
</calcChain>
</file>

<file path=xl/sharedStrings.xml><?xml version="1.0" encoding="utf-8"?>
<sst xmlns="http://schemas.openxmlformats.org/spreadsheetml/2006/main" count="82" uniqueCount="52">
  <si>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</si>
  <si>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</si>
  <si>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</si>
  <si>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</si>
  <si>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</si>
  <si>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</si>
  <si>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</si>
  <si>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</si>
  <si>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</si>
  <si>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</si>
  <si>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</si>
  <si>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</si>
  <si>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</si>
  <si>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</si>
  <si>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</si>
  <si>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</si>
  <si>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</si>
  <si>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</si>
  <si>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</si>
  <si>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</si>
  <si>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</si>
  <si>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</si>
  <si>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</si>
  <si>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</si>
  <si>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</si>
  <si>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</si>
  <si>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</si>
  <si>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</si>
  <si>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</si>
  <si>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</si>
  <si>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</si>
  <si>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</si>
  <si>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</si>
  <si>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</si>
  <si>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</si>
  <si>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</si>
  <si>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</si>
  <si>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</si>
  <si>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</si>
  <si>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</si>
  <si>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</si>
  <si>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</si>
  <si>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</si>
  <si>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</si>
  <si>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</si>
  <si>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</si>
  <si>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</si>
  <si>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</si>
  <si>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</si>
  <si>
    <t>Battery (mAh)</t>
  </si>
  <si>
    <t>Supply Item</t>
  </si>
  <si>
    <t>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</si>
</sst>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4" formatCode="#,##0.00"/>
    </dxf>
    <dxf>
      <numFmt numFmtId="2" formatCode="0.00"/>
    </dxf>
    <dxf>
      <numFmt numFmtId="14" formatCode="0.00%"/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onentData" displayName="ComponentData" ref="A1:I6" totalsRowShown="0">
  <autoFilter ref="A1:I6"/>
  <tableColumns count="9">
    <tableColumn id="1" name="ID" dataDxfId="27">
      <calculatedColumnFormula>ComponentData[[#This Row],[Manufacturer]]</calculatedColumnFormula>
    </tableColumn>
    <tableColumn id="6" name="Name" dataDxfId="26"/>
    <tableColumn id="2" name="Manufacturer" dataDxfId="25"/>
    <tableColumn id="3" name="Source" dataDxfId="24"/>
    <tableColumn id="4" name="Price" dataDxfId="23"/>
    <tableColumn id="5" name="Consumption (W)" dataDxfId="2"/>
    <tableColumn id="7" name="Output (V)" dataDxfId="22"/>
    <tableColumn id="8" name="Output (A)"/>
    <tableColumn id="9" name="Battery (mA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nalysis" displayName="Analysis" ref="A1:K19" totalsRowShown="0">
  <autoFilter ref="A1:K19"/>
  <tableColumns count="11">
    <tableColumn id="1" name="ItemID" dataDxfId="21"/>
    <tableColumn id="2" name="ComponentID" dataDxfId="20"/>
    <tableColumn id="5" name="Supply Item" dataDxfId="19"/>
    <tableColumn id="13" name="Supply Component" dataDxfId="13">
      <calculatedColumnFormula>IF(ISBLANK(Analysis[[#This Row],[Supply Item]]), "", VLOOKUP(Analysis[[#This Row],[Supply Item]], Analysis[], COLUMN(Analysis[ComponentID])-COLUMN(Analysis[])+1, FALSE))</calculatedColumnFormula>
    </tableColumn>
    <tableColumn id="11" name="Input Voltage (V)" dataDxfId="18">
      <calculatedColumnFormula>IF(ISBLANK(Analysis[[#This Row],[Supply Item]]), 0,VLOOKUP(Analysis[[#This Row],[Supply Component]], ComponentData[], COLUMN(ComponentData[Output (V)])-COLUMN(ComponentData[])+1, FALSE))</calculatedColumnFormula>
    </tableColumn>
    <tableColumn id="9" name="Input Current (A)" dataDxfId="17">
      <calculatedColumnFormula>IF(Analysis[[#This Row],[Input Voltage (V)]]&lt;=0, 0, Analysis[[#This Row],[Total Consumption (W)]]/Analysis[[#This Row],[Input Voltage (V)]])</calculatedColumnFormula>
    </tableColumn>
    <tableColumn id="8" name="Output Voltage (V)" dataDxfId="10">
      <calculatedColumnFormula>IF(ISBLANK(Analysis[[#This Row],[ItemID]]), 0, VLOOKUP(Analysis[[#This Row],[ComponentID]], ComponentData[], COLUMN(ComponentData[Output (V)])-COLUMN(ComponentData[])+1, FALSE))</calculatedColumnFormula>
    </tableColumn>
    <tableColumn id="7" name="Output Current (A)" dataDxfId="16">
      <calculatedColumnFormula>IF(Analysis[[#This Row],[Output Voltage (V)]]&lt;=0, 0, Analysis[[#This Row],[Children Consumption (W)]]/Analysis[[#This Row],[Output Voltage (V)]])</calculatedColumnFormula>
    </tableColumn>
    <tableColumn id="3" name="Self Consumption (W)" dataDxfId="9">
      <calculatedColumnFormula>IF(ISBLANK(Analysis[[#This Row],[ItemID]]), 0, VLOOKUP(Analysis[[#This Row],[ComponentID]], ComponentData[], COLUMN(ComponentData[Consumption (W)])-COLUMN(ComponentData[])+1, FALSE))</calculatedColumnFormula>
    </tableColumn>
    <tableColumn id="4" name="Children Consumption (W)" dataDxfId="15">
      <calculatedColumnFormula>SUMIFS(Analysis[Total Consumption (W)], Analysis[Supply Item], Analysis[[#This Row],[ItemID]])</calculatedColumnFormula>
    </tableColumn>
    <tableColumn id="6" name="Total Consumption (W)" dataDxfId="14">
      <calculatedColumnFormula>Analysis[[#This Row],[Self Consumption (W)]]+Analysis[[#This Row],[Children Consumption (W)]]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Results" displayName="Results" ref="A1:D16" totalsRowShown="0">
  <autoFilter ref="A1:D16"/>
  <tableColumns count="4">
    <tableColumn id="1" name="ItemID" dataDxfId="12">
      <calculatedColumnFormula>Analysis[[#This Row],[ItemID]]</calculatedColumnFormula>
    </tableColumn>
    <tableColumn id="2" name="Component" dataDxfId="11">
      <calculatedColumnFormula>IF(ISBLANK(Analysis[[#This Row],[ItemID]]), "", VLOOKUP(Analysis[[#This Row],[ItemID]], Analysis[], COLUMN(Analysis[ComponentID])-COLUMN(Analysis[])+1, FALSE))</calculatedColumnFormula>
    </tableColumn>
    <tableColumn id="3" name="Current Output % Capacity" dataDxfId="4">
      <calculatedColumnFormula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calculatedColumnFormula>
    </tableColumn>
    <tableColumn id="6" name="Battery Life (hrs)" dataDxfId="3">
      <calculatedColumnFormula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5" x14ac:dyDescent="0.25"/>
  <cols>
    <col min="1" max="1" width="29.7109375" customWidth="1"/>
    <col min="2" max="2" width="44.71093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14</v>
      </c>
      <c r="H1" t="s">
        <v>15</v>
      </c>
      <c r="I1" t="s">
        <v>49</v>
      </c>
    </row>
    <row r="2" spans="1:9" x14ac:dyDescent="0.25">
      <c r="A2" s="2" t="s">
        <v>9</v>
      </c>
      <c r="B2" s="2" t="s">
        <v>6</v>
      </c>
      <c r="C2" s="2" t="s">
        <v>7</v>
      </c>
      <c r="D2" s="2" t="s">
        <v>8</v>
      </c>
      <c r="E2" s="3">
        <v>60</v>
      </c>
      <c r="F2" s="4">
        <v>0</v>
      </c>
      <c r="G2" s="5">
        <v>12</v>
      </c>
      <c r="H2">
        <v>60</v>
      </c>
      <c r="I2">
        <v>0</v>
      </c>
    </row>
    <row r="3" spans="1:9" x14ac:dyDescent="0.25">
      <c r="A3" s="2" t="s">
        <v>17</v>
      </c>
      <c r="B3" s="2" t="s">
        <v>18</v>
      </c>
      <c r="C3" s="2" t="s">
        <v>19</v>
      </c>
      <c r="D3" s="2" t="s">
        <v>20</v>
      </c>
      <c r="E3" s="3">
        <v>7.25</v>
      </c>
      <c r="F3" s="4">
        <v>1020</v>
      </c>
      <c r="G3" s="5"/>
      <c r="I3">
        <v>0</v>
      </c>
    </row>
    <row r="4" spans="1:9" x14ac:dyDescent="0.25">
      <c r="A4" s="2" t="s">
        <v>10</v>
      </c>
      <c r="B4" s="2"/>
      <c r="C4" s="2"/>
      <c r="D4" s="2"/>
      <c r="E4" s="3"/>
      <c r="F4" s="4">
        <v>0</v>
      </c>
      <c r="G4" s="5">
        <v>12</v>
      </c>
      <c r="H4">
        <v>1000</v>
      </c>
      <c r="I4">
        <v>5000</v>
      </c>
    </row>
    <row r="5" spans="1:9" x14ac:dyDescent="0.25">
      <c r="A5" s="2" t="s">
        <v>42</v>
      </c>
      <c r="B5" s="2" t="s">
        <v>41</v>
      </c>
      <c r="C5" s="2"/>
      <c r="D5" s="2"/>
      <c r="E5" s="3"/>
      <c r="F5" s="4">
        <v>0</v>
      </c>
      <c r="G5" s="5">
        <v>5</v>
      </c>
      <c r="H5">
        <v>10</v>
      </c>
      <c r="I5">
        <v>0</v>
      </c>
    </row>
    <row r="6" spans="1:9" x14ac:dyDescent="0.25">
      <c r="A6" s="2" t="s">
        <v>44</v>
      </c>
      <c r="B6" s="2" t="s">
        <v>45</v>
      </c>
      <c r="C6" s="2"/>
      <c r="D6" s="2"/>
      <c r="E6" s="3">
        <v>30</v>
      </c>
      <c r="F6" s="4">
        <v>7</v>
      </c>
      <c r="G6" s="5">
        <v>3.3</v>
      </c>
      <c r="H6">
        <v>0.5</v>
      </c>
      <c r="I6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14" bestFit="1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13</v>
      </c>
      <c r="B1" t="s">
        <v>12</v>
      </c>
      <c r="C1" t="s">
        <v>50</v>
      </c>
      <c r="D1" t="s">
        <v>33</v>
      </c>
      <c r="E1" t="s">
        <v>39</v>
      </c>
      <c r="F1" t="s">
        <v>38</v>
      </c>
      <c r="G1" t="s">
        <v>40</v>
      </c>
      <c r="H1" t="s">
        <v>34</v>
      </c>
      <c r="I1" t="s">
        <v>37</v>
      </c>
      <c r="J1" t="s">
        <v>36</v>
      </c>
      <c r="K1" t="s">
        <v>35</v>
      </c>
    </row>
    <row r="2" spans="1:11" x14ac:dyDescent="0.25">
      <c r="A2" t="s">
        <v>16</v>
      </c>
      <c r="B2" t="s">
        <v>10</v>
      </c>
      <c r="D2" t="str">
        <f>IF(ISBLANK(Analysis[[#This Row],[Supply Item]]), "", VLOOKUP(Analysis[[#This Row],[Supply Item]], Analysis[], COLUMN(Analysis[ComponentID])-COLUMN(Analysis[])+1, FALSE))</f>
        <v/>
      </c>
      <c r="E2" s="1">
        <f>IF(ISBLANK(Analysis[[#This Row],[Supply Item]]), 0,VLOOKUP(Analysis[[#This Row],[Supply Component]], ComponentData[], COLUMN(ComponentData[Output (V)])-COLUMN(ComponentData[])+1, FALSE))</f>
        <v>0</v>
      </c>
      <c r="F2" s="1">
        <f>IF(Analysis[[#This Row],[Input Voltage (V)]]&lt;=0, 0, Analysis[[#This Row],[Total Consumption (W)]]/Analysis[[#This Row],[Input Voltage (V)]])</f>
        <v>0</v>
      </c>
      <c r="G2">
        <f>IF(ISBLANK(Analysis[[#This Row],[ItemID]]), 0, VLOOKUP(Analysis[[#This Row],[ComponentID]], ComponentData[], COLUMN(ComponentData[Output (V)])-COLUMN(ComponentData[])+1, FALSE))</f>
        <v>12</v>
      </c>
      <c r="H2" s="1">
        <f>IF(Analysis[[#This Row],[Output Voltage (V)]]&lt;=0, 0, Analysis[[#This Row],[Children Consumption (W)]]/Analysis[[#This Row],[Output Voltage (V)]])</f>
        <v>510.58333333333331</v>
      </c>
      <c r="I2">
        <f>IF(ISBLANK(Analysis[[#This Row],[ItemID]]), 0, VLOOKUP(Analysis[[#This Row],[ComponentID]], ComponentData[], COLUMN(ComponentData[Consumption (W)])-COLUMN(ComponentData[])+1, FALSE))</f>
        <v>0</v>
      </c>
      <c r="J2" s="1">
        <f>SUMIFS(Analysis[Total Consumption (W)], Analysis[Supply Item], Analysis[[#This Row],[ItemID]])</f>
        <v>6127</v>
      </c>
      <c r="K2" s="1">
        <f>Analysis[[#This Row],[Self Consumption (W)]]+Analysis[[#This Row],[Children Consumption (W)]]</f>
        <v>6127</v>
      </c>
    </row>
    <row r="3" spans="1:11" x14ac:dyDescent="0.25">
      <c r="A3" t="s">
        <v>43</v>
      </c>
      <c r="B3" t="s">
        <v>42</v>
      </c>
      <c r="C3" s="1" t="s">
        <v>16</v>
      </c>
      <c r="D3" s="1" t="str">
        <f>IF(ISBLANK(Analysis[[#This Row],[Supply Item]]), "", VLOOKUP(Analysis[[#This Row],[Supply Item]], Analysis[], COLUMN(Analysis[ComponentID])-COLUMN(Analysis[])+1, FALSE))</f>
        <v>LiPo</v>
      </c>
      <c r="E3" s="1">
        <f>IF(ISBLANK(Analysis[[#This Row],[Supply Item]]), 0,VLOOKUP(Analysis[[#This Row],[Supply Component]], ComponentData[], COLUMN(ComponentData[Output (V)])-COLUMN(ComponentData[])+1, FALSE))</f>
        <v>12</v>
      </c>
      <c r="F3" s="1">
        <f>IF(Analysis[[#This Row],[Input Voltage (V)]]&lt;=0, 0, Analysis[[#This Row],[Total Consumption (W)]]/Analysis[[#This Row],[Input Voltage (V)]])</f>
        <v>0.58333333333333337</v>
      </c>
      <c r="G3" s="1">
        <f>IF(ISBLANK(Analysis[[#This Row],[ItemID]]), 0, VLOOKUP(Analysis[[#This Row],[ComponentID]], ComponentData[], COLUMN(ComponentData[Output (V)])-COLUMN(ComponentData[])+1, FALSE))</f>
        <v>5</v>
      </c>
      <c r="H3" s="1">
        <f>IF(Analysis[[#This Row],[Output Voltage (V)]]&lt;=0, 0, Analysis[[#This Row],[Children Consumption (W)]]/Analysis[[#This Row],[Output Voltage (V)]])</f>
        <v>1.4</v>
      </c>
      <c r="I3" s="1">
        <f>IF(ISBLANK(Analysis[[#This Row],[ItemID]]), 0, VLOOKUP(Analysis[[#This Row],[ComponentID]], ComponentData[], COLUMN(ComponentData[Consumption (W)])-COLUMN(ComponentData[])+1, FALSE))</f>
        <v>0</v>
      </c>
      <c r="J3" s="1">
        <f>SUMIFS(Analysis[Total Consumption (W)], Analysis[Supply Item], Analysis[[#This Row],[ItemID]])</f>
        <v>7</v>
      </c>
      <c r="K3" s="1">
        <f>Analysis[[#This Row],[Self Consumption (W)]]+Analysis[[#This Row],[Children Consumption (W)]]</f>
        <v>7</v>
      </c>
    </row>
    <row r="4" spans="1:11" x14ac:dyDescent="0.25">
      <c r="A4" t="s">
        <v>46</v>
      </c>
      <c r="B4" t="s">
        <v>44</v>
      </c>
      <c r="C4" s="1" t="s">
        <v>43</v>
      </c>
      <c r="D4" s="1" t="str">
        <f>IF(ISBLANK(Analysis[[#This Row],[Supply Item]]), "", VLOOKUP(Analysis[[#This Row],[Supply Item]], Analysis[], COLUMN(Analysis[ComponentID])-COLUMN(Analysis[])+1, FALSE))</f>
        <v>5V Regulator</v>
      </c>
      <c r="E4" s="1">
        <f>IF(ISBLANK(Analysis[[#This Row],[Supply Item]]), 0,VLOOKUP(Analysis[[#This Row],[Supply Component]], ComponentData[], COLUMN(ComponentData[Output (V)])-COLUMN(ComponentData[])+1, FALSE))</f>
        <v>5</v>
      </c>
      <c r="F4" s="1">
        <f>IF(Analysis[[#This Row],[Input Voltage (V)]]&lt;=0, 0, Analysis[[#This Row],[Total Consumption (W)]]/Analysis[[#This Row],[Input Voltage (V)]])</f>
        <v>1.4</v>
      </c>
      <c r="G4" s="1">
        <f>IF(ISBLANK(Analysis[[#This Row],[ItemID]]), 0, VLOOKUP(Analysis[[#This Row],[ComponentID]], ComponentData[], COLUMN(ComponentData[Output (V)])-COLUMN(ComponentData[])+1, FALSE))</f>
        <v>3.3</v>
      </c>
      <c r="H4" s="1">
        <f>IF(Analysis[[#This Row],[Output Voltage (V)]]&lt;=0, 0, Analysis[[#This Row],[Children Consumption (W)]]/Analysis[[#This Row],[Output Voltage (V)]])</f>
        <v>0</v>
      </c>
      <c r="I4" s="1">
        <f>IF(ISBLANK(Analysis[[#This Row],[ItemID]]), 0, VLOOKUP(Analysis[[#This Row],[ComponentID]], ComponentData[], COLUMN(ComponentData[Consumption (W)])-COLUMN(ComponentData[])+1, FALSE))</f>
        <v>7</v>
      </c>
      <c r="J4" s="1">
        <f>SUMIFS(Analysis[Total Consumption (W)], Analysis[Supply Item], Analysis[[#This Row],[ItemID]])</f>
        <v>0</v>
      </c>
      <c r="K4" s="1">
        <f>Analysis[[#This Row],[Self Consumption (W)]]+Analysis[[#This Row],[Children Consumption (W)]]</f>
        <v>7</v>
      </c>
    </row>
    <row r="5" spans="1:11" x14ac:dyDescent="0.25">
      <c r="A5" t="s">
        <v>21</v>
      </c>
      <c r="B5" t="s">
        <v>9</v>
      </c>
      <c r="C5" t="s">
        <v>16</v>
      </c>
      <c r="D5" t="str">
        <f>IF(ISBLANK(Analysis[[#This Row],[Supply Item]]), "", VLOOKUP(Analysis[[#This Row],[Supply Item]], Analysis[], COLUMN(Analysis[ComponentID])-COLUMN(Analysis[])+1, FALSE))</f>
        <v>LiPo</v>
      </c>
      <c r="E5" s="1">
        <f>IF(ISBLANK(Analysis[[#This Row],[Supply Item]]), 0,VLOOKUP(Analysis[[#This Row],[Supply Component]], ComponentData[], COLUMN(ComponentData[Output (V)])-COLUMN(ComponentData[])+1, FALSE))</f>
        <v>12</v>
      </c>
      <c r="F5" s="1">
        <f>IF(Analysis[[#This Row],[Input Voltage (V)]]&lt;=0, 0, Analysis[[#This Row],[Total Consumption (W)]]/Analysis[[#This Row],[Input Voltage (V)]])</f>
        <v>85</v>
      </c>
      <c r="G5">
        <f>IF(ISBLANK(Analysis[[#This Row],[ItemID]]), 0, VLOOKUP(Analysis[[#This Row],[ComponentID]], ComponentData[], COLUMN(ComponentData[Output (V)])-COLUMN(ComponentData[])+1, FALSE))</f>
        <v>12</v>
      </c>
      <c r="H5" s="1">
        <f>IF(Analysis[[#This Row],[Output Voltage (V)]]&lt;=0, 0, Analysis[[#This Row],[Children Consumption (W)]]/Analysis[[#This Row],[Output Voltage (V)]])</f>
        <v>85</v>
      </c>
      <c r="I5">
        <f>IF(ISBLANK(Analysis[[#This Row],[ItemID]]), 0, VLOOKUP(Analysis[[#This Row],[ComponentID]], ComponentData[], COLUMN(ComponentData[Consumption (W)])-COLUMN(ComponentData[])+1, FALSE))</f>
        <v>0</v>
      </c>
      <c r="J5" s="1">
        <f>SUMIFS(Analysis[Total Consumption (W)], Analysis[Supply Item], Analysis[[#This Row],[ItemID]])</f>
        <v>1020</v>
      </c>
      <c r="K5" s="1">
        <f>Analysis[[#This Row],[Self Consumption (W)]]+Analysis[[#This Row],[Children Consumption (W)]]</f>
        <v>1020</v>
      </c>
    </row>
    <row r="6" spans="1:11" x14ac:dyDescent="0.25">
      <c r="A6" t="s">
        <v>27</v>
      </c>
      <c r="B6" t="s">
        <v>17</v>
      </c>
      <c r="C6" t="s">
        <v>21</v>
      </c>
      <c r="D6" t="str">
        <f>IF(ISBLANK(Analysis[[#This Row],[Supply Item]]), "", VLOOKUP(Analysis[[#This Row],[Supply Item]], Analysis[], COLUMN(Analysis[ComponentID])-COLUMN(Analysis[])+1, FALSE))</f>
        <v>VEX ESC</v>
      </c>
      <c r="E6" s="1">
        <f>IF(ISBLANK(Analysis[[#This Row],[Supply Item]]), 0,VLOOKUP(Analysis[[#This Row],[Supply Component]], ComponentData[], COLUMN(ComponentData[Output (V)])-COLUMN(ComponentData[])+1, FALSE))</f>
        <v>12</v>
      </c>
      <c r="F6" s="1">
        <f>IF(Analysis[[#This Row],[Input Voltage (V)]]&lt;=0, 0, Analysis[[#This Row],[Total Consumption (W)]]/Analysis[[#This Row],[Input Voltage (V)]])</f>
        <v>85</v>
      </c>
      <c r="G6">
        <f>IF(ISBLANK(Analysis[[#This Row],[ItemID]]), 0, VLOOKUP(Analysis[[#This Row],[ComponentID]], ComponentData[], COLUMN(ComponentData[Output (V)])-COLUMN(ComponentData[])+1, FALSE))</f>
        <v>0</v>
      </c>
      <c r="H6" s="1">
        <f>IF(Analysis[[#This Row],[Output Voltage (V)]]&lt;=0, 0, Analysis[[#This Row],[Children Consumption (W)]]/Analysis[[#This Row],[Output Voltage (V)]])</f>
        <v>0</v>
      </c>
      <c r="I6">
        <f>IF(ISBLANK(Analysis[[#This Row],[ItemID]]), 0, VLOOKUP(Analysis[[#This Row],[ComponentID]], ComponentData[], COLUMN(ComponentData[Consumption (W)])-COLUMN(ComponentData[])+1, FALSE))</f>
        <v>1020</v>
      </c>
      <c r="J6" s="1">
        <f>SUMIFS(Analysis[Total Consumption (W)], Analysis[Supply Item], Analysis[[#This Row],[ItemID]])</f>
        <v>0</v>
      </c>
      <c r="K6" s="1">
        <f>Analysis[[#This Row],[Self Consumption (W)]]+Analysis[[#This Row],[Children Consumption (W)]]</f>
        <v>1020</v>
      </c>
    </row>
    <row r="7" spans="1:11" x14ac:dyDescent="0.25">
      <c r="A7" t="s">
        <v>22</v>
      </c>
      <c r="B7" t="s">
        <v>9</v>
      </c>
      <c r="C7" t="s">
        <v>16</v>
      </c>
      <c r="D7" t="str">
        <f>IF(ISBLANK(Analysis[[#This Row],[Supply Item]]), "", VLOOKUP(Analysis[[#This Row],[Supply Item]], Analysis[], COLUMN(Analysis[ComponentID])-COLUMN(Analysis[])+1, FALSE))</f>
        <v>LiPo</v>
      </c>
      <c r="E7" s="1">
        <f>IF(ISBLANK(Analysis[[#This Row],[Supply Item]]), 0,VLOOKUP(Analysis[[#This Row],[Supply Component]], ComponentData[], COLUMN(ComponentData[Output (V)])-COLUMN(ComponentData[])+1, FALSE))</f>
        <v>12</v>
      </c>
      <c r="F7" s="1">
        <f>IF(Analysis[[#This Row],[Input Voltage (V)]]&lt;=0, 0, Analysis[[#This Row],[Total Consumption (W)]]/Analysis[[#This Row],[Input Voltage (V)]])</f>
        <v>85</v>
      </c>
      <c r="G7">
        <f>IF(ISBLANK(Analysis[[#This Row],[ItemID]]), 0, VLOOKUP(Analysis[[#This Row],[ComponentID]], ComponentData[], COLUMN(ComponentData[Output (V)])-COLUMN(ComponentData[])+1, FALSE))</f>
        <v>12</v>
      </c>
      <c r="H7" s="1">
        <f>IF(Analysis[[#This Row],[Output Voltage (V)]]&lt;=0, 0, Analysis[[#This Row],[Children Consumption (W)]]/Analysis[[#This Row],[Output Voltage (V)]])</f>
        <v>85</v>
      </c>
      <c r="I7">
        <f>IF(ISBLANK(Analysis[[#This Row],[ItemID]]), 0, VLOOKUP(Analysis[[#This Row],[ComponentID]], ComponentData[], COLUMN(ComponentData[Consumption (W)])-COLUMN(ComponentData[])+1, FALSE))</f>
        <v>0</v>
      </c>
      <c r="J7" s="1">
        <f>SUMIFS(Analysis[Total Consumption (W)], Analysis[Supply Item], Analysis[[#This Row],[ItemID]])</f>
        <v>1020</v>
      </c>
      <c r="K7" s="1">
        <f>Analysis[[#This Row],[Self Consumption (W)]]+Analysis[[#This Row],[Children Consumption (W)]]</f>
        <v>1020</v>
      </c>
    </row>
    <row r="8" spans="1:11" x14ac:dyDescent="0.25">
      <c r="A8" t="s">
        <v>32</v>
      </c>
      <c r="B8" t="s">
        <v>17</v>
      </c>
      <c r="C8" t="s">
        <v>22</v>
      </c>
      <c r="D8" t="str">
        <f>IF(ISBLANK(Analysis[[#This Row],[Supply Item]]), "", VLOOKUP(Analysis[[#This Row],[Supply Item]], Analysis[], COLUMN(Analysis[ComponentID])-COLUMN(Analysis[])+1, FALSE))</f>
        <v>VEX ESC</v>
      </c>
      <c r="E8" s="1">
        <f>IF(ISBLANK(Analysis[[#This Row],[Supply Item]]), 0,VLOOKUP(Analysis[[#This Row],[Supply Component]], ComponentData[], COLUMN(ComponentData[Output (V)])-COLUMN(ComponentData[])+1, FALSE))</f>
        <v>12</v>
      </c>
      <c r="F8" s="1">
        <f>IF(Analysis[[#This Row],[Input Voltage (V)]]&lt;=0, 0, Analysis[[#This Row],[Total Consumption (W)]]/Analysis[[#This Row],[Input Voltage (V)]])</f>
        <v>85</v>
      </c>
      <c r="G8">
        <f>IF(ISBLANK(Analysis[[#This Row],[ItemID]]), 0, VLOOKUP(Analysis[[#This Row],[ComponentID]], ComponentData[], COLUMN(ComponentData[Output (V)])-COLUMN(ComponentData[])+1, FALSE))</f>
        <v>0</v>
      </c>
      <c r="H8" s="1">
        <f>IF(Analysis[[#This Row],[Output Voltage (V)]]&lt;=0, 0, Analysis[[#This Row],[Children Consumption (W)]]/Analysis[[#This Row],[Output Voltage (V)]])</f>
        <v>0</v>
      </c>
      <c r="I8">
        <f>IF(ISBLANK(Analysis[[#This Row],[ItemID]]), 0, VLOOKUP(Analysis[[#This Row],[ComponentID]], ComponentData[], COLUMN(ComponentData[Consumption (W)])-COLUMN(ComponentData[])+1, FALSE))</f>
        <v>1020</v>
      </c>
      <c r="J8" s="1">
        <f>SUMIFS(Analysis[Total Consumption (W)], Analysis[Supply Item], Analysis[[#This Row],[ItemID]])</f>
        <v>0</v>
      </c>
      <c r="K8" s="1">
        <f>Analysis[[#This Row],[Self Consumption (W)]]+Analysis[[#This Row],[Children Consumption (W)]]</f>
        <v>1020</v>
      </c>
    </row>
    <row r="9" spans="1:11" x14ac:dyDescent="0.25">
      <c r="A9" t="s">
        <v>23</v>
      </c>
      <c r="B9" t="s">
        <v>9</v>
      </c>
      <c r="C9" t="s">
        <v>16</v>
      </c>
      <c r="D9" t="str">
        <f>IF(ISBLANK(Analysis[[#This Row],[Supply Item]]), "", VLOOKUP(Analysis[[#This Row],[Supply Item]], Analysis[], COLUMN(Analysis[ComponentID])-COLUMN(Analysis[])+1, FALSE))</f>
        <v>LiPo</v>
      </c>
      <c r="E9" s="1">
        <f>IF(ISBLANK(Analysis[[#This Row],[Supply Item]]), 0,VLOOKUP(Analysis[[#This Row],[Supply Component]], ComponentData[], COLUMN(ComponentData[Output (V)])-COLUMN(ComponentData[])+1, FALSE))</f>
        <v>12</v>
      </c>
      <c r="F9" s="1">
        <f>IF(Analysis[[#This Row],[Input Voltage (V)]]&lt;=0, 0, Analysis[[#This Row],[Total Consumption (W)]]/Analysis[[#This Row],[Input Voltage (V)]])</f>
        <v>85</v>
      </c>
      <c r="G9">
        <f>IF(ISBLANK(Analysis[[#This Row],[ItemID]]), 0, VLOOKUP(Analysis[[#This Row],[ComponentID]], ComponentData[], COLUMN(ComponentData[Output (V)])-COLUMN(ComponentData[])+1, FALSE))</f>
        <v>12</v>
      </c>
      <c r="H9" s="1">
        <f>IF(Analysis[[#This Row],[Output Voltage (V)]]&lt;=0, 0, Analysis[[#This Row],[Children Consumption (W)]]/Analysis[[#This Row],[Output Voltage (V)]])</f>
        <v>85</v>
      </c>
      <c r="I9">
        <f>IF(ISBLANK(Analysis[[#This Row],[ItemID]]), 0, VLOOKUP(Analysis[[#This Row],[ComponentID]], ComponentData[], COLUMN(ComponentData[Consumption (W)])-COLUMN(ComponentData[])+1, FALSE))</f>
        <v>0</v>
      </c>
      <c r="J9" s="1">
        <f>SUMIFS(Analysis[Total Consumption (W)], Analysis[Supply Item], Analysis[[#This Row],[ItemID]])</f>
        <v>1020</v>
      </c>
      <c r="K9" s="1">
        <f>Analysis[[#This Row],[Self Consumption (W)]]+Analysis[[#This Row],[Children Consumption (W)]]</f>
        <v>1020</v>
      </c>
    </row>
    <row r="10" spans="1:11" x14ac:dyDescent="0.25">
      <c r="A10" t="s">
        <v>28</v>
      </c>
      <c r="B10" t="s">
        <v>17</v>
      </c>
      <c r="C10" t="s">
        <v>23</v>
      </c>
      <c r="D10" t="str">
        <f>IF(ISBLANK(Analysis[[#This Row],[Supply Item]]), "", VLOOKUP(Analysis[[#This Row],[Supply Item]], Analysis[], COLUMN(Analysis[ComponentID])-COLUMN(Analysis[])+1, FALSE))</f>
        <v>VEX ESC</v>
      </c>
      <c r="E10" s="1">
        <f>IF(ISBLANK(Analysis[[#This Row],[Supply Item]]), 0,VLOOKUP(Analysis[[#This Row],[Supply Component]], ComponentData[], COLUMN(ComponentData[Output (V)])-COLUMN(ComponentData[])+1, FALSE))</f>
        <v>12</v>
      </c>
      <c r="F10" s="1">
        <f>IF(Analysis[[#This Row],[Input Voltage (V)]]&lt;=0, 0, Analysis[[#This Row],[Total Consumption (W)]]/Analysis[[#This Row],[Input Voltage (V)]])</f>
        <v>85</v>
      </c>
      <c r="G10">
        <f>IF(ISBLANK(Analysis[[#This Row],[ItemID]]), 0, VLOOKUP(Analysis[[#This Row],[ComponentID]], ComponentData[], COLUMN(ComponentData[Output (V)])-COLUMN(ComponentData[])+1, FALSE))</f>
        <v>0</v>
      </c>
      <c r="H10" s="1">
        <f>IF(Analysis[[#This Row],[Output Voltage (V)]]&lt;=0, 0, Analysis[[#This Row],[Children Consumption (W)]]/Analysis[[#This Row],[Output Voltage (V)]])</f>
        <v>0</v>
      </c>
      <c r="I10">
        <f>IF(ISBLANK(Analysis[[#This Row],[ItemID]]), 0, VLOOKUP(Analysis[[#This Row],[ComponentID]], ComponentData[], COLUMN(ComponentData[Consumption (W)])-COLUMN(ComponentData[])+1, FALSE))</f>
        <v>1020</v>
      </c>
      <c r="J10" s="1">
        <f>SUMIFS(Analysis[Total Consumption (W)], Analysis[Supply Item], Analysis[[#This Row],[ItemID]])</f>
        <v>0</v>
      </c>
      <c r="K10" s="1">
        <f>Analysis[[#This Row],[Self Consumption (W)]]+Analysis[[#This Row],[Children Consumption (W)]]</f>
        <v>1020</v>
      </c>
    </row>
    <row r="11" spans="1:11" x14ac:dyDescent="0.25">
      <c r="A11" t="s">
        <v>24</v>
      </c>
      <c r="B11" t="s">
        <v>9</v>
      </c>
      <c r="C11" t="s">
        <v>16</v>
      </c>
      <c r="D11" t="str">
        <f>IF(ISBLANK(Analysis[[#This Row],[Supply Item]]), "", VLOOKUP(Analysis[[#This Row],[Supply Item]], Analysis[], COLUMN(Analysis[ComponentID])-COLUMN(Analysis[])+1, FALSE))</f>
        <v>LiPo</v>
      </c>
      <c r="E11" s="1">
        <f>IF(ISBLANK(Analysis[[#This Row],[Supply Item]]), 0,VLOOKUP(Analysis[[#This Row],[Supply Component]], ComponentData[], COLUMN(ComponentData[Output (V)])-COLUMN(ComponentData[])+1, FALSE))</f>
        <v>12</v>
      </c>
      <c r="F11" s="1">
        <f>IF(Analysis[[#This Row],[Input Voltage (V)]]&lt;=0, 0, Analysis[[#This Row],[Total Consumption (W)]]/Analysis[[#This Row],[Input Voltage (V)]])</f>
        <v>85</v>
      </c>
      <c r="G11">
        <f>IF(ISBLANK(Analysis[[#This Row],[ItemID]]), 0, VLOOKUP(Analysis[[#This Row],[ComponentID]], ComponentData[], COLUMN(ComponentData[Output (V)])-COLUMN(ComponentData[])+1, FALSE))</f>
        <v>12</v>
      </c>
      <c r="H11" s="1">
        <f>IF(Analysis[[#This Row],[Output Voltage (V)]]&lt;=0, 0, Analysis[[#This Row],[Children Consumption (W)]]/Analysis[[#This Row],[Output Voltage (V)]])</f>
        <v>85</v>
      </c>
      <c r="I11">
        <f>IF(ISBLANK(Analysis[[#This Row],[ItemID]]), 0, VLOOKUP(Analysis[[#This Row],[ComponentID]], ComponentData[], COLUMN(ComponentData[Consumption (W)])-COLUMN(ComponentData[])+1, FALSE))</f>
        <v>0</v>
      </c>
      <c r="J11" s="1">
        <f>SUMIFS(Analysis[Total Consumption (W)], Analysis[Supply Item], Analysis[[#This Row],[ItemID]])</f>
        <v>1020</v>
      </c>
      <c r="K11" s="1">
        <f>Analysis[[#This Row],[Self Consumption (W)]]+Analysis[[#This Row],[Children Consumption (W)]]</f>
        <v>1020</v>
      </c>
    </row>
    <row r="12" spans="1:11" x14ac:dyDescent="0.25">
      <c r="A12" t="s">
        <v>29</v>
      </c>
      <c r="B12" t="s">
        <v>17</v>
      </c>
      <c r="C12" t="s">
        <v>24</v>
      </c>
      <c r="D12" t="str">
        <f>IF(ISBLANK(Analysis[[#This Row],[Supply Item]]), "", VLOOKUP(Analysis[[#This Row],[Supply Item]], Analysis[], COLUMN(Analysis[ComponentID])-COLUMN(Analysis[])+1, FALSE))</f>
        <v>VEX ESC</v>
      </c>
      <c r="E12" s="1">
        <f>IF(ISBLANK(Analysis[[#This Row],[Supply Item]]), 0,VLOOKUP(Analysis[[#This Row],[Supply Component]], ComponentData[], COLUMN(ComponentData[Output (V)])-COLUMN(ComponentData[])+1, FALSE))</f>
        <v>12</v>
      </c>
      <c r="F12" s="1">
        <f>IF(Analysis[[#This Row],[Input Voltage (V)]]&lt;=0, 0, Analysis[[#This Row],[Total Consumption (W)]]/Analysis[[#This Row],[Input Voltage (V)]])</f>
        <v>85</v>
      </c>
      <c r="G12">
        <f>IF(ISBLANK(Analysis[[#This Row],[ItemID]]), 0, VLOOKUP(Analysis[[#This Row],[ComponentID]], ComponentData[], COLUMN(ComponentData[Output (V)])-COLUMN(ComponentData[])+1, FALSE))</f>
        <v>0</v>
      </c>
      <c r="H12" s="1">
        <f>IF(Analysis[[#This Row],[Output Voltage (V)]]&lt;=0, 0, Analysis[[#This Row],[Children Consumption (W)]]/Analysis[[#This Row],[Output Voltage (V)]])</f>
        <v>0</v>
      </c>
      <c r="I12">
        <f>IF(ISBLANK(Analysis[[#This Row],[ItemID]]), 0, VLOOKUP(Analysis[[#This Row],[ComponentID]], ComponentData[], COLUMN(ComponentData[Consumption (W)])-COLUMN(ComponentData[])+1, FALSE))</f>
        <v>1020</v>
      </c>
      <c r="J12" s="1">
        <f>SUMIFS(Analysis[Total Consumption (W)], Analysis[Supply Item], Analysis[[#This Row],[ItemID]])</f>
        <v>0</v>
      </c>
      <c r="K12" s="1">
        <f>Analysis[[#This Row],[Self Consumption (W)]]+Analysis[[#This Row],[Children Consumption (W)]]</f>
        <v>1020</v>
      </c>
    </row>
    <row r="13" spans="1:11" x14ac:dyDescent="0.25">
      <c r="A13" t="s">
        <v>25</v>
      </c>
      <c r="B13" t="s">
        <v>9</v>
      </c>
      <c r="C13" t="s">
        <v>16</v>
      </c>
      <c r="D13" t="str">
        <f>IF(ISBLANK(Analysis[[#This Row],[Supply Item]]), "", VLOOKUP(Analysis[[#This Row],[Supply Item]], Analysis[], COLUMN(Analysis[ComponentID])-COLUMN(Analysis[])+1, FALSE))</f>
        <v>LiPo</v>
      </c>
      <c r="E13" s="1">
        <f>IF(ISBLANK(Analysis[[#This Row],[Supply Item]]), 0,VLOOKUP(Analysis[[#This Row],[Supply Component]], ComponentData[], COLUMN(ComponentData[Output (V)])-COLUMN(ComponentData[])+1, FALSE))</f>
        <v>12</v>
      </c>
      <c r="F13" s="1">
        <f>IF(Analysis[[#This Row],[Input Voltage (V)]]&lt;=0, 0, Analysis[[#This Row],[Total Consumption (W)]]/Analysis[[#This Row],[Input Voltage (V)]])</f>
        <v>85</v>
      </c>
      <c r="G13">
        <f>IF(ISBLANK(Analysis[[#This Row],[ItemID]]), 0, VLOOKUP(Analysis[[#This Row],[ComponentID]], ComponentData[], COLUMN(ComponentData[Output (V)])-COLUMN(ComponentData[])+1, FALSE))</f>
        <v>12</v>
      </c>
      <c r="H13" s="1">
        <f>IF(Analysis[[#This Row],[Output Voltage (V)]]&lt;=0, 0, Analysis[[#This Row],[Children Consumption (W)]]/Analysis[[#This Row],[Output Voltage (V)]])</f>
        <v>85</v>
      </c>
      <c r="I13">
        <f>IF(ISBLANK(Analysis[[#This Row],[ItemID]]), 0, VLOOKUP(Analysis[[#This Row],[ComponentID]], ComponentData[], COLUMN(ComponentData[Consumption (W)])-COLUMN(ComponentData[])+1, FALSE))</f>
        <v>0</v>
      </c>
      <c r="J13" s="1">
        <f>SUMIFS(Analysis[Total Consumption (W)], Analysis[Supply Item], Analysis[[#This Row],[ItemID]])</f>
        <v>1020</v>
      </c>
      <c r="K13" s="1">
        <f>Analysis[[#This Row],[Self Consumption (W)]]+Analysis[[#This Row],[Children Consumption (W)]]</f>
        <v>1020</v>
      </c>
    </row>
    <row r="14" spans="1:11" x14ac:dyDescent="0.25">
      <c r="A14" t="s">
        <v>30</v>
      </c>
      <c r="B14" t="s">
        <v>17</v>
      </c>
      <c r="C14" t="s">
        <v>25</v>
      </c>
      <c r="D14" t="str">
        <f>IF(ISBLANK(Analysis[[#This Row],[Supply Item]]), "", VLOOKUP(Analysis[[#This Row],[Supply Item]], Analysis[], COLUMN(Analysis[ComponentID])-COLUMN(Analysis[])+1, FALSE))</f>
        <v>VEX ESC</v>
      </c>
      <c r="E14" s="1">
        <f>IF(ISBLANK(Analysis[[#This Row],[Supply Item]]), 0,VLOOKUP(Analysis[[#This Row],[Supply Component]], ComponentData[], COLUMN(ComponentData[Output (V)])-COLUMN(ComponentData[])+1, FALSE))</f>
        <v>12</v>
      </c>
      <c r="F14" s="1">
        <f>IF(Analysis[[#This Row],[Input Voltage (V)]]&lt;=0, 0, Analysis[[#This Row],[Total Consumption (W)]]/Analysis[[#This Row],[Input Voltage (V)]])</f>
        <v>85</v>
      </c>
      <c r="G14">
        <f>IF(ISBLANK(Analysis[[#This Row],[ItemID]]), 0, VLOOKUP(Analysis[[#This Row],[ComponentID]], ComponentData[], COLUMN(ComponentData[Output (V)])-COLUMN(ComponentData[])+1, FALSE))</f>
        <v>0</v>
      </c>
      <c r="H14" s="1">
        <f>IF(Analysis[[#This Row],[Output Voltage (V)]]&lt;=0, 0, Analysis[[#This Row],[Children Consumption (W)]]/Analysis[[#This Row],[Output Voltage (V)]])</f>
        <v>0</v>
      </c>
      <c r="I14">
        <f>IF(ISBLANK(Analysis[[#This Row],[ItemID]]), 0, VLOOKUP(Analysis[[#This Row],[ComponentID]], ComponentData[], COLUMN(ComponentData[Consumption (W)])-COLUMN(ComponentData[])+1, FALSE))</f>
        <v>1020</v>
      </c>
      <c r="J14" s="1">
        <f>SUMIFS(Analysis[Total Consumption (W)], Analysis[Supply Item], Analysis[[#This Row],[ItemID]])</f>
        <v>0</v>
      </c>
      <c r="K14" s="1">
        <f>Analysis[[#This Row],[Self Consumption (W)]]+Analysis[[#This Row],[Children Consumption (W)]]</f>
        <v>1020</v>
      </c>
    </row>
    <row r="15" spans="1:11" x14ac:dyDescent="0.25">
      <c r="A15" t="s">
        <v>26</v>
      </c>
      <c r="B15" t="s">
        <v>9</v>
      </c>
      <c r="C15" t="s">
        <v>16</v>
      </c>
      <c r="D15" t="str">
        <f>IF(ISBLANK(Analysis[[#This Row],[Supply Item]]), "", VLOOKUP(Analysis[[#This Row],[Supply Item]], Analysis[], COLUMN(Analysis[ComponentID])-COLUMN(Analysis[])+1, FALSE))</f>
        <v>LiPo</v>
      </c>
      <c r="E15" s="1">
        <f>IF(ISBLANK(Analysis[[#This Row],[Supply Item]]), 0,VLOOKUP(Analysis[[#This Row],[Supply Component]], ComponentData[], COLUMN(ComponentData[Output (V)])-COLUMN(ComponentData[])+1, FALSE))</f>
        <v>12</v>
      </c>
      <c r="F15" s="1">
        <f>IF(Analysis[[#This Row],[Input Voltage (V)]]&lt;=0, 0, Analysis[[#This Row],[Total Consumption (W)]]/Analysis[[#This Row],[Input Voltage (V)]])</f>
        <v>85</v>
      </c>
      <c r="G15">
        <f>IF(ISBLANK(Analysis[[#This Row],[ItemID]]), 0, VLOOKUP(Analysis[[#This Row],[ComponentID]], ComponentData[], COLUMN(ComponentData[Output (V)])-COLUMN(ComponentData[])+1, FALSE))</f>
        <v>12</v>
      </c>
      <c r="H15" s="1">
        <f>IF(Analysis[[#This Row],[Output Voltage (V)]]&lt;=0, 0, Analysis[[#This Row],[Children Consumption (W)]]/Analysis[[#This Row],[Output Voltage (V)]])</f>
        <v>85</v>
      </c>
      <c r="I15">
        <f>IF(ISBLANK(Analysis[[#This Row],[ItemID]]), 0, VLOOKUP(Analysis[[#This Row],[ComponentID]], ComponentData[], COLUMN(ComponentData[Consumption (W)])-COLUMN(ComponentData[])+1, FALSE))</f>
        <v>0</v>
      </c>
      <c r="J15" s="1">
        <f>SUMIFS(Analysis[Total Consumption (W)], Analysis[Supply Item], Analysis[[#This Row],[ItemID]])</f>
        <v>1020</v>
      </c>
      <c r="K15" s="1">
        <f>Analysis[[#This Row],[Self Consumption (W)]]+Analysis[[#This Row],[Children Consumption (W)]]</f>
        <v>1020</v>
      </c>
    </row>
    <row r="16" spans="1:11" x14ac:dyDescent="0.25">
      <c r="A16" t="s">
        <v>31</v>
      </c>
      <c r="B16" t="s">
        <v>17</v>
      </c>
      <c r="C16" t="s">
        <v>26</v>
      </c>
      <c r="D16" t="str">
        <f>IF(ISBLANK(Analysis[[#This Row],[Supply Item]]), "", VLOOKUP(Analysis[[#This Row],[Supply Item]], Analysis[], COLUMN(Analysis[ComponentID])-COLUMN(Analysis[])+1, FALSE))</f>
        <v>VEX ESC</v>
      </c>
      <c r="E16" s="1">
        <f>IF(ISBLANK(Analysis[[#This Row],[Supply Item]]), 0,VLOOKUP(Analysis[[#This Row],[Supply Component]], ComponentData[], COLUMN(ComponentData[Output (V)])-COLUMN(ComponentData[])+1, FALSE))</f>
        <v>12</v>
      </c>
      <c r="F16" s="1">
        <f>IF(Analysis[[#This Row],[Input Voltage (V)]]&lt;=0, 0, Analysis[[#This Row],[Total Consumption (W)]]/Analysis[[#This Row],[Input Voltage (V)]])</f>
        <v>85</v>
      </c>
      <c r="G16">
        <f>IF(ISBLANK(Analysis[[#This Row],[ItemID]]), 0, VLOOKUP(Analysis[[#This Row],[ComponentID]], ComponentData[], COLUMN(ComponentData[Output (V)])-COLUMN(ComponentData[])+1, FALSE))</f>
        <v>0</v>
      </c>
      <c r="H16" s="1">
        <f>IF(Analysis[[#This Row],[Output Voltage (V)]]&lt;=0, 0, Analysis[[#This Row],[Children Consumption (W)]]/Analysis[[#This Row],[Output Voltage (V)]])</f>
        <v>0</v>
      </c>
      <c r="I16">
        <f>IF(ISBLANK(Analysis[[#This Row],[ItemID]]), 0, VLOOKUP(Analysis[[#This Row],[ComponentID]], ComponentData[], COLUMN(ComponentData[Consumption (W)])-COLUMN(ComponentData[])+1, FALSE))</f>
        <v>1020</v>
      </c>
      <c r="J16" s="1">
        <f>SUMIFS(Analysis[Total Consumption (W)], Analysis[Supply Item], Analysis[[#This Row],[ItemID]])</f>
        <v>0</v>
      </c>
      <c r="K16" s="1">
        <f>Analysis[[#This Row],[Self Consumption (W)]]+Analysis[[#This Row],[Children Consumption (W)]]</f>
        <v>1020</v>
      </c>
    </row>
    <row r="17" spans="1:11" x14ac:dyDescent="0.25">
      <c r="A17" s="1"/>
      <c r="B17" s="1"/>
      <c r="C17" s="1"/>
      <c r="D17" s="1" t="str">
        <f>IF(ISBLANK(Analysis[[#This Row],[Supply Item]]), "", VLOOKUP(Analysis[[#This Row],[Supply Item]], Analysis[], COLUMN(Analysis[ComponentID])-COLUMN(Analysis[])+1, FALSE))</f>
        <v/>
      </c>
      <c r="E17" s="1">
        <f>IF(ISBLANK(Analysis[[#This Row],[Supply Item]]), 0,VLOOKUP(Analysis[[#This Row],[Supply Component]], ComponentData[], COLUMN(ComponentData[Output (V)])-COLUMN(ComponentData[])+1, FALSE))</f>
        <v>0</v>
      </c>
      <c r="F17" s="1">
        <f>IF(Analysis[[#This Row],[Input Voltage (V)]]&lt;=0, 0, Analysis[[#This Row],[Total Consumption (W)]]/Analysis[[#This Row],[Input Voltage (V)]])</f>
        <v>0</v>
      </c>
      <c r="G17" s="1">
        <f>IF(ISBLANK(Analysis[[#This Row],[ItemID]]), 0, VLOOKUP(Analysis[[#This Row],[ComponentID]], ComponentData[], COLUMN(ComponentData[Output (V)])-COLUMN(ComponentData[])+1, FALSE))</f>
        <v>0</v>
      </c>
      <c r="H17" s="1">
        <f>IF(Analysis[[#This Row],[Output Voltage (V)]]&lt;=0, 0, Analysis[[#This Row],[Children Consumption (W)]]/Analysis[[#This Row],[Output Voltage (V)]])</f>
        <v>0</v>
      </c>
      <c r="I17" s="1">
        <f>IF(ISBLANK(Analysis[[#This Row],[ItemID]]), 0, VLOOKUP(Analysis[[#This Row],[ComponentID]], ComponentData[], COLUMN(ComponentData[Consumption (W)])-COLUMN(ComponentData[])+1, FALSE))</f>
        <v>0</v>
      </c>
      <c r="J17" s="1">
        <f>SUMIFS(Analysis[Total Consumption (W)], Analysis[Supply Item], Analysis[[#This Row],[ItemID]])</f>
        <v>0</v>
      </c>
      <c r="K17" s="1">
        <f>Analysis[[#This Row],[Self Consumption (W)]]+Analysis[[#This Row],[Children Consumption (W)]]</f>
        <v>0</v>
      </c>
    </row>
    <row r="18" spans="1:11" x14ac:dyDescent="0.25">
      <c r="A18" s="1"/>
      <c r="B18" s="1"/>
      <c r="C18" s="1"/>
      <c r="D18" s="1" t="str">
        <f>IF(ISBLANK(Analysis[[#This Row],[Supply Item]]), "", VLOOKUP(Analysis[[#This Row],[Supply Item]], Analysis[], COLUMN(Analysis[ComponentID])-COLUMN(Analysis[])+1, FALSE))</f>
        <v/>
      </c>
      <c r="E18" s="1">
        <f>IF(ISBLANK(Analysis[[#This Row],[Supply Item]]), 0,VLOOKUP(Analysis[[#This Row],[Supply Component]], ComponentData[], COLUMN(ComponentData[Output (V)])-COLUMN(ComponentData[])+1, FALSE))</f>
        <v>0</v>
      </c>
      <c r="F18" s="1">
        <f>IF(Analysis[[#This Row],[Input Voltage (V)]]&lt;=0, 0, Analysis[[#This Row],[Total Consumption (W)]]/Analysis[[#This Row],[Input Voltage (V)]])</f>
        <v>0</v>
      </c>
      <c r="G18" s="1">
        <f>IF(ISBLANK(Analysis[[#This Row],[ItemID]]), 0, VLOOKUP(Analysis[[#This Row],[ComponentID]], ComponentData[], COLUMN(ComponentData[Output (V)])-COLUMN(ComponentData[])+1, FALSE))</f>
        <v>0</v>
      </c>
      <c r="H18" s="1">
        <f>IF(Analysis[[#This Row],[Output Voltage (V)]]&lt;=0, 0, Analysis[[#This Row],[Children Consumption (W)]]/Analysis[[#This Row],[Output Voltage (V)]])</f>
        <v>0</v>
      </c>
      <c r="I18" s="1">
        <f>IF(ISBLANK(Analysis[[#This Row],[ItemID]]), 0, VLOOKUP(Analysis[[#This Row],[ComponentID]], ComponentData[], COLUMN(ComponentData[Consumption (W)])-COLUMN(ComponentData[])+1, FALSE))</f>
        <v>0</v>
      </c>
      <c r="J18" s="1">
        <f>SUMIFS(Analysis[Total Consumption (W)], Analysis[Supply Item], Analysis[[#This Row],[ItemID]])</f>
        <v>0</v>
      </c>
      <c r="K18" s="1">
        <f>Analysis[[#This Row],[Self Consumption (W)]]+Analysis[[#This Row],[Children Consumption (W)]]</f>
        <v>0</v>
      </c>
    </row>
    <row r="19" spans="1:11" x14ac:dyDescent="0.25">
      <c r="A19" s="1"/>
      <c r="B19" s="1"/>
      <c r="C19" s="1"/>
      <c r="D19" s="1" t="str">
        <f>IF(ISBLANK(Analysis[[#This Row],[Supply Item]]), "", VLOOKUP(Analysis[[#This Row],[Supply Item]], Analysis[], COLUMN(Analysis[ComponentID])-COLUMN(Analysis[])+1, FALSE))</f>
        <v/>
      </c>
      <c r="E19" s="1">
        <f>IF(ISBLANK(Analysis[[#This Row],[Supply Item]]), 0,VLOOKUP(Analysis[[#This Row],[Supply Component]], ComponentData[], COLUMN(ComponentData[Output (V)])-COLUMN(ComponentData[])+1, FALSE))</f>
        <v>0</v>
      </c>
      <c r="F19" s="1">
        <f>IF(Analysis[[#This Row],[Input Voltage (V)]]&lt;=0, 0, Analysis[[#This Row],[Total Consumption (W)]]/Analysis[[#This Row],[Input Voltage (V)]])</f>
        <v>0</v>
      </c>
      <c r="G19" s="1">
        <f>IF(ISBLANK(Analysis[[#This Row],[ItemID]]), 0, VLOOKUP(Analysis[[#This Row],[ComponentID]], ComponentData[], COLUMN(ComponentData[Output (V)])-COLUMN(ComponentData[])+1, FALSE))</f>
        <v>0</v>
      </c>
      <c r="H19" s="1">
        <f>IF(Analysis[[#This Row],[Output Voltage (V)]]&lt;=0, 0, Analysis[[#This Row],[Children Consumption (W)]]/Analysis[[#This Row],[Output Voltage (V)]])</f>
        <v>0</v>
      </c>
      <c r="I19" s="1">
        <f>IF(ISBLANK(Analysis[[#This Row],[ItemID]]), 0, VLOOKUP(Analysis[[#This Row],[ComponentID]], ComponentData[], COLUMN(ComponentData[Consumption (W)])-COLUMN(ComponentData[])+1, FALSE))</f>
        <v>0</v>
      </c>
      <c r="J19" s="1">
        <f>SUMIFS(Analysis[Total Consumption (W)], Analysis[Supply Item], Analysis[[#This Row],[ItemID]])</f>
        <v>0</v>
      </c>
      <c r="K19" s="1">
        <f>Analysis[[#This Row],[Self Consumption (W)]]+Analysis[[#This Row],[Children Consumption (W)]]</f>
        <v>0</v>
      </c>
    </row>
  </sheetData>
  <dataValidations count="2">
    <dataValidation type="list" allowBlank="1" showInputMessage="1" showErrorMessage="1" sqref="C2:C16">
      <formula1>ItemIDs</formula1>
    </dataValidation>
    <dataValidation type="list" allowBlank="1" showInputMessage="1" showErrorMessage="1" sqref="B2:B16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9" sqref="H9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</cols>
  <sheetData>
    <row r="1" spans="1:8" x14ac:dyDescent="0.25">
      <c r="A1" t="s">
        <v>13</v>
      </c>
      <c r="B1" t="s">
        <v>1</v>
      </c>
      <c r="C1" t="s">
        <v>47</v>
      </c>
      <c r="D1" t="s">
        <v>48</v>
      </c>
    </row>
    <row r="2" spans="1:8" x14ac:dyDescent="0.25">
      <c r="A2" t="str">
        <f>Analysis[[#This Row],[ItemID]]</f>
        <v>Battery Pack</v>
      </c>
      <c r="B2" t="str">
        <f>IF(ISBLANK(Analysis[[#This Row],[ItemID]]), "", VLOOKUP(Analysis[[#This Row],[ItemID]], Analysis[], COLUMN(Analysis[ComponentID])-COLUMN(Analysis[])+1, FALSE))</f>
        <v>LiPo</v>
      </c>
      <c r="C2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0.51058333333333328</v>
      </c>
      <c r="D2" s="5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>9.7927207442467772</v>
      </c>
    </row>
    <row r="3" spans="1:8" x14ac:dyDescent="0.25">
      <c r="A3" t="str">
        <f>Analysis[[#This Row],[ItemID]]</f>
        <v>Logic Supply</v>
      </c>
      <c r="B3" t="str">
        <f>IF(ISBLANK(Analysis[[#This Row],[ItemID]]), "", VLOOKUP(Analysis[[#This Row],[ItemID]], Analysis[], COLUMN(Analysis[ComponentID])-COLUMN(Analysis[])+1, FALSE))</f>
        <v>5V Regulator</v>
      </c>
      <c r="C3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0.13999999999999999</v>
      </c>
      <c r="D3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  <c r="G3" t="s">
        <v>51</v>
      </c>
      <c r="H3" t="str">
        <f>IF(COUNTIF(Results[Current Output % Capacity], "&gt;1")=0, "GO", "HOLD")</f>
        <v>HOLD</v>
      </c>
    </row>
    <row r="4" spans="1:8" x14ac:dyDescent="0.25">
      <c r="A4" t="str">
        <f>Analysis[[#This Row],[ItemID]]</f>
        <v>Master Control</v>
      </c>
      <c r="B4" t="str">
        <f>IF(ISBLANK(Analysis[[#This Row],[ItemID]]), "", VLOOKUP(Analysis[[#This Row],[ItemID]], Analysis[], COLUMN(Analysis[ComponentID])-COLUMN(Analysis[])+1, FALSE))</f>
        <v>Raspberry Pi</v>
      </c>
      <c r="C4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4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5" spans="1:8" x14ac:dyDescent="0.25">
      <c r="A5" t="str">
        <f>Analysis[[#This Row],[ItemID]]</f>
        <v>FrontRight ESC</v>
      </c>
      <c r="B5" t="str">
        <f>IF(ISBLANK(Analysis[[#This Row],[ItemID]]), "", VLOOKUP(Analysis[[#This Row],[ItemID]], Analysis[], COLUMN(Analysis[ComponentID])-COLUMN(Analysis[])+1, FALSE))</f>
        <v>VEX ESC</v>
      </c>
      <c r="C5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5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6" spans="1:8" x14ac:dyDescent="0.25">
      <c r="A6" t="str">
        <f>Analysis[[#This Row],[ItemID]]</f>
        <v>FrontRight Motor</v>
      </c>
      <c r="B6" t="str">
        <f>IF(ISBLANK(Analysis[[#This Row],[ItemID]]), "", VLOOKUP(Analysis[[#This Row],[ItemID]], Analysis[], COLUMN(Analysis[ComponentID])-COLUMN(Analysis[])+1, FALSE))</f>
        <v>Motor</v>
      </c>
      <c r="C6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6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7" spans="1:8" x14ac:dyDescent="0.25">
      <c r="A7" t="str">
        <f>Analysis[[#This Row],[ItemID]]</f>
        <v>MidRight ESC</v>
      </c>
      <c r="B7" t="str">
        <f>IF(ISBLANK(Analysis[[#This Row],[ItemID]]), "", VLOOKUP(Analysis[[#This Row],[ItemID]], Analysis[], COLUMN(Analysis[ComponentID])-COLUMN(Analysis[])+1, FALSE))</f>
        <v>VEX ESC</v>
      </c>
      <c r="C7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7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8" spans="1:8" x14ac:dyDescent="0.25">
      <c r="A8" t="str">
        <f>Analysis[[#This Row],[ItemID]]</f>
        <v>MidRight Motor</v>
      </c>
      <c r="B8" t="str">
        <f>IF(ISBLANK(Analysis[[#This Row],[ItemID]]), "", VLOOKUP(Analysis[[#This Row],[ItemID]], Analysis[], COLUMN(Analysis[ComponentID])-COLUMN(Analysis[])+1, FALSE))</f>
        <v>Motor</v>
      </c>
      <c r="C8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8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9" spans="1:8" x14ac:dyDescent="0.25">
      <c r="A9" t="str">
        <f>Analysis[[#This Row],[ItemID]]</f>
        <v>BackRight ESC</v>
      </c>
      <c r="B9" t="str">
        <f>IF(ISBLANK(Analysis[[#This Row],[ItemID]]), "", VLOOKUP(Analysis[[#This Row],[ItemID]], Analysis[], COLUMN(Analysis[ComponentID])-COLUMN(Analysis[])+1, FALSE))</f>
        <v>VEX ESC</v>
      </c>
      <c r="C9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9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0" spans="1:8" x14ac:dyDescent="0.25">
      <c r="A10" t="str">
        <f>Analysis[[#This Row],[ItemID]]</f>
        <v>BackRight Motor</v>
      </c>
      <c r="B10" t="str">
        <f>IF(ISBLANK(Analysis[[#This Row],[ItemID]]), "", VLOOKUP(Analysis[[#This Row],[ItemID]], Analysis[], COLUMN(Analysis[ComponentID])-COLUMN(Analysis[])+1, FALSE))</f>
        <v>Motor</v>
      </c>
      <c r="C10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0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1" spans="1:8" x14ac:dyDescent="0.25">
      <c r="A11" t="str">
        <f>Analysis[[#This Row],[ItemID]]</f>
        <v>FrontLeft ESC</v>
      </c>
      <c r="B11" t="str">
        <f>IF(ISBLANK(Analysis[[#This Row],[ItemID]]), "", VLOOKUP(Analysis[[#This Row],[ItemID]], Analysis[], COLUMN(Analysis[ComponentID])-COLUMN(Analysis[])+1, FALSE))</f>
        <v>VEX ESC</v>
      </c>
      <c r="C11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1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2" spans="1:8" x14ac:dyDescent="0.25">
      <c r="A12" t="str">
        <f>Analysis[[#This Row],[ItemID]]</f>
        <v>FrontLeft Motor</v>
      </c>
      <c r="B12" t="str">
        <f>IF(ISBLANK(Analysis[[#This Row],[ItemID]]), "", VLOOKUP(Analysis[[#This Row],[ItemID]], Analysis[], COLUMN(Analysis[ComponentID])-COLUMN(Analysis[])+1, FALSE))</f>
        <v>Motor</v>
      </c>
      <c r="C12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2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3" spans="1:8" x14ac:dyDescent="0.25">
      <c r="A13" t="str">
        <f>Analysis[[#This Row],[ItemID]]</f>
        <v>MidLeft ESC</v>
      </c>
      <c r="B13" t="str">
        <f>IF(ISBLANK(Analysis[[#This Row],[ItemID]]), "", VLOOKUP(Analysis[[#This Row],[ItemID]], Analysis[], COLUMN(Analysis[ComponentID])-COLUMN(Analysis[])+1, FALSE))</f>
        <v>VEX ESC</v>
      </c>
      <c r="C13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3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4" spans="1:8" x14ac:dyDescent="0.25">
      <c r="A14" t="str">
        <f>Analysis[[#This Row],[ItemID]]</f>
        <v>MidLeft Motor</v>
      </c>
      <c r="B14" t="str">
        <f>IF(ISBLANK(Analysis[[#This Row],[ItemID]]), "", VLOOKUP(Analysis[[#This Row],[ItemID]], Analysis[], COLUMN(Analysis[ComponentID])-COLUMN(Analysis[])+1, FALSE))</f>
        <v>Motor</v>
      </c>
      <c r="C14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4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5" spans="1:8" x14ac:dyDescent="0.25">
      <c r="A15" t="str">
        <f>Analysis[[#This Row],[ItemID]]</f>
        <v>BackLeft ESC</v>
      </c>
      <c r="B15" s="1" t="str">
        <f>IF(ISBLANK(Analysis[[#This Row],[ItemID]]), "", VLOOKUP(Analysis[[#This Row],[ItemID]], Analysis[], COLUMN(Analysis[ComponentID])-COLUMN(Analysis[])+1, FALSE))</f>
        <v>VEX ESC</v>
      </c>
      <c r="C15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5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6" spans="1:8" x14ac:dyDescent="0.25">
      <c r="A16" t="str">
        <f>Analysis[[#This Row],[ItemID]]</f>
        <v>BackLeft Motor</v>
      </c>
      <c r="B16" s="1" t="str">
        <f>IF(ISBLANK(Analysis[[#This Row],[ItemID]]), "", VLOOKUP(Analysis[[#This Row],[ItemID]], Analysis[], COLUMN(Analysis[ComponentID])-COLUMN(Analysis[])+1, FALSE))</f>
        <v>Motor</v>
      </c>
      <c r="C16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6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7" spans="3:4" x14ac:dyDescent="0.25">
      <c r="C17" s="6"/>
      <c r="D17" s="5"/>
    </row>
    <row r="18" spans="3:4" x14ac:dyDescent="0.25">
      <c r="C18" s="6"/>
      <c r="D18" s="5"/>
    </row>
    <row r="19" spans="3:4" x14ac:dyDescent="0.25">
      <c r="C19" s="6"/>
      <c r="D19" s="5"/>
    </row>
    <row r="20" spans="3:4" x14ac:dyDescent="0.25">
      <c r="C20" s="6"/>
      <c r="D20" s="5"/>
    </row>
    <row r="21" spans="3:4" x14ac:dyDescent="0.25">
      <c r="C21" s="6"/>
      <c r="D21" s="5"/>
    </row>
    <row r="22" spans="3:4" x14ac:dyDescent="0.25">
      <c r="C22" s="6"/>
      <c r="D22" s="5"/>
    </row>
    <row r="23" spans="3:4" x14ac:dyDescent="0.25">
      <c r="C23" s="6"/>
      <c r="D23" s="5"/>
    </row>
  </sheetData>
  <conditionalFormatting sqref="C2:C16">
    <cfRule type="colorScale" priority="3">
      <colorScale>
        <cfvo type="percent" val="75"/>
        <cfvo type="percent" val="100"/>
        <color theme="9"/>
        <color rgb="FFFF0000"/>
      </colorScale>
    </cfRule>
  </conditionalFormatting>
  <conditionalFormatting sqref="H3">
    <cfRule type="expression" dxfId="1" priority="1">
      <formula>INDIRECT(ADDRESS(ROW(), COLUMN()))="HOLD"</formula>
    </cfRule>
    <cfRule type="expression" dxfId="0" priority="2">
      <formula>INDIRECT(ADDRESS(ROW(), COLUMN()))="GO"</formula>
    </cfRule>
  </conditionalFormatting>
  <dataValidations count="1">
    <dataValidation type="list" allowBlank="1" showInputMessage="1" showErrorMessage="1" sqref="A2:A16">
      <formula1>ItemIDs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Component Data</vt:lpstr>
      <vt:lpstr>Analysis</vt:lpstr>
      <vt:lpstr>Results</vt:lpstr>
      <vt:lpstr>ComponentIDs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2017-08-08T13:24:04Z</dcterms:modified>
</cp:coreProperties>
</file>