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talbert\MAVRIC-Electrical\Electrical\"/>
    </mc:Choice>
  </mc:AlternateContent>
  <bookViews>
    <workbookView xWindow="7950" yWindow="0" windowWidth="18825" windowHeight="4845" activeTab="2"/>
  </bookViews>
  <sheets>
    <sheet name="Component Data" sheetId="1" r:id="rId1"/>
    <sheet name="Analysis" sheetId="4" r:id="rId2"/>
    <sheet name="Results" sheetId="5" r:id="rId3"/>
  </sheets>
  <definedNames>
    <definedName name="_xlnm._FilterDatabase" localSheetId="0" hidden="1">'Component Data'!$C$1:$H$1</definedName>
    <definedName name="ComponentIDs">ComponentData[ID]</definedName>
    <definedName name="ItemID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E23" i="4"/>
  <c r="E24" i="4"/>
  <c r="F24" i="4" s="1"/>
  <c r="E25" i="4"/>
  <c r="E26" i="4"/>
  <c r="F26" i="4" s="1"/>
  <c r="E27" i="4"/>
  <c r="E28" i="4"/>
  <c r="F28" i="4" s="1"/>
  <c r="E29" i="4"/>
  <c r="E30" i="4"/>
  <c r="E31" i="4"/>
  <c r="E32" i="4"/>
  <c r="F32" i="4" s="1"/>
  <c r="E33" i="4"/>
  <c r="E34" i="4"/>
  <c r="F34" i="4" s="1"/>
  <c r="E35" i="4"/>
  <c r="E36" i="4"/>
  <c r="F36" i="4" s="1"/>
  <c r="F23" i="4"/>
  <c r="F25" i="4"/>
  <c r="F27" i="4"/>
  <c r="F29" i="4"/>
  <c r="F30" i="4"/>
  <c r="F31" i="4"/>
  <c r="F33" i="4"/>
  <c r="F35" i="4"/>
  <c r="G23" i="4"/>
  <c r="G24" i="4"/>
  <c r="H24" i="4" s="1"/>
  <c r="G25" i="4"/>
  <c r="G26" i="4"/>
  <c r="H26" i="4" s="1"/>
  <c r="G27" i="4"/>
  <c r="G28" i="4"/>
  <c r="H28" i="4" s="1"/>
  <c r="G29" i="4"/>
  <c r="G30" i="4"/>
  <c r="G31" i="4"/>
  <c r="G32" i="4"/>
  <c r="H32" i="4" s="1"/>
  <c r="G33" i="4"/>
  <c r="G34" i="4"/>
  <c r="H34" i="4" s="1"/>
  <c r="G35" i="4"/>
  <c r="G36" i="4"/>
  <c r="H36" i="4" s="1"/>
  <c r="H23" i="4"/>
  <c r="H25" i="4"/>
  <c r="H27" i="4"/>
  <c r="H29" i="4"/>
  <c r="H30" i="4"/>
  <c r="H31" i="4"/>
  <c r="H33" i="4"/>
  <c r="H35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2" i="4"/>
  <c r="K21" i="4"/>
  <c r="K22" i="4"/>
  <c r="J2" i="4"/>
  <c r="J6" i="4"/>
  <c r="J8" i="4"/>
  <c r="J10" i="4"/>
  <c r="J12" i="4"/>
  <c r="J14" i="4"/>
  <c r="J16" i="4"/>
  <c r="J18" i="4"/>
  <c r="J20" i="4"/>
  <c r="J21" i="4"/>
  <c r="J2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E22" i="4"/>
  <c r="F22" i="4" s="1"/>
  <c r="E21" i="4"/>
  <c r="F21" i="4" s="1"/>
  <c r="E2" i="4"/>
  <c r="F2" i="4" s="1"/>
  <c r="A3" i="5"/>
  <c r="A4" i="5"/>
  <c r="B4" i="5" s="1"/>
  <c r="A5" i="5"/>
  <c r="A6" i="5"/>
  <c r="A7" i="5"/>
  <c r="B7" i="5" s="1"/>
  <c r="A8" i="5"/>
  <c r="B8" i="5" s="1"/>
  <c r="A9" i="5"/>
  <c r="A10" i="5"/>
  <c r="A11" i="5"/>
  <c r="A12" i="5"/>
  <c r="B12" i="5" s="1"/>
  <c r="C12" i="5" s="1"/>
  <c r="A13" i="5"/>
  <c r="A14" i="5"/>
  <c r="A15" i="5"/>
  <c r="A16" i="5"/>
  <c r="B16" i="5" s="1"/>
  <c r="C16" i="5" s="1"/>
  <c r="A17" i="5"/>
  <c r="A18" i="5"/>
  <c r="A19" i="5"/>
  <c r="B19" i="5" s="1"/>
  <c r="A20" i="5"/>
  <c r="B20" i="5" s="1"/>
  <c r="C20" i="5" s="1"/>
  <c r="A21" i="5"/>
  <c r="C21" i="5" s="1"/>
  <c r="A22" i="5"/>
  <c r="D22" i="5" s="1"/>
  <c r="A23" i="5"/>
  <c r="D23" i="5" s="1"/>
  <c r="A24" i="5"/>
  <c r="B24" i="5" s="1"/>
  <c r="A25" i="5"/>
  <c r="C25" i="5" s="1"/>
  <c r="A26" i="5"/>
  <c r="D26" i="5" s="1"/>
  <c r="A27" i="5"/>
  <c r="D27" i="5" s="1"/>
  <c r="A28" i="5"/>
  <c r="B28" i="5" s="1"/>
  <c r="A29" i="5"/>
  <c r="C29" i="5" s="1"/>
  <c r="A30" i="5"/>
  <c r="D30" i="5" s="1"/>
  <c r="A2" i="5"/>
  <c r="D6" i="4"/>
  <c r="E6" i="4" s="1"/>
  <c r="F6" i="4" s="1"/>
  <c r="D4" i="4"/>
  <c r="E4" i="4" s="1"/>
  <c r="D5" i="4"/>
  <c r="E5" i="4" s="1"/>
  <c r="K8" i="4" l="1"/>
  <c r="K20" i="4"/>
  <c r="K18" i="4"/>
  <c r="K10" i="4"/>
  <c r="K12" i="4"/>
  <c r="K16" i="4"/>
  <c r="K14" i="4"/>
  <c r="K6" i="4"/>
  <c r="H21" i="4"/>
  <c r="H5" i="4"/>
  <c r="H22" i="4"/>
  <c r="H6" i="4"/>
  <c r="H2" i="4"/>
  <c r="C24" i="5"/>
  <c r="D29" i="5"/>
  <c r="D25" i="5"/>
  <c r="C28" i="5"/>
  <c r="D21" i="5"/>
  <c r="B23" i="5"/>
  <c r="B11" i="5"/>
  <c r="D11" i="5" s="1"/>
  <c r="B3" i="5"/>
  <c r="B30" i="5"/>
  <c r="B26" i="5"/>
  <c r="B22" i="5"/>
  <c r="B18" i="5"/>
  <c r="D18" i="5" s="1"/>
  <c r="B14" i="5"/>
  <c r="D14" i="5" s="1"/>
  <c r="B10" i="5"/>
  <c r="D10" i="5" s="1"/>
  <c r="B6" i="5"/>
  <c r="D6" i="5" s="1"/>
  <c r="B2" i="5"/>
  <c r="C27" i="5"/>
  <c r="C23" i="5"/>
  <c r="D28" i="5"/>
  <c r="D24" i="5"/>
  <c r="D20" i="5"/>
  <c r="D16" i="5"/>
  <c r="D12" i="5"/>
  <c r="D8" i="5"/>
  <c r="D4" i="5"/>
  <c r="B27" i="5"/>
  <c r="B15" i="5"/>
  <c r="D15" i="5" s="1"/>
  <c r="B29" i="5"/>
  <c r="B25" i="5"/>
  <c r="B21" i="5"/>
  <c r="B17" i="5"/>
  <c r="D17" i="5" s="1"/>
  <c r="B13" i="5"/>
  <c r="D13" i="5" s="1"/>
  <c r="B9" i="5"/>
  <c r="D9" i="5" s="1"/>
  <c r="B5" i="5"/>
  <c r="D5" i="5" s="1"/>
  <c r="C30" i="5"/>
  <c r="C26" i="5"/>
  <c r="C22" i="5"/>
  <c r="D19" i="5"/>
  <c r="D7" i="5"/>
  <c r="J5" i="4" l="1"/>
  <c r="K5" i="4" s="1"/>
  <c r="C6" i="5"/>
  <c r="C14" i="5"/>
  <c r="D3" i="5"/>
  <c r="C18" i="5"/>
  <c r="C10" i="5"/>
  <c r="C5" i="5"/>
  <c r="D22" i="4"/>
  <c r="D21" i="4"/>
  <c r="D7" i="4"/>
  <c r="E7" i="4" s="1"/>
  <c r="D9" i="4"/>
  <c r="E9" i="4" s="1"/>
  <c r="D11" i="4"/>
  <c r="E11" i="4" s="1"/>
  <c r="D13" i="4"/>
  <c r="E13" i="4" s="1"/>
  <c r="D15" i="4"/>
  <c r="E15" i="4" s="1"/>
  <c r="D17" i="4"/>
  <c r="E17" i="4" s="1"/>
  <c r="D19" i="4"/>
  <c r="E19" i="4" s="1"/>
  <c r="D2" i="4"/>
  <c r="D10" i="4"/>
  <c r="E10" i="4" s="1"/>
  <c r="H10" i="4" s="1"/>
  <c r="D12" i="4"/>
  <c r="E12" i="4" s="1"/>
  <c r="H12" i="4" s="1"/>
  <c r="D14" i="4"/>
  <c r="E14" i="4" s="1"/>
  <c r="H14" i="4" s="1"/>
  <c r="D16" i="4"/>
  <c r="E16" i="4" s="1"/>
  <c r="H16" i="4" s="1"/>
  <c r="D18" i="4"/>
  <c r="E18" i="4" s="1"/>
  <c r="H18" i="4" s="1"/>
  <c r="D20" i="4"/>
  <c r="E20" i="4" s="1"/>
  <c r="H20" i="4" s="1"/>
  <c r="D3" i="4"/>
  <c r="E3" i="4" s="1"/>
  <c r="D8" i="4"/>
  <c r="E8" i="4" s="1"/>
  <c r="J4" i="4" l="1"/>
  <c r="F5" i="4"/>
  <c r="H4" i="4" l="1"/>
  <c r="C4" i="5" s="1"/>
  <c r="K4" i="4"/>
  <c r="F4" i="4" s="1"/>
  <c r="H8" i="4"/>
  <c r="C8" i="5" s="1"/>
  <c r="F10" i="4" l="1"/>
  <c r="J9" i="4"/>
  <c r="K9" i="4" s="1"/>
  <c r="F14" i="4"/>
  <c r="J13" i="4"/>
  <c r="K13" i="4" s="1"/>
  <c r="F16" i="4"/>
  <c r="J15" i="4"/>
  <c r="K15" i="4" s="1"/>
  <c r="F8" i="4"/>
  <c r="J3" i="4"/>
  <c r="F20" i="4"/>
  <c r="J19" i="4"/>
  <c r="K19" i="4" s="1"/>
  <c r="F12" i="4"/>
  <c r="J11" i="4"/>
  <c r="K11" i="4" s="1"/>
  <c r="F18" i="4"/>
  <c r="J17" i="4"/>
  <c r="K17" i="4" s="1"/>
  <c r="H3" i="4" l="1"/>
  <c r="K3" i="4"/>
  <c r="F19" i="4"/>
  <c r="H19" i="4"/>
  <c r="C19" i="5" s="1"/>
  <c r="F13" i="4"/>
  <c r="H13" i="4"/>
  <c r="C13" i="5" s="1"/>
  <c r="F17" i="4"/>
  <c r="H17" i="4"/>
  <c r="C17" i="5" s="1"/>
  <c r="F11" i="4"/>
  <c r="H11" i="4"/>
  <c r="C11" i="5" s="1"/>
  <c r="F15" i="4"/>
  <c r="H15" i="4"/>
  <c r="C15" i="5" s="1"/>
  <c r="C3" i="5"/>
  <c r="F3" i="4" l="1"/>
  <c r="J7" i="4"/>
  <c r="K7" i="4" s="1"/>
  <c r="F9" i="4"/>
  <c r="H9" i="4"/>
  <c r="C9" i="5"/>
  <c r="H7" i="4" l="1"/>
  <c r="C7" i="5" s="1"/>
  <c r="F7" i="4"/>
  <c r="C2" i="5" l="1"/>
  <c r="H3" i="5" s="1"/>
  <c r="D2" i="5"/>
</calcChain>
</file>

<file path=xl/sharedStrings.xml><?xml version="1.0" encoding="utf-8"?>
<sst xmlns="http://schemas.openxmlformats.org/spreadsheetml/2006/main" count="109" uniqueCount="68">
  <si>
    <t>Name</t>
  </si>
  <si>
    <t>Component</t>
  </si>
  <si>
    <t>Manufacturer</t>
  </si>
  <si>
    <t>Source</t>
  </si>
  <si>
    <t>Price</t>
  </si>
  <si>
    <t>ID</t>
  </si>
  <si>
    <t>Victor SP DC Motor Driver</t>
  </si>
  <si>
    <t>VEX PRO</t>
  </si>
  <si>
    <t>https://www.vexrobotics.com/217-9090.html</t>
  </si>
  <si>
    <t>VEX ESC</t>
  </si>
  <si>
    <t>LiPo</t>
  </si>
  <si>
    <t>Consumption (W)</t>
  </si>
  <si>
    <t>ComponentID</t>
  </si>
  <si>
    <t>ItemID</t>
  </si>
  <si>
    <t>Output (V)</t>
  </si>
  <si>
    <t>Output (A)</t>
  </si>
  <si>
    <t>Battery Pack</t>
  </si>
  <si>
    <t>Motor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</si>
  <si>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</si>
  <si>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</si>
  <si>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</si>
  <si>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</si>
  <si>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</si>
  <si>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</si>
  <si>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</si>
  <si>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</si>
  <si>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</si>
  <si>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</si>
  <si>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</si>
  <si>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</si>
  <si>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</si>
  <si>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</si>
  <si>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</si>
  <si>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</si>
  <si>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Output Current (A)</t>
  </si>
  <si>
    <t>Total Consumption (W)</t>
  </si>
  <si>
    <t>Children Consumption (W)</t>
  </si>
  <si>
    <t>Self Consumption (W)</t>
  </si>
  <si>
    <t>Input Current (A)</t>
  </si>
  <si>
    <t>Input Voltage (V)</t>
  </si>
  <si>
    <t>Output Voltage (V)</t>
  </si>
  <si>
    <t>Linear Regulator</t>
  </si>
  <si>
    <t>5V Regulator</t>
  </si>
  <si>
    <t>Logic Supply</t>
  </si>
  <si>
    <t>Raspberry Pi</t>
  </si>
  <si>
    <t>Raspberry Pi 3 Rev 1.2</t>
  </si>
  <si>
    <t>Master Control</t>
  </si>
  <si>
    <t>Current Output % Capacity</t>
  </si>
  <si>
    <t>Battery Life (hrs)</t>
  </si>
  <si>
    <t>Battery (mAh)</t>
  </si>
  <si>
    <t>Supply Item</t>
  </si>
  <si>
    <t>Status:</t>
  </si>
  <si>
    <t>12V Regulator</t>
  </si>
  <si>
    <t>Dirty Power</t>
  </si>
  <si>
    <t>Rocket M3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</si>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</sst>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164" formatCode="&quot;$&quot;#,##0.00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omponentData" displayName="ComponentData" ref="A1:I10" totalsRowShown="0">
  <autoFilter ref="A1:I10"/>
  <tableColumns count="9">
    <tableColumn id="1" name="ID" dataDxfId="20"/>
    <tableColumn id="6" name="Name" dataDxfId="25"/>
    <tableColumn id="2" name="Manufacturer" dataDxfId="19"/>
    <tableColumn id="3" name="Source" dataDxfId="17"/>
    <tableColumn id="4" name="Price" dataDxfId="18"/>
    <tableColumn id="5" name="Consumption (W)" dataDxfId="24"/>
    <tableColumn id="7" name="Output (V)" dataDxfId="23"/>
    <tableColumn id="8" name="Output (A)" dataDxfId="22"/>
    <tableColumn id="9" name="Battery (mAh)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Analysis" displayName="Analysis" ref="A1:K36" totalsRowShown="0">
  <autoFilter ref="A1:K36"/>
  <tableColumns count="11">
    <tableColumn id="1" name="ItemID" dataDxfId="16"/>
    <tableColumn id="2" name="ComponentID" dataDxfId="15"/>
    <tableColumn id="5" name="Supply Item" dataDxfId="14"/>
    <tableColumn id="13" name="Supply Component" dataDxfId="13">
      <calculatedColumnFormula>IF(ISBLANK(Analysis[[#This Row],[Supply Item]]), "", VLOOKUP(Analysis[[#This Row],[Supply Item]], Analysis[], COLUMN(Analysis[ComponentID])-COLUMN(Analysis[])+1, FALSE))</calculatedColumnFormula>
    </tableColumn>
    <tableColumn id="11" name="Input Voltage (V)" dataDxfId="6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calculatedColumnFormula>
    </tableColumn>
    <tableColumn id="9" name="Input Current (A)" dataDxfId="5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calculatedColumnFormula>
    </tableColumn>
    <tableColumn id="8" name="Output Voltage (V)" dataDxfId="3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calculatedColumnFormula>
    </tableColumn>
    <tableColumn id="7" name="Output Current (A)" dataDxfId="4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calculatedColumnFormula>
    </tableColumn>
    <tableColumn id="3" name="Self Consumption (W)" dataDxfId="2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calculatedColumnFormula>
    </tableColumn>
    <tableColumn id="4" name="Children Consumption (W)" dataDxfId="1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calculatedColumnFormula>
    </tableColumn>
    <tableColumn id="6" name="Total Consumption (W)" dataDxfId="0">
      <calculatedColumnFormula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Results" displayName="Results" ref="A1:D30" totalsRowShown="0">
  <autoFilter ref="A1:D30"/>
  <tableColumns count="4">
    <tableColumn id="1" name="ItemID" dataDxfId="10">
      <calculatedColumnFormula>IF(IFERROR(Analysis[[#This Row],[ItemID]], 0)=0, "", Analysis[[#This Row],[ItemID]])</calculatedColumnFormula>
    </tableColumn>
    <tableColumn id="2" name="Component" dataDxfId="9">
      <calculatedColumnFormula>IF(OR(ISBLANK(Results[[#This Row],[ItemID]]), Results[[#This Row],[ItemID]]=""), "", VLOOKUP(Analysis[[#This Row],[ItemID]], Analysis[], COLUMN(Analysis[ComponentID])-COLUMN(Analysis[])+1, FALSE))</calculatedColumnFormula>
    </tableColumn>
    <tableColumn id="3" name="Current Output % Capacity" dataDxfId="8">
      <calculatedColumnFormula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calculatedColumnFormula>
    </tableColumn>
    <tableColumn id="6" name="Battery Life (hrs)" dataDxfId="7">
      <calculatedColumnFormula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4.42578125" bestFit="1" customWidth="1"/>
    <col min="5" max="5" width="7.7109375" bestFit="1" customWidth="1"/>
    <col min="6" max="6" width="19.140625" bestFit="1" customWidth="1"/>
    <col min="7" max="8" width="12.7109375" bestFit="1" customWidth="1"/>
    <col min="9" max="9" width="15.7109375" bestFit="1" customWidth="1"/>
  </cols>
  <sheetData>
    <row r="1" spans="1:9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11</v>
      </c>
      <c r="G1" t="s">
        <v>14</v>
      </c>
      <c r="H1" t="s">
        <v>15</v>
      </c>
      <c r="I1" t="s">
        <v>49</v>
      </c>
    </row>
    <row r="2" spans="1:9" x14ac:dyDescent="0.25">
      <c r="A2" s="2" t="s">
        <v>9</v>
      </c>
      <c r="B2" s="2" t="s">
        <v>6</v>
      </c>
      <c r="C2" s="2" t="s">
        <v>7</v>
      </c>
      <c r="D2" s="7" t="s">
        <v>8</v>
      </c>
      <c r="E2" s="3">
        <v>60</v>
      </c>
      <c r="F2" s="4">
        <v>0</v>
      </c>
      <c r="G2" s="5">
        <v>12</v>
      </c>
      <c r="H2" s="5">
        <v>60</v>
      </c>
      <c r="I2" s="5">
        <v>0</v>
      </c>
    </row>
    <row r="3" spans="1:9" x14ac:dyDescent="0.25">
      <c r="A3" s="2" t="s">
        <v>17</v>
      </c>
      <c r="B3" s="2" t="s">
        <v>18</v>
      </c>
      <c r="C3" s="2" t="s">
        <v>19</v>
      </c>
      <c r="D3" s="7" t="s">
        <v>20</v>
      </c>
      <c r="E3" s="3">
        <v>7.25</v>
      </c>
      <c r="F3" s="4">
        <v>1020</v>
      </c>
      <c r="G3" s="5">
        <v>0</v>
      </c>
      <c r="H3" s="5">
        <v>0</v>
      </c>
      <c r="I3" s="5">
        <v>0</v>
      </c>
    </row>
    <row r="4" spans="1:9" x14ac:dyDescent="0.25">
      <c r="A4" s="2" t="s">
        <v>10</v>
      </c>
      <c r="B4" s="2"/>
      <c r="C4" s="2"/>
      <c r="D4" s="7"/>
      <c r="E4" s="3"/>
      <c r="F4" s="4">
        <v>0</v>
      </c>
      <c r="G4" s="5">
        <v>24</v>
      </c>
      <c r="H4" s="5">
        <v>400</v>
      </c>
      <c r="I4" s="5">
        <v>5000</v>
      </c>
    </row>
    <row r="5" spans="1:9" x14ac:dyDescent="0.25">
      <c r="A5" s="2" t="s">
        <v>42</v>
      </c>
      <c r="B5" s="2" t="s">
        <v>41</v>
      </c>
      <c r="C5" s="2"/>
      <c r="D5" s="7"/>
      <c r="E5" s="3"/>
      <c r="F5" s="4">
        <v>0</v>
      </c>
      <c r="G5" s="5">
        <v>5</v>
      </c>
      <c r="H5" s="5">
        <v>10</v>
      </c>
      <c r="I5" s="5">
        <v>0</v>
      </c>
    </row>
    <row r="6" spans="1:9" x14ac:dyDescent="0.25">
      <c r="A6" s="2" t="s">
        <v>44</v>
      </c>
      <c r="B6" s="2" t="s">
        <v>45</v>
      </c>
      <c r="C6" s="2"/>
      <c r="D6" s="7"/>
      <c r="E6" s="3">
        <v>30</v>
      </c>
      <c r="F6" s="4">
        <v>7</v>
      </c>
      <c r="G6" s="5">
        <v>3.3</v>
      </c>
      <c r="H6" s="5">
        <v>0.5</v>
      </c>
      <c r="I6" s="5">
        <v>0</v>
      </c>
    </row>
    <row r="7" spans="1:9" x14ac:dyDescent="0.25">
      <c r="A7" s="2" t="s">
        <v>52</v>
      </c>
      <c r="B7" s="2" t="s">
        <v>41</v>
      </c>
      <c r="C7" s="2"/>
      <c r="D7" s="7"/>
      <c r="E7" s="3"/>
      <c r="F7" s="4">
        <v>0</v>
      </c>
      <c r="G7" s="5">
        <v>12</v>
      </c>
      <c r="H7" s="5">
        <v>550</v>
      </c>
      <c r="I7" s="5">
        <v>0</v>
      </c>
    </row>
    <row r="8" spans="1:9" ht="30" x14ac:dyDescent="0.25">
      <c r="A8" s="2" t="s">
        <v>63</v>
      </c>
      <c r="B8" s="2" t="s">
        <v>54</v>
      </c>
      <c r="C8" s="2" t="s">
        <v>56</v>
      </c>
      <c r="D8" s="7" t="s">
        <v>57</v>
      </c>
      <c r="E8" s="3">
        <v>180</v>
      </c>
      <c r="F8" s="4">
        <v>8</v>
      </c>
      <c r="G8" s="5">
        <v>0</v>
      </c>
      <c r="H8" s="5">
        <v>0</v>
      </c>
      <c r="I8" s="5">
        <v>0</v>
      </c>
    </row>
    <row r="9" spans="1:9" x14ac:dyDescent="0.25">
      <c r="A9" s="2" t="s">
        <v>58</v>
      </c>
      <c r="B9" s="2" t="s">
        <v>60</v>
      </c>
      <c r="C9" s="2" t="s">
        <v>61</v>
      </c>
      <c r="D9" s="7" t="s">
        <v>61</v>
      </c>
      <c r="E9" s="3" t="s">
        <v>62</v>
      </c>
      <c r="F9" s="4">
        <v>2.5</v>
      </c>
      <c r="G9" s="5">
        <v>24</v>
      </c>
      <c r="H9" s="5">
        <v>1</v>
      </c>
      <c r="I9" s="5">
        <v>0</v>
      </c>
    </row>
    <row r="10" spans="1:9" ht="30" x14ac:dyDescent="0.25">
      <c r="A10" s="2" t="s">
        <v>66</v>
      </c>
      <c r="B10" s="2" t="s">
        <v>65</v>
      </c>
      <c r="C10" s="2" t="s">
        <v>56</v>
      </c>
      <c r="D10" s="7" t="s">
        <v>67</v>
      </c>
      <c r="E10" s="3">
        <v>150</v>
      </c>
      <c r="F10" s="4">
        <v>0</v>
      </c>
      <c r="G10" s="5">
        <v>0</v>
      </c>
      <c r="H10" s="5">
        <v>0</v>
      </c>
      <c r="I10" s="5"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defaultRowHeight="15" x14ac:dyDescent="0.25"/>
  <cols>
    <col min="1" max="1" width="16.28515625" bestFit="1" customWidth="1"/>
    <col min="2" max="2" width="15.7109375" bestFit="1" customWidth="1"/>
    <col min="3" max="3" width="14" bestFit="1" customWidth="1"/>
    <col min="4" max="4" width="20.42578125" bestFit="1" customWidth="1"/>
    <col min="5" max="5" width="18.5703125" bestFit="1" customWidth="1"/>
    <col min="6" max="6" width="18.42578125" bestFit="1" customWidth="1"/>
    <col min="7" max="7" width="20.28515625" bestFit="1" customWidth="1"/>
    <col min="8" max="8" width="20.140625" bestFit="1" customWidth="1"/>
    <col min="9" max="9" width="23.140625" bestFit="1" customWidth="1"/>
    <col min="10" max="10" width="27.42578125" bestFit="1" customWidth="1"/>
    <col min="11" max="11" width="24.28515625" bestFit="1" customWidth="1"/>
  </cols>
  <sheetData>
    <row r="1" spans="1:11" x14ac:dyDescent="0.25">
      <c r="A1" t="s">
        <v>13</v>
      </c>
      <c r="B1" t="s">
        <v>12</v>
      </c>
      <c r="C1" t="s">
        <v>50</v>
      </c>
      <c r="D1" t="s">
        <v>33</v>
      </c>
      <c r="E1" t="s">
        <v>39</v>
      </c>
      <c r="F1" t="s">
        <v>38</v>
      </c>
      <c r="G1" t="s">
        <v>40</v>
      </c>
      <c r="H1" t="s">
        <v>34</v>
      </c>
      <c r="I1" t="s">
        <v>37</v>
      </c>
      <c r="J1" t="s">
        <v>36</v>
      </c>
      <c r="K1" t="s">
        <v>35</v>
      </c>
    </row>
    <row r="2" spans="1:11" x14ac:dyDescent="0.25">
      <c r="A2" s="2" t="s">
        <v>16</v>
      </c>
      <c r="B2" s="2" t="s">
        <v>10</v>
      </c>
      <c r="C2" s="2"/>
      <c r="D2" s="2" t="str">
        <f>IF(ISBLANK(Analysis[[#This Row],[Supply Item]]), "", VLOOKUP(Analysis[[#This Row],[Supply Item]], Analysis[], COLUMN(Analysis[ComponentID])-COLUMN(Analysis[])+1, FALSE))</f>
        <v/>
      </c>
      <c r="E2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3" spans="1:11" x14ac:dyDescent="0.25">
      <c r="A3" s="2" t="s">
        <v>43</v>
      </c>
      <c r="B3" s="2" t="s">
        <v>42</v>
      </c>
      <c r="C3" s="2" t="s">
        <v>53</v>
      </c>
      <c r="D3" s="2" t="str">
        <f>IF(ISBLANK(Analysis[[#This Row],[Supply Item]]), "", VLOOKUP(Analysis[[#This Row],[Supply Item]], Analysis[], COLUMN(Analysis[ComponentID])-COLUMN(Analysis[])+1, FALSE))</f>
        <v>12V Regulator</v>
      </c>
      <c r="E3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3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0.58333333333333337</v>
      </c>
      <c r="G3" s="1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5</v>
      </c>
      <c r="H3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>1.4</v>
      </c>
      <c r="I3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0</v>
      </c>
      <c r="J3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7</v>
      </c>
      <c r="K3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7</v>
      </c>
    </row>
    <row r="4" spans="1:11" x14ac:dyDescent="0.25">
      <c r="A4" s="2" t="s">
        <v>64</v>
      </c>
      <c r="B4" s="2" t="s">
        <v>58</v>
      </c>
      <c r="C4" s="2" t="s">
        <v>16</v>
      </c>
      <c r="D4" s="2" t="str">
        <f>IF(ISBLANK(Analysis[[#This Row],[Supply Item]]), "", VLOOKUP(Analysis[[#This Row],[Supply Item]], Analysis[], COLUMN(Analysis[ComponentID])-COLUMN(Analysis[])+1, FALSE))</f>
        <v>LiPo</v>
      </c>
      <c r="E4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24</v>
      </c>
      <c r="F4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0.4375</v>
      </c>
      <c r="G4" s="1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24</v>
      </c>
      <c r="H4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>0.33333333333333331</v>
      </c>
      <c r="I4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2.5</v>
      </c>
      <c r="J4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8</v>
      </c>
      <c r="K4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10.5</v>
      </c>
    </row>
    <row r="5" spans="1:11" x14ac:dyDescent="0.25">
      <c r="A5" s="2" t="s">
        <v>59</v>
      </c>
      <c r="B5" s="2" t="s">
        <v>63</v>
      </c>
      <c r="C5" s="2" t="s">
        <v>64</v>
      </c>
      <c r="D5" s="2" t="str">
        <f>IF(ISBLANK(Analysis[[#This Row],[Supply Item]]), "", VLOOKUP(Analysis[[#This Row],[Supply Item]], Analysis[], COLUMN(Analysis[ComponentID])-COLUMN(Analysis[])+1, FALSE))</f>
        <v>POE Injector</v>
      </c>
      <c r="E5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24</v>
      </c>
      <c r="F5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0.33333333333333331</v>
      </c>
      <c r="G5" s="1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0</v>
      </c>
      <c r="H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5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8</v>
      </c>
      <c r="J5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0</v>
      </c>
      <c r="K5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8</v>
      </c>
    </row>
    <row r="6" spans="1:11" x14ac:dyDescent="0.25">
      <c r="A6" s="2" t="s">
        <v>55</v>
      </c>
      <c r="B6" s="2" t="s">
        <v>66</v>
      </c>
      <c r="C6" s="2" t="s">
        <v>59</v>
      </c>
      <c r="D6" s="2" t="str">
        <f>IF(ISBLANK(Analysis[[#This Row],[Supply Item]]), "", VLOOKUP(Analysis[[#This Row],[Supply Item]], Analysis[], COLUMN(Analysis[ComponentID])-COLUMN(Analysis[])+1, FALSE))</f>
        <v>RM3</v>
      </c>
      <c r="E6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0</v>
      </c>
      <c r="F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6" s="1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0</v>
      </c>
      <c r="H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6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0</v>
      </c>
      <c r="J6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0</v>
      </c>
      <c r="K6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0</v>
      </c>
    </row>
    <row r="7" spans="1:11" x14ac:dyDescent="0.25">
      <c r="A7" s="2" t="s">
        <v>53</v>
      </c>
      <c r="B7" s="2" t="s">
        <v>52</v>
      </c>
      <c r="C7" s="2" t="s">
        <v>16</v>
      </c>
      <c r="D7" s="2" t="str">
        <f>IF(ISBLANK(Analysis[[#This Row],[Supply Item]]), "", VLOOKUP(Analysis[[#This Row],[Supply Item]], Analysis[], COLUMN(Analysis[ComponentID])-COLUMN(Analysis[])+1, FALSE))</f>
        <v>LiPo</v>
      </c>
      <c r="E7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24</v>
      </c>
      <c r="F7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255.29166666666666</v>
      </c>
      <c r="G7" s="1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12</v>
      </c>
      <c r="H7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>510.58333333333331</v>
      </c>
      <c r="I7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0</v>
      </c>
      <c r="J7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6127</v>
      </c>
      <c r="K7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6127</v>
      </c>
    </row>
    <row r="8" spans="1:11" x14ac:dyDescent="0.25">
      <c r="A8" s="2" t="s">
        <v>46</v>
      </c>
      <c r="B8" s="2" t="s">
        <v>44</v>
      </c>
      <c r="C8" s="2" t="s">
        <v>43</v>
      </c>
      <c r="D8" s="2" t="str">
        <f>IF(ISBLANK(Analysis[[#This Row],[Supply Item]]), "", VLOOKUP(Analysis[[#This Row],[Supply Item]], Analysis[], COLUMN(Analysis[ComponentID])-COLUMN(Analysis[])+1, FALSE))</f>
        <v>5V Regulator</v>
      </c>
      <c r="E8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5</v>
      </c>
      <c r="F8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1.4</v>
      </c>
      <c r="G8" s="1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3.3</v>
      </c>
      <c r="H8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>0</v>
      </c>
      <c r="I8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7</v>
      </c>
      <c r="J8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0</v>
      </c>
      <c r="K8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7</v>
      </c>
    </row>
    <row r="9" spans="1:11" x14ac:dyDescent="0.25">
      <c r="A9" s="2" t="s">
        <v>21</v>
      </c>
      <c r="B9" s="2" t="s">
        <v>9</v>
      </c>
      <c r="C9" s="2" t="s">
        <v>53</v>
      </c>
      <c r="D9" s="2" t="str">
        <f>IF(ISBLANK(Analysis[[#This Row],[Supply Item]]), "", VLOOKUP(Analysis[[#This Row],[Supply Item]], Analysis[], COLUMN(Analysis[ComponentID])-COLUMN(Analysis[])+1, FALSE))</f>
        <v>12V Regulator</v>
      </c>
      <c r="E9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9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9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12</v>
      </c>
      <c r="H9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>85</v>
      </c>
      <c r="I9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0</v>
      </c>
      <c r="J9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1020</v>
      </c>
      <c r="K9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10" spans="1:11" x14ac:dyDescent="0.25">
      <c r="A10" s="2" t="s">
        <v>27</v>
      </c>
      <c r="B10" s="2" t="s">
        <v>17</v>
      </c>
      <c r="C10" s="2" t="s">
        <v>21</v>
      </c>
      <c r="D10" s="2" t="str">
        <f>IF(ISBLANK(Analysis[[#This Row],[Supply Item]]), "", VLOOKUP(Analysis[[#This Row],[Supply Item]], Analysis[], COLUMN(Analysis[ComponentID])-COLUMN(Analysis[])+1, FALSE))</f>
        <v>VEX ESC</v>
      </c>
      <c r="E10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0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10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0</v>
      </c>
      <c r="H10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10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1020</v>
      </c>
      <c r="J10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0</v>
      </c>
      <c r="K10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11" spans="1:11" x14ac:dyDescent="0.25">
      <c r="A11" s="2" t="s">
        <v>22</v>
      </c>
      <c r="B11" s="2" t="s">
        <v>9</v>
      </c>
      <c r="C11" s="2" t="s">
        <v>53</v>
      </c>
      <c r="D11" s="2" t="str">
        <f>IF(ISBLANK(Analysis[[#This Row],[Supply Item]]), "", VLOOKUP(Analysis[[#This Row],[Supply Item]], Analysis[], COLUMN(Analysis[ComponentID])-COLUMN(Analysis[])+1, FALSE))</f>
        <v>12V Regulator</v>
      </c>
      <c r="E11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1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11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12</v>
      </c>
      <c r="H11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>85</v>
      </c>
      <c r="I11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0</v>
      </c>
      <c r="J11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1020</v>
      </c>
      <c r="K11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12" spans="1:11" x14ac:dyDescent="0.25">
      <c r="A12" s="2" t="s">
        <v>32</v>
      </c>
      <c r="B12" s="2" t="s">
        <v>17</v>
      </c>
      <c r="C12" s="2" t="s">
        <v>22</v>
      </c>
      <c r="D12" s="2" t="str">
        <f>IF(ISBLANK(Analysis[[#This Row],[Supply Item]]), "", VLOOKUP(Analysis[[#This Row],[Supply Item]], Analysis[], COLUMN(Analysis[ComponentID])-COLUMN(Analysis[])+1, FALSE))</f>
        <v>VEX ESC</v>
      </c>
      <c r="E12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2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12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0</v>
      </c>
      <c r="H1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12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1020</v>
      </c>
      <c r="J12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0</v>
      </c>
      <c r="K12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13" spans="1:11" x14ac:dyDescent="0.25">
      <c r="A13" s="2" t="s">
        <v>23</v>
      </c>
      <c r="B13" s="2" t="s">
        <v>9</v>
      </c>
      <c r="C13" s="2" t="s">
        <v>53</v>
      </c>
      <c r="D13" s="2" t="str">
        <f>IF(ISBLANK(Analysis[[#This Row],[Supply Item]]), "", VLOOKUP(Analysis[[#This Row],[Supply Item]], Analysis[], COLUMN(Analysis[ComponentID])-COLUMN(Analysis[])+1, FALSE))</f>
        <v>12V Regulator</v>
      </c>
      <c r="E13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3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13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12</v>
      </c>
      <c r="H13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>85</v>
      </c>
      <c r="I13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0</v>
      </c>
      <c r="J13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1020</v>
      </c>
      <c r="K13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14" spans="1:11" x14ac:dyDescent="0.25">
      <c r="A14" s="2" t="s">
        <v>28</v>
      </c>
      <c r="B14" s="2" t="s">
        <v>17</v>
      </c>
      <c r="C14" s="2" t="s">
        <v>23</v>
      </c>
      <c r="D14" s="2" t="str">
        <f>IF(ISBLANK(Analysis[[#This Row],[Supply Item]]), "", VLOOKUP(Analysis[[#This Row],[Supply Item]], Analysis[], COLUMN(Analysis[ComponentID])-COLUMN(Analysis[])+1, FALSE))</f>
        <v>VEX ESC</v>
      </c>
      <c r="E14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4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14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0</v>
      </c>
      <c r="H1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14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1020</v>
      </c>
      <c r="J14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0</v>
      </c>
      <c r="K14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15" spans="1:11" x14ac:dyDescent="0.25">
      <c r="A15" s="2" t="s">
        <v>24</v>
      </c>
      <c r="B15" s="2" t="s">
        <v>9</v>
      </c>
      <c r="C15" s="2" t="s">
        <v>53</v>
      </c>
      <c r="D15" s="2" t="str">
        <f>IF(ISBLANK(Analysis[[#This Row],[Supply Item]]), "", VLOOKUP(Analysis[[#This Row],[Supply Item]], Analysis[], COLUMN(Analysis[ComponentID])-COLUMN(Analysis[])+1, FALSE))</f>
        <v>12V Regulator</v>
      </c>
      <c r="E15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5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1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12</v>
      </c>
      <c r="H15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>85</v>
      </c>
      <c r="I15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0</v>
      </c>
      <c r="J15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1020</v>
      </c>
      <c r="K15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16" spans="1:11" x14ac:dyDescent="0.25">
      <c r="A16" s="2" t="s">
        <v>29</v>
      </c>
      <c r="B16" s="2" t="s">
        <v>17</v>
      </c>
      <c r="C16" s="2" t="s">
        <v>24</v>
      </c>
      <c r="D16" s="2" t="str">
        <f>IF(ISBLANK(Analysis[[#This Row],[Supply Item]]), "", VLOOKUP(Analysis[[#This Row],[Supply Item]], Analysis[], COLUMN(Analysis[ComponentID])-COLUMN(Analysis[])+1, FALSE))</f>
        <v>VEX ESC</v>
      </c>
      <c r="E16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6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16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0</v>
      </c>
      <c r="H1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16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1020</v>
      </c>
      <c r="J16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0</v>
      </c>
      <c r="K16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17" spans="1:11" x14ac:dyDescent="0.25">
      <c r="A17" s="2" t="s">
        <v>25</v>
      </c>
      <c r="B17" s="2" t="s">
        <v>9</v>
      </c>
      <c r="C17" s="2" t="s">
        <v>53</v>
      </c>
      <c r="D17" s="2" t="str">
        <f>IF(ISBLANK(Analysis[[#This Row],[Supply Item]]), "", VLOOKUP(Analysis[[#This Row],[Supply Item]], Analysis[], COLUMN(Analysis[ComponentID])-COLUMN(Analysis[])+1, FALSE))</f>
        <v>12V Regulator</v>
      </c>
      <c r="E17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7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17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12</v>
      </c>
      <c r="H17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>85</v>
      </c>
      <c r="I17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0</v>
      </c>
      <c r="J17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1020</v>
      </c>
      <c r="K17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18" spans="1:11" x14ac:dyDescent="0.25">
      <c r="A18" s="2" t="s">
        <v>30</v>
      </c>
      <c r="B18" s="2" t="s">
        <v>17</v>
      </c>
      <c r="C18" s="2" t="s">
        <v>25</v>
      </c>
      <c r="D18" s="2" t="str">
        <f>IF(ISBLANK(Analysis[[#This Row],[Supply Item]]), "", VLOOKUP(Analysis[[#This Row],[Supply Item]], Analysis[], COLUMN(Analysis[ComponentID])-COLUMN(Analysis[])+1, FALSE))</f>
        <v>VEX ESC</v>
      </c>
      <c r="E18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8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18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0</v>
      </c>
      <c r="H18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18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1020</v>
      </c>
      <c r="J18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0</v>
      </c>
      <c r="K18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19" spans="1:11" x14ac:dyDescent="0.25">
      <c r="A19" s="2" t="s">
        <v>26</v>
      </c>
      <c r="B19" s="2" t="s">
        <v>9</v>
      </c>
      <c r="C19" s="2" t="s">
        <v>53</v>
      </c>
      <c r="D19" s="2" t="str">
        <f>IF(ISBLANK(Analysis[[#This Row],[Supply Item]]), "", VLOOKUP(Analysis[[#This Row],[Supply Item]], Analysis[], COLUMN(Analysis[ComponentID])-COLUMN(Analysis[])+1, FALSE))</f>
        <v>12V Regulator</v>
      </c>
      <c r="E19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19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19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12</v>
      </c>
      <c r="H19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>85</v>
      </c>
      <c r="I19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0</v>
      </c>
      <c r="J19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1020</v>
      </c>
      <c r="K19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20" spans="1:11" x14ac:dyDescent="0.25">
      <c r="A20" s="2" t="s">
        <v>31</v>
      </c>
      <c r="B20" s="2" t="s">
        <v>17</v>
      </c>
      <c r="C20" s="2" t="s">
        <v>26</v>
      </c>
      <c r="D20" s="2" t="str">
        <f>IF(ISBLANK(Analysis[[#This Row],[Supply Item]]), "", VLOOKUP(Analysis[[#This Row],[Supply Item]], Analysis[], COLUMN(Analysis[ComponentID])-COLUMN(Analysis[])+1, FALSE))</f>
        <v>VEX ESC</v>
      </c>
      <c r="E20" s="1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>12</v>
      </c>
      <c r="F20" s="5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>85</v>
      </c>
      <c r="G20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>0</v>
      </c>
      <c r="H20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20" s="5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>1020</v>
      </c>
      <c r="J20" s="5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>0</v>
      </c>
      <c r="K20" s="5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>1020</v>
      </c>
    </row>
    <row r="21" spans="1:11" x14ac:dyDescent="0.25">
      <c r="A21" s="2"/>
      <c r="B21" s="2"/>
      <c r="C21" s="2"/>
      <c r="D21" s="2" t="str">
        <f>IF(ISBLANK(Analysis[[#This Row],[Supply Item]]), "", VLOOKUP(Analysis[[#This Row],[Supply Item]], Analysis[], COLUMN(Analysis[ComponentID])-COLUMN(Analysis[])+1, FALSE))</f>
        <v/>
      </c>
      <c r="E21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1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1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21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21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21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21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22" spans="1:11" x14ac:dyDescent="0.25">
      <c r="A22" s="2"/>
      <c r="B22" s="2"/>
      <c r="C22" s="2"/>
      <c r="D22" s="2" t="str">
        <f>IF(ISBLANK(Analysis[[#This Row],[Supply Item]]), "", VLOOKUP(Analysis[[#This Row],[Supply Item]], Analysis[], COLUMN(Analysis[ComponentID])-COLUMN(Analysis[])+1, FALSE))</f>
        <v/>
      </c>
      <c r="E22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2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2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2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2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2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23" spans="1:11" x14ac:dyDescent="0.25">
      <c r="A23" s="2"/>
      <c r="B23" s="2"/>
      <c r="C23" s="2"/>
      <c r="D23" s="2" t="str">
        <f>IF(ISBLANK(Analysis[[#This Row],[Supply Item]]), "", VLOOKUP(Analysis[[#This Row],[Supply Item]], Analysis[], COLUMN(Analysis[ComponentID])-COLUMN(Analysis[])+1, FALSE))</f>
        <v/>
      </c>
      <c r="E23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3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3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23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23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23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23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24" spans="1:11" x14ac:dyDescent="0.25">
      <c r="A24" s="2"/>
      <c r="B24" s="2"/>
      <c r="C24" s="2"/>
      <c r="D24" s="2" t="str">
        <f>IF(ISBLANK(Analysis[[#This Row],[Supply Item]]), "", VLOOKUP(Analysis[[#This Row],[Supply Item]], Analysis[], COLUMN(Analysis[ComponentID])-COLUMN(Analysis[])+1, FALSE))</f>
        <v/>
      </c>
      <c r="E24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4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2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2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2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2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25" spans="1:11" x14ac:dyDescent="0.25">
      <c r="A25" s="2"/>
      <c r="B25" s="2"/>
      <c r="C25" s="2"/>
      <c r="D25" s="2" t="str">
        <f>IF(ISBLANK(Analysis[[#This Row],[Supply Item]]), "", VLOOKUP(Analysis[[#This Row],[Supply Item]], Analysis[], COLUMN(Analysis[ComponentID])-COLUMN(Analysis[])+1, FALSE))</f>
        <v/>
      </c>
      <c r="E25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5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2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2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2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2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26" spans="1:11" x14ac:dyDescent="0.25">
      <c r="A26" s="2"/>
      <c r="B26" s="2"/>
      <c r="C26" s="2"/>
      <c r="D26" s="2" t="str">
        <f>IF(ISBLANK(Analysis[[#This Row],[Supply Item]]), "", VLOOKUP(Analysis[[#This Row],[Supply Item]], Analysis[], COLUMN(Analysis[ComponentID])-COLUMN(Analysis[])+1, FALSE))</f>
        <v/>
      </c>
      <c r="E26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6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2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2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2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2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27" spans="1:11" x14ac:dyDescent="0.25">
      <c r="A27" s="2"/>
      <c r="B27" s="2"/>
      <c r="C27" s="2"/>
      <c r="D27" s="2" t="str">
        <f>IF(ISBLANK(Analysis[[#This Row],[Supply Item]]), "", VLOOKUP(Analysis[[#This Row],[Supply Item]], Analysis[], COLUMN(Analysis[ComponentID])-COLUMN(Analysis[])+1, FALSE))</f>
        <v/>
      </c>
      <c r="E27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7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7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27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27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27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27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28" spans="1:11" x14ac:dyDescent="0.25">
      <c r="A28" s="2"/>
      <c r="B28" s="2"/>
      <c r="C28" s="2"/>
      <c r="D28" s="2" t="str">
        <f>IF(ISBLANK(Analysis[[#This Row],[Supply Item]]), "", VLOOKUP(Analysis[[#This Row],[Supply Item]], Analysis[], COLUMN(Analysis[ComponentID])-COLUMN(Analysis[])+1, FALSE))</f>
        <v/>
      </c>
      <c r="E28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8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8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28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28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28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28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29" spans="1:11" x14ac:dyDescent="0.25">
      <c r="A29" s="2"/>
      <c r="B29" s="2"/>
      <c r="C29" s="2"/>
      <c r="D29" s="2" t="str">
        <f>IF(ISBLANK(Analysis[[#This Row],[Supply Item]]), "", VLOOKUP(Analysis[[#This Row],[Supply Item]], Analysis[], COLUMN(Analysis[ComponentID])-COLUMN(Analysis[])+1, FALSE))</f>
        <v/>
      </c>
      <c r="E29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29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29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29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29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29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29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30" spans="1:11" x14ac:dyDescent="0.25">
      <c r="A30" s="2"/>
      <c r="B30" s="2"/>
      <c r="C30" s="2"/>
      <c r="D30" s="2" t="str">
        <f>IF(ISBLANK(Analysis[[#This Row],[Supply Item]]), "", VLOOKUP(Analysis[[#This Row],[Supply Item]], Analysis[], COLUMN(Analysis[ComponentID])-COLUMN(Analysis[])+1, FALSE))</f>
        <v/>
      </c>
      <c r="E30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30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30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30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30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30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30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31" spans="1:11" x14ac:dyDescent="0.25">
      <c r="A31" s="2"/>
      <c r="B31" s="2"/>
      <c r="C31" s="2"/>
      <c r="D31" s="2" t="str">
        <f>IF(ISBLANK(Analysis[[#This Row],[Supply Item]]), "", VLOOKUP(Analysis[[#This Row],[Supply Item]], Analysis[], COLUMN(Analysis[ComponentID])-COLUMN(Analysis[])+1, FALSE))</f>
        <v/>
      </c>
      <c r="E31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31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31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31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31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31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31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32" spans="1:11" x14ac:dyDescent="0.25">
      <c r="A32" s="2"/>
      <c r="B32" s="2"/>
      <c r="C32" s="2"/>
      <c r="D32" s="2" t="str">
        <f>IF(ISBLANK(Analysis[[#This Row],[Supply Item]]), "", VLOOKUP(Analysis[[#This Row],[Supply Item]], Analysis[], COLUMN(Analysis[ComponentID])-COLUMN(Analysis[])+1, FALSE))</f>
        <v/>
      </c>
      <c r="E32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3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32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3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3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3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32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33" spans="1:11" x14ac:dyDescent="0.25">
      <c r="A33" s="2"/>
      <c r="B33" s="2"/>
      <c r="C33" s="2"/>
      <c r="D33" s="2" t="str">
        <f>IF(ISBLANK(Analysis[[#This Row],[Supply Item]]), "", VLOOKUP(Analysis[[#This Row],[Supply Item]], Analysis[], COLUMN(Analysis[ComponentID])-COLUMN(Analysis[])+1, FALSE))</f>
        <v/>
      </c>
      <c r="E33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33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33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33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33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33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33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34" spans="1:11" x14ac:dyDescent="0.25">
      <c r="A34" s="2"/>
      <c r="B34" s="2"/>
      <c r="C34" s="2"/>
      <c r="D34" s="2" t="str">
        <f>IF(ISBLANK(Analysis[[#This Row],[Supply Item]]), "", VLOOKUP(Analysis[[#This Row],[Supply Item]], Analysis[], COLUMN(Analysis[ComponentID])-COLUMN(Analysis[])+1, FALSE))</f>
        <v/>
      </c>
      <c r="E34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3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34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3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3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3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34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35" spans="1:11" x14ac:dyDescent="0.25">
      <c r="A35" s="2"/>
      <c r="B35" s="2"/>
      <c r="C35" s="2"/>
      <c r="D35" s="2" t="str">
        <f>IF(ISBLANK(Analysis[[#This Row],[Supply Item]]), "", VLOOKUP(Analysis[[#This Row],[Supply Item]], Analysis[], COLUMN(Analysis[ComponentID])-COLUMN(Analysis[])+1, FALSE))</f>
        <v/>
      </c>
      <c r="E35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3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35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3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3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3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35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  <row r="36" spans="1:11" x14ac:dyDescent="0.25">
      <c r="A36" s="2"/>
      <c r="B36" s="2"/>
      <c r="C36" s="2"/>
      <c r="D36" s="2" t="str">
        <f>IF(ISBLANK(Analysis[[#This Row],[Supply Item]]), "", VLOOKUP(Analysis[[#This Row],[Supply Item]], Analysis[], COLUMN(Analysis[ComponentID])-COLUMN(Analysis[])+1, FALSE))</f>
        <v/>
      </c>
      <c r="E36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IF(ISBLANK(Analysis[[#This Row],[Supply Item]]), 0,VLOOKUP(Analysis[[#This Row],[Supply Component]], ComponentData[], COLUMN(ComponentData[Output (V)])-COLUMN(ComponentData[])+1, FALSE)))</f>
        <v/>
      </c>
      <c r="F3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Row],[Input Voltage (V)]]&lt;=0), "", Analysis[[#This Row],[Total Consumption (W)]]/Analysis[[#This Row],[Input Voltage (V)]])</f>
        <v/>
      </c>
      <c r="G36" s="1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COLUMN(ComponentData[Output (V)])-COLUMN(ComponentData[])+1, FALSE))</f>
        <v/>
      </c>
      <c r="H3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Item]]="", Analysis[[#This Row],[Output Voltage (V)]]&lt;=0), "", Analysis[[#This Row],[Children Consumption (W)]]/Analysis[[#This Row],[Output Voltage (V)]])</f>
        <v/>
      </c>
      <c r="I3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VLOOKUP(Analysis[[#This Row],[ComponentID]], ComponentData[], COLUMN(ComponentData[Consumption (W)])-COLUMN(ComponentData[])+1, FALSE))</f>
        <v/>
      </c>
      <c r="J3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SUMIFS(Analysis[Total Consumption (W)], Analysis[Supply Item], Analysis[[#This Row],[ItemID]]))</f>
        <v/>
      </c>
      <c r="K36" s="5" t="str">
        <f>IF(OR(ISBLANK(Analysis[[#This Row],[ItemID]]), Analysis[[#This Row],[ItemID]]="", ISBLANK(Analysis[[#This Row],[ComponentID]]), Analysis[[#This Row],[ComponentID]]="", ISBLANK(Analysis[[#This Row],[Supply Item]]), Analysis[[#This Row],[Supply Item]]=""), "", Analysis[[#This Row],[Self Consumption (W)]]+Analysis[[#This Row],[Children Consumption (W)]])</f>
        <v/>
      </c>
    </row>
  </sheetData>
  <dataValidations count="2">
    <dataValidation type="list" allowBlank="1" showInputMessage="1" showErrorMessage="1" sqref="C2:C6 C8:C20">
      <formula1>ItemIDs</formula1>
    </dataValidation>
    <dataValidation type="list" allowBlank="1" showInputMessage="1" showErrorMessage="1" sqref="B2:B20">
      <formula1>ComponentIDs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E34" sqref="E34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27" bestFit="1" customWidth="1"/>
    <col min="4" max="4" width="18.140625" bestFit="1" customWidth="1"/>
  </cols>
  <sheetData>
    <row r="1" spans="1:8" x14ac:dyDescent="0.25">
      <c r="A1" t="s">
        <v>13</v>
      </c>
      <c r="B1" t="s">
        <v>1</v>
      </c>
      <c r="C1" t="s">
        <v>47</v>
      </c>
      <c r="D1" t="s">
        <v>48</v>
      </c>
    </row>
    <row r="2" spans="1:8" x14ac:dyDescent="0.25">
      <c r="A2" t="str">
        <f>IF(IFERROR(Analysis[[#This Row],[ItemID]], 0)=0, "", Analysis[[#This Row],[ItemID]])</f>
        <v>Battery Pack</v>
      </c>
      <c r="B2" t="str">
        <f>IF(OR(ISBLANK(Results[[#This Row],[ItemID]]), Results[[#This Row],[ItemID]]=""), "", VLOOKUP(Analysis[[#This Row],[ItemID]], Analysis[], COLUMN(Analysis[ComponentID])-COLUMN(Analysis[])+1, FALSE))</f>
        <v>LiPo</v>
      </c>
      <c r="C2" s="6" t="e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#VALUE!</v>
      </c>
      <c r="D2" s="5" t="e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>#VALUE!</v>
      </c>
    </row>
    <row r="3" spans="1:8" x14ac:dyDescent="0.25">
      <c r="A3" t="str">
        <f>IF(IFERROR(Analysis[[#This Row],[ItemID]], 0)=0, "", Analysis[[#This Row],[ItemID]])</f>
        <v>Logic Supply</v>
      </c>
      <c r="B3" t="str">
        <f>IF(OR(ISBLANK(Results[[#This Row],[ItemID]]), Results[[#This Row],[ItemID]]=""), "", VLOOKUP(Analysis[[#This Row],[ItemID]], Analysis[], COLUMN(Analysis[ComponentID])-COLUMN(Analysis[])+1, FALSE))</f>
        <v>5V Regulator</v>
      </c>
      <c r="C3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0.13999999999999999</v>
      </c>
      <c r="D3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  <c r="G3" t="s">
        <v>51</v>
      </c>
      <c r="H3" t="str">
        <f>IF(COUNTIF(Results[Current Output % Capacity], "&gt;1")=0, "GO", "HOLD")</f>
        <v>HOLD</v>
      </c>
    </row>
    <row r="4" spans="1:8" x14ac:dyDescent="0.25">
      <c r="A4" t="str">
        <f>IF(IFERROR(Analysis[[#This Row],[ItemID]], 0)=0, "", Analysis[[#This Row],[ItemID]])</f>
        <v>Comms Power</v>
      </c>
      <c r="B4" t="str">
        <f>IF(OR(ISBLANK(Results[[#This Row],[ItemID]]), Results[[#This Row],[ItemID]]=""), "", VLOOKUP(Analysis[[#This Row],[ItemID]], Analysis[], COLUMN(Analysis[ComponentID])-COLUMN(Analysis[])+1, FALSE))</f>
        <v>POE Injector</v>
      </c>
      <c r="C4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0.33333333333333331</v>
      </c>
      <c r="D4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5" spans="1:8" x14ac:dyDescent="0.25">
      <c r="A5" t="str">
        <f>IF(IFERROR(Analysis[[#This Row],[ItemID]], 0)=0, "", Analysis[[#This Row],[ItemID]])</f>
        <v>Transceiver</v>
      </c>
      <c r="B5" t="str">
        <f>IF(OR(ISBLANK(Results[[#This Row],[ItemID]]), Results[[#This Row],[ItemID]]=""), "", VLOOKUP(Analysis[[#This Row],[ItemID]], Analysis[], COLUMN(Analysis[ComponentID])-COLUMN(Analysis[])+1, FALSE))</f>
        <v>RM3</v>
      </c>
      <c r="C5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5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6" spans="1:8" x14ac:dyDescent="0.25">
      <c r="A6" t="str">
        <f>IF(IFERROR(Analysis[[#This Row],[ItemID]], 0)=0, "", Analysis[[#This Row],[ItemID]])</f>
        <v>Antenna</v>
      </c>
      <c r="B6" t="str">
        <f>IF(OR(ISBLANK(Results[[#This Row],[ItemID]]), Results[[#This Row],[ItemID]]=""), "", VLOOKUP(Analysis[[#This Row],[ItemID]], Analysis[], COLUMN(Analysis[ComponentID])-COLUMN(Analysis[])+1, FALSE))</f>
        <v>3GHz Antenna</v>
      </c>
      <c r="C6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6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7" spans="1:8" x14ac:dyDescent="0.25">
      <c r="A7" t="str">
        <f>IF(IFERROR(Analysis[[#This Row],[ItemID]], 0)=0, "", Analysis[[#This Row],[ItemID]])</f>
        <v>Dirty Power</v>
      </c>
      <c r="B7" t="str">
        <f>IF(OR(ISBLANK(Results[[#This Row],[ItemID]]), Results[[#This Row],[ItemID]]=""), "", VLOOKUP(Analysis[[#This Row],[ItemID]], Analysis[], COLUMN(Analysis[ComponentID])-COLUMN(Analysis[])+1, FALSE))</f>
        <v>12V Regulator</v>
      </c>
      <c r="C7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0.92833333333333334</v>
      </c>
      <c r="D7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8" spans="1:8" x14ac:dyDescent="0.25">
      <c r="A8" t="str">
        <f>IF(IFERROR(Analysis[[#This Row],[ItemID]], 0)=0, "", Analysis[[#This Row],[ItemID]])</f>
        <v>Master Control</v>
      </c>
      <c r="B8" t="str">
        <f>IF(OR(ISBLANK(Results[[#This Row],[ItemID]]), Results[[#This Row],[ItemID]]=""), "", VLOOKUP(Analysis[[#This Row],[ItemID]], Analysis[], COLUMN(Analysis[ComponentID])-COLUMN(Analysis[])+1, FALSE))</f>
        <v>Raspberry Pi</v>
      </c>
      <c r="C8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8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9" spans="1:8" x14ac:dyDescent="0.25">
      <c r="A9" t="str">
        <f>IF(IFERROR(Analysis[[#This Row],[ItemID]], 0)=0, "", Analysis[[#This Row],[ItemID]])</f>
        <v>FrontRight ESC</v>
      </c>
      <c r="B9" t="str">
        <f>IF(OR(ISBLANK(Results[[#This Row],[ItemID]]), Results[[#This Row],[ItemID]]=""), "", VLOOKUP(Analysis[[#This Row],[ItemID]], Analysis[], COLUMN(Analysis[ComponentID])-COLUMN(Analysis[])+1, FALSE))</f>
        <v>VEX ESC</v>
      </c>
      <c r="C9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1.4166666666666667</v>
      </c>
      <c r="D9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0" spans="1:8" x14ac:dyDescent="0.25">
      <c r="A10" t="str">
        <f>IF(IFERROR(Analysis[[#This Row],[ItemID]], 0)=0, "", Analysis[[#This Row],[ItemID]])</f>
        <v>FrontRight Motor</v>
      </c>
      <c r="B10" t="str">
        <f>IF(OR(ISBLANK(Results[[#This Row],[ItemID]]), Results[[#This Row],[ItemID]]=""), "", VLOOKUP(Analysis[[#This Row],[ItemID]], Analysis[], COLUMN(Analysis[ComponentID])-COLUMN(Analysis[])+1, FALSE))</f>
        <v>Motor</v>
      </c>
      <c r="C10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10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1" spans="1:8" x14ac:dyDescent="0.25">
      <c r="A11" t="str">
        <f>IF(IFERROR(Analysis[[#This Row],[ItemID]], 0)=0, "", Analysis[[#This Row],[ItemID]])</f>
        <v>MidRight ESC</v>
      </c>
      <c r="B11" t="str">
        <f>IF(OR(ISBLANK(Results[[#This Row],[ItemID]]), Results[[#This Row],[ItemID]]=""), "", VLOOKUP(Analysis[[#This Row],[ItemID]], Analysis[], COLUMN(Analysis[ComponentID])-COLUMN(Analysis[])+1, FALSE))</f>
        <v>VEX ESC</v>
      </c>
      <c r="C11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1.4166666666666667</v>
      </c>
      <c r="D11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2" spans="1:8" x14ac:dyDescent="0.25">
      <c r="A12" t="str">
        <f>IF(IFERROR(Analysis[[#This Row],[ItemID]], 0)=0, "", Analysis[[#This Row],[ItemID]])</f>
        <v>MidRight Motor</v>
      </c>
      <c r="B12" t="str">
        <f>IF(OR(ISBLANK(Results[[#This Row],[ItemID]]), Results[[#This Row],[ItemID]]=""), "", VLOOKUP(Analysis[[#This Row],[ItemID]], Analysis[], COLUMN(Analysis[ComponentID])-COLUMN(Analysis[])+1, FALSE))</f>
        <v>Motor</v>
      </c>
      <c r="C12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12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3" spans="1:8" x14ac:dyDescent="0.25">
      <c r="A13" t="str">
        <f>IF(IFERROR(Analysis[[#This Row],[ItemID]], 0)=0, "", Analysis[[#This Row],[ItemID]])</f>
        <v>BackRight ESC</v>
      </c>
      <c r="B13" t="str">
        <f>IF(OR(ISBLANK(Results[[#This Row],[ItemID]]), Results[[#This Row],[ItemID]]=""), "", VLOOKUP(Analysis[[#This Row],[ItemID]], Analysis[], COLUMN(Analysis[ComponentID])-COLUMN(Analysis[])+1, FALSE))</f>
        <v>VEX ESC</v>
      </c>
      <c r="C13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1.4166666666666667</v>
      </c>
      <c r="D13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4" spans="1:8" x14ac:dyDescent="0.25">
      <c r="A14" t="str">
        <f>IF(IFERROR(Analysis[[#This Row],[ItemID]], 0)=0, "", Analysis[[#This Row],[ItemID]])</f>
        <v>BackRight Motor</v>
      </c>
      <c r="B14" t="str">
        <f>IF(OR(ISBLANK(Results[[#This Row],[ItemID]]), Results[[#This Row],[ItemID]]=""), "", VLOOKUP(Analysis[[#This Row],[ItemID]], Analysis[], COLUMN(Analysis[ComponentID])-COLUMN(Analysis[])+1, FALSE))</f>
        <v>Motor</v>
      </c>
      <c r="C14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14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5" spans="1:8" x14ac:dyDescent="0.25">
      <c r="A15" t="str">
        <f>IF(IFERROR(Analysis[[#This Row],[ItemID]], 0)=0, "", Analysis[[#This Row],[ItemID]])</f>
        <v>FrontLeft ESC</v>
      </c>
      <c r="B15" s="1" t="str">
        <f>IF(OR(ISBLANK(Results[[#This Row],[ItemID]]), Results[[#This Row],[ItemID]]=""), "", VLOOKUP(Analysis[[#This Row],[ItemID]], Analysis[], COLUMN(Analysis[ComponentID])-COLUMN(Analysis[])+1, FALSE))</f>
        <v>VEX ESC</v>
      </c>
      <c r="C15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1.4166666666666667</v>
      </c>
      <c r="D15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6" spans="1:8" x14ac:dyDescent="0.25">
      <c r="A16" t="str">
        <f>IF(IFERROR(Analysis[[#This Row],[ItemID]], 0)=0, "", Analysis[[#This Row],[ItemID]])</f>
        <v>FrontLeft Motor</v>
      </c>
      <c r="B16" s="1" t="str">
        <f>IF(OR(ISBLANK(Results[[#This Row],[ItemID]]), Results[[#This Row],[ItemID]]=""), "", VLOOKUP(Analysis[[#This Row],[ItemID]], Analysis[], COLUMN(Analysis[ComponentID])-COLUMN(Analysis[])+1, FALSE))</f>
        <v>Motor</v>
      </c>
      <c r="C16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16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7" spans="1:4" x14ac:dyDescent="0.25">
      <c r="A17" t="str">
        <f>IF(IFERROR(Analysis[[#This Row],[ItemID]], 0)=0, "", Analysis[[#This Row],[ItemID]])</f>
        <v>MidLeft ESC</v>
      </c>
      <c r="B17" s="1" t="str">
        <f>IF(OR(ISBLANK(Results[[#This Row],[ItemID]]), Results[[#This Row],[ItemID]]=""), "", VLOOKUP(Analysis[[#This Row],[ItemID]], Analysis[], COLUMN(Analysis[ComponentID])-COLUMN(Analysis[])+1, FALSE))</f>
        <v>VEX ESC</v>
      </c>
      <c r="C17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1.4166666666666667</v>
      </c>
      <c r="D17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8" spans="1:4" x14ac:dyDescent="0.25">
      <c r="A18" t="str">
        <f>IF(IFERROR(Analysis[[#This Row],[ItemID]], 0)=0, "", Analysis[[#This Row],[ItemID]])</f>
        <v>MidLeft Motor</v>
      </c>
      <c r="B18" s="1" t="str">
        <f>IF(OR(ISBLANK(Results[[#This Row],[ItemID]]), Results[[#This Row],[ItemID]]=""), "", VLOOKUP(Analysis[[#This Row],[ItemID]], Analysis[], COLUMN(Analysis[ComponentID])-COLUMN(Analysis[])+1, FALSE))</f>
        <v>Motor</v>
      </c>
      <c r="C18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18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19" spans="1:4" x14ac:dyDescent="0.25">
      <c r="A19" t="str">
        <f>IF(IFERROR(Analysis[[#This Row],[ItemID]], 0)=0, "", Analysis[[#This Row],[ItemID]])</f>
        <v>BackLeft ESC</v>
      </c>
      <c r="B19" s="1" t="str">
        <f>IF(OR(ISBLANK(Results[[#This Row],[ItemID]]), Results[[#This Row],[ItemID]]=""), "", VLOOKUP(Analysis[[#This Row],[ItemID]], Analysis[], COLUMN(Analysis[ComponentID])-COLUMN(Analysis[])+1, FALSE))</f>
        <v>VEX ESC</v>
      </c>
      <c r="C19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1.4166666666666667</v>
      </c>
      <c r="D19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0" spans="1:4" x14ac:dyDescent="0.25">
      <c r="A20" t="str">
        <f>IF(IFERROR(Analysis[[#This Row],[ItemID]], 0)=0, "", Analysis[[#This Row],[ItemID]])</f>
        <v>BackLeft Motor</v>
      </c>
      <c r="B20" s="1" t="str">
        <f>IF(OR(ISBLANK(Results[[#This Row],[ItemID]]), Results[[#This Row],[ItemID]]=""), "", VLOOKUP(Analysis[[#This Row],[ItemID]], Analysis[], COLUMN(Analysis[ComponentID])-COLUMN(Analysis[])+1, FALSE))</f>
        <v>Motor</v>
      </c>
      <c r="C20" s="6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>0</v>
      </c>
      <c r="D20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1" spans="1:4" x14ac:dyDescent="0.25">
      <c r="A21" t="str">
        <f>IF(IFERROR(Analysis[[#This Row],[ItemID]], 0)=0, "", Analysis[[#This Row],[ItemID]])</f>
        <v/>
      </c>
      <c r="B21" s="1" t="str">
        <f>IF(OR(ISBLANK(Results[[#This Row],[ItemID]]), Results[[#This Row],[ItemID]]=""), "", VLOOKUP(Analysis[[#This Row],[ItemID]], Analysis[], COLUMN(Analysis[ComponentID])-COLUMN(Analysis[])+1, FALSE))</f>
        <v/>
      </c>
      <c r="C21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1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2" spans="1:4" x14ac:dyDescent="0.25">
      <c r="A22" t="str">
        <f>IF(IFERROR(Analysis[[#This Row],[ItemID]], 0)=0, "", Analysis[[#This Row],[ItemID]])</f>
        <v/>
      </c>
      <c r="B22" s="1" t="str">
        <f>IF(OR(ISBLANK(Results[[#This Row],[ItemID]]), Results[[#This Row],[ItemID]]=""), "", VLOOKUP(Analysis[[#This Row],[ItemID]], Analysis[], COLUMN(Analysis[ComponentID])-COLUMN(Analysis[])+1, FALSE))</f>
        <v/>
      </c>
      <c r="C22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2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3" spans="1:4" x14ac:dyDescent="0.25">
      <c r="A23" t="str">
        <f>IF(IFERROR(Analysis[[#This Row],[ItemID]], 0)=0, "", Analysis[[#This Row],[ItemID]])</f>
        <v/>
      </c>
      <c r="B23" s="1" t="str">
        <f>IF(OR(ISBLANK(Results[[#This Row],[ItemID]]), Results[[#This Row],[ItemID]]=""), "", VLOOKUP(Analysis[[#This Row],[ItemID]], Analysis[], COLUMN(Analysis[ComponentID])-COLUMN(Analysis[])+1, FALSE))</f>
        <v/>
      </c>
      <c r="C23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3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4" spans="1:4" x14ac:dyDescent="0.25">
      <c r="A24" t="str">
        <f>IF(IFERROR(Analysis[[#This Row],[ItemID]], 0)=0, "", Analysis[[#This Row],[ItemID]])</f>
        <v/>
      </c>
      <c r="B24" s="1" t="str">
        <f>IF(OR(ISBLANK(Results[[#This Row],[ItemID]]), Results[[#This Row],[ItemID]]=""), "", VLOOKUP(Analysis[[#This Row],[ItemID]], Analysis[], COLUMN(Analysis[ComponentID])-COLUMN(Analysis[])+1, FALSE))</f>
        <v/>
      </c>
      <c r="C24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4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5" spans="1:4" x14ac:dyDescent="0.25">
      <c r="A25" t="str">
        <f>IF(IFERROR(Analysis[[#This Row],[ItemID]], 0)=0, "", Analysis[[#This Row],[ItemID]])</f>
        <v/>
      </c>
      <c r="B25" s="1" t="str">
        <f>IF(OR(ISBLANK(Results[[#This Row],[ItemID]]), Results[[#This Row],[ItemID]]=""), "", VLOOKUP(Analysis[[#This Row],[ItemID]], Analysis[], COLUMN(Analysis[ComponentID])-COLUMN(Analysis[])+1, FALSE))</f>
        <v/>
      </c>
      <c r="C25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5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6" spans="1:4" x14ac:dyDescent="0.25">
      <c r="A26" t="str">
        <f>IF(IFERROR(Analysis[[#This Row],[ItemID]], 0)=0, "", Analysis[[#This Row],[ItemID]])</f>
        <v/>
      </c>
      <c r="B26" s="1" t="str">
        <f>IF(OR(ISBLANK(Results[[#This Row],[ItemID]]), Results[[#This Row],[ItemID]]=""), "", VLOOKUP(Analysis[[#This Row],[ItemID]], Analysis[], COLUMN(Analysis[ComponentID])-COLUMN(Analysis[])+1, FALSE))</f>
        <v/>
      </c>
      <c r="C26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6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7" spans="1:4" x14ac:dyDescent="0.25">
      <c r="A27" t="str">
        <f>IF(IFERROR(Analysis[[#This Row],[ItemID]], 0)=0, "", Analysis[[#This Row],[ItemID]])</f>
        <v/>
      </c>
      <c r="B27" s="1" t="str">
        <f>IF(OR(ISBLANK(Results[[#This Row],[ItemID]]), Results[[#This Row],[ItemID]]=""), "", VLOOKUP(Analysis[[#This Row],[ItemID]], Analysis[], COLUMN(Analysis[ComponentID])-COLUMN(Analysis[])+1, FALSE))</f>
        <v/>
      </c>
      <c r="C27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7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8" spans="1:4" x14ac:dyDescent="0.25">
      <c r="A28" t="str">
        <f>IF(IFERROR(Analysis[[#This Row],[ItemID]], 0)=0, "", Analysis[[#This Row],[ItemID]])</f>
        <v/>
      </c>
      <c r="B28" s="1" t="str">
        <f>IF(OR(ISBLANK(Results[[#This Row],[ItemID]]), Results[[#This Row],[ItemID]]=""), "", VLOOKUP(Analysis[[#This Row],[ItemID]], Analysis[], COLUMN(Analysis[ComponentID])-COLUMN(Analysis[])+1, FALSE))</f>
        <v/>
      </c>
      <c r="C28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8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29" spans="1:4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Row],[ItemID]]=""), "", VLOOKUP(Analysis[[#This Row],[ItemID]], Analysis[], COLUMN(Analysis[ComponentID])-COLUMN(Analysis[])+1, FALSE))</f>
        <v/>
      </c>
      <c r="C29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29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  <row r="30" spans="1:4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Row],[ItemID]]=""), "", VLOOKUP(Analysis[[#This Row],[ItemID]], Analysis[], COLUMN(Analysis[ComponentID])-COLUMN(Analysis[])+1, FALSE))</f>
        <v/>
      </c>
      <c r="C30" s="6" t="str">
        <f>IF(OR(ISBLANK(Results[[#This Row],[ItemID]]), Results[[#This Row],[ItemID]]=""), "", IF(VLOOKUP(Results[[#This Row],[Component]], ComponentData[], COLUMN(ComponentData[Output (A)])-COLUMN(ComponentData[])+1, FALSE)&gt;0, VLOOKUP(Results[[#This Row],[ItemID]], Analysis[], COLUMN(Analysis[Output Current (A)])-COLUMN(Analysis[])+1, FALSE)/VLOOKUP(Results[[#This Row],[Component]], ComponentData[], COLUMN(ComponentData[Output (A)])-COLUMN(ComponentData[])+1, FALSE), 0))</f>
        <v/>
      </c>
      <c r="D30" s="5" t="str">
        <f>IF(OR(ISBLANK(Results[[#This Row],[ItemID]]), Results[[#This Row],[ItemID]]=""), "", IF(VLOOKUP(Results[[#This Row],[Component]], ComponentData[], COLUMN(ComponentData[Battery (mAh)])-COLUMN(ComponentData[])+1, FALSE)&gt;0, VLOOKUP(Results[[#This Row],[Component]], ComponentData[], COLUMN(ComponentData[Battery (mAh)])-COLUMN(ComponentData[])+1, FALSE)/(VLOOKUP(Results[[#This Row],[ItemID]], Analysis[], COLUMN(Analysis[Output Current (A)])-COLUMN(Analysis[])+1, FALSE)), ""))</f>
        <v/>
      </c>
    </row>
  </sheetData>
  <conditionalFormatting sqref="C2:C30">
    <cfRule type="colorScale" priority="3">
      <colorScale>
        <cfvo type="percent" val="75"/>
        <cfvo type="percent" val="100"/>
        <color theme="9"/>
        <color rgb="FFFF0000"/>
      </colorScale>
    </cfRule>
  </conditionalFormatting>
  <conditionalFormatting sqref="H3">
    <cfRule type="expression" dxfId="12" priority="1">
      <formula>INDIRECT(ADDRESS(ROW(), COLUMN()))="HOLD"</formula>
    </cfRule>
    <cfRule type="expression" dxfId="11" priority="2">
      <formula>INDIRECT(ADDRESS(ROW(), COLUMN()))="GO"</formula>
    </cfRule>
  </conditionalFormatting>
  <dataValidations count="1">
    <dataValidation type="list" allowBlank="1" showInputMessage="1" showErrorMessage="1" sqref="A2:A30">
      <formula1>ItemIDs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Component Data</vt:lpstr>
      <vt:lpstr>Analysis</vt:lpstr>
      <vt:lpstr>Results</vt:lpstr>
      <vt:lpstr>ComponentIDs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Talbert, James</cp:lastModifiedBy>
  <dcterms:created xsi:type="dcterms:W3CDTF">2017-07-13T19:20:27Z</dcterms:created>
  <dcterms:modified xsi:type="dcterms:W3CDTF">2017-08-08T15:04:36Z</dcterms:modified>
</cp:coreProperties>
</file>