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3.xml" ContentType="application/vnd.openxmlformats-officedocument.drawingml.chart+xml"/>
  <Override PartName="/xl/charts/style5.xml" ContentType="application/vnd.ms-office.chartstyle+xml"/>
  <Override PartName="/xl/charts/colors5.xml" ContentType="application/vnd.ms-office.chartcolorstyle+xml"/>
  <Override PartName="/xl/charts/chart14.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harts/chart1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16.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2.xml" ContentType="application/vnd.openxmlformats-officedocument.themeOverride+xml"/>
  <Override PartName="/xl/charts/chart17.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3.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N:\Projekte\ETSAP - Follow\05 Reports\03 Veröffentlichungen\01 Material und Energienachfragen\GitHub\Industrial-energy-demands\02_Energy_calculation\"/>
    </mc:Choice>
  </mc:AlternateContent>
  <xr:revisionPtr revIDLastSave="0" documentId="13_ncr:1_{AB9C88A6-9C45-4EA1-AC9C-A164D0E28820}" xr6:coauthVersionLast="47" xr6:coauthVersionMax="47" xr10:uidLastSave="{00000000-0000-0000-0000-000000000000}"/>
  <bookViews>
    <workbookView xWindow="-120" yWindow="-120" windowWidth="29040" windowHeight="17520" tabRatio="500" xr2:uid="{00000000-000D-0000-FFFF-FFFF00000000}"/>
  </bookViews>
  <sheets>
    <sheet name="Info" sheetId="7" r:id="rId1"/>
    <sheet name="Iron&amp;Steel" sheetId="1" r:id="rId2"/>
    <sheet name="Non-Ferrous" sheetId="2" r:id="rId3"/>
    <sheet name="Non-metallic Minerals" sheetId="3" r:id="rId4"/>
    <sheet name="Paper&amp;Pulp" sheetId="4" r:id="rId5"/>
    <sheet name="Chemicals" sheetId="5" r:id="rId6"/>
    <sheet name="Total" sheetId="9" r:id="rId7"/>
    <sheet name="Overview" sheetId="8" r:id="rId8"/>
  </sheets>
  <definedNames>
    <definedName name="_xlnm._FilterDatabase" localSheetId="7" hidden="1">Overview!$A$2:$O$2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6" i="5" l="1"/>
  <c r="V7" i="5"/>
  <c r="V8" i="5"/>
  <c r="V9" i="5"/>
  <c r="V10" i="5"/>
  <c r="V11" i="5"/>
  <c r="V12" i="5"/>
  <c r="V13" i="5"/>
  <c r="V14" i="5"/>
  <c r="V15" i="5"/>
  <c r="V16" i="5"/>
  <c r="V17" i="5"/>
  <c r="V18" i="5"/>
  <c r="V19" i="5"/>
  <c r="V20" i="5"/>
  <c r="V5" i="5"/>
  <c r="N5" i="4"/>
  <c r="AF8" i="4"/>
  <c r="N6" i="4"/>
  <c r="N7" i="4"/>
  <c r="N8" i="4"/>
  <c r="N9" i="4"/>
  <c r="N10" i="4"/>
  <c r="N11" i="4"/>
  <c r="N12" i="4"/>
  <c r="N13" i="4"/>
  <c r="N14" i="4"/>
  <c r="N15" i="4"/>
  <c r="N16" i="4"/>
  <c r="N17" i="4"/>
  <c r="N18" i="4"/>
  <c r="N19" i="4"/>
  <c r="N20" i="4"/>
  <c r="AF9" i="4"/>
  <c r="X5" i="1" l="1"/>
  <c r="M6" i="4"/>
  <c r="M7" i="4"/>
  <c r="M8" i="4"/>
  <c r="M9" i="4"/>
  <c r="M10" i="4"/>
  <c r="M11" i="4"/>
  <c r="M12" i="4"/>
  <c r="M13" i="4"/>
  <c r="M14" i="4"/>
  <c r="M15" i="4"/>
  <c r="M16" i="4"/>
  <c r="M17" i="4"/>
  <c r="M18" i="4"/>
  <c r="M19" i="4"/>
  <c r="M20" i="4"/>
  <c r="M5" i="4"/>
  <c r="H6" i="4"/>
  <c r="H7" i="4"/>
  <c r="H8" i="4"/>
  <c r="H9" i="4"/>
  <c r="H10" i="4"/>
  <c r="H11" i="4"/>
  <c r="H12" i="4"/>
  <c r="H13" i="4"/>
  <c r="H14" i="4"/>
  <c r="H15" i="4"/>
  <c r="H16" i="4"/>
  <c r="H17" i="4"/>
  <c r="H18" i="4"/>
  <c r="H19" i="4"/>
  <c r="H20" i="4"/>
  <c r="H5" i="4"/>
  <c r="AK5" i="5"/>
  <c r="B16" i="8"/>
  <c r="C16" i="8"/>
  <c r="D16" i="8"/>
  <c r="E16" i="8"/>
  <c r="F16" i="8"/>
  <c r="B5" i="8"/>
  <c r="C5" i="8"/>
  <c r="D5" i="8"/>
  <c r="E5" i="8"/>
  <c r="F5" i="8"/>
  <c r="B3" i="8"/>
  <c r="C3" i="8"/>
  <c r="D3" i="8"/>
  <c r="E3" i="8"/>
  <c r="F3" i="8"/>
  <c r="B8" i="8"/>
  <c r="C8" i="8"/>
  <c r="D8" i="8"/>
  <c r="E8" i="8"/>
  <c r="F8" i="8"/>
  <c r="B13" i="8"/>
  <c r="C13" i="8"/>
  <c r="D13" i="8"/>
  <c r="E13" i="8"/>
  <c r="F13" i="8"/>
  <c r="B15" i="8"/>
  <c r="C15" i="8"/>
  <c r="D15" i="8"/>
  <c r="E15" i="8"/>
  <c r="F15" i="8"/>
  <c r="B6" i="8"/>
  <c r="C6" i="8"/>
  <c r="D6" i="8"/>
  <c r="E6" i="8"/>
  <c r="F6" i="8"/>
  <c r="B11" i="8"/>
  <c r="C11" i="8"/>
  <c r="D11" i="8"/>
  <c r="E11" i="8"/>
  <c r="F11" i="8"/>
  <c r="B9" i="8"/>
  <c r="C9" i="8"/>
  <c r="D9" i="8"/>
  <c r="E9" i="8"/>
  <c r="F9" i="8"/>
  <c r="B10" i="8"/>
  <c r="C10" i="8"/>
  <c r="D10" i="8"/>
  <c r="E10" i="8"/>
  <c r="F10" i="8"/>
  <c r="B12" i="8"/>
  <c r="C12" i="8"/>
  <c r="D12" i="8"/>
  <c r="E12" i="8"/>
  <c r="F12" i="8"/>
  <c r="B14" i="8"/>
  <c r="C14" i="8"/>
  <c r="D14" i="8"/>
  <c r="E14" i="8"/>
  <c r="F14" i="8"/>
  <c r="B18" i="8"/>
  <c r="C18" i="8"/>
  <c r="D18" i="8"/>
  <c r="E18" i="8"/>
  <c r="B17" i="8"/>
  <c r="C17" i="8"/>
  <c r="D17" i="8"/>
  <c r="E17" i="8"/>
  <c r="F17" i="8"/>
  <c r="B7" i="8"/>
  <c r="C7" i="8"/>
  <c r="D7" i="8"/>
  <c r="E7" i="8"/>
  <c r="F7" i="8"/>
  <c r="F4" i="8"/>
  <c r="E4" i="8"/>
  <c r="D4" i="8"/>
  <c r="C4" i="8"/>
  <c r="B4" i="8"/>
  <c r="C6" i="9"/>
  <c r="C7" i="9"/>
  <c r="C8" i="9"/>
  <c r="C9" i="9"/>
  <c r="C10" i="9"/>
  <c r="C11" i="9"/>
  <c r="C12" i="9"/>
  <c r="C13" i="9"/>
  <c r="C14" i="9"/>
  <c r="C15" i="9"/>
  <c r="C16" i="9"/>
  <c r="C17" i="9"/>
  <c r="C18" i="9"/>
  <c r="C19" i="9"/>
  <c r="C20" i="9"/>
  <c r="C5" i="9"/>
  <c r="AF5" i="2" l="1"/>
  <c r="Z18" i="5"/>
  <c r="F18" i="8" s="1"/>
  <c r="AD10" i="2" l="1"/>
  <c r="AD6" i="2"/>
  <c r="X6" i="2" l="1"/>
  <c r="X5" i="2"/>
  <c r="AK12" i="5"/>
  <c r="AJ12" i="5"/>
  <c r="T20" i="3" l="1"/>
  <c r="S20" i="3"/>
  <c r="T19" i="3"/>
  <c r="S19" i="3"/>
  <c r="T18" i="3"/>
  <c r="S18" i="3"/>
  <c r="T17" i="3"/>
  <c r="S17" i="3"/>
  <c r="T16" i="3"/>
  <c r="S16" i="3"/>
  <c r="U15" i="3"/>
  <c r="T15" i="3"/>
  <c r="S15" i="3"/>
  <c r="T14" i="3"/>
  <c r="S14" i="3"/>
  <c r="U13" i="3"/>
  <c r="T13" i="3"/>
  <c r="AC13" i="3" s="1"/>
  <c r="S13" i="3"/>
  <c r="T12" i="3"/>
  <c r="S12" i="3"/>
  <c r="T11" i="3"/>
  <c r="S11" i="3"/>
  <c r="T10" i="3"/>
  <c r="S10" i="3"/>
  <c r="T9" i="3"/>
  <c r="S9" i="3"/>
  <c r="T8" i="3"/>
  <c r="S8" i="3"/>
  <c r="T7" i="3"/>
  <c r="S7" i="3"/>
  <c r="T6" i="3"/>
  <c r="S6" i="3"/>
  <c r="U5" i="3"/>
  <c r="T5" i="3"/>
  <c r="S5" i="3"/>
  <c r="V5" i="3" s="1"/>
  <c r="J20" i="3"/>
  <c r="K20" i="3" s="1"/>
  <c r="M20" i="3" s="1"/>
  <c r="J19" i="3"/>
  <c r="K19" i="3" s="1"/>
  <c r="M19" i="3" s="1"/>
  <c r="J18" i="3"/>
  <c r="K18" i="3" s="1"/>
  <c r="M18" i="3" s="1"/>
  <c r="J17" i="3"/>
  <c r="K17" i="3" s="1"/>
  <c r="M17" i="3" s="1"/>
  <c r="J16" i="3"/>
  <c r="K16" i="3" s="1"/>
  <c r="M16" i="3" s="1"/>
  <c r="J15" i="3"/>
  <c r="K15" i="3" s="1"/>
  <c r="M15" i="3" s="1"/>
  <c r="J14" i="3"/>
  <c r="K14" i="3" s="1"/>
  <c r="M14" i="3" s="1"/>
  <c r="J13" i="3"/>
  <c r="K13" i="3" s="1"/>
  <c r="M13" i="3" s="1"/>
  <c r="J12" i="3"/>
  <c r="K12" i="3" s="1"/>
  <c r="M12" i="3" s="1"/>
  <c r="J11" i="3"/>
  <c r="K11" i="3" s="1"/>
  <c r="M11" i="3" s="1"/>
  <c r="J10" i="3"/>
  <c r="K10" i="3" s="1"/>
  <c r="M10" i="3" s="1"/>
  <c r="J9" i="3"/>
  <c r="K9" i="3" s="1"/>
  <c r="M9" i="3" s="1"/>
  <c r="J8" i="3"/>
  <c r="K8" i="3" s="1"/>
  <c r="M8" i="3" s="1"/>
  <c r="J7" i="3"/>
  <c r="K7" i="3" s="1"/>
  <c r="M7" i="3" s="1"/>
  <c r="J6" i="3"/>
  <c r="K6" i="3" s="1"/>
  <c r="M6" i="3" s="1"/>
  <c r="J5" i="3"/>
  <c r="K5" i="3" s="1"/>
  <c r="M5" i="3" s="1"/>
  <c r="E20" i="3"/>
  <c r="F20" i="3" s="1"/>
  <c r="E19" i="3"/>
  <c r="F19" i="3" s="1"/>
  <c r="E18" i="3"/>
  <c r="F18" i="3" s="1"/>
  <c r="E17" i="3"/>
  <c r="F17" i="3" s="1"/>
  <c r="E16" i="3"/>
  <c r="F16" i="3" s="1"/>
  <c r="E15" i="3"/>
  <c r="F15" i="3" s="1"/>
  <c r="E14" i="3"/>
  <c r="F14" i="3" s="1"/>
  <c r="E13" i="3"/>
  <c r="F13" i="3" s="1"/>
  <c r="E12" i="3"/>
  <c r="F12" i="3" s="1"/>
  <c r="E11" i="3"/>
  <c r="F11" i="3" s="1"/>
  <c r="E10" i="3"/>
  <c r="F10" i="3" s="1"/>
  <c r="E9" i="3"/>
  <c r="F9" i="3" s="1"/>
  <c r="E8" i="3"/>
  <c r="F8" i="3" s="1"/>
  <c r="E7" i="3"/>
  <c r="F7" i="3" s="1"/>
  <c r="E6" i="3"/>
  <c r="F6" i="3" s="1"/>
  <c r="E5" i="3"/>
  <c r="F5" i="3" s="1"/>
  <c r="AI14" i="4"/>
  <c r="AF14" i="2"/>
  <c r="S18" i="1"/>
  <c r="S17" i="1"/>
  <c r="S15" i="1"/>
  <c r="R20" i="1"/>
  <c r="R19" i="1"/>
  <c r="R18" i="1"/>
  <c r="R17" i="1"/>
  <c r="R16" i="1"/>
  <c r="R15" i="1"/>
  <c r="R14" i="1"/>
  <c r="R13" i="1"/>
  <c r="R12" i="1"/>
  <c r="R11" i="1"/>
  <c r="R10" i="1"/>
  <c r="R9" i="1"/>
  <c r="R8" i="1"/>
  <c r="R7" i="1"/>
  <c r="R6" i="1"/>
  <c r="R5" i="1"/>
  <c r="Z9" i="1" l="1"/>
  <c r="AC15" i="3"/>
  <c r="X20" i="1" l="1"/>
  <c r="AM20" i="5" l="1"/>
  <c r="AM18" i="5"/>
  <c r="AM17" i="5"/>
  <c r="AM16" i="5"/>
  <c r="AM14" i="5"/>
  <c r="F14" i="9" s="1"/>
  <c r="AM11" i="5"/>
  <c r="AM8" i="5"/>
  <c r="AM5" i="5"/>
  <c r="AI8" i="4"/>
  <c r="AI5" i="4"/>
  <c r="AC8" i="3"/>
  <c r="AC5" i="3"/>
  <c r="F5" i="9" l="1"/>
  <c r="F8" i="9"/>
  <c r="AC16" i="3"/>
  <c r="AA16" i="3"/>
  <c r="T5" i="1" l="1"/>
  <c r="AD5" i="4"/>
  <c r="AM6" i="5" l="1"/>
  <c r="AM7" i="5"/>
  <c r="AM9" i="5"/>
  <c r="AM10" i="5"/>
  <c r="AM12" i="5"/>
  <c r="AM13" i="5"/>
  <c r="AM15" i="5"/>
  <c r="AM19" i="5"/>
  <c r="AI6" i="4"/>
  <c r="AJ6" i="4"/>
  <c r="AI7" i="4"/>
  <c r="AJ7" i="4"/>
  <c r="AJ8" i="4"/>
  <c r="AI9" i="4"/>
  <c r="AJ9" i="4"/>
  <c r="AI10" i="4"/>
  <c r="AJ10" i="4"/>
  <c r="AI11" i="4"/>
  <c r="F11" i="9" s="1"/>
  <c r="AJ11" i="4"/>
  <c r="AI12" i="4"/>
  <c r="AJ12" i="4"/>
  <c r="AI13" i="4"/>
  <c r="AJ13" i="4"/>
  <c r="AJ14" i="4"/>
  <c r="AI15" i="4"/>
  <c r="AJ15" i="4"/>
  <c r="AI16" i="4"/>
  <c r="F16" i="9" s="1"/>
  <c r="AJ16" i="4"/>
  <c r="AI17" i="4"/>
  <c r="F17" i="9" s="1"/>
  <c r="AJ17" i="4"/>
  <c r="AI18" i="4"/>
  <c r="F18" i="9" s="1"/>
  <c r="AJ18" i="4"/>
  <c r="AI19" i="4"/>
  <c r="AJ19" i="4"/>
  <c r="AI20" i="4"/>
  <c r="F20" i="9" s="1"/>
  <c r="AJ20" i="4"/>
  <c r="AJ5" i="4"/>
  <c r="AC6" i="3"/>
  <c r="AC7" i="3"/>
  <c r="AC9" i="3"/>
  <c r="AC10" i="3"/>
  <c r="AC11" i="3"/>
  <c r="AC20" i="3"/>
  <c r="AC12" i="3"/>
  <c r="AC14" i="3"/>
  <c r="AC17" i="3"/>
  <c r="AC18" i="3"/>
  <c r="AC19" i="3"/>
  <c r="AF6" i="2"/>
  <c r="AF7" i="2"/>
  <c r="AF8" i="2"/>
  <c r="AF9" i="2"/>
  <c r="AF10" i="2"/>
  <c r="AF11" i="2"/>
  <c r="AF12" i="2"/>
  <c r="AF13" i="2"/>
  <c r="AF15" i="2"/>
  <c r="AF16" i="2"/>
  <c r="AG16" i="2"/>
  <c r="AF17" i="2"/>
  <c r="AF18" i="2"/>
  <c r="AF19" i="2"/>
  <c r="AF20" i="2"/>
  <c r="Z6" i="1"/>
  <c r="Z7" i="1"/>
  <c r="Z8" i="1"/>
  <c r="Z10" i="1"/>
  <c r="Z11" i="1"/>
  <c r="Z12" i="1"/>
  <c r="Z13" i="1"/>
  <c r="Z14" i="1"/>
  <c r="Z15" i="1"/>
  <c r="Z16" i="1"/>
  <c r="Z17" i="1"/>
  <c r="Z18" i="1"/>
  <c r="Z19" i="1"/>
  <c r="Z20" i="1"/>
  <c r="M18" i="8"/>
  <c r="L18" i="8"/>
  <c r="K18" i="8"/>
  <c r="J18" i="8"/>
  <c r="I18" i="8"/>
  <c r="M17" i="8"/>
  <c r="L17" i="8"/>
  <c r="K17" i="8"/>
  <c r="J17" i="8"/>
  <c r="I17" i="8"/>
  <c r="M16" i="8"/>
  <c r="L16" i="8"/>
  <c r="K16" i="8"/>
  <c r="J16" i="8"/>
  <c r="I16" i="8"/>
  <c r="M15" i="8"/>
  <c r="L15" i="8"/>
  <c r="K15" i="8"/>
  <c r="J15" i="8"/>
  <c r="I15" i="8"/>
  <c r="M14" i="8"/>
  <c r="L14" i="8"/>
  <c r="K14" i="8"/>
  <c r="J14" i="8"/>
  <c r="I14" i="8"/>
  <c r="M13" i="8"/>
  <c r="L13" i="8"/>
  <c r="K13" i="8"/>
  <c r="J13" i="8"/>
  <c r="I13" i="8"/>
  <c r="M12" i="8"/>
  <c r="L12" i="8"/>
  <c r="K12" i="8"/>
  <c r="J12" i="8"/>
  <c r="I12" i="8"/>
  <c r="M11" i="8"/>
  <c r="L11" i="8"/>
  <c r="K11" i="8"/>
  <c r="J11" i="8"/>
  <c r="I11" i="8"/>
  <c r="M10" i="8"/>
  <c r="L10" i="8"/>
  <c r="K10" i="8"/>
  <c r="J10" i="8"/>
  <c r="M9" i="8"/>
  <c r="L9" i="8"/>
  <c r="K9" i="8"/>
  <c r="J9" i="8"/>
  <c r="I9" i="8"/>
  <c r="M8" i="8"/>
  <c r="L8" i="8"/>
  <c r="K8" i="8"/>
  <c r="J8" i="8"/>
  <c r="I8" i="8"/>
  <c r="M7" i="8"/>
  <c r="L7" i="8"/>
  <c r="K7" i="8"/>
  <c r="J7" i="8"/>
  <c r="I7" i="8"/>
  <c r="M6" i="8"/>
  <c r="L6" i="8"/>
  <c r="K6" i="8"/>
  <c r="J6" i="8"/>
  <c r="I6" i="8"/>
  <c r="M5" i="8"/>
  <c r="L5" i="8"/>
  <c r="K5" i="8"/>
  <c r="J5" i="8"/>
  <c r="I5" i="8"/>
  <c r="M4" i="8"/>
  <c r="L4" i="8"/>
  <c r="K4" i="8"/>
  <c r="J4" i="8"/>
  <c r="I4" i="8"/>
  <c r="M3" i="8"/>
  <c r="L3" i="8"/>
  <c r="K3" i="8"/>
  <c r="J3" i="8"/>
  <c r="I3" i="8"/>
  <c r="H18" i="8"/>
  <c r="G18" i="8"/>
  <c r="H17" i="8"/>
  <c r="G17" i="8"/>
  <c r="H16" i="8"/>
  <c r="G16" i="8"/>
  <c r="H15" i="8"/>
  <c r="G15" i="8"/>
  <c r="H14" i="8"/>
  <c r="G14" i="8"/>
  <c r="H13" i="8"/>
  <c r="G13" i="8"/>
  <c r="H12" i="8"/>
  <c r="G12" i="8"/>
  <c r="H11" i="8"/>
  <c r="G11" i="8"/>
  <c r="H10" i="8"/>
  <c r="G10" i="8"/>
  <c r="H9" i="8"/>
  <c r="G9" i="8"/>
  <c r="H8" i="8"/>
  <c r="G8" i="8"/>
  <c r="H7" i="8"/>
  <c r="G7" i="8"/>
  <c r="H6" i="8"/>
  <c r="G6" i="8"/>
  <c r="H5" i="8"/>
  <c r="G5" i="8"/>
  <c r="H4" i="8"/>
  <c r="G4" i="8"/>
  <c r="H3" i="8"/>
  <c r="G3" i="8"/>
  <c r="F19" i="9" l="1"/>
  <c r="F15" i="9"/>
  <c r="F13" i="9"/>
  <c r="F12" i="9"/>
  <c r="F10" i="9"/>
  <c r="F9" i="9"/>
  <c r="F7" i="9"/>
  <c r="F6" i="9"/>
  <c r="O9" i="8"/>
  <c r="O5" i="8"/>
  <c r="O7" i="8"/>
  <c r="O13" i="8"/>
  <c r="G21" i="8"/>
  <c r="H21" i="8"/>
  <c r="O15" i="8"/>
  <c r="O6" i="8"/>
  <c r="O8" i="8"/>
  <c r="O17" i="8"/>
  <c r="N3" i="8"/>
  <c r="N11" i="8"/>
  <c r="N4" i="8"/>
  <c r="O12" i="8"/>
  <c r="O18" i="8"/>
  <c r="O14" i="8"/>
  <c r="O16" i="8"/>
  <c r="N13" i="8"/>
  <c r="O4" i="8"/>
  <c r="O3" i="8"/>
  <c r="O11" i="8"/>
  <c r="N5" i="8"/>
  <c r="N12" i="8"/>
  <c r="G20" i="8"/>
  <c r="N6" i="8"/>
  <c r="N14" i="8"/>
  <c r="H20" i="8"/>
  <c r="N7" i="8"/>
  <c r="N15" i="8"/>
  <c r="N8" i="8"/>
  <c r="N16" i="8"/>
  <c r="N9" i="8"/>
  <c r="N17" i="8"/>
  <c r="N18" i="8"/>
  <c r="M15" i="1" l="1"/>
  <c r="I10" i="8" s="1"/>
  <c r="N10" i="8" l="1"/>
  <c r="O10" i="8"/>
  <c r="O21" i="8" l="1"/>
  <c r="O20" i="8"/>
  <c r="N20" i="8"/>
  <c r="N21" i="8"/>
  <c r="T12" i="1"/>
  <c r="S20" i="1"/>
  <c r="Y5" i="4" l="1"/>
  <c r="AG5" i="4"/>
  <c r="AC15" i="4"/>
  <c r="Z5" i="4"/>
  <c r="AA5" i="4"/>
  <c r="AB5" i="4"/>
  <c r="AC5" i="4"/>
  <c r="AE5" i="4"/>
  <c r="Z6" i="4"/>
  <c r="AA6" i="4"/>
  <c r="AB6" i="4"/>
  <c r="AC6" i="4"/>
  <c r="AD6" i="4"/>
  <c r="AE6" i="4"/>
  <c r="Z7" i="4"/>
  <c r="AA7" i="4"/>
  <c r="AB7" i="4"/>
  <c r="AC7" i="4"/>
  <c r="AD7" i="4"/>
  <c r="AE7" i="4"/>
  <c r="Z8" i="4"/>
  <c r="AA8" i="4"/>
  <c r="AB8" i="4"/>
  <c r="AC8" i="4"/>
  <c r="AD8" i="4"/>
  <c r="AE8" i="4"/>
  <c r="Z9" i="4"/>
  <c r="AA9" i="4"/>
  <c r="AB9" i="4"/>
  <c r="AC9" i="4"/>
  <c r="AD9" i="4"/>
  <c r="AE9" i="4"/>
  <c r="Z10" i="4"/>
  <c r="AA10" i="4"/>
  <c r="AB10" i="4"/>
  <c r="AC10" i="4"/>
  <c r="AD10" i="4"/>
  <c r="AE10" i="4"/>
  <c r="Z11" i="4"/>
  <c r="AA11" i="4"/>
  <c r="AB11" i="4"/>
  <c r="AC11" i="4"/>
  <c r="AD11" i="4"/>
  <c r="AE11" i="4"/>
  <c r="Z12" i="4"/>
  <c r="AA12" i="4"/>
  <c r="AB12" i="4"/>
  <c r="AC12" i="4"/>
  <c r="AD12" i="4"/>
  <c r="AE12" i="4"/>
  <c r="Z13" i="4"/>
  <c r="AA13" i="4"/>
  <c r="AB13" i="4"/>
  <c r="AC13" i="4"/>
  <c r="AD13" i="4"/>
  <c r="AE13" i="4"/>
  <c r="Z14" i="4"/>
  <c r="AA14" i="4"/>
  <c r="AB14" i="4"/>
  <c r="AC14" i="4"/>
  <c r="AD14" i="4"/>
  <c r="AE14" i="4"/>
  <c r="Z15" i="4"/>
  <c r="AA15" i="4"/>
  <c r="AB15" i="4"/>
  <c r="AD15" i="4"/>
  <c r="AE15" i="4"/>
  <c r="Z16" i="4"/>
  <c r="AA16" i="4"/>
  <c r="AB16" i="4"/>
  <c r="AC16" i="4"/>
  <c r="AD16" i="4"/>
  <c r="AE16" i="4"/>
  <c r="Z17" i="4"/>
  <c r="AA17" i="4"/>
  <c r="AB17" i="4"/>
  <c r="AC17" i="4"/>
  <c r="AD17" i="4"/>
  <c r="AE17" i="4"/>
  <c r="Z18" i="4"/>
  <c r="AA18" i="4"/>
  <c r="AB18" i="4"/>
  <c r="AC18" i="4"/>
  <c r="AD18" i="4"/>
  <c r="AE18" i="4"/>
  <c r="Z19" i="4"/>
  <c r="AA19" i="4"/>
  <c r="AB19" i="4"/>
  <c r="AC19" i="4"/>
  <c r="AD19" i="4"/>
  <c r="AE19" i="4"/>
  <c r="Z20" i="4"/>
  <c r="AA20" i="4"/>
  <c r="AB20" i="4"/>
  <c r="AC20" i="4"/>
  <c r="AD20" i="4"/>
  <c r="AE20" i="4"/>
  <c r="Y6" i="4"/>
  <c r="Y7" i="4"/>
  <c r="Y8" i="4"/>
  <c r="Y9" i="4"/>
  <c r="Y10" i="4"/>
  <c r="Y11" i="4"/>
  <c r="Y12" i="4"/>
  <c r="Y13" i="4"/>
  <c r="Y14" i="4"/>
  <c r="Y15" i="4"/>
  <c r="Y16" i="4"/>
  <c r="Y17" i="4"/>
  <c r="Y18" i="4"/>
  <c r="Y19" i="4"/>
  <c r="Y20" i="4"/>
  <c r="AA5" i="2"/>
  <c r="Z5" i="2"/>
  <c r="Y5" i="2"/>
  <c r="AF20" i="4"/>
  <c r="AF19" i="4"/>
  <c r="AF18" i="4"/>
  <c r="AF17" i="4"/>
  <c r="AF16" i="4"/>
  <c r="AF15" i="4"/>
  <c r="AF14" i="4"/>
  <c r="AF13" i="4"/>
  <c r="AF12" i="4"/>
  <c r="AF11" i="4"/>
  <c r="AF10" i="4"/>
  <c r="AF7" i="4"/>
  <c r="AF6" i="4"/>
  <c r="AF5" i="4"/>
  <c r="D6" i="4" l="1"/>
  <c r="D7" i="4"/>
  <c r="D8" i="4"/>
  <c r="D9" i="4"/>
  <c r="D10" i="4"/>
  <c r="D11" i="4"/>
  <c r="D12" i="4"/>
  <c r="D13" i="4"/>
  <c r="D14" i="4"/>
  <c r="D15" i="4"/>
  <c r="D16" i="4"/>
  <c r="D17" i="4"/>
  <c r="D18" i="4"/>
  <c r="D19" i="4"/>
  <c r="D20" i="4"/>
  <c r="D5" i="4"/>
  <c r="AB7" i="2" l="1"/>
  <c r="AD8" i="2"/>
  <c r="AD16" i="2"/>
  <c r="AB16" i="2"/>
  <c r="M16" i="2"/>
  <c r="AA7" i="3" l="1"/>
  <c r="AD5" i="3" l="1"/>
  <c r="AJ5" i="5" l="1"/>
  <c r="AC5" i="5"/>
  <c r="P5" i="5" l="1"/>
  <c r="AH5" i="5" l="1"/>
  <c r="Q5" i="5"/>
  <c r="AA5" i="3"/>
  <c r="P6" i="5"/>
  <c r="Q6" i="5" s="1"/>
  <c r="P7" i="5"/>
  <c r="Q7" i="5" s="1"/>
  <c r="P8" i="5"/>
  <c r="Q8" i="5" s="1"/>
  <c r="P9" i="5"/>
  <c r="Q9" i="5" s="1"/>
  <c r="P10" i="5"/>
  <c r="Q10" i="5" s="1"/>
  <c r="P11" i="5"/>
  <c r="Q11" i="5" s="1"/>
  <c r="P12" i="5"/>
  <c r="P13" i="5"/>
  <c r="Q13" i="5" s="1"/>
  <c r="P14" i="5"/>
  <c r="Q14" i="5" s="1"/>
  <c r="P15" i="5"/>
  <c r="Q15" i="5" s="1"/>
  <c r="P16" i="5"/>
  <c r="Q16" i="5" s="1"/>
  <c r="P17" i="5"/>
  <c r="Q17" i="5" s="1"/>
  <c r="B17" i="9" s="1"/>
  <c r="P18" i="5"/>
  <c r="Q18" i="5" s="1"/>
  <c r="B18" i="9" s="1"/>
  <c r="P19" i="5"/>
  <c r="Q19" i="5" s="1"/>
  <c r="P20" i="5"/>
  <c r="Q20" i="5" s="1"/>
  <c r="T9" i="5" l="1"/>
  <c r="B9" i="9"/>
  <c r="T8" i="5"/>
  <c r="B8" i="9"/>
  <c r="T7" i="5"/>
  <c r="B7" i="9"/>
  <c r="T15" i="5"/>
  <c r="B15" i="9"/>
  <c r="T6" i="5"/>
  <c r="B6" i="9"/>
  <c r="T10" i="5"/>
  <c r="B10" i="9"/>
  <c r="T14" i="5"/>
  <c r="B14" i="9"/>
  <c r="T13" i="5"/>
  <c r="B13" i="9"/>
  <c r="T20" i="5"/>
  <c r="B20" i="9"/>
  <c r="T5" i="5"/>
  <c r="D5" i="9" s="1"/>
  <c r="B5" i="9"/>
  <c r="T16" i="5"/>
  <c r="B16" i="9"/>
  <c r="T19" i="5"/>
  <c r="B19" i="9"/>
  <c r="T11" i="5"/>
  <c r="B11" i="9"/>
  <c r="AN5" i="5"/>
  <c r="G5" i="9" s="1"/>
  <c r="T18" i="5"/>
  <c r="D18" i="9" s="1"/>
  <c r="Q12" i="5"/>
  <c r="T17" i="5"/>
  <c r="D17" i="9" s="1"/>
  <c r="AN20" i="5" l="1"/>
  <c r="G20" i="9" s="1"/>
  <c r="D20" i="9"/>
  <c r="AN19" i="5"/>
  <c r="G19" i="9" s="1"/>
  <c r="D19" i="9"/>
  <c r="AN13" i="5"/>
  <c r="G13" i="9" s="1"/>
  <c r="D13" i="9"/>
  <c r="AN15" i="5"/>
  <c r="G15" i="9" s="1"/>
  <c r="D15" i="9"/>
  <c r="AN6" i="5"/>
  <c r="G6" i="9" s="1"/>
  <c r="D6" i="9"/>
  <c r="T12" i="5"/>
  <c r="B12" i="9"/>
  <c r="AN16" i="5"/>
  <c r="G16" i="9" s="1"/>
  <c r="D16" i="9"/>
  <c r="AN14" i="5"/>
  <c r="G14" i="9" s="1"/>
  <c r="D14" i="9"/>
  <c r="AN7" i="5"/>
  <c r="G7" i="9" s="1"/>
  <c r="D7" i="9"/>
  <c r="AN10" i="5"/>
  <c r="G10" i="9" s="1"/>
  <c r="D10" i="9"/>
  <c r="AN8" i="5"/>
  <c r="G8" i="9" s="1"/>
  <c r="D8" i="9"/>
  <c r="AN11" i="5"/>
  <c r="G11" i="9" s="1"/>
  <c r="D11" i="9"/>
  <c r="AN9" i="5"/>
  <c r="G9" i="9" s="1"/>
  <c r="D9" i="9"/>
  <c r="AN17" i="5"/>
  <c r="G17" i="9" s="1"/>
  <c r="AN18" i="5"/>
  <c r="G18" i="9" s="1"/>
  <c r="AL12" i="5"/>
  <c r="X14" i="3"/>
  <c r="W8" i="3"/>
  <c r="AL20" i="5"/>
  <c r="AK20" i="5"/>
  <c r="AJ20" i="5"/>
  <c r="AH20" i="5"/>
  <c r="AG20" i="5"/>
  <c r="AF20" i="5"/>
  <c r="AE20" i="5"/>
  <c r="AD20" i="5"/>
  <c r="AC20" i="5"/>
  <c r="AL19" i="5"/>
  <c r="AK19" i="5"/>
  <c r="AJ19" i="5"/>
  <c r="AH19" i="5"/>
  <c r="AG19" i="5"/>
  <c r="AF19" i="5"/>
  <c r="AE19" i="5"/>
  <c r="AD19" i="5"/>
  <c r="AC19" i="5"/>
  <c r="AL17" i="5"/>
  <c r="AK17" i="5"/>
  <c r="AJ17" i="5"/>
  <c r="AH17" i="5"/>
  <c r="AG17" i="5"/>
  <c r="AF17" i="5"/>
  <c r="AE17" i="5"/>
  <c r="AD17" i="5"/>
  <c r="AC17" i="5"/>
  <c r="AL18" i="5"/>
  <c r="AK18" i="5"/>
  <c r="AJ18" i="5"/>
  <c r="AH18" i="5"/>
  <c r="AG18" i="5"/>
  <c r="AF18" i="5"/>
  <c r="AE18" i="5"/>
  <c r="AD18" i="5"/>
  <c r="AC18" i="5"/>
  <c r="AL16" i="5"/>
  <c r="AK16" i="5"/>
  <c r="AJ16" i="5"/>
  <c r="AH16" i="5"/>
  <c r="AG16" i="5"/>
  <c r="AF16" i="5"/>
  <c r="AE16" i="5"/>
  <c r="AD16" i="5"/>
  <c r="AC16" i="5"/>
  <c r="AL15" i="5"/>
  <c r="AK15" i="5"/>
  <c r="AJ15" i="5"/>
  <c r="AH15" i="5"/>
  <c r="AG15" i="5"/>
  <c r="AF15" i="5"/>
  <c r="AE15" i="5"/>
  <c r="AD15" i="5"/>
  <c r="AC15" i="5"/>
  <c r="AL14" i="5"/>
  <c r="AK14" i="5"/>
  <c r="AJ14" i="5"/>
  <c r="AH14" i="5"/>
  <c r="AG14" i="5"/>
  <c r="AF14" i="5"/>
  <c r="AE14" i="5"/>
  <c r="AD14" i="5"/>
  <c r="AC14" i="5"/>
  <c r="AL13" i="5"/>
  <c r="AK13" i="5"/>
  <c r="AJ13" i="5"/>
  <c r="AH13" i="5"/>
  <c r="AG13" i="5"/>
  <c r="AF13" i="5"/>
  <c r="AE13" i="5"/>
  <c r="AD13" i="5"/>
  <c r="AC13" i="5"/>
  <c r="AH12" i="5"/>
  <c r="AG12" i="5"/>
  <c r="AF12" i="5"/>
  <c r="AE12" i="5"/>
  <c r="AD12" i="5"/>
  <c r="AC12" i="5"/>
  <c r="AL11" i="5"/>
  <c r="AK11" i="5"/>
  <c r="AJ11" i="5"/>
  <c r="AH11" i="5"/>
  <c r="AG11" i="5"/>
  <c r="AF11" i="5"/>
  <c r="AE11" i="5"/>
  <c r="AD11" i="5"/>
  <c r="AC11" i="5"/>
  <c r="AL10" i="5"/>
  <c r="AK10" i="5"/>
  <c r="AJ10" i="5"/>
  <c r="AH10" i="5"/>
  <c r="AG10" i="5"/>
  <c r="AF10" i="5"/>
  <c r="AE10" i="5"/>
  <c r="AD10" i="5"/>
  <c r="AC10" i="5"/>
  <c r="AL9" i="5"/>
  <c r="AK9" i="5"/>
  <c r="AJ9" i="5"/>
  <c r="AH9" i="5"/>
  <c r="AG9" i="5"/>
  <c r="AF9" i="5"/>
  <c r="AE9" i="5"/>
  <c r="AD9" i="5"/>
  <c r="AC9" i="5"/>
  <c r="AL8" i="5"/>
  <c r="AK8" i="5"/>
  <c r="AJ8" i="5"/>
  <c r="AH8" i="5"/>
  <c r="AG8" i="5"/>
  <c r="AF8" i="5"/>
  <c r="AE8" i="5"/>
  <c r="AD8" i="5"/>
  <c r="AC8" i="5"/>
  <c r="AL7" i="5"/>
  <c r="AK7" i="5"/>
  <c r="AJ7" i="5"/>
  <c r="AH7" i="5"/>
  <c r="AG7" i="5"/>
  <c r="AF7" i="5"/>
  <c r="AE7" i="5"/>
  <c r="AD7" i="5"/>
  <c r="AC7" i="5"/>
  <c r="AL6" i="5"/>
  <c r="AK6" i="5"/>
  <c r="AJ6" i="5"/>
  <c r="AH6" i="5"/>
  <c r="AG6" i="5"/>
  <c r="AF6" i="5"/>
  <c r="AE6" i="5"/>
  <c r="AD6" i="5"/>
  <c r="AC6" i="5"/>
  <c r="AL5" i="5"/>
  <c r="AG5" i="5"/>
  <c r="AF5" i="5"/>
  <c r="AE5" i="5"/>
  <c r="AD5" i="5"/>
  <c r="AH20" i="4"/>
  <c r="AG20" i="4"/>
  <c r="AH19" i="4"/>
  <c r="AG19" i="4"/>
  <c r="AH18" i="4"/>
  <c r="AG18" i="4"/>
  <c r="AH17" i="4"/>
  <c r="AG17" i="4"/>
  <c r="AH16" i="4"/>
  <c r="AG16" i="4"/>
  <c r="AH15" i="4"/>
  <c r="AG15" i="4"/>
  <c r="AH14" i="4"/>
  <c r="AG14" i="4"/>
  <c r="AH13" i="4"/>
  <c r="AG13" i="4"/>
  <c r="AH12" i="4"/>
  <c r="AG12" i="4"/>
  <c r="AH11" i="4"/>
  <c r="AG11" i="4"/>
  <c r="AH10" i="4"/>
  <c r="AG10" i="4"/>
  <c r="AH9" i="4"/>
  <c r="AG9" i="4"/>
  <c r="AH8" i="4"/>
  <c r="AG8" i="4"/>
  <c r="AH7" i="4"/>
  <c r="AG7" i="4"/>
  <c r="AH6" i="4"/>
  <c r="AG6" i="4"/>
  <c r="AH5" i="4"/>
  <c r="W19" i="3"/>
  <c r="AD19" i="3"/>
  <c r="AA18" i="3"/>
  <c r="V17" i="3"/>
  <c r="AD17" i="3"/>
  <c r="V16" i="3"/>
  <c r="W15" i="3"/>
  <c r="AD15" i="3"/>
  <c r="AD14" i="3"/>
  <c r="Y13" i="3"/>
  <c r="AD13" i="3"/>
  <c r="Y12" i="3"/>
  <c r="AD12" i="3"/>
  <c r="AA20" i="3"/>
  <c r="AA11" i="3"/>
  <c r="AD11" i="3"/>
  <c r="V10" i="3"/>
  <c r="AD10" i="3"/>
  <c r="V9" i="3"/>
  <c r="AD8" i="3"/>
  <c r="X7" i="3"/>
  <c r="Y6" i="3"/>
  <c r="O20" i="2"/>
  <c r="AG20" i="2" s="1"/>
  <c r="O19" i="2"/>
  <c r="AG19" i="2" s="1"/>
  <c r="O18" i="2"/>
  <c r="AG18" i="2" s="1"/>
  <c r="O17" i="2"/>
  <c r="AG17" i="2" s="1"/>
  <c r="O15" i="2"/>
  <c r="AG15" i="2" s="1"/>
  <c r="O14" i="2"/>
  <c r="AG14" i="2" s="1"/>
  <c r="O13" i="2"/>
  <c r="AG13" i="2" s="1"/>
  <c r="O12" i="2"/>
  <c r="AG12" i="2" s="1"/>
  <c r="O11" i="2"/>
  <c r="AG11" i="2" s="1"/>
  <c r="O10" i="2"/>
  <c r="AG10" i="2" s="1"/>
  <c r="O9" i="2"/>
  <c r="AG9" i="2" s="1"/>
  <c r="O8" i="2"/>
  <c r="O7" i="2"/>
  <c r="AG7" i="2" s="1"/>
  <c r="O6" i="2"/>
  <c r="AG6" i="2" s="1"/>
  <c r="O5" i="2"/>
  <c r="AG5" i="2" s="1"/>
  <c r="V20" i="1"/>
  <c r="U20" i="1"/>
  <c r="T20" i="1"/>
  <c r="I20" i="1"/>
  <c r="X19" i="1"/>
  <c r="V19" i="1"/>
  <c r="U19" i="1"/>
  <c r="T19" i="1"/>
  <c r="I19" i="1"/>
  <c r="X18" i="1"/>
  <c r="V18" i="1"/>
  <c r="U18" i="1"/>
  <c r="T18" i="1"/>
  <c r="I18" i="1"/>
  <c r="X17" i="1"/>
  <c r="V17" i="1"/>
  <c r="U17" i="1"/>
  <c r="T17" i="1"/>
  <c r="I17" i="1"/>
  <c r="X16" i="1"/>
  <c r="V16" i="1"/>
  <c r="U16" i="1"/>
  <c r="T16" i="1"/>
  <c r="I16" i="1"/>
  <c r="X15" i="1"/>
  <c r="V15" i="1"/>
  <c r="U15" i="1"/>
  <c r="T15" i="1"/>
  <c r="I15" i="1"/>
  <c r="X14" i="1"/>
  <c r="V14" i="1"/>
  <c r="U14" i="1"/>
  <c r="T14" i="1"/>
  <c r="I14" i="1"/>
  <c r="X13" i="1"/>
  <c r="V13" i="1"/>
  <c r="U13" i="1"/>
  <c r="T13" i="1"/>
  <c r="I13" i="1"/>
  <c r="X12" i="1"/>
  <c r="V12" i="1"/>
  <c r="U12" i="1"/>
  <c r="I12" i="1"/>
  <c r="X11" i="1"/>
  <c r="V11" i="1"/>
  <c r="U11" i="1"/>
  <c r="T11" i="1"/>
  <c r="I11" i="1"/>
  <c r="X10" i="1"/>
  <c r="V10" i="1"/>
  <c r="U10" i="1"/>
  <c r="T10" i="1"/>
  <c r="I10" i="1"/>
  <c r="X9" i="1"/>
  <c r="V9" i="1"/>
  <c r="U9" i="1"/>
  <c r="T9" i="1"/>
  <c r="I9" i="1"/>
  <c r="X8" i="1"/>
  <c r="V8" i="1"/>
  <c r="U8" i="1"/>
  <c r="T8" i="1"/>
  <c r="I8" i="1"/>
  <c r="X7" i="1"/>
  <c r="V7" i="1"/>
  <c r="U7" i="1"/>
  <c r="T7" i="1"/>
  <c r="I7" i="1"/>
  <c r="X6" i="1"/>
  <c r="V6" i="1"/>
  <c r="U6" i="1"/>
  <c r="T6" i="1"/>
  <c r="I6" i="1"/>
  <c r="V5" i="1"/>
  <c r="U5" i="1"/>
  <c r="I5" i="1"/>
  <c r="AN12" i="5" l="1"/>
  <c r="G12" i="9" s="1"/>
  <c r="D12" i="9"/>
  <c r="AI12" i="5"/>
  <c r="E12" i="9" s="1"/>
  <c r="AI5" i="5"/>
  <c r="E5" i="9" s="1"/>
  <c r="K8" i="1"/>
  <c r="K13" i="1"/>
  <c r="K18" i="1"/>
  <c r="K5" i="1"/>
  <c r="Y5" i="1" s="1"/>
  <c r="W5" i="1" s="1"/>
  <c r="K20" i="1"/>
  <c r="K11" i="1"/>
  <c r="K16" i="1"/>
  <c r="K12" i="1"/>
  <c r="K17" i="1"/>
  <c r="K9" i="1"/>
  <c r="K14" i="1"/>
  <c r="K10" i="1"/>
  <c r="K15" i="1"/>
  <c r="K7" i="1"/>
  <c r="K6" i="1"/>
  <c r="K19" i="1"/>
  <c r="Y8" i="1"/>
  <c r="AA8" i="1"/>
  <c r="AA18" i="1"/>
  <c r="Y15" i="1"/>
  <c r="AA15" i="1"/>
  <c r="AA20" i="1"/>
  <c r="AE8" i="2"/>
  <c r="AC8" i="2" s="1"/>
  <c r="AG8" i="2"/>
  <c r="Y7" i="1"/>
  <c r="Y17" i="1"/>
  <c r="AA17" i="1"/>
  <c r="AA9" i="1"/>
  <c r="Y14" i="1"/>
  <c r="Y6" i="1"/>
  <c r="AA11" i="1"/>
  <c r="AB16" i="3"/>
  <c r="Z16" i="3" s="1"/>
  <c r="AD16" i="3"/>
  <c r="AB20" i="3"/>
  <c r="AD20" i="3"/>
  <c r="AB6" i="3"/>
  <c r="AD6" i="3"/>
  <c r="AB7" i="3"/>
  <c r="AD7" i="3"/>
  <c r="AB18" i="3"/>
  <c r="AD18" i="3"/>
  <c r="AB9" i="3"/>
  <c r="AD9" i="3"/>
  <c r="AI17" i="5"/>
  <c r="E17" i="9" s="1"/>
  <c r="AB5" i="3"/>
  <c r="Z5" i="3" s="1"/>
  <c r="Y5" i="3"/>
  <c r="AE5" i="2"/>
  <c r="AE16" i="2"/>
  <c r="AC16" i="2" s="1"/>
  <c r="AE13" i="2"/>
  <c r="AE12" i="2"/>
  <c r="AE20" i="2"/>
  <c r="AE9" i="2"/>
  <c r="AE17" i="2"/>
  <c r="AE19" i="2"/>
  <c r="AE15" i="2"/>
  <c r="AE6" i="2"/>
  <c r="AC6" i="2" s="1"/>
  <c r="AE14" i="2"/>
  <c r="W10" i="3"/>
  <c r="V11" i="3"/>
  <c r="AB15" i="3"/>
  <c r="W17" i="3"/>
  <c r="X8" i="3"/>
  <c r="AB10" i="3"/>
  <c r="AB12" i="3"/>
  <c r="AA12" i="3"/>
  <c r="X17" i="3"/>
  <c r="X15" i="3"/>
  <c r="Y15" i="3"/>
  <c r="AB8" i="3"/>
  <c r="AB11" i="3"/>
  <c r="Z11" i="3" s="1"/>
  <c r="AB14" i="3"/>
  <c r="AB17" i="3"/>
  <c r="X19" i="3"/>
  <c r="Y8" i="3"/>
  <c r="AA19" i="3"/>
  <c r="V7" i="3"/>
  <c r="Y10" i="3"/>
  <c r="V12" i="3"/>
  <c r="V14" i="3"/>
  <c r="Y17" i="3"/>
  <c r="X10" i="3"/>
  <c r="AB19" i="3"/>
  <c r="X5" i="3"/>
  <c r="W7" i="3"/>
  <c r="X12" i="3"/>
  <c r="W14" i="3"/>
  <c r="AA17" i="3"/>
  <c r="AA10" i="3"/>
  <c r="Y7" i="3"/>
  <c r="X9" i="3"/>
  <c r="Y14" i="3"/>
  <c r="X16" i="3"/>
  <c r="AA9" i="3"/>
  <c r="AA15" i="3"/>
  <c r="AA8" i="3"/>
  <c r="AA14" i="3"/>
  <c r="X6" i="3"/>
  <c r="V8" i="3"/>
  <c r="X13" i="3"/>
  <c r="V15" i="3"/>
  <c r="AA13" i="3"/>
  <c r="AA6" i="3"/>
  <c r="AB13" i="3"/>
  <c r="AI11" i="5"/>
  <c r="E11" i="9" s="1"/>
  <c r="AI19" i="5"/>
  <c r="E19" i="9" s="1"/>
  <c r="AI13" i="5"/>
  <c r="E13" i="9" s="1"/>
  <c r="AI10" i="5"/>
  <c r="E10" i="9" s="1"/>
  <c r="AI16" i="5"/>
  <c r="E16" i="9" s="1"/>
  <c r="AI7" i="5"/>
  <c r="E7" i="9" s="1"/>
  <c r="AI15" i="5"/>
  <c r="E15" i="9" s="1"/>
  <c r="AI20" i="5"/>
  <c r="E20" i="9" s="1"/>
  <c r="AI6" i="5"/>
  <c r="E6" i="9" s="1"/>
  <c r="AI14" i="5"/>
  <c r="E14" i="9" s="1"/>
  <c r="AI8" i="5"/>
  <c r="E8" i="9" s="1"/>
  <c r="AI9" i="5"/>
  <c r="E9" i="9" s="1"/>
  <c r="AI18" i="5"/>
  <c r="E18" i="9" s="1"/>
  <c r="W9" i="3"/>
  <c r="W16" i="3"/>
  <c r="V18" i="3"/>
  <c r="Y9" i="3"/>
  <c r="W11" i="3"/>
  <c r="V20" i="3"/>
  <c r="Y16" i="3"/>
  <c r="W18" i="3"/>
  <c r="V19" i="3"/>
  <c r="X11" i="3"/>
  <c r="W20" i="3"/>
  <c r="X18" i="3"/>
  <c r="W5" i="3"/>
  <c r="V6" i="3"/>
  <c r="Y11" i="3"/>
  <c r="X20" i="3"/>
  <c r="W12" i="3"/>
  <c r="V13" i="3"/>
  <c r="Y18" i="3"/>
  <c r="W6" i="3"/>
  <c r="Y20" i="3"/>
  <c r="W13" i="3"/>
  <c r="Y19" i="3"/>
  <c r="Y9" i="1" l="1"/>
  <c r="W15" i="1"/>
  <c r="AA13" i="1"/>
  <c r="W14" i="1"/>
  <c r="W17" i="1"/>
  <c r="Y11" i="1"/>
  <c r="AA12" i="1"/>
  <c r="Y10" i="1"/>
  <c r="AA10" i="1"/>
  <c r="Y12" i="1"/>
  <c r="W7" i="1"/>
  <c r="Y13" i="1"/>
  <c r="W6" i="1"/>
  <c r="W8" i="1"/>
  <c r="AA7" i="1"/>
  <c r="Y20" i="1"/>
  <c r="AA16" i="1"/>
  <c r="AA5" i="1"/>
  <c r="Y16" i="1"/>
  <c r="AA14" i="1"/>
  <c r="Y18" i="1"/>
  <c r="AA19" i="1"/>
  <c r="Y19" i="1"/>
  <c r="AA6" i="1"/>
  <c r="Z12" i="3"/>
  <c r="Z17" i="3"/>
  <c r="Z18" i="3"/>
  <c r="Z7" i="3"/>
  <c r="Z9" i="3"/>
  <c r="Z20" i="3"/>
  <c r="Z6" i="3"/>
  <c r="X7" i="2"/>
  <c r="AD7" i="2"/>
  <c r="Z7" i="2"/>
  <c r="AA7" i="2"/>
  <c r="Y7" i="2"/>
  <c r="Z14" i="2"/>
  <c r="AD14" i="2"/>
  <c r="AB14" i="2"/>
  <c r="AA14" i="2"/>
  <c r="Y14" i="2"/>
  <c r="X14" i="2"/>
  <c r="AE7" i="2"/>
  <c r="Z9" i="2"/>
  <c r="Y9" i="2"/>
  <c r="AD9" i="2"/>
  <c r="X9" i="2"/>
  <c r="AB9" i="2"/>
  <c r="AA9" i="2"/>
  <c r="AD12" i="2"/>
  <c r="AB12" i="2"/>
  <c r="X12" i="2"/>
  <c r="AA12" i="2"/>
  <c r="Z12" i="2"/>
  <c r="Y12" i="2"/>
  <c r="AB19" i="2"/>
  <c r="AA19" i="2"/>
  <c r="Z19" i="2"/>
  <c r="Y19" i="2"/>
  <c r="X19" i="2"/>
  <c r="AD19" i="2"/>
  <c r="AA18" i="2"/>
  <c r="Z18" i="2"/>
  <c r="Y18" i="2"/>
  <c r="X18" i="2"/>
  <c r="AD18" i="2"/>
  <c r="AB18" i="2"/>
  <c r="AE18" i="2"/>
  <c r="Y13" i="2"/>
  <c r="AD13" i="2"/>
  <c r="AB13" i="2"/>
  <c r="AA13" i="2"/>
  <c r="Z13" i="2"/>
  <c r="X13" i="2"/>
  <c r="AB11" i="2"/>
  <c r="AA11" i="2"/>
  <c r="Z11" i="2"/>
  <c r="Y11" i="2"/>
  <c r="X11" i="2"/>
  <c r="AD11" i="2"/>
  <c r="Y8" i="2"/>
  <c r="X8" i="2"/>
  <c r="AB8" i="2"/>
  <c r="AA8" i="2"/>
  <c r="Z8" i="2"/>
  <c r="AA10" i="2"/>
  <c r="Z10" i="2"/>
  <c r="Y10" i="2"/>
  <c r="X10" i="2"/>
  <c r="AB10" i="2"/>
  <c r="X15" i="2"/>
  <c r="AA15" i="2"/>
  <c r="AD15" i="2"/>
  <c r="AB15" i="2"/>
  <c r="Z15" i="2"/>
  <c r="Y15" i="2"/>
  <c r="Z6" i="2"/>
  <c r="AB6" i="2"/>
  <c r="AA6" i="2"/>
  <c r="Y6" i="2"/>
  <c r="AE11" i="2"/>
  <c r="AE10" i="2"/>
  <c r="AD5" i="2"/>
  <c r="AC5" i="2" s="1"/>
  <c r="AB5" i="2"/>
  <c r="Z17" i="2"/>
  <c r="Y17" i="2"/>
  <c r="X17" i="2"/>
  <c r="AB17" i="2"/>
  <c r="AA17" i="2"/>
  <c r="AD17" i="2"/>
  <c r="AD20" i="2"/>
  <c r="AB20" i="2"/>
  <c r="AA20" i="2"/>
  <c r="Z20" i="2"/>
  <c r="Y20" i="2"/>
  <c r="X20" i="2"/>
  <c r="Y16" i="2"/>
  <c r="X16" i="2"/>
  <c r="AA16" i="2"/>
  <c r="Z16" i="2"/>
  <c r="Z10" i="3"/>
  <c r="Z15" i="3"/>
  <c r="Z14" i="3"/>
  <c r="Z8" i="3"/>
  <c r="Z19" i="3"/>
  <c r="Z13" i="3"/>
  <c r="AC14" i="2" l="1"/>
  <c r="W12" i="1"/>
  <c r="W13" i="1"/>
  <c r="W10" i="1"/>
  <c r="AC12" i="2"/>
  <c r="W20" i="1"/>
  <c r="W16" i="1"/>
  <c r="AC13" i="2"/>
  <c r="W19" i="1"/>
  <c r="W18" i="1"/>
  <c r="W11" i="1"/>
  <c r="W9" i="1"/>
  <c r="AC15" i="2"/>
  <c r="AC9" i="2"/>
  <c r="AC20" i="2"/>
  <c r="AC19" i="2"/>
  <c r="AC17" i="2"/>
  <c r="AC11" i="2"/>
  <c r="AC18" i="2"/>
  <c r="AC10" i="2"/>
  <c r="AC7" i="2"/>
  <c r="Z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tc={74BF802B-4814-4CF7-9B3A-9AAF84A86210}</author>
    <author>tc={6A1875F0-B44A-49B9-8856-D8EE32B22FA0}</author>
    <author>tc={1C555E78-CEA9-4587-A1FC-A2259F507C9A}</author>
    <author>tc={23BAFFD6-3AEA-4101-BB2D-59B0DFF869DF}</author>
    <author>tc={C6C2F369-7F8B-4EAF-B27E-5F3115CC6802}</author>
    <author>tc={75090054-A6DA-4AD0-8EFD-2F6DC232E744}</author>
    <author>tc={0D1ACA64-E196-44DB-AA68-DAC862A541DD}</author>
    <author>tc={ABA3C391-4134-4F40-9EA5-8DFC8C9C66D1}</author>
    <author>tc={21774E1E-912C-4356-AFD2-D13B9F37A9B6}</author>
    <author>tc={14ACA25B-22EA-47A9-A787-172618B10179}</author>
    <author>tc={003CC07B-FD36-482D-BFBD-E0AAEB3F52E5}</author>
    <author>tc={0D180827-5B37-4E92-A5FA-6AEC32807024}</author>
    <author>tc={B9820458-A35E-44D2-B324-7E8650E81177}</author>
    <author>tc={604515E9-A7B8-4482-9803-8985AAA453C7}</author>
    <author>tc={3BB67D80-A044-481E-BDC1-8ABE59928D6E}</author>
    <author>tc={0A857CDA-3738-47AD-96A5-57DFF43E2ABC}</author>
    <author>tc={8B904C10-5F5C-4AF2-B419-828197417F00}</author>
    <author>tc={03F373F8-128D-4FBC-89FC-F8ED657F8801}</author>
    <author>tc={76092C59-7C01-43B7-AEE9-653F0B1D7879}</author>
    <author>tc={51DE7003-707B-456C-81FF-D700A8149F57}</author>
    <author>tc={623DA2B1-1EAC-400B-AF00-D122E5704132}</author>
    <author>tc={C06AF669-BB3B-489E-B70D-8BD811B3E476}</author>
    <author>tc={78BC122A-CE56-4201-9D60-A14FF793BEB4}</author>
    <author>tc={EE1DE8AA-CE02-4237-8D97-0E28162FBDA3}</author>
    <author>tc={D4FDA288-BB93-449B-B17C-68C308630B92}</author>
    <author>tc={5A87C6BB-5493-4A11-9FC0-761FF1B13AA3}</author>
    <author>tc={88678C86-5E6F-45E3-8CA4-D2C690F6962E}</author>
    <author>tc={FB8F1571-A2BB-4785-B03C-BD071CD96BDE}</author>
    <author>tc={F984B15E-3DD3-4377-B2BF-EB380F70AD6C}</author>
    <author>tc={FD7999B6-0F9A-421E-8ABD-754AC4A67E2A}</author>
    <author>tc={2759FDE8-7869-4296-B16F-DC5FC2F95844}</author>
    <author>tc={E8223501-2DD1-490D-A64F-D88860EE9C30}</author>
  </authors>
  <commentList>
    <comment ref="I5" authorId="0" shapeId="0" xr:uid="{74BF802B-4814-4CF7-9B3A-9AAF84A8621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J5" authorId="1" shapeId="0" xr:uid="{6A1875F0-B44A-49B9-8856-D8EE32B22FA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I6" authorId="2" shapeId="0" xr:uid="{1C555E78-CEA9-4587-A1FC-A2259F507C9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J6" authorId="3" shapeId="0" xr:uid="{23BAFFD6-3AEA-4101-BB2D-59B0DFF869D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I7" authorId="4" shapeId="0" xr:uid="{C6C2F369-7F8B-4EAF-B27E-5F3115CC680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J7" authorId="5" shapeId="0" xr:uid="{75090054-A6DA-4AD0-8EFD-2F6DC232E74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I8" authorId="6" shapeId="0" xr:uid="{0D1ACA64-E196-44DB-AA68-DAC862A541D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J8" authorId="7" shapeId="0" xr:uid="{ABA3C391-4134-4F40-9EA5-8DFC8C9C66D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I9" authorId="8" shapeId="0" xr:uid="{21774E1E-912C-4356-AFD2-D13B9F37A9B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J9" authorId="9" shapeId="0" xr:uid="{14ACA25B-22EA-47A9-A787-172618B1017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I10" authorId="10" shapeId="0" xr:uid="{003CC07B-FD36-482D-BFBD-E0AAEB3F52E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J10" authorId="11" shapeId="0" xr:uid="{0D180827-5B37-4E92-A5FA-6AEC3280702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I11" authorId="12" shapeId="0" xr:uid="{B9820458-A35E-44D2-B324-7E8650E8117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J11" authorId="13" shapeId="0" xr:uid="{604515E9-A7B8-4482-9803-8985AAA453C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I12" authorId="14" shapeId="0" xr:uid="{3BB67D80-A044-481E-BDC1-8ABE59928D6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J12" authorId="15" shapeId="0" xr:uid="{0A857CDA-3738-47AD-96A5-57DFF43E2AB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I13" authorId="16" shapeId="0" xr:uid="{8B904C10-5F5C-4AF2-B419-828197417F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J13" authorId="17" shapeId="0" xr:uid="{03F373F8-128D-4FBC-89FC-F8ED657F880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I14" authorId="18" shapeId="0" xr:uid="{76092C59-7C01-43B7-AEE9-653F0B1D787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J14" authorId="19" shapeId="0" xr:uid="{51DE7003-707B-456C-81FF-D700A8149F5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I15" authorId="20" shapeId="0" xr:uid="{623DA2B1-1EAC-400B-AF00-D122E570413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J15" authorId="21" shapeId="0" xr:uid="{C06AF669-BB3B-489E-B70D-8BD811B3E47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I16" authorId="22" shapeId="0" xr:uid="{78BC122A-CE56-4201-9D60-A14FF793BEB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J16" authorId="23" shapeId="0" xr:uid="{EE1DE8AA-CE02-4237-8D97-0E28162FBDA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I17" authorId="24" shapeId="0" xr:uid="{D4FDA288-BB93-449B-B17C-68C308630B9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J17" authorId="25" shapeId="0" xr:uid="{5A87C6BB-5493-4A11-9FC0-761FF1B13AA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I18" authorId="26" shapeId="0" xr:uid="{88678C86-5E6F-45E3-8CA4-D2C690F6962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J18" authorId="27" shapeId="0" xr:uid="{FB8F1571-A2BB-4785-B03C-BD071CD96B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I19" authorId="28" shapeId="0" xr:uid="{F984B15E-3DD3-4377-B2BF-EB380F70AD6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J19" authorId="29" shapeId="0" xr:uid="{FD7999B6-0F9A-421E-8ABD-754AC4A67E2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I20" authorId="30" shapeId="0" xr:uid="{2759FDE8-7869-4296-B16F-DC5FC2F9584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J20" authorId="31" shapeId="0" xr:uid="{E8223501-2DD1-490D-A64F-D88860EE9C3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List>
</comments>
</file>

<file path=xl/sharedStrings.xml><?xml version="1.0" encoding="utf-8"?>
<sst xmlns="http://schemas.openxmlformats.org/spreadsheetml/2006/main" count="419" uniqueCount="98">
  <si>
    <t>Calculated BAT energy demand</t>
  </si>
  <si>
    <t>Region</t>
  </si>
  <si>
    <t>DRIEAF</t>
  </si>
  <si>
    <t>Secondary</t>
  </si>
  <si>
    <t xml:space="preserve"> Total </t>
  </si>
  <si>
    <t>Electricity</t>
  </si>
  <si>
    <t>Fuel</t>
  </si>
  <si>
    <t>-</t>
  </si>
  <si>
    <t>Energy [PJ]</t>
  </si>
  <si>
    <t>[-]</t>
  </si>
  <si>
    <t>AFR</t>
  </si>
  <si>
    <t>AUS</t>
  </si>
  <si>
    <t>CAN</t>
  </si>
  <si>
    <t>CHI</t>
  </si>
  <si>
    <t>CSA</t>
  </si>
  <si>
    <t>EEU</t>
  </si>
  <si>
    <t>FSU</t>
  </si>
  <si>
    <t>GER</t>
  </si>
  <si>
    <t>IND</t>
  </si>
  <si>
    <t>JPN</t>
  </si>
  <si>
    <t>MEA</t>
  </si>
  <si>
    <t>MEX</t>
  </si>
  <si>
    <t>ODA</t>
  </si>
  <si>
    <t>SKO</t>
  </si>
  <si>
    <t>USA</t>
  </si>
  <si>
    <t>WEU</t>
  </si>
  <si>
    <t>Primary Aluminium</t>
  </si>
  <si>
    <t>Secondary Aluminium</t>
  </si>
  <si>
    <t>Primary Copper Pyro-metallurgical</t>
  </si>
  <si>
    <t>Primary Copper Hydro-metallurgical</t>
  </si>
  <si>
    <t>Secondary Copper</t>
  </si>
  <si>
    <t>Glass</t>
  </si>
  <si>
    <t>Lime</t>
  </si>
  <si>
    <t>Cement</t>
  </si>
  <si>
    <t>Others</t>
  </si>
  <si>
    <t>Total</t>
  </si>
  <si>
    <t>Pulp</t>
  </si>
  <si>
    <t>Paper</t>
  </si>
  <si>
    <t>Chlorine</t>
  </si>
  <si>
    <t>Methanol</t>
  </si>
  <si>
    <t xml:space="preserve"> Ammonia</t>
  </si>
  <si>
    <t>Olefins</t>
  </si>
  <si>
    <t>Aromatic</t>
  </si>
  <si>
    <t>Fuel-feedstock</t>
  </si>
  <si>
    <t>BF-BOF</t>
  </si>
  <si>
    <t>DRI-EAF</t>
  </si>
  <si>
    <t>Iron &amp; Steel</t>
  </si>
  <si>
    <t>Chemicals</t>
  </si>
  <si>
    <t>Average</t>
  </si>
  <si>
    <t>Pulp &amp; Paper</t>
  </si>
  <si>
    <t>Min</t>
  </si>
  <si>
    <t>Max</t>
  </si>
  <si>
    <t>Average without Non-Ferrous</t>
  </si>
  <si>
    <t>Non-Metallic Minerals</t>
  </si>
  <si>
    <t>Non-Ferrous</t>
  </si>
  <si>
    <t>Calculated lowest theoretical energy demand</t>
  </si>
  <si>
    <t>theoretical raw</t>
  </si>
  <si>
    <t>theoretical adjusted</t>
  </si>
  <si>
    <t>BAT raw</t>
  </si>
  <si>
    <t>BAT adjusted</t>
  </si>
  <si>
    <t>Inefficiency factor</t>
  </si>
  <si>
    <t>Thermal energy</t>
  </si>
  <si>
    <t>Feedstock</t>
  </si>
  <si>
    <t>Content Summary</t>
  </si>
  <si>
    <r>
      <t xml:space="preserve">This workbook reports </t>
    </r>
    <r>
      <rPr>
        <b/>
        <sz val="11"/>
        <color theme="1"/>
        <rFont val="Calibri"/>
        <family val="2"/>
        <charset val="1"/>
      </rPr>
      <t>inefficiency factors</t>
    </r>
    <r>
      <rPr>
        <sz val="11"/>
        <color theme="1"/>
        <rFont val="Calibri"/>
        <family val="2"/>
        <charset val="1"/>
      </rPr>
      <t xml:space="preserve"> and </t>
    </r>
    <r>
      <rPr>
        <b/>
        <sz val="11"/>
        <color theme="1"/>
        <rFont val="Calibri"/>
        <family val="2"/>
        <charset val="1"/>
      </rPr>
      <t>calculated energy demands</t>
    </r>
    <r>
      <rPr>
        <sz val="11"/>
        <color theme="1"/>
        <rFont val="Calibri"/>
        <family val="2"/>
        <charset val="1"/>
      </rPr>
      <t xml:space="preserve"> based on both </t>
    </r>
    <r>
      <rPr>
        <b/>
        <sz val="11"/>
        <color theme="1"/>
        <rFont val="Calibri"/>
        <family val="2"/>
        <charset val="1"/>
      </rPr>
      <t>theoretical minimal</t>
    </r>
    <r>
      <rPr>
        <sz val="11"/>
        <color theme="1"/>
        <rFont val="Calibri"/>
        <family val="2"/>
        <charset val="1"/>
      </rPr>
      <t xml:space="preserve"> and </t>
    </r>
    <r>
      <rPr>
        <b/>
        <sz val="11"/>
        <color theme="1"/>
        <rFont val="Calibri"/>
        <family val="2"/>
        <charset val="1"/>
      </rPr>
      <t>Best Available Technology (BAT)</t>
    </r>
    <r>
      <rPr>
        <sz val="11"/>
        <color theme="1"/>
        <rFont val="Calibri"/>
        <family val="2"/>
        <charset val="1"/>
      </rPr>
      <t xml:space="preserve"> values to reproduce the </t>
    </r>
    <r>
      <rPr>
        <b/>
        <sz val="11"/>
        <color theme="1"/>
        <rFont val="Calibri"/>
        <family val="2"/>
        <charset val="1"/>
      </rPr>
      <t>2018 real energy demand</t>
    </r>
    <r>
      <rPr>
        <sz val="11"/>
        <color theme="1"/>
        <rFont val="Calibri"/>
        <family val="2"/>
        <charset val="1"/>
      </rPr>
      <t xml:space="preserve"> for </t>
    </r>
    <r>
      <rPr>
        <sz val="11"/>
        <color theme="1"/>
        <rFont val="Calibri"/>
        <family val="2"/>
      </rPr>
      <t>major energy-intensive industrial subsectors</t>
    </r>
    <r>
      <rPr>
        <sz val="11"/>
        <color theme="1"/>
        <rFont val="Calibri"/>
        <family val="2"/>
        <charset val="1"/>
      </rPr>
      <t xml:space="preserve"> aggregated by </t>
    </r>
    <r>
      <rPr>
        <b/>
        <sz val="11"/>
        <color theme="1"/>
        <rFont val="Calibri"/>
        <family val="2"/>
        <charset val="1"/>
      </rPr>
      <t>TIAM regions</t>
    </r>
    <r>
      <rPr>
        <sz val="11"/>
        <color theme="1"/>
        <rFont val="Calibri"/>
        <family val="2"/>
        <charset val="1"/>
      </rPr>
      <t>.</t>
    </r>
  </si>
  <si>
    <t>It includes:</t>
  </si>
  <si>
    <t>where</t>
  </si>
  <si>
    <t xml:space="preserve">where </t>
  </si>
  <si>
    <r>
      <rPr>
        <sz val="11"/>
        <color theme="1"/>
        <rFont val="Calibri"/>
        <family val="2"/>
      </rPr>
      <t xml:space="preserve">1. Summary of the </t>
    </r>
    <r>
      <rPr>
        <b/>
        <sz val="11"/>
        <color theme="1"/>
        <rFont val="Calibri"/>
        <family val="2"/>
        <charset val="1"/>
      </rPr>
      <t>Theoretical minimal energy demand</t>
    </r>
    <r>
      <rPr>
        <sz val="11"/>
        <color theme="1"/>
        <rFont val="Calibri"/>
        <family val="2"/>
        <charset val="1"/>
      </rPr>
      <t xml:space="preserve"> (GJ/t product)</t>
    </r>
  </si>
  <si>
    <r>
      <rPr>
        <sz val="11"/>
        <color theme="1"/>
        <rFont val="Calibri"/>
        <family val="2"/>
      </rPr>
      <t xml:space="preserve">2. Summary of the </t>
    </r>
    <r>
      <rPr>
        <b/>
        <sz val="11"/>
        <color theme="1"/>
        <rFont val="Calibri"/>
        <family val="2"/>
        <charset val="1"/>
      </rPr>
      <t>BAT energy demand</t>
    </r>
    <r>
      <rPr>
        <sz val="11"/>
        <color theme="1"/>
        <rFont val="Calibri"/>
        <family val="2"/>
        <charset val="1"/>
      </rPr>
      <t xml:space="preserve"> (GJ/t product)</t>
    </r>
  </si>
  <si>
    <r>
      <rPr>
        <sz val="11"/>
        <color theme="1"/>
        <rFont val="Calibri"/>
        <family val="2"/>
      </rPr>
      <t xml:space="preserve">3. </t>
    </r>
    <r>
      <rPr>
        <b/>
        <sz val="11"/>
        <color theme="1"/>
        <rFont val="Calibri"/>
        <family val="2"/>
        <charset val="1"/>
      </rPr>
      <t xml:space="preserve">Inefficiency factors </t>
    </r>
    <r>
      <rPr>
        <sz val="11"/>
        <color theme="1"/>
        <rFont val="Calibri"/>
        <family val="2"/>
      </rPr>
      <t xml:space="preserve">based on </t>
    </r>
    <r>
      <rPr>
        <b/>
        <sz val="11"/>
        <color theme="1"/>
        <rFont val="Calibri"/>
        <family val="2"/>
        <charset val="1"/>
      </rPr>
      <t>Theoretical minimal and BAT energy demands</t>
    </r>
    <r>
      <rPr>
        <sz val="11"/>
        <color theme="1"/>
        <rFont val="Calibri"/>
        <family val="2"/>
        <charset val="1"/>
      </rPr>
      <t xml:space="preserve"> reflecting regional aggregation and data harmonization</t>
    </r>
  </si>
  <si>
    <r>
      <rPr>
        <sz val="11"/>
        <color theme="1"/>
        <rFont val="Calibri"/>
        <family val="2"/>
      </rPr>
      <t xml:space="preserve">4. </t>
    </r>
    <r>
      <rPr>
        <b/>
        <sz val="11"/>
        <color theme="1"/>
        <rFont val="Calibri"/>
        <family val="2"/>
        <charset val="1"/>
      </rPr>
      <t xml:space="preserve">Inefficiency factors (raw) </t>
    </r>
    <r>
      <rPr>
        <sz val="11"/>
        <color theme="1"/>
        <rFont val="Calibri"/>
        <family val="2"/>
      </rPr>
      <t>and</t>
    </r>
    <r>
      <rPr>
        <b/>
        <sz val="11"/>
        <color theme="1"/>
        <rFont val="Calibri"/>
        <family val="2"/>
        <charset val="1"/>
      </rPr>
      <t xml:space="preserve"> (adjusted) </t>
    </r>
    <r>
      <rPr>
        <sz val="11"/>
        <color theme="1"/>
        <rFont val="Calibri"/>
        <family val="2"/>
      </rPr>
      <t>for both minimal energy demand calculation principles</t>
    </r>
  </si>
  <si>
    <r>
      <rPr>
        <sz val="11"/>
        <color theme="1"/>
        <rFont val="Calibri"/>
        <family val="2"/>
      </rPr>
      <t xml:space="preserve">5. </t>
    </r>
    <r>
      <rPr>
        <b/>
        <sz val="11"/>
        <color theme="1"/>
        <rFont val="Calibri"/>
        <family val="2"/>
        <charset val="1"/>
      </rPr>
      <t>Calculated energy demand</t>
    </r>
    <r>
      <rPr>
        <sz val="11"/>
        <color theme="1"/>
        <rFont val="Calibri"/>
        <family val="2"/>
        <charset val="1"/>
      </rPr>
      <t xml:space="preserve"> per subsector and product using theoretical minimal and BAT values, which should correspond to the real energy consumption in 2018.</t>
    </r>
  </si>
  <si>
    <t>b) total energy demand given by subsector and product.</t>
  </si>
  <si>
    <r>
      <t xml:space="preserve">a) subsectoral energy breakdown on </t>
    </r>
    <r>
      <rPr>
        <b/>
        <sz val="11"/>
        <color theme="1"/>
        <rFont val="Calibri"/>
        <family val="2"/>
        <charset val="1"/>
      </rPr>
      <t>electricity</t>
    </r>
    <r>
      <rPr>
        <sz val="11"/>
        <color theme="1"/>
        <rFont val="Calibri"/>
        <family val="2"/>
        <charset val="1"/>
      </rPr>
      <t xml:space="preserve">, </t>
    </r>
    <r>
      <rPr>
        <b/>
        <sz val="11"/>
        <color theme="1"/>
        <rFont val="Calibri"/>
        <family val="2"/>
        <charset val="1"/>
      </rPr>
      <t>fuel</t>
    </r>
    <r>
      <rPr>
        <sz val="11"/>
        <color theme="1"/>
        <rFont val="Calibri"/>
        <family val="2"/>
        <charset val="1"/>
      </rPr>
      <t>, and—where applicable—</t>
    </r>
    <r>
      <rPr>
        <b/>
        <sz val="11"/>
        <color theme="1"/>
        <rFont val="Calibri"/>
        <family val="2"/>
        <charset val="1"/>
      </rPr>
      <t>feedstock</t>
    </r>
    <r>
      <rPr>
        <sz val="11"/>
        <color theme="1"/>
        <rFont val="Calibri"/>
        <family val="2"/>
        <charset val="1"/>
      </rPr>
      <t xml:space="preserve"> consumption,</t>
    </r>
  </si>
  <si>
    <t>Cacluation of Inefficiency factors (adjusted)</t>
  </si>
  <si>
    <t>The average statistical specific energy consumption should be greater than the theoretical minimal or BAT specific energy demand, meaning that that inefficiency factor should always be greater than 1. Yet for some regions and subsectors the calculated inefficiency factor falls below 1. The reason of this discrepancy is likely to lie in the quality of the reporting.</t>
  </si>
  <si>
    <t>Therefore, if the calculated inefficiency factor (raw) is below 1, statistical information about the subsector in the region was considered incomplete and final inefficiency factor (adjusted) was set to be average of the other inefficiency factors being greater equal 1.</t>
  </si>
  <si>
    <t>Chemical Pulp</t>
  </si>
  <si>
    <t>Mechanical Pulp</t>
  </si>
  <si>
    <t>Recycling Pulp</t>
  </si>
  <si>
    <t>Graphical Paper</t>
  </si>
  <si>
    <t>Hygiene Paper</t>
  </si>
  <si>
    <t>Packaging Paper</t>
  </si>
  <si>
    <t>Technical Packaging</t>
  </si>
  <si>
    <t>Inefficiency factors based on BAT</t>
  </si>
  <si>
    <t>Inefficiency factors based on theoretical minimal energy</t>
  </si>
  <si>
    <t>Fuel + Feedstock</t>
  </si>
  <si>
    <t>Fuel+Feedstock</t>
  </si>
  <si>
    <t>Recalculated energy demand by total inefficincy factor</t>
  </si>
  <si>
    <t>a) for BAT: breakdon on inefficincy factors for total energy, electricity, fuel and—where applicable—feedstock consumption</t>
  </si>
  <si>
    <r>
      <t xml:space="preserve">a) subsectoral energy breakdown on </t>
    </r>
    <r>
      <rPr>
        <b/>
        <sz val="11"/>
        <color theme="1"/>
        <rFont val="Calibri"/>
        <family val="2"/>
        <charset val="1"/>
      </rPr>
      <t>electricity</t>
    </r>
    <r>
      <rPr>
        <sz val="11"/>
        <color theme="1"/>
        <rFont val="Calibri"/>
        <family val="2"/>
        <charset val="1"/>
      </rPr>
      <t xml:space="preserve">, </t>
    </r>
    <r>
      <rPr>
        <b/>
        <sz val="11"/>
        <color theme="1"/>
        <rFont val="Calibri"/>
        <family val="2"/>
        <charset val="1"/>
      </rPr>
      <t>fuel</t>
    </r>
    <r>
      <rPr>
        <sz val="11"/>
        <color theme="1"/>
        <rFont val="Calibri"/>
        <family val="2"/>
        <charset val="1"/>
      </rPr>
      <t xml:space="preserve"> and—where applicable—</t>
    </r>
    <r>
      <rPr>
        <b/>
        <sz val="11"/>
        <color theme="1"/>
        <rFont val="Calibri"/>
        <family val="2"/>
        <charset val="1"/>
      </rPr>
      <t>feedstock</t>
    </r>
    <r>
      <rPr>
        <sz val="11"/>
        <color theme="1"/>
        <rFont val="Calibri"/>
        <family val="2"/>
        <charset val="1"/>
      </rPr>
      <t xml:space="preserve"> consumption,</t>
    </r>
  </si>
  <si>
    <t>Recalculated energy demand by electricity &amp; fuel + feedstock inefficiency factors</t>
  </si>
  <si>
    <t>Recalculated energy demand by electricity &amp; fuel inefficiency factors</t>
  </si>
  <si>
    <t>Recalculated energy demand by fuel (+ feedstock) inefficiency factor</t>
  </si>
  <si>
    <t>Recalculated energy demand by electricity inefficiency factor</t>
  </si>
  <si>
    <t>Total Pulp</t>
  </si>
  <si>
    <t>Total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</si>
</sst>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 _€_-;\-* #,##0.00\ _€_-;_-* &quot;-&quot;??\ _€_-;_-@_-"/>
    <numFmt numFmtId="165" formatCode="_-* #,##0.00\ _€_-;\-* #,##0.00\ _€_-;_-* \-??\ _€_-;_-@_-"/>
    <numFmt numFmtId="166" formatCode="0.0"/>
    <numFmt numFmtId="167" formatCode="_-* #,##0.00_-;\-* #,##0.00_-;_-* \-??_-;_-@_-"/>
    <numFmt numFmtId="168" formatCode="0\ %"/>
    <numFmt numFmtId="169" formatCode="0.00000"/>
  </numFmts>
  <fonts count="14" x14ac:knownFonts="1">
    <font>
      <sz val="11"/>
      <color theme="1"/>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charset val="1"/>
    </font>
    <font>
      <b/>
      <sz val="11"/>
      <color rgb="FF000000"/>
      <name val="Calibri"/>
      <family val="2"/>
      <charset val="1"/>
    </font>
    <font>
      <sz val="11"/>
      <color rgb="FF000000"/>
      <name val="Calibri"/>
      <family val="2"/>
      <charset val="1"/>
    </font>
    <font>
      <sz val="11"/>
      <color theme="1"/>
      <name val="Calibri"/>
      <family val="2"/>
      <charset val="1"/>
    </font>
    <font>
      <sz val="11"/>
      <name val="Calibri"/>
      <family val="2"/>
      <charset val="1"/>
    </font>
    <font>
      <sz val="11"/>
      <color theme="1"/>
      <name val="Calibri"/>
      <family val="2"/>
    </font>
    <font>
      <sz val="11"/>
      <color rgb="FF9C0006"/>
      <name val="Calibri"/>
      <family val="2"/>
      <scheme val="minor"/>
    </font>
    <font>
      <b/>
      <sz val="13.5"/>
      <color theme="1"/>
      <name val="Calibri"/>
      <family val="2"/>
      <charset val="1"/>
    </font>
    <font>
      <b/>
      <sz val="11"/>
      <color theme="1"/>
      <name val="Calibri"/>
      <family val="2"/>
    </font>
    <font>
      <sz val="11"/>
      <color rgb="FF000000"/>
      <name val="Calibri"/>
      <family val="2"/>
    </font>
  </fonts>
  <fills count="4">
    <fill>
      <patternFill patternType="none"/>
    </fill>
    <fill>
      <patternFill patternType="gray125"/>
    </fill>
    <fill>
      <patternFill patternType="solid">
        <fgColor rgb="FFFFC7CE"/>
      </patternFill>
    </fill>
    <fill>
      <patternFill patternType="solid">
        <fgColor theme="6"/>
        <bgColor indexed="64"/>
      </patternFill>
    </fill>
  </fills>
  <borders count="35">
    <border>
      <left/>
      <right/>
      <top/>
      <bottom/>
      <diagonal/>
    </border>
    <border>
      <left style="medium">
        <color auto="1"/>
      </left>
      <right style="medium">
        <color auto="1"/>
      </right>
      <top style="medium">
        <color auto="1"/>
      </top>
      <bottom/>
      <diagonal/>
    </border>
    <border>
      <left/>
      <right/>
      <top style="medium">
        <color auto="1"/>
      </top>
      <bottom/>
      <diagonal/>
    </border>
    <border>
      <left style="medium">
        <color auto="1"/>
      </left>
      <right style="medium">
        <color auto="1"/>
      </right>
      <top/>
      <bottom/>
      <diagonal/>
    </border>
    <border>
      <left/>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top/>
      <bottom/>
      <diagonal/>
    </border>
    <border>
      <left style="medium">
        <color auto="1"/>
      </left>
      <right/>
      <top style="medium">
        <color auto="1"/>
      </top>
      <bottom/>
      <diagonal/>
    </border>
    <border>
      <left style="medium">
        <color auto="1"/>
      </left>
      <right/>
      <top/>
      <bottom/>
      <diagonal/>
    </border>
    <border>
      <left style="medium">
        <color auto="1"/>
      </left>
      <right/>
      <top style="medium">
        <color auto="1"/>
      </top>
      <bottom style="medium">
        <color auto="1"/>
      </bottom>
      <diagonal/>
    </border>
    <border>
      <left/>
      <right style="medium">
        <color auto="1"/>
      </right>
      <top/>
      <bottom/>
      <diagonal/>
    </border>
    <border>
      <left style="medium">
        <color auto="1"/>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diagonal/>
    </border>
    <border>
      <left style="thin">
        <color indexed="64"/>
      </left>
      <right/>
      <top style="thin">
        <color indexed="64"/>
      </top>
      <bottom/>
      <diagonal/>
    </border>
    <border>
      <left/>
      <right/>
      <top style="thin">
        <color indexed="64"/>
      </top>
      <bottom/>
      <diagonal/>
    </border>
    <border>
      <left style="thin">
        <color indexed="64"/>
      </left>
      <right/>
      <top/>
      <bottom style="medium">
        <color auto="1"/>
      </bottom>
      <diagonal/>
    </border>
    <border>
      <left/>
      <right style="thin">
        <color indexed="64"/>
      </right>
      <top/>
      <bottom/>
      <diagonal/>
    </border>
    <border>
      <left style="thin">
        <color auto="1"/>
      </left>
      <right/>
      <top style="medium">
        <color auto="1"/>
      </top>
      <bottom/>
      <diagonal/>
    </border>
    <border>
      <left/>
      <right style="thin">
        <color indexed="64"/>
      </right>
      <top/>
      <bottom style="medium">
        <color indexed="64"/>
      </bottom>
      <diagonal/>
    </border>
    <border>
      <left/>
      <right style="thin">
        <color indexed="64"/>
      </right>
      <top style="medium">
        <color auto="1"/>
      </top>
      <bottom style="medium">
        <color auto="1"/>
      </bottom>
      <diagonal/>
    </border>
    <border>
      <left/>
      <right style="thin">
        <color indexed="64"/>
      </right>
      <top style="medium">
        <color auto="1"/>
      </top>
      <bottom/>
      <diagonal/>
    </border>
    <border>
      <left style="medium">
        <color auto="1"/>
      </left>
      <right style="thin">
        <color indexed="64"/>
      </right>
      <top style="medium">
        <color auto="1"/>
      </top>
      <bottom style="medium">
        <color auto="1"/>
      </bottom>
      <diagonal/>
    </border>
    <border>
      <left style="thin">
        <color auto="1"/>
      </left>
      <right style="thin">
        <color indexed="64"/>
      </right>
      <top style="medium">
        <color auto="1"/>
      </top>
      <bottom/>
      <diagonal/>
    </border>
    <border>
      <left style="thin">
        <color auto="1"/>
      </left>
      <right style="thin">
        <color indexed="64"/>
      </right>
      <top/>
      <bottom/>
      <diagonal/>
    </border>
    <border>
      <left style="thin">
        <color auto="1"/>
      </left>
      <right style="thin">
        <color indexed="64"/>
      </right>
      <top/>
      <bottom style="medium">
        <color auto="1"/>
      </bottom>
      <diagonal/>
    </border>
    <border>
      <left style="medium">
        <color auto="1"/>
      </left>
      <right style="thin">
        <color indexed="64"/>
      </right>
      <top style="medium">
        <color auto="1"/>
      </top>
      <bottom/>
      <diagonal/>
    </border>
    <border>
      <left style="medium">
        <color auto="1"/>
      </left>
      <right style="thin">
        <color indexed="64"/>
      </right>
      <top/>
      <bottom/>
      <diagonal/>
    </border>
    <border>
      <left style="thin">
        <color indexed="64"/>
      </left>
      <right style="medium">
        <color auto="1"/>
      </right>
      <top style="medium">
        <color auto="1"/>
      </top>
      <bottom style="medium">
        <color auto="1"/>
      </bottom>
      <diagonal/>
    </border>
    <border>
      <left style="thin">
        <color indexed="64"/>
      </left>
      <right/>
      <top/>
      <bottom style="thick">
        <color indexed="64"/>
      </bottom>
      <diagonal/>
    </border>
    <border>
      <left/>
      <right/>
      <top/>
      <bottom style="thick">
        <color indexed="64"/>
      </bottom>
      <diagonal/>
    </border>
    <border>
      <left/>
      <right style="thin">
        <color indexed="64"/>
      </right>
      <top/>
      <bottom style="thick">
        <color indexed="64"/>
      </bottom>
      <diagonal/>
    </border>
  </borders>
  <cellStyleXfs count="6">
    <xf numFmtId="0" fontId="0" fillId="0" borderId="0"/>
    <xf numFmtId="168" fontId="7" fillId="0" borderId="0" applyBorder="0" applyProtection="0"/>
    <xf numFmtId="164" fontId="3" fillId="0" borderId="0" applyFont="0" applyFill="0" applyBorder="0" applyProtection="0"/>
    <xf numFmtId="0" fontId="10" fillId="2" borderId="0" applyNumberFormat="0" applyBorder="0" applyAlignment="0" applyProtection="0"/>
    <xf numFmtId="164" fontId="1" fillId="0" borderId="0" applyFont="0" applyFill="0" applyBorder="0" applyProtection="0"/>
    <xf numFmtId="43" fontId="7" fillId="0" borderId="0" applyFont="0" applyFill="0" applyBorder="0" applyAlignment="0" applyProtection="0"/>
  </cellStyleXfs>
  <cellXfs count="269">
    <xf numFmtId="0" fontId="0" fillId="0" borderId="0" xfId="0"/>
    <xf numFmtId="0" fontId="0" fillId="0" borderId="1" xfId="0" applyBorder="1"/>
    <xf numFmtId="0" fontId="4" fillId="0" borderId="3" xfId="0" applyFont="1" applyBorder="1" applyAlignment="1">
      <alignment horizontal="justify" vertical="center" wrapText="1"/>
    </xf>
    <xf numFmtId="0" fontId="4" fillId="0" borderId="4" xfId="0" applyFont="1" applyBorder="1" applyAlignment="1">
      <alignment horizontal="justify" vertical="center" wrapText="1"/>
    </xf>
    <xf numFmtId="0" fontId="4" fillId="0" borderId="0" xfId="0" applyFont="1" applyAlignment="1">
      <alignment horizontal="justify" vertical="center" wrapText="1"/>
    </xf>
    <xf numFmtId="0" fontId="4" fillId="0" borderId="6" xfId="0" applyFont="1" applyBorder="1" applyAlignment="1">
      <alignment horizontal="justify" vertical="center" wrapText="1"/>
    </xf>
    <xf numFmtId="0" fontId="4" fillId="0" borderId="7" xfId="0" applyFont="1" applyBorder="1" applyAlignment="1">
      <alignment horizontal="justify" vertical="center" wrapText="1"/>
    </xf>
    <xf numFmtId="0" fontId="6" fillId="0" borderId="0" xfId="0" applyFont="1" applyAlignment="1">
      <alignment horizontal="right"/>
    </xf>
    <xf numFmtId="2" fontId="0" fillId="0" borderId="0" xfId="0" applyNumberFormat="1"/>
    <xf numFmtId="0" fontId="0" fillId="0" borderId="10" xfId="0" applyBorder="1"/>
    <xf numFmtId="0" fontId="4" fillId="0" borderId="11" xfId="0" applyFont="1" applyBorder="1" applyAlignment="1">
      <alignment horizontal="justify" vertical="center" wrapText="1"/>
    </xf>
    <xf numFmtId="0" fontId="4" fillId="0" borderId="5" xfId="0" applyFont="1" applyBorder="1" applyAlignment="1">
      <alignment horizontal="justify" vertical="center" wrapText="1"/>
    </xf>
    <xf numFmtId="0" fontId="4" fillId="0" borderId="4" xfId="0" applyFont="1" applyBorder="1" applyAlignment="1">
      <alignment horizontal="left" vertical="center" wrapText="1"/>
    </xf>
    <xf numFmtId="0" fontId="4" fillId="0" borderId="0" xfId="0" applyFont="1" applyAlignment="1">
      <alignment horizontal="justify" vertical="center"/>
    </xf>
    <xf numFmtId="0" fontId="4" fillId="0" borderId="12" xfId="0" applyFont="1" applyBorder="1" applyAlignment="1">
      <alignment horizontal="justify" vertical="center" wrapText="1"/>
    </xf>
    <xf numFmtId="2" fontId="0" fillId="0" borderId="11" xfId="0" applyNumberFormat="1" applyBorder="1" applyAlignment="1">
      <alignment horizontal="justify" vertical="center"/>
    </xf>
    <xf numFmtId="2" fontId="0" fillId="0" borderId="0" xfId="0" applyNumberFormat="1" applyAlignment="1">
      <alignment horizontal="justify" vertical="center"/>
    </xf>
    <xf numFmtId="2" fontId="0" fillId="0" borderId="2" xfId="0" applyNumberFormat="1" applyBorder="1" applyAlignment="1">
      <alignment horizontal="justify" vertical="center"/>
    </xf>
    <xf numFmtId="2" fontId="0" fillId="0" borderId="13" xfId="0" applyNumberFormat="1" applyBorder="1"/>
    <xf numFmtId="0" fontId="4" fillId="0" borderId="4" xfId="0" applyFont="1" applyBorder="1" applyAlignment="1">
      <alignment horizontal="justify" vertical="center"/>
    </xf>
    <xf numFmtId="2" fontId="0" fillId="0" borderId="5" xfId="0" applyNumberFormat="1" applyBorder="1" applyAlignment="1">
      <alignment horizontal="justify" vertical="center"/>
    </xf>
    <xf numFmtId="2" fontId="0" fillId="0" borderId="4" xfId="0" applyNumberFormat="1" applyBorder="1" applyAlignment="1">
      <alignment horizontal="justify" vertical="center"/>
    </xf>
    <xf numFmtId="2" fontId="0" fillId="0" borderId="4" xfId="0" applyNumberFormat="1" applyBorder="1"/>
    <xf numFmtId="2" fontId="0" fillId="0" borderId="6" xfId="0" applyNumberFormat="1" applyBorder="1"/>
    <xf numFmtId="0" fontId="4" fillId="0" borderId="5"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4" xfId="0" applyFont="1" applyBorder="1" applyAlignment="1">
      <alignment horizontal="justify" vertical="center" wrapText="1"/>
    </xf>
    <xf numFmtId="2" fontId="7" fillId="0" borderId="2" xfId="5" applyNumberFormat="1" applyBorder="1" applyAlignment="1" applyProtection="1">
      <alignment horizontal="right"/>
    </xf>
    <xf numFmtId="2" fontId="6" fillId="0" borderId="2" xfId="0" applyNumberFormat="1" applyFont="1" applyBorder="1" applyAlignment="1">
      <alignment horizontal="right" vertical="center"/>
    </xf>
    <xf numFmtId="2" fontId="0" fillId="0" borderId="2" xfId="0" applyNumberFormat="1" applyBorder="1"/>
    <xf numFmtId="2" fontId="0" fillId="0" borderId="16" xfId="0" applyNumberFormat="1" applyBorder="1"/>
    <xf numFmtId="167" fontId="7" fillId="0" borderId="0" xfId="5" applyNumberFormat="1" applyBorder="1" applyProtection="1"/>
    <xf numFmtId="2" fontId="7" fillId="0" borderId="0" xfId="5" applyNumberFormat="1" applyBorder="1" applyAlignment="1" applyProtection="1">
      <alignment horizontal="right"/>
    </xf>
    <xf numFmtId="2" fontId="7" fillId="0" borderId="4" xfId="5" applyNumberFormat="1" applyBorder="1" applyAlignment="1" applyProtection="1">
      <alignment horizontal="right"/>
    </xf>
    <xf numFmtId="2" fontId="6" fillId="0" borderId="4" xfId="0" applyNumberFormat="1" applyFont="1" applyBorder="1" applyAlignment="1">
      <alignment horizontal="right" vertical="center"/>
    </xf>
    <xf numFmtId="0" fontId="0" fillId="0" borderId="9" xfId="0" applyBorder="1"/>
    <xf numFmtId="0" fontId="6" fillId="0" borderId="0" xfId="0" applyFont="1" applyAlignment="1">
      <alignment horizontal="justify" vertical="center"/>
    </xf>
    <xf numFmtId="0" fontId="6" fillId="0" borderId="4" xfId="0" applyFont="1" applyBorder="1" applyAlignment="1">
      <alignment horizontal="justify" vertical="center"/>
    </xf>
    <xf numFmtId="0" fontId="4" fillId="0" borderId="10" xfId="0" applyFont="1" applyBorder="1"/>
    <xf numFmtId="2" fontId="6" fillId="0" borderId="0" xfId="0" applyNumberFormat="1" applyFont="1" applyAlignment="1">
      <alignment horizontal="justify" vertical="center"/>
    </xf>
    <xf numFmtId="2" fontId="6" fillId="0" borderId="4" xfId="0" applyNumberFormat="1" applyFont="1" applyBorder="1" applyAlignment="1">
      <alignment horizontal="justify" vertical="center"/>
    </xf>
    <xf numFmtId="165" fontId="0" fillId="0" borderId="0" xfId="0" applyNumberFormat="1" applyAlignment="1">
      <alignment horizontal="center"/>
    </xf>
    <xf numFmtId="165" fontId="0" fillId="0" borderId="0" xfId="0" applyNumberFormat="1"/>
    <xf numFmtId="1" fontId="0" fillId="0" borderId="0" xfId="0" applyNumberFormat="1"/>
    <xf numFmtId="0" fontId="4" fillId="0" borderId="1" xfId="0" applyFont="1" applyBorder="1" applyAlignment="1">
      <alignment horizontal="justify" vertical="center" wrapText="1"/>
    </xf>
    <xf numFmtId="1" fontId="0" fillId="0" borderId="4" xfId="0" applyNumberFormat="1" applyBorder="1"/>
    <xf numFmtId="166" fontId="0" fillId="0" borderId="2" xfId="0" applyNumberFormat="1" applyBorder="1"/>
    <xf numFmtId="0" fontId="0" fillId="0" borderId="2" xfId="0" applyBorder="1"/>
    <xf numFmtId="166" fontId="0" fillId="0" borderId="0" xfId="0" applyNumberFormat="1"/>
    <xf numFmtId="166" fontId="0" fillId="0" borderId="4" xfId="0" applyNumberFormat="1" applyBorder="1"/>
    <xf numFmtId="0" fontId="5" fillId="0" borderId="1" xfId="0" applyFont="1" applyBorder="1"/>
    <xf numFmtId="0" fontId="5" fillId="0" borderId="3" xfId="0" applyFont="1" applyBorder="1"/>
    <xf numFmtId="0" fontId="5" fillId="0" borderId="14" xfId="0" applyFont="1" applyBorder="1"/>
    <xf numFmtId="0" fontId="0" fillId="0" borderId="12" xfId="0" applyBorder="1"/>
    <xf numFmtId="0" fontId="0" fillId="0" borderId="7" xfId="0" applyBorder="1"/>
    <xf numFmtId="166" fontId="0" fillId="0" borderId="11" xfId="0" applyNumberFormat="1" applyBorder="1"/>
    <xf numFmtId="166" fontId="0" fillId="0" borderId="3" xfId="0" applyNumberFormat="1" applyBorder="1"/>
    <xf numFmtId="166" fontId="0" fillId="0" borderId="5" xfId="0" applyNumberFormat="1" applyBorder="1"/>
    <xf numFmtId="166" fontId="0" fillId="0" borderId="14" xfId="0" applyNumberFormat="1" applyBorder="1"/>
    <xf numFmtId="0" fontId="5" fillId="0" borderId="0" xfId="0" applyFont="1"/>
    <xf numFmtId="2" fontId="6" fillId="0" borderId="0" xfId="1" applyNumberFormat="1" applyFont="1" applyBorder="1" applyAlignment="1" applyProtection="1">
      <alignment horizontal="center" vertical="center"/>
    </xf>
    <xf numFmtId="2" fontId="8" fillId="0" borderId="2" xfId="5" applyNumberFormat="1" applyFont="1" applyBorder="1" applyAlignment="1" applyProtection="1">
      <alignment horizontal="right"/>
    </xf>
    <xf numFmtId="2" fontId="8" fillId="0" borderId="0" xfId="5" applyNumberFormat="1" applyFont="1" applyBorder="1" applyAlignment="1" applyProtection="1">
      <alignment horizontal="right"/>
    </xf>
    <xf numFmtId="2" fontId="8" fillId="0" borderId="4" xfId="5" applyNumberFormat="1" applyFont="1" applyBorder="1" applyAlignment="1" applyProtection="1">
      <alignment horizontal="right"/>
    </xf>
    <xf numFmtId="2" fontId="6" fillId="0" borderId="0" xfId="0" applyNumberFormat="1" applyFont="1" applyAlignment="1">
      <alignment vertical="center"/>
    </xf>
    <xf numFmtId="2" fontId="8" fillId="0" borderId="4" xfId="0" applyNumberFormat="1" applyFont="1" applyBorder="1" applyAlignment="1">
      <alignment horizontal="justify" vertical="center"/>
    </xf>
    <xf numFmtId="0" fontId="8" fillId="0" borderId="0" xfId="0" applyFont="1"/>
    <xf numFmtId="164" fontId="8" fillId="0" borderId="0" xfId="0" applyNumberFormat="1" applyFont="1"/>
    <xf numFmtId="0" fontId="8" fillId="0" borderId="0" xfId="0" applyFont="1" applyAlignment="1">
      <alignment horizontal="justify" vertical="center"/>
    </xf>
    <xf numFmtId="43" fontId="8" fillId="0" borderId="0" xfId="0" applyNumberFormat="1" applyFont="1"/>
    <xf numFmtId="2" fontId="0" fillId="0" borderId="11" xfId="0" applyNumberFormat="1" applyBorder="1"/>
    <xf numFmtId="2" fontId="0" fillId="0" borderId="5" xfId="0" applyNumberFormat="1" applyBorder="1"/>
    <xf numFmtId="2" fontId="0" fillId="0" borderId="10" xfId="0" applyNumberFormat="1" applyBorder="1"/>
    <xf numFmtId="2" fontId="6" fillId="0" borderId="2" xfId="0" applyNumberFormat="1" applyFont="1" applyBorder="1" applyAlignment="1">
      <alignment vertical="center"/>
    </xf>
    <xf numFmtId="2" fontId="6" fillId="0" borderId="16" xfId="1" applyNumberFormat="1" applyFont="1" applyBorder="1" applyAlignment="1" applyProtection="1">
      <alignment horizontal="right" vertical="center"/>
    </xf>
    <xf numFmtId="2" fontId="6" fillId="0" borderId="13" xfId="1" applyNumberFormat="1" applyFont="1" applyBorder="1" applyAlignment="1" applyProtection="1">
      <alignment horizontal="right" vertical="center"/>
    </xf>
    <xf numFmtId="2" fontId="6" fillId="0" borderId="4" xfId="0" applyNumberFormat="1" applyFont="1" applyBorder="1" applyAlignment="1">
      <alignment vertical="center"/>
    </xf>
    <xf numFmtId="2" fontId="6" fillId="0" borderId="6" xfId="1" applyNumberFormat="1" applyFont="1" applyBorder="1" applyAlignment="1" applyProtection="1">
      <alignment horizontal="right" vertical="center"/>
    </xf>
    <xf numFmtId="0" fontId="4" fillId="0" borderId="19" xfId="0" applyFont="1" applyBorder="1" applyAlignment="1">
      <alignment horizontal="justify" vertical="center" wrapText="1"/>
    </xf>
    <xf numFmtId="0" fontId="4" fillId="0" borderId="15" xfId="0" applyFont="1" applyBorder="1" applyAlignment="1">
      <alignment horizontal="center" vertical="center" wrapText="1"/>
    </xf>
    <xf numFmtId="0" fontId="4" fillId="0" borderId="9" xfId="0" applyFont="1" applyBorder="1" applyAlignment="1">
      <alignment horizontal="justify" vertical="center" wrapText="1"/>
    </xf>
    <xf numFmtId="0" fontId="4" fillId="0" borderId="22" xfId="0" applyFont="1" applyBorder="1" applyAlignment="1">
      <alignment horizontal="justify" vertical="center" wrapText="1"/>
    </xf>
    <xf numFmtId="0" fontId="4" fillId="0" borderId="12"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15" xfId="0" applyFont="1" applyBorder="1" applyAlignment="1">
      <alignment horizontal="justify" vertical="center" wrapText="1"/>
    </xf>
    <xf numFmtId="0" fontId="4" fillId="0" borderId="8" xfId="0" applyFont="1" applyBorder="1" applyAlignment="1">
      <alignment horizontal="justify" vertical="center" wrapText="1"/>
    </xf>
    <xf numFmtId="0" fontId="4" fillId="0" borderId="5" xfId="0" applyFont="1" applyBorder="1" applyAlignment="1">
      <alignment horizontal="justify" vertical="center"/>
    </xf>
    <xf numFmtId="0" fontId="4" fillId="0" borderId="24" xfId="0" applyFont="1" applyBorder="1" applyAlignment="1">
      <alignment horizontal="justify" vertical="center"/>
    </xf>
    <xf numFmtId="0" fontId="4" fillId="0" borderId="20" xfId="0" applyFont="1" applyBorder="1" applyAlignment="1">
      <alignment horizontal="justify" vertical="center"/>
    </xf>
    <xf numFmtId="0" fontId="4" fillId="0" borderId="22" xfId="0" applyFont="1" applyBorder="1" applyAlignment="1">
      <alignment horizontal="justify" vertical="center"/>
    </xf>
    <xf numFmtId="2" fontId="0" fillId="0" borderId="27" xfId="0" applyNumberFormat="1" applyBorder="1" applyAlignment="1">
      <alignment horizontal="justify" vertical="center"/>
    </xf>
    <xf numFmtId="2" fontId="0" fillId="0" borderId="26" xfId="0" applyNumberFormat="1" applyBorder="1" applyAlignment="1">
      <alignment horizontal="justify" vertical="center"/>
    </xf>
    <xf numFmtId="2" fontId="0" fillId="0" borderId="28" xfId="0" applyNumberFormat="1" applyBorder="1" applyAlignment="1">
      <alignment horizontal="justify" vertical="center"/>
    </xf>
    <xf numFmtId="0" fontId="0" fillId="0" borderId="29" xfId="0" applyBorder="1"/>
    <xf numFmtId="0" fontId="4" fillId="0" borderId="30" xfId="0" applyFont="1" applyBorder="1" applyAlignment="1">
      <alignment horizontal="justify" vertical="center" wrapText="1"/>
    </xf>
    <xf numFmtId="0" fontId="4" fillId="0" borderId="25" xfId="0" applyFont="1" applyBorder="1" applyAlignment="1">
      <alignment horizontal="justify" vertical="center" wrapText="1"/>
    </xf>
    <xf numFmtId="0" fontId="4" fillId="0" borderId="23" xfId="0" applyFont="1" applyBorder="1" applyAlignment="1">
      <alignment horizontal="justify" vertical="center" wrapText="1"/>
    </xf>
    <xf numFmtId="2" fontId="9" fillId="0" borderId="0" xfId="0" applyNumberFormat="1" applyFont="1" applyAlignment="1">
      <alignment horizontal="justify" vertical="center"/>
    </xf>
    <xf numFmtId="2" fontId="9" fillId="0" borderId="4" xfId="0" applyNumberFormat="1" applyFont="1" applyBorder="1" applyAlignment="1">
      <alignment horizontal="justify" vertical="center"/>
    </xf>
    <xf numFmtId="164" fontId="2" fillId="0" borderId="2" xfId="0" applyNumberFormat="1" applyFont="1" applyBorder="1" applyAlignment="1">
      <alignment horizontal="center"/>
    </xf>
    <xf numFmtId="2" fontId="0" fillId="0" borderId="24" xfId="0" applyNumberFormat="1" applyBorder="1" applyAlignment="1">
      <alignment horizontal="justify" vertical="center"/>
    </xf>
    <xf numFmtId="2" fontId="2" fillId="0" borderId="9" xfId="1" applyNumberFormat="1" applyFont="1" applyBorder="1" applyAlignment="1">
      <alignment horizontal="center"/>
    </xf>
    <xf numFmtId="164" fontId="2" fillId="0" borderId="0" xfId="0" applyNumberFormat="1" applyFont="1" applyAlignment="1">
      <alignment horizontal="center"/>
    </xf>
    <xf numFmtId="2" fontId="0" fillId="0" borderId="20" xfId="0" applyNumberFormat="1" applyBorder="1" applyAlignment="1">
      <alignment horizontal="justify" vertical="center"/>
    </xf>
    <xf numFmtId="2" fontId="0" fillId="0" borderId="9" xfId="1" applyNumberFormat="1" applyFont="1" applyBorder="1" applyAlignment="1">
      <alignment horizontal="center"/>
    </xf>
    <xf numFmtId="2" fontId="2" fillId="0" borderId="32" xfId="1" applyNumberFormat="1" applyFont="1" applyBorder="1" applyAlignment="1">
      <alignment horizontal="center"/>
    </xf>
    <xf numFmtId="164" fontId="2" fillId="0" borderId="33" xfId="0" applyNumberFormat="1" applyFont="1" applyBorder="1" applyAlignment="1">
      <alignment horizontal="center"/>
    </xf>
    <xf numFmtId="2" fontId="0" fillId="0" borderId="33" xfId="0" applyNumberFormat="1" applyBorder="1" applyAlignment="1">
      <alignment horizontal="justify" vertical="center"/>
    </xf>
    <xf numFmtId="2" fontId="0" fillId="0" borderId="34" xfId="0" applyNumberFormat="1" applyBorder="1" applyAlignment="1">
      <alignment horizontal="justify" vertical="center"/>
    </xf>
    <xf numFmtId="2" fontId="2" fillId="0" borderId="9" xfId="3" applyNumberFormat="1" applyFont="1" applyFill="1" applyBorder="1" applyAlignment="1">
      <alignment horizontal="center"/>
    </xf>
    <xf numFmtId="2" fontId="2" fillId="0" borderId="21" xfId="3" applyNumberFormat="1" applyFont="1" applyFill="1" applyBorder="1" applyAlignment="1">
      <alignment horizontal="center"/>
    </xf>
    <xf numFmtId="2" fontId="8" fillId="0" borderId="2" xfId="0" applyNumberFormat="1" applyFont="1" applyBorder="1" applyAlignment="1">
      <alignment horizontal="justify" vertical="center"/>
    </xf>
    <xf numFmtId="0" fontId="11" fillId="0" borderId="0" xfId="0" applyFont="1" applyAlignment="1">
      <alignment vertical="center" wrapText="1"/>
    </xf>
    <xf numFmtId="0" fontId="0" fillId="0" borderId="0" xfId="0" applyAlignment="1">
      <alignment wrapText="1"/>
    </xf>
    <xf numFmtId="0" fontId="0" fillId="0" borderId="0" xfId="0" applyAlignment="1">
      <alignment horizontal="left" vertical="center" wrapText="1"/>
    </xf>
    <xf numFmtId="0" fontId="12" fillId="0" borderId="0" xfId="0" applyFont="1" applyAlignment="1">
      <alignment horizontal="left" vertical="center" wrapText="1"/>
    </xf>
    <xf numFmtId="0" fontId="9" fillId="0" borderId="0" xfId="0" applyFont="1" applyAlignment="1">
      <alignment horizontal="left" vertical="center" wrapText="1"/>
    </xf>
    <xf numFmtId="0" fontId="12" fillId="0" borderId="0" xfId="0" applyFont="1" applyAlignment="1">
      <alignment wrapText="1"/>
    </xf>
    <xf numFmtId="0" fontId="9" fillId="0" borderId="0" xfId="0" applyFont="1" applyAlignment="1">
      <alignment wrapText="1"/>
    </xf>
    <xf numFmtId="2" fontId="0" fillId="0" borderId="0" xfId="0" applyNumberFormat="1" applyAlignment="1">
      <alignment horizontal="left"/>
    </xf>
    <xf numFmtId="2" fontId="9" fillId="0" borderId="11" xfId="0" applyNumberFormat="1" applyFont="1" applyBorder="1" applyAlignment="1">
      <alignment horizontal="justify" vertical="center" wrapText="1"/>
    </xf>
    <xf numFmtId="2" fontId="9" fillId="0" borderId="5" xfId="0" applyNumberFormat="1" applyFont="1" applyBorder="1" applyAlignment="1">
      <alignment horizontal="justify" vertical="center" wrapText="1"/>
    </xf>
    <xf numFmtId="2" fontId="6" fillId="0" borderId="26" xfId="0" applyNumberFormat="1" applyFont="1" applyBorder="1" applyAlignment="1">
      <alignment horizontal="center" vertical="center"/>
    </xf>
    <xf numFmtId="2" fontId="6" fillId="0" borderId="27" xfId="0" applyNumberFormat="1" applyFont="1" applyBorder="1" applyAlignment="1">
      <alignment horizontal="center" vertical="center"/>
    </xf>
    <xf numFmtId="2" fontId="6" fillId="0" borderId="28" xfId="0" applyNumberFormat="1" applyFont="1" applyBorder="1" applyAlignment="1">
      <alignment horizontal="center" vertical="center"/>
    </xf>
    <xf numFmtId="2" fontId="6" fillId="0" borderId="2" xfId="0" applyNumberFormat="1" applyFont="1" applyBorder="1" applyAlignment="1">
      <alignment horizontal="justify" vertical="center"/>
    </xf>
    <xf numFmtId="2" fontId="9" fillId="0" borderId="4" xfId="0" applyNumberFormat="1" applyFont="1" applyBorder="1" applyAlignment="1">
      <alignment horizontal="justify" vertical="center" wrapText="1"/>
    </xf>
    <xf numFmtId="2" fontId="9" fillId="0" borderId="10" xfId="0" applyNumberFormat="1" applyFont="1" applyBorder="1" applyAlignment="1">
      <alignment horizontal="justify" vertical="center" wrapText="1"/>
    </xf>
    <xf numFmtId="2" fontId="9" fillId="0" borderId="2" xfId="0" applyNumberFormat="1" applyFont="1" applyBorder="1" applyAlignment="1">
      <alignment horizontal="justify" vertical="center" wrapText="1"/>
    </xf>
    <xf numFmtId="2" fontId="9" fillId="0" borderId="16" xfId="0" applyNumberFormat="1" applyFont="1" applyBorder="1" applyAlignment="1">
      <alignment horizontal="justify" vertical="center" wrapText="1"/>
    </xf>
    <xf numFmtId="2" fontId="9" fillId="0" borderId="0" xfId="0" applyNumberFormat="1" applyFont="1" applyAlignment="1">
      <alignment horizontal="justify" vertical="center" wrapText="1"/>
    </xf>
    <xf numFmtId="2" fontId="9" fillId="0" borderId="13" xfId="0" applyNumberFormat="1" applyFont="1" applyBorder="1" applyAlignment="1">
      <alignment horizontal="justify" vertical="center" wrapText="1"/>
    </xf>
    <xf numFmtId="2" fontId="9" fillId="0" borderId="6" xfId="0" applyNumberFormat="1" applyFont="1" applyBorder="1" applyAlignment="1">
      <alignment horizontal="justify" vertical="center" wrapText="1"/>
    </xf>
    <xf numFmtId="2" fontId="6" fillId="0" borderId="22" xfId="0" applyNumberFormat="1" applyFont="1" applyBorder="1" applyAlignment="1">
      <alignment horizontal="justify" vertical="center"/>
    </xf>
    <xf numFmtId="0" fontId="6" fillId="0" borderId="2" xfId="0" applyFont="1" applyBorder="1" applyAlignment="1">
      <alignment horizontal="justify" vertical="center"/>
    </xf>
    <xf numFmtId="2" fontId="0" fillId="0" borderId="2" xfId="0" applyNumberFormat="1" applyBorder="1" applyAlignment="1">
      <alignment horizontal="right"/>
    </xf>
    <xf numFmtId="2" fontId="6" fillId="0" borderId="2" xfId="0" applyNumberFormat="1" applyFont="1" applyBorder="1" applyAlignment="1">
      <alignment horizontal="right"/>
    </xf>
    <xf numFmtId="2" fontId="0" fillId="0" borderId="4" xfId="0" applyNumberFormat="1" applyBorder="1" applyAlignment="1">
      <alignment horizontal="right"/>
    </xf>
    <xf numFmtId="2" fontId="6" fillId="0" borderId="4" xfId="0" applyNumberFormat="1" applyFont="1" applyBorder="1" applyAlignment="1">
      <alignment horizontal="right"/>
    </xf>
    <xf numFmtId="2" fontId="9" fillId="0" borderId="11" xfId="0" applyNumberFormat="1" applyFont="1" applyBorder="1" applyAlignment="1">
      <alignment horizontal="left" vertical="center" wrapText="1"/>
    </xf>
    <xf numFmtId="2" fontId="9" fillId="0" borderId="5" xfId="0" applyNumberFormat="1" applyFont="1" applyBorder="1" applyAlignment="1">
      <alignment horizontal="left" vertical="center" wrapText="1"/>
    </xf>
    <xf numFmtId="0" fontId="9" fillId="0" borderId="4" xfId="0" applyFont="1" applyBorder="1" applyAlignment="1">
      <alignment horizontal="left" vertical="center" wrapText="1"/>
    </xf>
    <xf numFmtId="2" fontId="0" fillId="0" borderId="4" xfId="0" applyNumberFormat="1" applyBorder="1" applyAlignment="1">
      <alignment horizontal="left"/>
    </xf>
    <xf numFmtId="2" fontId="9" fillId="0" borderId="4" xfId="0" applyNumberFormat="1" applyFont="1" applyBorder="1" applyAlignment="1">
      <alignment horizontal="left" vertical="center" wrapText="1"/>
    </xf>
    <xf numFmtId="1" fontId="0" fillId="0" borderId="2" xfId="0" applyNumberFormat="1" applyBorder="1"/>
    <xf numFmtId="2" fontId="6" fillId="0" borderId="10" xfId="0" applyNumberFormat="1" applyFont="1" applyBorder="1" applyAlignment="1">
      <alignment horizontal="center"/>
    </xf>
    <xf numFmtId="2" fontId="6" fillId="0" borderId="11" xfId="0" applyNumberFormat="1" applyFont="1" applyBorder="1" applyAlignment="1">
      <alignment horizontal="center"/>
    </xf>
    <xf numFmtId="2" fontId="6" fillId="0" borderId="5" xfId="0" applyNumberFormat="1" applyFont="1" applyBorder="1" applyAlignment="1">
      <alignment horizontal="center"/>
    </xf>
    <xf numFmtId="166" fontId="0" fillId="0" borderId="1" xfId="0" applyNumberFormat="1" applyBorder="1"/>
    <xf numFmtId="2" fontId="13" fillId="0" borderId="0" xfId="0" applyNumberFormat="1" applyFont="1"/>
    <xf numFmtId="2" fontId="13" fillId="0" borderId="10" xfId="0" applyNumberFormat="1" applyFont="1" applyBorder="1"/>
    <xf numFmtId="2" fontId="13" fillId="0" borderId="2" xfId="0" applyNumberFormat="1" applyFont="1" applyBorder="1"/>
    <xf numFmtId="2" fontId="13" fillId="0" borderId="11" xfId="0" applyNumberFormat="1" applyFont="1" applyBorder="1"/>
    <xf numFmtId="2" fontId="13" fillId="0" borderId="5" xfId="0" applyNumberFormat="1" applyFont="1" applyBorder="1"/>
    <xf numFmtId="2" fontId="13" fillId="0" borderId="4" xfId="0" applyNumberFormat="1" applyFont="1" applyBorder="1"/>
    <xf numFmtId="2" fontId="0" fillId="0" borderId="10" xfId="0" applyNumberFormat="1" applyBorder="1" applyAlignment="1">
      <alignment horizontal="right"/>
    </xf>
    <xf numFmtId="2" fontId="0" fillId="0" borderId="11" xfId="0" applyNumberFormat="1" applyBorder="1" applyAlignment="1">
      <alignment horizontal="right"/>
    </xf>
    <xf numFmtId="2" fontId="0" fillId="0" borderId="0" xfId="0" applyNumberFormat="1" applyAlignment="1">
      <alignment horizontal="right"/>
    </xf>
    <xf numFmtId="2" fontId="6" fillId="0" borderId="0" xfId="0" applyNumberFormat="1" applyFont="1" applyAlignment="1">
      <alignment horizontal="right"/>
    </xf>
    <xf numFmtId="2" fontId="0" fillId="0" borderId="5" xfId="0" applyNumberFormat="1" applyBorder="1" applyAlignment="1">
      <alignment horizontal="right"/>
    </xf>
    <xf numFmtId="0" fontId="4" fillId="0" borderId="13" xfId="0" applyFont="1" applyBorder="1" applyAlignment="1">
      <alignment horizontal="justify" vertical="center" wrapText="1"/>
    </xf>
    <xf numFmtId="2" fontId="6" fillId="0" borderId="1" xfId="0" applyNumberFormat="1" applyFont="1" applyBorder="1" applyAlignment="1">
      <alignment horizontal="right" vertical="center"/>
    </xf>
    <xf numFmtId="2" fontId="6" fillId="0" borderId="3" xfId="0" applyNumberFormat="1" applyFont="1" applyBorder="1" applyAlignment="1">
      <alignment horizontal="right" vertical="center"/>
    </xf>
    <xf numFmtId="2" fontId="6" fillId="0" borderId="14" xfId="0" applyNumberFormat="1" applyFont="1" applyBorder="1" applyAlignment="1">
      <alignment horizontal="right" vertical="center"/>
    </xf>
    <xf numFmtId="2" fontId="6" fillId="0" borderId="11" xfId="0" applyNumberFormat="1" applyFont="1" applyBorder="1" applyAlignment="1">
      <alignment vertical="center"/>
    </xf>
    <xf numFmtId="2" fontId="6" fillId="0" borderId="5" xfId="0" applyNumberFormat="1" applyFont="1" applyBorder="1" applyAlignment="1">
      <alignment vertical="center"/>
    </xf>
    <xf numFmtId="2" fontId="9" fillId="0" borderId="10" xfId="0" applyNumberFormat="1" applyFont="1" applyBorder="1" applyAlignment="1">
      <alignment horizontal="left" vertical="center" wrapText="1"/>
    </xf>
    <xf numFmtId="0" fontId="9" fillId="0" borderId="2" xfId="0" applyFont="1" applyBorder="1" applyAlignment="1">
      <alignment horizontal="left" vertical="center" wrapText="1"/>
    </xf>
    <xf numFmtId="2" fontId="0" fillId="0" borderId="2" xfId="0" applyNumberFormat="1" applyBorder="1" applyAlignment="1">
      <alignment horizontal="left"/>
    </xf>
    <xf numFmtId="2" fontId="9" fillId="0" borderId="2" xfId="0" applyNumberFormat="1" applyFont="1" applyBorder="1" applyAlignment="1">
      <alignment horizontal="left" vertical="center" wrapText="1"/>
    </xf>
    <xf numFmtId="2" fontId="0" fillId="3" borderId="2" xfId="4" applyNumberFormat="1" applyFont="1" applyFill="1" applyBorder="1" applyAlignment="1">
      <alignment horizontal="right"/>
    </xf>
    <xf numFmtId="2" fontId="0" fillId="3" borderId="16" xfId="4" applyNumberFormat="1" applyFont="1" applyFill="1" applyBorder="1" applyAlignment="1">
      <alignment horizontal="right"/>
    </xf>
    <xf numFmtId="2" fontId="9" fillId="0" borderId="0" xfId="0" applyNumberFormat="1" applyFont="1" applyAlignment="1">
      <alignment horizontal="left" vertical="center" wrapText="1"/>
    </xf>
    <xf numFmtId="2" fontId="0" fillId="3" borderId="0" xfId="4" applyNumberFormat="1" applyFont="1" applyFill="1" applyBorder="1" applyAlignment="1">
      <alignment horizontal="right"/>
    </xf>
    <xf numFmtId="2" fontId="0" fillId="3" borderId="13" xfId="4" applyNumberFormat="1" applyFont="1" applyFill="1" applyBorder="1" applyAlignment="1">
      <alignment horizontal="right"/>
    </xf>
    <xf numFmtId="2" fontId="0" fillId="3" borderId="4" xfId="4" applyNumberFormat="1" applyFont="1" applyFill="1" applyBorder="1" applyAlignment="1">
      <alignment horizontal="right"/>
    </xf>
    <xf numFmtId="2" fontId="0" fillId="3" borderId="6" xfId="4" applyNumberFormat="1" applyFont="1" applyFill="1" applyBorder="1" applyAlignment="1">
      <alignment horizontal="right"/>
    </xf>
    <xf numFmtId="2" fontId="6" fillId="0" borderId="10" xfId="0" applyNumberFormat="1" applyFont="1" applyBorder="1" applyAlignment="1">
      <alignment horizontal="left" vertical="center"/>
    </xf>
    <xf numFmtId="2" fontId="8" fillId="0" borderId="16" xfId="0" applyNumberFormat="1" applyFont="1" applyBorder="1" applyAlignment="1">
      <alignment horizontal="justify" vertical="center"/>
    </xf>
    <xf numFmtId="2" fontId="6" fillId="0" borderId="11" xfId="0" applyNumberFormat="1" applyFont="1" applyBorder="1" applyAlignment="1">
      <alignment horizontal="justify" vertical="center"/>
    </xf>
    <xf numFmtId="2" fontId="8" fillId="0" borderId="0" xfId="0" applyNumberFormat="1" applyFont="1" applyAlignment="1">
      <alignment horizontal="justify" vertical="center"/>
    </xf>
    <xf numFmtId="2" fontId="8" fillId="0" borderId="13" xfId="0" applyNumberFormat="1" applyFont="1" applyBorder="1" applyAlignment="1">
      <alignment horizontal="justify" vertical="center"/>
    </xf>
    <xf numFmtId="2" fontId="6" fillId="0" borderId="5" xfId="0" applyNumberFormat="1" applyFont="1" applyBorder="1" applyAlignment="1">
      <alignment horizontal="justify" vertical="center"/>
    </xf>
    <xf numFmtId="2" fontId="8" fillId="0" borderId="6" xfId="0" applyNumberFormat="1" applyFont="1" applyBorder="1" applyAlignment="1">
      <alignment horizontal="justify" vertical="center"/>
    </xf>
    <xf numFmtId="2" fontId="8" fillId="0" borderId="10" xfId="0" applyNumberFormat="1" applyFont="1" applyBorder="1" applyAlignment="1">
      <alignment horizontal="justify" vertical="center"/>
    </xf>
    <xf numFmtId="2" fontId="8" fillId="0" borderId="11" xfId="0" applyNumberFormat="1" applyFont="1" applyBorder="1" applyAlignment="1">
      <alignment horizontal="justify" vertical="center"/>
    </xf>
    <xf numFmtId="2" fontId="8" fillId="0" borderId="5" xfId="0" applyNumberFormat="1" applyFont="1" applyBorder="1" applyAlignment="1">
      <alignment horizontal="justify" vertical="center"/>
    </xf>
    <xf numFmtId="2" fontId="6" fillId="0" borderId="10" xfId="1" applyNumberFormat="1" applyFont="1" applyBorder="1" applyAlignment="1" applyProtection="1">
      <alignment horizontal="center" vertical="center"/>
    </xf>
    <xf numFmtId="2" fontId="6" fillId="0" borderId="11" xfId="1" applyNumberFormat="1" applyFont="1" applyBorder="1" applyAlignment="1" applyProtection="1">
      <alignment horizontal="center" vertical="center"/>
    </xf>
    <xf numFmtId="2" fontId="6" fillId="0" borderId="5" xfId="1" applyNumberFormat="1" applyFont="1" applyBorder="1" applyAlignment="1" applyProtection="1">
      <alignment horizontal="center" vertical="center"/>
    </xf>
    <xf numFmtId="0" fontId="0" fillId="0" borderId="15" xfId="0" applyBorder="1"/>
    <xf numFmtId="0" fontId="0" fillId="0" borderId="8" xfId="0" applyBorder="1"/>
    <xf numFmtId="2" fontId="6" fillId="0" borderId="4" xfId="1" applyNumberFormat="1" applyFont="1" applyBorder="1" applyAlignment="1" applyProtection="1">
      <alignment horizontal="center" vertical="center"/>
    </xf>
    <xf numFmtId="0" fontId="0" fillId="0" borderId="0" xfId="0" applyAlignment="1">
      <alignment horizontal="center"/>
    </xf>
    <xf numFmtId="166" fontId="0" fillId="0" borderId="0" xfId="5" applyNumberFormat="1" applyFont="1" applyBorder="1" applyAlignment="1">
      <alignment horizontal="center"/>
    </xf>
    <xf numFmtId="0" fontId="4" fillId="0" borderId="10" xfId="0" applyFont="1" applyBorder="1" applyAlignment="1">
      <alignment horizontal="justify" vertical="center" wrapText="1"/>
    </xf>
    <xf numFmtId="0" fontId="4" fillId="0" borderId="10" xfId="0" applyFont="1" applyBorder="1" applyAlignment="1">
      <alignment horizontal="center" vertical="center" wrapText="1"/>
    </xf>
    <xf numFmtId="2" fontId="6" fillId="0" borderId="21" xfId="0" applyNumberFormat="1" applyFont="1" applyBorder="1" applyAlignment="1">
      <alignment vertical="center"/>
    </xf>
    <xf numFmtId="2" fontId="6" fillId="0" borderId="9" xfId="0" applyNumberFormat="1" applyFont="1" applyBorder="1" applyAlignment="1">
      <alignment vertical="center"/>
    </xf>
    <xf numFmtId="2" fontId="6" fillId="0" borderId="19" xfId="0" applyNumberFormat="1" applyFont="1" applyBorder="1" applyAlignment="1">
      <alignment vertical="center"/>
    </xf>
    <xf numFmtId="164" fontId="0" fillId="0" borderId="0" xfId="0" applyNumberFormat="1"/>
    <xf numFmtId="2" fontId="6" fillId="0" borderId="0" xfId="0" applyNumberFormat="1" applyFont="1" applyAlignment="1">
      <alignment horizontal="right" vertical="center"/>
    </xf>
    <xf numFmtId="0" fontId="0" fillId="0" borderId="11" xfId="0" applyBorder="1"/>
    <xf numFmtId="0" fontId="0" fillId="0" borderId="5" xfId="0" applyBorder="1"/>
    <xf numFmtId="43" fontId="7" fillId="0" borderId="0" xfId="5" applyBorder="1" applyProtection="1"/>
    <xf numFmtId="43" fontId="7" fillId="0" borderId="2" xfId="5" applyBorder="1" applyProtection="1"/>
    <xf numFmtId="43" fontId="7" fillId="0" borderId="4" xfId="5" applyBorder="1" applyProtection="1"/>
    <xf numFmtId="43" fontId="7" fillId="0" borderId="10" xfId="5" applyBorder="1" applyProtection="1"/>
    <xf numFmtId="2" fontId="6" fillId="0" borderId="16" xfId="0" applyNumberFormat="1" applyFont="1" applyBorder="1" applyAlignment="1">
      <alignment horizontal="right" vertical="center"/>
    </xf>
    <xf numFmtId="43" fontId="7" fillId="0" borderId="11" xfId="5" applyBorder="1" applyProtection="1"/>
    <xf numFmtId="2" fontId="6" fillId="0" borderId="13" xfId="0" applyNumberFormat="1" applyFont="1" applyBorder="1" applyAlignment="1">
      <alignment horizontal="right" vertical="center"/>
    </xf>
    <xf numFmtId="43" fontId="7" fillId="0" borderId="5" xfId="5" applyBorder="1" applyProtection="1"/>
    <xf numFmtId="2" fontId="6" fillId="0" borderId="6" xfId="0" applyNumberFormat="1" applyFont="1" applyBorder="1" applyAlignment="1">
      <alignment horizontal="right" vertical="center"/>
    </xf>
    <xf numFmtId="2" fontId="6" fillId="0" borderId="10" xfId="0" applyNumberFormat="1" applyFont="1" applyBorder="1" applyAlignment="1">
      <alignment horizontal="right" vertical="center"/>
    </xf>
    <xf numFmtId="2" fontId="6" fillId="0" borderId="11" xfId="0" applyNumberFormat="1" applyFont="1" applyBorder="1" applyAlignment="1">
      <alignment horizontal="right" vertical="center"/>
    </xf>
    <xf numFmtId="2" fontId="6" fillId="0" borderId="5" xfId="0" applyNumberFormat="1" applyFont="1" applyBorder="1" applyAlignment="1">
      <alignment horizontal="right" vertical="center"/>
    </xf>
    <xf numFmtId="0" fontId="0" fillId="0" borderId="16" xfId="0" applyBorder="1"/>
    <xf numFmtId="0" fontId="0" fillId="0" borderId="13" xfId="0" applyBorder="1"/>
    <xf numFmtId="43" fontId="0" fillId="0" borderId="10" xfId="0" applyNumberFormat="1" applyBorder="1"/>
    <xf numFmtId="43" fontId="0" fillId="0" borderId="16" xfId="0" applyNumberFormat="1" applyBorder="1"/>
    <xf numFmtId="43" fontId="0" fillId="0" borderId="11" xfId="0" applyNumberFormat="1" applyBorder="1"/>
    <xf numFmtId="43" fontId="0" fillId="0" borderId="13" xfId="0" applyNumberFormat="1" applyBorder="1"/>
    <xf numFmtId="43" fontId="0" fillId="0" borderId="5" xfId="0" applyNumberFormat="1" applyBorder="1"/>
    <xf numFmtId="43" fontId="0" fillId="0" borderId="6" xfId="0" applyNumberFormat="1" applyBorder="1"/>
    <xf numFmtId="0" fontId="0" fillId="0" borderId="6" xfId="0" applyBorder="1"/>
    <xf numFmtId="0" fontId="12" fillId="0" borderId="10" xfId="0" applyFont="1" applyBorder="1" applyAlignment="1">
      <alignment wrapText="1"/>
    </xf>
    <xf numFmtId="0" fontId="12" fillId="0" borderId="16" xfId="0" applyFont="1" applyBorder="1" applyAlignment="1">
      <alignment wrapText="1"/>
    </xf>
    <xf numFmtId="0" fontId="12" fillId="0" borderId="2" xfId="0" applyFont="1" applyBorder="1" applyAlignment="1">
      <alignment wrapText="1"/>
    </xf>
    <xf numFmtId="0" fontId="4" fillId="0" borderId="8" xfId="0" applyFont="1" applyBorder="1" applyAlignment="1">
      <alignment horizontal="justify" vertical="center"/>
    </xf>
    <xf numFmtId="169" fontId="6" fillId="0" borderId="0" xfId="0" applyNumberFormat="1" applyFont="1" applyAlignment="1">
      <alignment horizontal="justify" vertical="center"/>
    </xf>
    <xf numFmtId="2" fontId="8" fillId="0" borderId="1" xfId="0" applyNumberFormat="1" applyFont="1" applyBorder="1" applyAlignment="1">
      <alignment horizontal="justify" vertical="center"/>
    </xf>
    <xf numFmtId="2" fontId="8" fillId="0" borderId="3" xfId="0" applyNumberFormat="1" applyFont="1" applyBorder="1" applyAlignment="1">
      <alignment horizontal="justify" vertical="center"/>
    </xf>
    <xf numFmtId="2" fontId="8" fillId="0" borderId="14" xfId="0" applyNumberFormat="1" applyFont="1" applyBorder="1" applyAlignment="1">
      <alignment horizontal="justify" vertical="center"/>
    </xf>
    <xf numFmtId="0" fontId="12" fillId="0" borderId="10" xfId="0" applyFont="1" applyBorder="1" applyAlignment="1">
      <alignment horizontal="center" wrapText="1"/>
    </xf>
    <xf numFmtId="0" fontId="12" fillId="0" borderId="16" xfId="0" applyFont="1" applyBorder="1" applyAlignment="1">
      <alignment horizont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8"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0" xfId="0" applyFont="1" applyBorder="1" applyAlignment="1">
      <alignment horizontal="center"/>
    </xf>
    <xf numFmtId="0" fontId="4" fillId="0" borderId="2" xfId="0" applyFont="1" applyBorder="1" applyAlignment="1">
      <alignment horizontal="center"/>
    </xf>
    <xf numFmtId="0" fontId="4" fillId="0" borderId="16" xfId="0" applyFont="1" applyBorder="1" applyAlignment="1">
      <alignment horizontal="center"/>
    </xf>
    <xf numFmtId="0" fontId="4" fillId="0" borderId="7" xfId="0" applyFont="1" applyBorder="1" applyAlignment="1">
      <alignment horizontal="center" vertical="center" wrapText="1"/>
    </xf>
    <xf numFmtId="0" fontId="4" fillId="0" borderId="7" xfId="0" applyFont="1" applyBorder="1" applyAlignment="1">
      <alignment horizontal="center"/>
    </xf>
    <xf numFmtId="0" fontId="4" fillId="0" borderId="5"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2" xfId="0" applyFont="1" applyBorder="1" applyAlignment="1">
      <alignment horizontal="center" vertical="center" wrapText="1"/>
    </xf>
    <xf numFmtId="0" fontId="12" fillId="0" borderId="12" xfId="0" applyFont="1" applyBorder="1" applyAlignment="1">
      <alignment horizontal="center"/>
    </xf>
    <xf numFmtId="0" fontId="12" fillId="0" borderId="8" xfId="0" applyFont="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vertical="center"/>
    </xf>
    <xf numFmtId="0" fontId="4" fillId="0" borderId="7" xfId="0" applyFont="1" applyBorder="1" applyAlignment="1">
      <alignment horizontal="center" vertical="center"/>
    </xf>
    <xf numFmtId="0" fontId="4" fillId="0" borderId="1"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3" xfId="0" applyFont="1" applyBorder="1" applyAlignment="1">
      <alignment horizontal="center" vertical="center" wrapText="1"/>
    </xf>
    <xf numFmtId="0" fontId="12" fillId="0" borderId="15" xfId="0" applyFont="1" applyBorder="1" applyAlignment="1">
      <alignment horizontal="center"/>
    </xf>
    <xf numFmtId="0" fontId="12" fillId="0" borderId="10" xfId="0" applyFont="1" applyBorder="1" applyAlignment="1">
      <alignment horizontal="center"/>
    </xf>
    <xf numFmtId="0" fontId="12" fillId="0" borderId="2" xfId="0" applyFont="1" applyBorder="1" applyAlignment="1">
      <alignment horizontal="center"/>
    </xf>
    <xf numFmtId="0" fontId="12" fillId="0" borderId="16" xfId="0" applyFont="1" applyBorder="1" applyAlignment="1">
      <alignment horizontal="center"/>
    </xf>
    <xf numFmtId="0" fontId="0" fillId="0" borderId="12" xfId="0" applyBorder="1" applyAlignment="1">
      <alignment horizontal="center"/>
    </xf>
    <xf numFmtId="0" fontId="0" fillId="0" borderId="15" xfId="0" applyBorder="1" applyAlignment="1">
      <alignment horizontal="center"/>
    </xf>
    <xf numFmtId="0" fontId="0" fillId="0" borderId="8" xfId="0" applyBorder="1" applyAlignment="1">
      <alignment horizontal="center"/>
    </xf>
    <xf numFmtId="0" fontId="0" fillId="0" borderId="0" xfId="0" applyAlignment="1">
      <alignment horizontal="center"/>
    </xf>
  </cellXfs>
  <cellStyles count="6">
    <cellStyle name="Comma" xfId="5" xr:uid="{00000000-0005-0000-0000-000006000000}"/>
    <cellStyle name="Comma 2" xfId="4" xr:uid="{9BAAE378-0136-4EC1-AF7D-1042448FB9AD}"/>
    <cellStyle name="Komma 2" xfId="2" xr:uid="{4AC2EC8B-B5EC-4A3C-BF1F-08F047B9B203}"/>
    <cellStyle name="Prozent" xfId="1" builtinId="5"/>
    <cellStyle name="Schlecht" xfId="3" builtinId="27"/>
    <cellStyle name="Standard"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6A6A6"/>
      <rgbColor rgb="FF8B8B8B"/>
      <rgbColor rgb="FF5B9BD5"/>
      <rgbColor rgb="FF993366"/>
      <rgbColor rgb="FFFFFFCC"/>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1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1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8.xml"/><Relationship Id="rId1" Type="http://schemas.microsoft.com/office/2011/relationships/chartStyle" Target="style8.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9.xml"/><Relationship Id="rId1" Type="http://schemas.microsoft.com/office/2011/relationships/chartStyle" Target="style9.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73646578141"/>
          <c:y val="5.3182917002417403E-2"/>
          <c:w val="0.88539325842696603"/>
          <c:h val="0.73126510878323903"/>
        </c:manualLayout>
      </c:layout>
      <c:barChart>
        <c:barDir val="col"/>
        <c:grouping val="stacked"/>
        <c:varyColors val="0"/>
        <c:ser>
          <c:idx val="0"/>
          <c:order val="0"/>
          <c:tx>
            <c:strRef>
              <c:f>'Iron&amp;Steel'!$X$2</c:f>
              <c:strCache>
                <c:ptCount val="1"/>
                <c:pt idx="0">
                  <c:v>Electricity</c:v>
                </c:pt>
              </c:strCache>
            </c:strRef>
          </c:tx>
          <c:spPr>
            <a:solidFill>
              <a:srgbClr val="7F7F7F"/>
            </a:solidFill>
            <a:ln w="0">
              <a:solidFill>
                <a:schemeClr val="tx1"/>
              </a:solidFill>
            </a:ln>
          </c:spPr>
          <c:invertIfNegative val="0"/>
          <c:dLbls>
            <c:numFmt formatCode="#,##0" sourceLinked="0"/>
            <c:spPr>
              <a:noFill/>
              <a:ln>
                <a:noFill/>
              </a:ln>
              <a:effectLst/>
            </c:spPr>
            <c:txPr>
              <a:bodyPr wrap="square"/>
              <a:lstStyle/>
              <a:p>
                <a:pPr>
                  <a:defRPr sz="1000" b="0" strike="noStrike" spc="-1">
                    <a:solidFill>
                      <a:srgbClr val="000000"/>
                    </a:solidFill>
                    <a:latin typeface="Calibri"/>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('Iron&amp;Steel'!$A$5:$A$7,'Iron&amp;Steel'!$A$9:$A$20)</c:f>
              <c:strCache>
                <c:ptCount val="15"/>
                <c:pt idx="0">
                  <c:v>AFR</c:v>
                </c:pt>
                <c:pt idx="1">
                  <c:v>AUS</c:v>
                </c:pt>
                <c:pt idx="2">
                  <c:v>CAN</c:v>
                </c:pt>
                <c:pt idx="3">
                  <c:v>CSA</c:v>
                </c:pt>
                <c:pt idx="4">
                  <c:v>EEU</c:v>
                </c:pt>
                <c:pt idx="5">
                  <c:v>FSU</c:v>
                </c:pt>
                <c:pt idx="6">
                  <c:v>GER</c:v>
                </c:pt>
                <c:pt idx="7">
                  <c:v>IND</c:v>
                </c:pt>
                <c:pt idx="8">
                  <c:v>JPN</c:v>
                </c:pt>
                <c:pt idx="9">
                  <c:v>MEA</c:v>
                </c:pt>
                <c:pt idx="10">
                  <c:v>MEX</c:v>
                </c:pt>
                <c:pt idx="11">
                  <c:v>ODA</c:v>
                </c:pt>
                <c:pt idx="12">
                  <c:v>SKO</c:v>
                </c:pt>
                <c:pt idx="13">
                  <c:v>USA</c:v>
                </c:pt>
                <c:pt idx="14">
                  <c:v>WEU</c:v>
                </c:pt>
              </c:strCache>
            </c:strRef>
          </c:cat>
          <c:val>
            <c:numRef>
              <c:f>('Iron&amp;Steel'!$X$5:$X$7,'Iron&amp;Steel'!$X$9:$X$20)</c:f>
              <c:numCache>
                <c:formatCode>0.00</c:formatCode>
                <c:ptCount val="15"/>
                <c:pt idx="0">
                  <c:v>76.021546351576262</c:v>
                </c:pt>
                <c:pt idx="1">
                  <c:v>15.580447017106138</c:v>
                </c:pt>
                <c:pt idx="2">
                  <c:v>39.022311976437415</c:v>
                </c:pt>
                <c:pt idx="3">
                  <c:v>137.96237620469938</c:v>
                </c:pt>
                <c:pt idx="4">
                  <c:v>66.748955643676595</c:v>
                </c:pt>
                <c:pt idx="5">
                  <c:v>518.58209573440718</c:v>
                </c:pt>
                <c:pt idx="6">
                  <c:v>92.252917989896545</c:v>
                </c:pt>
                <c:pt idx="7">
                  <c:v>538.07956801885473</c:v>
                </c:pt>
                <c:pt idx="8">
                  <c:v>238.9843168532588</c:v>
                </c:pt>
                <c:pt idx="9">
                  <c:v>318.07838635979999</c:v>
                </c:pt>
                <c:pt idx="10">
                  <c:v>67.001848768800002</c:v>
                </c:pt>
                <c:pt idx="11">
                  <c:v>176.72023529820004</c:v>
                </c:pt>
                <c:pt idx="12">
                  <c:v>147.18949397736057</c:v>
                </c:pt>
                <c:pt idx="13">
                  <c:v>242.58773084474944</c:v>
                </c:pt>
                <c:pt idx="14">
                  <c:v>257.07173265839998</c:v>
                </c:pt>
              </c:numCache>
            </c:numRef>
          </c:val>
          <c:extLst>
            <c:ext xmlns:c16="http://schemas.microsoft.com/office/drawing/2014/chart" uri="{C3380CC4-5D6E-409C-BE32-E72D297353CC}">
              <c16:uniqueId val="{00000000-BA71-4F7E-BFF0-DEEA9C3091D6}"/>
            </c:ext>
          </c:extLst>
        </c:ser>
        <c:ser>
          <c:idx val="1"/>
          <c:order val="1"/>
          <c:tx>
            <c:strRef>
              <c:f>'Iron&amp;Steel'!$Y$2</c:f>
              <c:strCache>
                <c:ptCount val="1"/>
                <c:pt idx="0">
                  <c:v>Fuel</c:v>
                </c:pt>
              </c:strCache>
            </c:strRef>
          </c:tx>
          <c:spPr>
            <a:solidFill>
              <a:srgbClr val="FDF8BB"/>
            </a:solidFill>
            <a:ln w="0">
              <a:solidFill>
                <a:schemeClr val="tx1"/>
              </a:solidFill>
            </a:ln>
          </c:spPr>
          <c:invertIfNegative val="0"/>
          <c:dLbls>
            <c:dLbl>
              <c:idx val="0"/>
              <c:layout>
                <c:manualLayout>
                  <c:x val="-2.5302106151300734E-3"/>
                  <c:y val="-6.9317685772808169E-2"/>
                </c:manualLayout>
              </c:layout>
              <c:tx>
                <c:rich>
                  <a:bodyPr/>
                  <a:lstStyle/>
                  <a:p>
                    <a:fld id="{1C616E21-6583-4802-8867-3CBFB140A8F5}"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BA71-4F7E-BFF0-DEEA9C3091D6}"/>
                </c:ext>
              </c:extLst>
            </c:dLbl>
            <c:dLbl>
              <c:idx val="1"/>
              <c:layout>
                <c:manualLayout>
                  <c:x val="-2.3193329374038806E-17"/>
                  <c:y val="-6.8040585160560982E-2"/>
                </c:manualLayout>
              </c:layout>
              <c:tx>
                <c:rich>
                  <a:bodyPr/>
                  <a:lstStyle/>
                  <a:p>
                    <a:fld id="{E51A3308-3516-4C79-B02B-8F5D8C5BA8CD}"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BA71-4F7E-BFF0-DEEA9C3091D6}"/>
                </c:ext>
              </c:extLst>
            </c:dLbl>
            <c:dLbl>
              <c:idx val="2"/>
              <c:layout>
                <c:manualLayout>
                  <c:x val="-2.5302106151301081E-3"/>
                  <c:y val="-5.558353760227451E-2"/>
                </c:manualLayout>
              </c:layout>
              <c:tx>
                <c:rich>
                  <a:bodyPr/>
                  <a:lstStyle/>
                  <a:p>
                    <a:fld id="{BC6F69E3-A684-4BF7-B10E-C5F4E142C273}"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BA71-4F7E-BFF0-DEEA9C3091D6}"/>
                </c:ext>
              </c:extLst>
            </c:dLbl>
            <c:dLbl>
              <c:idx val="3"/>
              <c:layout>
                <c:manualLayout>
                  <c:x val="0"/>
                  <c:y val="-0.11546343865775725"/>
                </c:manualLayout>
              </c:layout>
              <c:tx>
                <c:rich>
                  <a:bodyPr/>
                  <a:lstStyle/>
                  <a:p>
                    <a:fld id="{86D4AD29-742A-4AC3-94CF-44D1EFD1A834}"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BA71-4F7E-BFF0-DEEA9C3091D6}"/>
                </c:ext>
              </c:extLst>
            </c:dLbl>
            <c:dLbl>
              <c:idx val="4"/>
              <c:layout>
                <c:manualLayout>
                  <c:x val="-2.5302106151300617E-3"/>
                  <c:y val="-0.11005730723168015"/>
                </c:manualLayout>
              </c:layout>
              <c:tx>
                <c:rich>
                  <a:bodyPr/>
                  <a:lstStyle/>
                  <a:p>
                    <a:fld id="{D7B14C83-1355-4AD5-AA74-32834C07EF90}"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BA71-4F7E-BFF0-DEEA9C3091D6}"/>
                </c:ext>
              </c:extLst>
            </c:dLbl>
            <c:dLbl>
              <c:idx val="5"/>
              <c:layout>
                <c:manualLayout>
                  <c:x val="0"/>
                  <c:y val="-0.32576586861869422"/>
                </c:manualLayout>
              </c:layout>
              <c:tx>
                <c:rich>
                  <a:bodyPr/>
                  <a:lstStyle/>
                  <a:p>
                    <a:fld id="{2C64B489-EB26-469A-ADE7-06D36166C329}"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BA71-4F7E-BFF0-DEEA9C3091D6}"/>
                </c:ext>
              </c:extLst>
            </c:dLbl>
            <c:dLbl>
              <c:idx val="6"/>
              <c:layout>
                <c:manualLayout>
                  <c:x val="0"/>
                  <c:y val="-8.5854515742699478E-2"/>
                </c:manualLayout>
              </c:layout>
              <c:tx>
                <c:rich>
                  <a:bodyPr/>
                  <a:lstStyle/>
                  <a:p>
                    <a:fld id="{F6290015-8F3E-44A8-BFED-28DC8BC784EA}"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BA71-4F7E-BFF0-DEEA9C3091D6}"/>
                </c:ext>
              </c:extLst>
            </c:dLbl>
            <c:dLbl>
              <c:idx val="7"/>
              <c:layout>
                <c:manualLayout>
                  <c:x val="2.5302106151300617E-3"/>
                  <c:y val="-0.3025631554794444"/>
                </c:manualLayout>
              </c:layout>
              <c:tx>
                <c:rich>
                  <a:bodyPr/>
                  <a:lstStyle/>
                  <a:p>
                    <a:fld id="{A831DC7F-0870-4CB1-B38A-325E44659C63}"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BA71-4F7E-BFF0-DEEA9C3091D6}"/>
                </c:ext>
              </c:extLst>
            </c:dLbl>
            <c:dLbl>
              <c:idx val="8"/>
              <c:layout>
                <c:manualLayout>
                  <c:x val="-9.2773317496155224E-17"/>
                  <c:y val="-0.17976674165855186"/>
                </c:manualLayout>
              </c:layout>
              <c:tx>
                <c:rich>
                  <a:bodyPr/>
                  <a:lstStyle/>
                  <a:p>
                    <a:fld id="{2D95A277-9CED-4D81-8A87-5903CEB93B5F}"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BA71-4F7E-BFF0-DEEA9C3091D6}"/>
                </c:ext>
              </c:extLst>
            </c:dLbl>
            <c:dLbl>
              <c:idx val="9"/>
              <c:layout>
                <c:manualLayout>
                  <c:x val="0"/>
                  <c:y val="-0.15888989624257083"/>
                </c:manualLayout>
              </c:layout>
              <c:tx>
                <c:rich>
                  <a:bodyPr/>
                  <a:lstStyle/>
                  <a:p>
                    <a:fld id="{5ED8DABD-91B8-41BF-968E-A2D17677BAA3}"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A-BA71-4F7E-BFF0-DEEA9C3091D6}"/>
                </c:ext>
              </c:extLst>
            </c:dLbl>
            <c:dLbl>
              <c:idx val="10"/>
              <c:layout>
                <c:manualLayout>
                  <c:x val="-2.5302106151301545E-3"/>
                  <c:y val="-7.453913569054095E-2"/>
                </c:manualLayout>
              </c:layout>
              <c:tx>
                <c:rich>
                  <a:bodyPr/>
                  <a:lstStyle/>
                  <a:p>
                    <a:fld id="{9731EEA9-4425-495D-BA9D-3D92511D70A0}"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B-BA71-4F7E-BFF0-DEEA9C3091D6}"/>
                </c:ext>
              </c:extLst>
            </c:dLbl>
            <c:dLbl>
              <c:idx val="11"/>
              <c:layout>
                <c:manualLayout>
                  <c:x val="0"/>
                  <c:y val="-0.14046987452850251"/>
                </c:manualLayout>
              </c:layout>
              <c:tx>
                <c:rich>
                  <a:bodyPr/>
                  <a:lstStyle/>
                  <a:p>
                    <a:fld id="{4310FD72-3C7D-40BA-AB82-9A849C0E7C23}"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C-BA71-4F7E-BFF0-DEEA9C3091D6}"/>
                </c:ext>
              </c:extLst>
            </c:dLbl>
            <c:dLbl>
              <c:idx val="12"/>
              <c:layout>
                <c:manualLayout>
                  <c:x val="2.5302106151301545E-3"/>
                  <c:y val="-0.13646284543836673"/>
                </c:manualLayout>
              </c:layout>
              <c:tx>
                <c:rich>
                  <a:bodyPr/>
                  <a:lstStyle/>
                  <a:p>
                    <a:fld id="{81C2408A-9363-4F34-959C-EC3079FF338A}"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D-BA71-4F7E-BFF0-DEEA9C3091D6}"/>
                </c:ext>
              </c:extLst>
            </c:dLbl>
            <c:dLbl>
              <c:idx val="13"/>
              <c:layout>
                <c:manualLayout>
                  <c:x val="0"/>
                  <c:y val="-0.12135645769674183"/>
                </c:manualLayout>
              </c:layout>
              <c:tx>
                <c:rich>
                  <a:bodyPr/>
                  <a:lstStyle/>
                  <a:p>
                    <a:fld id="{277429F5-8FFB-4872-8ADB-47731EA363B0}"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E-BA71-4F7E-BFF0-DEEA9C3091D6}"/>
                </c:ext>
              </c:extLst>
            </c:dLbl>
            <c:dLbl>
              <c:idx val="14"/>
              <c:layout>
                <c:manualLayout>
                  <c:x val="-7.5906318453901854E-3"/>
                  <c:y val="-0.18790839797186126"/>
                </c:manualLayout>
              </c:layout>
              <c:tx>
                <c:rich>
                  <a:bodyPr/>
                  <a:lstStyle/>
                  <a:p>
                    <a:fld id="{F53FE42D-6514-4A1A-A578-CB237F4FFD6B}"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F-BA71-4F7E-BFF0-DEEA9C3091D6}"/>
                </c:ext>
              </c:extLst>
            </c:dLbl>
            <c:numFmt formatCode="#,##0" sourceLinked="0"/>
            <c:spPr>
              <a:noFill/>
              <a:ln>
                <a:noFill/>
              </a:ln>
              <a:effectLst/>
            </c:spPr>
            <c:txPr>
              <a:bodyPr wrap="square"/>
              <a:lstStyle/>
              <a:p>
                <a:pPr>
                  <a:defRPr sz="1000" b="0" strike="noStrike" spc="-1">
                    <a:solidFill>
                      <a:srgbClr val="000000"/>
                    </a:solidFill>
                    <a:latin typeface="Calibri"/>
                  </a:defRPr>
                </a:pPr>
                <a:endParaRPr lang="de-DE"/>
              </a:p>
            </c:txPr>
            <c:dLblPos val="inEnd"/>
            <c:showLegendKey val="0"/>
            <c:showVal val="0"/>
            <c:showCatName val="0"/>
            <c:showSerName val="0"/>
            <c:showPercent val="0"/>
            <c:showBubbleSize val="1"/>
            <c:separator>. </c:separator>
            <c:showLeaderLines val="0"/>
            <c:extLst>
              <c:ext xmlns:c15="http://schemas.microsoft.com/office/drawing/2012/chart" uri="{CE6537A1-D6FC-4f65-9D91-7224C49458BB}">
                <c15:showDataLabelsRange val="1"/>
                <c15:showLeaderLines val="1"/>
              </c:ext>
            </c:extLst>
          </c:dLbls>
          <c:cat>
            <c:strRef>
              <c:f>('Iron&amp;Steel'!$A$5:$A$7,'Iron&amp;Steel'!$A$9:$A$20)</c:f>
              <c:strCache>
                <c:ptCount val="15"/>
                <c:pt idx="0">
                  <c:v>AFR</c:v>
                </c:pt>
                <c:pt idx="1">
                  <c:v>AUS</c:v>
                </c:pt>
                <c:pt idx="2">
                  <c:v>CAN</c:v>
                </c:pt>
                <c:pt idx="3">
                  <c:v>CSA</c:v>
                </c:pt>
                <c:pt idx="4">
                  <c:v>EEU</c:v>
                </c:pt>
                <c:pt idx="5">
                  <c:v>FSU</c:v>
                </c:pt>
                <c:pt idx="6">
                  <c:v>GER</c:v>
                </c:pt>
                <c:pt idx="7">
                  <c:v>IND</c:v>
                </c:pt>
                <c:pt idx="8">
                  <c:v>JPN</c:v>
                </c:pt>
                <c:pt idx="9">
                  <c:v>MEA</c:v>
                </c:pt>
                <c:pt idx="10">
                  <c:v>MEX</c:v>
                </c:pt>
                <c:pt idx="11">
                  <c:v>ODA</c:v>
                </c:pt>
                <c:pt idx="12">
                  <c:v>SKO</c:v>
                </c:pt>
                <c:pt idx="13">
                  <c:v>USA</c:v>
                </c:pt>
                <c:pt idx="14">
                  <c:v>WEU</c:v>
                </c:pt>
              </c:strCache>
            </c:strRef>
          </c:cat>
          <c:val>
            <c:numRef>
              <c:f>('Iron&amp;Steel'!$Y$5:$Y$7,'Iron&amp;Steel'!$Y$9:$Y$20)</c:f>
              <c:numCache>
                <c:formatCode>0.00</c:formatCode>
                <c:ptCount val="15"/>
                <c:pt idx="0">
                  <c:v>339.27499589842375</c:v>
                </c:pt>
                <c:pt idx="1">
                  <c:v>91.342490996893844</c:v>
                </c:pt>
                <c:pt idx="2">
                  <c:v>189.01009205076261</c:v>
                </c:pt>
                <c:pt idx="3">
                  <c:v>844.32885555930056</c:v>
                </c:pt>
                <c:pt idx="4">
                  <c:v>397.17085024192329</c:v>
                </c:pt>
                <c:pt idx="5">
                  <c:v>3228.1220287063938</c:v>
                </c:pt>
                <c:pt idx="6">
                  <c:v>520.49656218330335</c:v>
                </c:pt>
                <c:pt idx="7">
                  <c:v>2972.9070088527451</c:v>
                </c:pt>
                <c:pt idx="8">
                  <c:v>1472.5634416479411</c:v>
                </c:pt>
                <c:pt idx="9">
                  <c:v>1163.0568648402</c:v>
                </c:pt>
                <c:pt idx="10">
                  <c:v>240.26599563120001</c:v>
                </c:pt>
                <c:pt idx="11">
                  <c:v>961.54248150180001</c:v>
                </c:pt>
                <c:pt idx="12">
                  <c:v>838.3593863834393</c:v>
                </c:pt>
                <c:pt idx="13">
                  <c:v>831.77382873525085</c:v>
                </c:pt>
                <c:pt idx="14">
                  <c:v>1325.0079313416002</c:v>
                </c:pt>
              </c:numCache>
            </c:numRef>
          </c:val>
          <c:extLst>
            <c:ext xmlns:c15="http://schemas.microsoft.com/office/drawing/2012/chart" uri="{02D57815-91ED-43cb-92C2-25804820EDAC}">
              <c15:datalabelsRange>
                <c15:f>('Iron&amp;Steel'!$W$5:$W$7,'Iron&amp;Steel'!$W$9:$W$20)</c15:f>
                <c15:dlblRangeCache>
                  <c:ptCount val="15"/>
                  <c:pt idx="0">
                    <c:v>415.30</c:v>
                  </c:pt>
                  <c:pt idx="1">
                    <c:v>106.92</c:v>
                  </c:pt>
                  <c:pt idx="2">
                    <c:v>228.03</c:v>
                  </c:pt>
                  <c:pt idx="3">
                    <c:v>982.29</c:v>
                  </c:pt>
                  <c:pt idx="4">
                    <c:v>463.92</c:v>
                  </c:pt>
                  <c:pt idx="5">
                    <c:v>3746.70</c:v>
                  </c:pt>
                  <c:pt idx="6">
                    <c:v>612.75</c:v>
                  </c:pt>
                  <c:pt idx="7">
                    <c:v>3510.99</c:v>
                  </c:pt>
                  <c:pt idx="8">
                    <c:v>1711.55</c:v>
                  </c:pt>
                  <c:pt idx="9">
                    <c:v>1481.14</c:v>
                  </c:pt>
                  <c:pt idx="10">
                    <c:v>307.27</c:v>
                  </c:pt>
                  <c:pt idx="11">
                    <c:v>1138.26</c:v>
                  </c:pt>
                  <c:pt idx="12">
                    <c:v>985.55</c:v>
                  </c:pt>
                  <c:pt idx="13">
                    <c:v>1074.36</c:v>
                  </c:pt>
                  <c:pt idx="14">
                    <c:v>1582.08</c:v>
                  </c:pt>
                </c15:dlblRangeCache>
              </c15:datalabelsRange>
            </c:ext>
            <c:ext xmlns:c16="http://schemas.microsoft.com/office/drawing/2014/chart" uri="{C3380CC4-5D6E-409C-BE32-E72D297353CC}">
              <c16:uniqueId val="{00000010-BA71-4F7E-BFF0-DEEA9C3091D6}"/>
            </c:ext>
          </c:extLst>
        </c:ser>
        <c:dLbls>
          <c:showLegendKey val="0"/>
          <c:showVal val="0"/>
          <c:showCatName val="0"/>
          <c:showSerName val="0"/>
          <c:showPercent val="0"/>
          <c:showBubbleSize val="0"/>
        </c:dLbls>
        <c:gapWidth val="150"/>
        <c:overlap val="100"/>
        <c:axId val="96748196"/>
        <c:axId val="39333232"/>
      </c:barChart>
      <c:catAx>
        <c:axId val="96748196"/>
        <c:scaling>
          <c:orientation val="minMax"/>
        </c:scaling>
        <c:delete val="0"/>
        <c:axPos val="b"/>
        <c:numFmt formatCode="General" sourceLinked="0"/>
        <c:majorTickMark val="none"/>
        <c:minorTickMark val="none"/>
        <c:tickLblPos val="nextTo"/>
        <c:spPr>
          <a:noFill/>
          <a:ln w="9360">
            <a:solidFill>
              <a:srgbClr val="D9D9D9"/>
            </a:solidFill>
            <a:round/>
          </a:ln>
        </c:spPr>
        <c:txPr>
          <a:bodyPr/>
          <a:lstStyle/>
          <a:p>
            <a:pPr>
              <a:defRPr sz="900" b="0" strike="noStrike" spc="-1">
                <a:solidFill>
                  <a:srgbClr val="000000"/>
                </a:solidFill>
                <a:latin typeface="Calibri"/>
              </a:defRPr>
            </a:pPr>
            <a:endParaRPr lang="de-DE"/>
          </a:p>
        </c:txPr>
        <c:crossAx val="39333232"/>
        <c:crosses val="autoZero"/>
        <c:auto val="1"/>
        <c:lblAlgn val="ctr"/>
        <c:lblOffset val="100"/>
        <c:noMultiLvlLbl val="0"/>
      </c:catAx>
      <c:valAx>
        <c:axId val="39333232"/>
        <c:scaling>
          <c:orientation val="minMax"/>
        </c:scaling>
        <c:delete val="0"/>
        <c:axPos val="l"/>
        <c:majorGridlines>
          <c:spPr>
            <a:ln>
              <a:noFill/>
            </a:ln>
          </c:spPr>
        </c:majorGridlines>
        <c:numFmt formatCode="General" sourceLinked="0"/>
        <c:majorTickMark val="none"/>
        <c:minorTickMark val="none"/>
        <c:tickLblPos val="nextTo"/>
        <c:spPr>
          <a:ln w="6480">
            <a:noFill/>
          </a:ln>
        </c:spPr>
        <c:txPr>
          <a:bodyPr/>
          <a:lstStyle/>
          <a:p>
            <a:pPr>
              <a:defRPr sz="900" b="0" strike="noStrike" spc="-1">
                <a:solidFill>
                  <a:srgbClr val="000000"/>
                </a:solidFill>
                <a:latin typeface="Calibri"/>
              </a:defRPr>
            </a:pPr>
            <a:endParaRPr lang="de-DE"/>
          </a:p>
        </c:txPr>
        <c:crossAx val="96748196"/>
        <c:crosses val="autoZero"/>
        <c:crossBetween val="between"/>
      </c:valAx>
      <c:spPr>
        <a:noFill/>
        <a:ln w="0">
          <a:noFill/>
        </a:ln>
      </c:spPr>
    </c:plotArea>
    <c:plotVisOnly val="1"/>
    <c:dispBlanksAs val="gap"/>
    <c:showDLblsOverMax val="1"/>
  </c:chart>
  <c:spPr>
    <a:noFill/>
    <a:ln w="9360">
      <a:noFill/>
    </a:ln>
  </c:sp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587065293801434"/>
          <c:y val="0.11835788401378711"/>
          <c:w val="0.6271055424609574"/>
          <c:h val="0.73081743563190693"/>
        </c:manualLayout>
      </c:layout>
      <c:barChart>
        <c:barDir val="col"/>
        <c:grouping val="stacked"/>
        <c:varyColors val="0"/>
        <c:ser>
          <c:idx val="0"/>
          <c:order val="0"/>
          <c:tx>
            <c:strRef>
              <c:f>'Paper&amp;Pulp'!$AG$2</c:f>
              <c:strCache>
                <c:ptCount val="1"/>
                <c:pt idx="0">
                  <c:v>Electricity</c:v>
                </c:pt>
              </c:strCache>
            </c:strRef>
          </c:tx>
          <c:spPr>
            <a:solidFill>
              <a:srgbClr val="7F7F7F"/>
            </a:solidFill>
            <a:ln w="0">
              <a:solidFill>
                <a:schemeClr val="tx1"/>
              </a:solidFill>
            </a:ln>
          </c:spPr>
          <c:invertIfNegative val="0"/>
          <c:dLbls>
            <c:spPr>
              <a:noFill/>
              <a:ln>
                <a:noFill/>
              </a:ln>
              <a:effectLst/>
            </c:spPr>
            <c:txPr>
              <a:bodyPr wrap="square"/>
              <a:lstStyle/>
              <a:p>
                <a:pPr>
                  <a:defRPr sz="1000" b="0" strike="noStrike" spc="-1">
                    <a:solidFill>
                      <a:srgbClr val="000000"/>
                    </a:solidFill>
                    <a:latin typeface="Calibri"/>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('Paper&amp;Pulp'!$A$8:$A$9,'Paper&amp;Pulp'!$A$19:$A$20)</c:f>
              <c:strCache>
                <c:ptCount val="4"/>
                <c:pt idx="0">
                  <c:v>CHI</c:v>
                </c:pt>
                <c:pt idx="1">
                  <c:v>CSA</c:v>
                </c:pt>
                <c:pt idx="2">
                  <c:v>USA</c:v>
                </c:pt>
                <c:pt idx="3">
                  <c:v>WEU</c:v>
                </c:pt>
              </c:strCache>
            </c:strRef>
          </c:cat>
          <c:val>
            <c:numRef>
              <c:f>('Paper&amp;Pulp'!$AG$8:$AG$9,'Paper&amp;Pulp'!$AG$19:$AG$20)</c:f>
              <c:numCache>
                <c:formatCode>0.00</c:formatCode>
                <c:ptCount val="4"/>
                <c:pt idx="0">
                  <c:v>442.75376595304874</c:v>
                </c:pt>
                <c:pt idx="1">
                  <c:v>162.25793294815344</c:v>
                </c:pt>
                <c:pt idx="2">
                  <c:v>518.28601954156534</c:v>
                </c:pt>
                <c:pt idx="3">
                  <c:v>331.79748196739808</c:v>
                </c:pt>
              </c:numCache>
            </c:numRef>
          </c:val>
          <c:extLst>
            <c:ext xmlns:c16="http://schemas.microsoft.com/office/drawing/2014/chart" uri="{C3380CC4-5D6E-409C-BE32-E72D297353CC}">
              <c16:uniqueId val="{00000000-E350-42E5-AF66-48AEF413D74E}"/>
            </c:ext>
          </c:extLst>
        </c:ser>
        <c:ser>
          <c:idx val="1"/>
          <c:order val="1"/>
          <c:tx>
            <c:strRef>
              <c:f>'Paper&amp;Pulp'!$AH$2</c:f>
              <c:strCache>
                <c:ptCount val="1"/>
                <c:pt idx="0">
                  <c:v>Fuel</c:v>
                </c:pt>
              </c:strCache>
            </c:strRef>
          </c:tx>
          <c:spPr>
            <a:solidFill>
              <a:srgbClr val="FDF8BB"/>
            </a:solidFill>
            <a:ln w="6350">
              <a:solidFill>
                <a:schemeClr val="tx1"/>
              </a:solidFill>
            </a:ln>
          </c:spPr>
          <c:invertIfNegative val="0"/>
          <c:dLbls>
            <c:dLbl>
              <c:idx val="0"/>
              <c:layout>
                <c:manualLayout>
                  <c:x val="-7.002164054638934E-3"/>
                  <c:y val="-0.20614024307389653"/>
                </c:manualLayout>
              </c:layout>
              <c:tx>
                <c:rich>
                  <a:bodyPr/>
                  <a:lstStyle/>
                  <a:p>
                    <a:fld id="{801202A9-8706-4C88-8251-933890337389}"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E350-42E5-AF66-48AEF413D74E}"/>
                </c:ext>
              </c:extLst>
            </c:dLbl>
            <c:dLbl>
              <c:idx val="1"/>
              <c:layout>
                <c:manualLayout>
                  <c:x val="-2.1006492163916802E-2"/>
                  <c:y val="-0.15902247322843446"/>
                </c:manualLayout>
              </c:layout>
              <c:tx>
                <c:rich>
                  <a:bodyPr/>
                  <a:lstStyle/>
                  <a:p>
                    <a:fld id="{64A227E3-BE13-49E8-93C4-F5A1C1302631}"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E350-42E5-AF66-48AEF413D74E}"/>
                </c:ext>
              </c:extLst>
            </c:dLbl>
            <c:dLbl>
              <c:idx val="2"/>
              <c:layout>
                <c:manualLayout>
                  <c:x val="0"/>
                  <c:y val="-0.32241334674011218"/>
                </c:manualLayout>
              </c:layout>
              <c:tx>
                <c:rich>
                  <a:bodyPr/>
                  <a:lstStyle/>
                  <a:p>
                    <a:fld id="{6BBB0B9D-6090-4DEC-8BF7-37491A6A7AF9}"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E350-42E5-AF66-48AEF413D74E}"/>
                </c:ext>
              </c:extLst>
            </c:dLbl>
            <c:dLbl>
              <c:idx val="3"/>
              <c:layout>
                <c:manualLayout>
                  <c:x val="0"/>
                  <c:y val="-0.17830506186750389"/>
                </c:manualLayout>
              </c:layout>
              <c:tx>
                <c:rich>
                  <a:bodyPr/>
                  <a:lstStyle/>
                  <a:p>
                    <a:fld id="{F6D7D793-2332-455E-843D-923103285E81}"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E350-42E5-AF66-48AEF413D74E}"/>
                </c:ext>
              </c:extLst>
            </c:dLbl>
            <c:spPr>
              <a:noFill/>
              <a:ln>
                <a:noFill/>
              </a:ln>
              <a:effectLst/>
            </c:spPr>
            <c:txPr>
              <a:bodyPr wrap="square"/>
              <a:lstStyle/>
              <a:p>
                <a:pPr>
                  <a:defRPr sz="1000" b="0" strike="noStrike" spc="-1">
                    <a:solidFill>
                      <a:srgbClr val="000000"/>
                    </a:solidFill>
                    <a:latin typeface="Calibri"/>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DataLabelsRange val="1"/>
                <c15:showLeaderLines val="0"/>
              </c:ext>
            </c:extLst>
          </c:dLbls>
          <c:cat>
            <c:strRef>
              <c:f>('Paper&amp;Pulp'!$A$8:$A$9,'Paper&amp;Pulp'!$A$19:$A$20)</c:f>
              <c:strCache>
                <c:ptCount val="4"/>
                <c:pt idx="0">
                  <c:v>CHI</c:v>
                </c:pt>
                <c:pt idx="1">
                  <c:v>CSA</c:v>
                </c:pt>
                <c:pt idx="2">
                  <c:v>USA</c:v>
                </c:pt>
                <c:pt idx="3">
                  <c:v>WEU</c:v>
                </c:pt>
              </c:strCache>
            </c:strRef>
          </c:cat>
          <c:val>
            <c:numRef>
              <c:f>('Paper&amp;Pulp'!$AH$8:$AH$9,'Paper&amp;Pulp'!$AH$19:$AH$20)</c:f>
              <c:numCache>
                <c:formatCode>0.00</c:formatCode>
                <c:ptCount val="4"/>
                <c:pt idx="0">
                  <c:v>913.37083305101135</c:v>
                </c:pt>
                <c:pt idx="1">
                  <c:v>604.8056950518469</c:v>
                </c:pt>
                <c:pt idx="2">
                  <c:v>1417.0622804584352</c:v>
                </c:pt>
                <c:pt idx="3">
                  <c:v>725.78819803260205</c:v>
                </c:pt>
              </c:numCache>
            </c:numRef>
          </c:val>
          <c:extLst>
            <c:ext xmlns:c15="http://schemas.microsoft.com/office/drawing/2012/chart" uri="{02D57815-91ED-43cb-92C2-25804820EDAC}">
              <c15:datalabelsRange>
                <c15:f>('Paper&amp;Pulp'!$AF$8:$AF$9,'Paper&amp;Pulp'!$AF$19:$AF$20)</c15:f>
                <c15:dlblRangeCache>
                  <c:ptCount val="4"/>
                  <c:pt idx="0">
                    <c:v>1356.12</c:v>
                  </c:pt>
                  <c:pt idx="1">
                    <c:v>767.06</c:v>
                  </c:pt>
                  <c:pt idx="2">
                    <c:v>1935.35</c:v>
                  </c:pt>
                  <c:pt idx="3">
                    <c:v>1057.59</c:v>
                  </c:pt>
                </c15:dlblRangeCache>
              </c15:datalabelsRange>
            </c:ext>
            <c:ext xmlns:c16="http://schemas.microsoft.com/office/drawing/2014/chart" uri="{C3380CC4-5D6E-409C-BE32-E72D297353CC}">
              <c16:uniqueId val="{00000005-E350-42E5-AF66-48AEF413D74E}"/>
            </c:ext>
          </c:extLst>
        </c:ser>
        <c:dLbls>
          <c:showLegendKey val="0"/>
          <c:showVal val="0"/>
          <c:showCatName val="0"/>
          <c:showSerName val="0"/>
          <c:showPercent val="0"/>
          <c:showBubbleSize val="0"/>
        </c:dLbls>
        <c:gapWidth val="150"/>
        <c:overlap val="100"/>
        <c:axId val="60392274"/>
        <c:axId val="10664388"/>
      </c:barChart>
      <c:catAx>
        <c:axId val="60392274"/>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de-DE"/>
          </a:p>
        </c:txPr>
        <c:crossAx val="10664388"/>
        <c:crosses val="autoZero"/>
        <c:auto val="1"/>
        <c:lblAlgn val="ctr"/>
        <c:lblOffset val="100"/>
        <c:noMultiLvlLbl val="0"/>
      </c:catAx>
      <c:valAx>
        <c:axId val="10664388"/>
        <c:scaling>
          <c:orientation val="minMax"/>
          <c:max val="2000"/>
        </c:scaling>
        <c:delete val="0"/>
        <c:axPos val="l"/>
        <c:title>
          <c:tx>
            <c:rich>
              <a:bodyPr rot="-5400000"/>
              <a:lstStyle/>
              <a:p>
                <a:pPr>
                  <a:defRPr lang="en-GB" sz="1000" b="0" strike="noStrike" spc="-1">
                    <a:solidFill>
                      <a:srgbClr val="595959"/>
                    </a:solidFill>
                    <a:latin typeface="Calibri"/>
                  </a:defRPr>
                </a:pPr>
                <a:r>
                  <a:rPr lang="en-GB" sz="1000" b="0" strike="noStrike" spc="-1">
                    <a:solidFill>
                      <a:srgbClr val="595959"/>
                    </a:solidFill>
                    <a:latin typeface="Calibri"/>
                  </a:rPr>
                  <a:t>Energy in [PJ]</a:t>
                </a:r>
              </a:p>
            </c:rich>
          </c:tx>
          <c:overlay val="0"/>
          <c:spPr>
            <a:noFill/>
            <a:ln w="0">
              <a:noFill/>
            </a:ln>
          </c:spPr>
        </c:title>
        <c:numFmt formatCode="General" sourceLinked="0"/>
        <c:majorTickMark val="none"/>
        <c:minorTickMark val="none"/>
        <c:tickLblPos val="nextTo"/>
        <c:spPr>
          <a:ln w="6480">
            <a:noFill/>
          </a:ln>
        </c:spPr>
        <c:txPr>
          <a:bodyPr/>
          <a:lstStyle/>
          <a:p>
            <a:pPr>
              <a:defRPr sz="900" b="0" strike="noStrike" spc="-1">
                <a:solidFill>
                  <a:srgbClr val="595959"/>
                </a:solidFill>
                <a:latin typeface="Calibri"/>
              </a:defRPr>
            </a:pPr>
            <a:endParaRPr lang="de-DE"/>
          </a:p>
        </c:txPr>
        <c:crossAx val="60392274"/>
        <c:crosses val="autoZero"/>
        <c:crossBetween val="between"/>
      </c:valAx>
      <c:spPr>
        <a:noFill/>
        <a:ln w="0">
          <a:noFill/>
        </a:ln>
      </c:spPr>
    </c:plotArea>
    <c:plotVisOnly val="1"/>
    <c:dispBlanksAs val="gap"/>
    <c:showDLblsOverMax val="1"/>
  </c:chart>
  <c:spPr>
    <a:noFill/>
    <a:ln w="9360">
      <a:noFill/>
    </a:ln>
  </c:sp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'Paper&amp;Pulp'!$AG$2</c:f>
              <c:strCache>
                <c:ptCount val="1"/>
                <c:pt idx="0">
                  <c:v>Electricity</c:v>
                </c:pt>
              </c:strCache>
            </c:strRef>
          </c:tx>
          <c:spPr>
            <a:solidFill>
              <a:srgbClr val="7F7F7F"/>
            </a:solidFill>
            <a:ln w="6350">
              <a:solidFill>
                <a:schemeClr val="tx1"/>
              </a:solidFill>
            </a:ln>
          </c:spPr>
          <c:invertIfNegative val="0"/>
          <c:dLbls>
            <c:spPr>
              <a:noFill/>
              <a:ln>
                <a:noFill/>
              </a:ln>
              <a:effectLst/>
            </c:spPr>
            <c:txPr>
              <a:bodyPr wrap="square"/>
              <a:lstStyle/>
              <a:p>
                <a:pPr>
                  <a:defRPr sz="1000" b="0" strike="noStrike" spc="-1">
                    <a:solidFill>
                      <a:srgbClr val="000000"/>
                    </a:solidFill>
                    <a:latin typeface="Calibri"/>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('Paper&amp;Pulp'!$A$5:$A$7,'Paper&amp;Pulp'!$A$10:$A$18)</c:f>
              <c:strCache>
                <c:ptCount val="12"/>
                <c:pt idx="0">
                  <c:v>AFR</c:v>
                </c:pt>
                <c:pt idx="1">
                  <c:v>AUS</c:v>
                </c:pt>
                <c:pt idx="2">
                  <c:v>CAN</c:v>
                </c:pt>
                <c:pt idx="3">
                  <c:v>EEU</c:v>
                </c:pt>
                <c:pt idx="4">
                  <c:v>FSU</c:v>
                </c:pt>
                <c:pt idx="5">
                  <c:v>GER</c:v>
                </c:pt>
                <c:pt idx="6">
                  <c:v>IND</c:v>
                </c:pt>
                <c:pt idx="7">
                  <c:v>JPN</c:v>
                </c:pt>
                <c:pt idx="8">
                  <c:v>MEA</c:v>
                </c:pt>
                <c:pt idx="9">
                  <c:v>MEX</c:v>
                </c:pt>
                <c:pt idx="10">
                  <c:v>ODA</c:v>
                </c:pt>
                <c:pt idx="11">
                  <c:v>SKO</c:v>
                </c:pt>
              </c:strCache>
            </c:strRef>
          </c:cat>
          <c:val>
            <c:numRef>
              <c:f>('Paper&amp;Pulp'!$AG$5:$AG$7,'Paper&amp;Pulp'!$AG$10:$AG$18)</c:f>
              <c:numCache>
                <c:formatCode>0.00</c:formatCode>
                <c:ptCount val="12"/>
                <c:pt idx="0">
                  <c:v>20.166335160941582</c:v>
                </c:pt>
                <c:pt idx="1">
                  <c:v>31.780909788719224</c:v>
                </c:pt>
                <c:pt idx="2">
                  <c:v>184.98660120949327</c:v>
                </c:pt>
                <c:pt idx="3">
                  <c:v>52.37306437209061</c:v>
                </c:pt>
                <c:pt idx="4">
                  <c:v>97.775591790927294</c:v>
                </c:pt>
                <c:pt idx="5">
                  <c:v>79.312759635120742</c:v>
                </c:pt>
                <c:pt idx="6">
                  <c:v>66.632175129251152</c:v>
                </c:pt>
                <c:pt idx="7">
                  <c:v>109.67599479705476</c:v>
                </c:pt>
                <c:pt idx="8">
                  <c:v>12.145789843697949</c:v>
                </c:pt>
                <c:pt idx="9">
                  <c:v>25.338098341194716</c:v>
                </c:pt>
                <c:pt idx="10">
                  <c:v>120.91170610222436</c:v>
                </c:pt>
                <c:pt idx="11">
                  <c:v>26.40097184111232</c:v>
                </c:pt>
              </c:numCache>
            </c:numRef>
          </c:val>
          <c:extLst>
            <c:ext xmlns:c16="http://schemas.microsoft.com/office/drawing/2014/chart" uri="{C3380CC4-5D6E-409C-BE32-E72D297353CC}">
              <c16:uniqueId val="{00000000-7128-4CB3-BC4C-0C4C8DF183BE}"/>
            </c:ext>
          </c:extLst>
        </c:ser>
        <c:ser>
          <c:idx val="1"/>
          <c:order val="1"/>
          <c:tx>
            <c:strRef>
              <c:f>'Paper&amp;Pulp'!$AH$2</c:f>
              <c:strCache>
                <c:ptCount val="1"/>
                <c:pt idx="0">
                  <c:v>Fuel</c:v>
                </c:pt>
              </c:strCache>
            </c:strRef>
          </c:tx>
          <c:spPr>
            <a:solidFill>
              <a:srgbClr val="FDF8BB"/>
            </a:solidFill>
            <a:ln w="6350">
              <a:solidFill>
                <a:schemeClr val="tx1"/>
              </a:solidFill>
            </a:ln>
          </c:spPr>
          <c:invertIfNegative val="0"/>
          <c:dLbls>
            <c:dLbl>
              <c:idx val="0"/>
              <c:layout>
                <c:manualLayout>
                  <c:x val="-2.9634607621461056E-3"/>
                  <c:y val="-7.7577294719285428E-2"/>
                </c:manualLayout>
              </c:layout>
              <c:tx>
                <c:rich>
                  <a:bodyPr/>
                  <a:lstStyle/>
                  <a:p>
                    <a:fld id="{97AFEA3D-8AD8-4186-9A70-5829D8E780C2}"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7128-4CB3-BC4C-0C4C8DF183BE}"/>
                </c:ext>
              </c:extLst>
            </c:dLbl>
            <c:dLbl>
              <c:idx val="1"/>
              <c:layout>
                <c:manualLayout>
                  <c:x val="2.9634607621460514E-3"/>
                  <c:y val="-8.037521698057655E-2"/>
                </c:manualLayout>
              </c:layout>
              <c:tx>
                <c:rich>
                  <a:bodyPr/>
                  <a:lstStyle/>
                  <a:p>
                    <a:fld id="{FC027575-324B-4A1B-BA7D-8F6FEE94AD64}"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7128-4CB3-BC4C-0C4C8DF183BE}"/>
                </c:ext>
              </c:extLst>
            </c:dLbl>
            <c:dLbl>
              <c:idx val="2"/>
              <c:layout>
                <c:manualLayout>
                  <c:x val="2.9634607621460514E-3"/>
                  <c:y val="-0.26720002205466803"/>
                </c:manualLayout>
              </c:layout>
              <c:tx>
                <c:rich>
                  <a:bodyPr/>
                  <a:lstStyle/>
                  <a:p>
                    <a:fld id="{DECF7F37-70A0-4DDC-8C9C-2FD42AF9E8CA}"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7128-4CB3-BC4C-0C4C8DF183BE}"/>
                </c:ext>
              </c:extLst>
            </c:dLbl>
            <c:dLbl>
              <c:idx val="3"/>
              <c:layout>
                <c:manualLayout>
                  <c:x val="-8.8903822864383163E-3"/>
                  <c:y val="-0.1306224229571131"/>
                </c:manualLayout>
              </c:layout>
              <c:tx>
                <c:rich>
                  <a:bodyPr/>
                  <a:lstStyle/>
                  <a:p>
                    <a:fld id="{1271E486-BEDE-4D94-B4DE-BCE10679F678}"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7128-4CB3-BC4C-0C4C8DF183BE}"/>
                </c:ext>
              </c:extLst>
            </c:dLbl>
            <c:dLbl>
              <c:idx val="4"/>
              <c:layout>
                <c:manualLayout>
                  <c:x val="5.9269215242922111E-3"/>
                  <c:y val="-0.24206872785918099"/>
                </c:manualLayout>
              </c:layout>
              <c:tx>
                <c:rich>
                  <a:bodyPr/>
                  <a:lstStyle/>
                  <a:p>
                    <a:fld id="{2B645BB9-D909-45F5-AF10-68AF439E6870}"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7128-4CB3-BC4C-0C4C8DF183BE}"/>
                </c:ext>
              </c:extLst>
            </c:dLbl>
            <c:dLbl>
              <c:idx val="5"/>
              <c:layout>
                <c:manualLayout>
                  <c:x val="-2.9634607621461056E-3"/>
                  <c:y val="-0.17999090244944657"/>
                </c:manualLayout>
              </c:layout>
              <c:tx>
                <c:rich>
                  <a:bodyPr/>
                  <a:lstStyle/>
                  <a:p>
                    <a:fld id="{3C7D6B7A-59BA-4C52-B07D-869429E220E8}"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7128-4CB3-BC4C-0C4C8DF183BE}"/>
                </c:ext>
              </c:extLst>
            </c:dLbl>
            <c:dLbl>
              <c:idx val="6"/>
              <c:layout>
                <c:manualLayout>
                  <c:x val="0"/>
                  <c:y val="-0.20828152783712628"/>
                </c:manualLayout>
              </c:layout>
              <c:tx>
                <c:rich>
                  <a:bodyPr/>
                  <a:lstStyle/>
                  <a:p>
                    <a:fld id="{CF121D4B-EA32-4C0D-B109-167F3BBD8136}"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7128-4CB3-BC4C-0C4C8DF183BE}"/>
                </c:ext>
              </c:extLst>
            </c:dLbl>
            <c:dLbl>
              <c:idx val="7"/>
              <c:layout>
                <c:manualLayout>
                  <c:x val="-8.8903822864384256E-3"/>
                  <c:y val="-0.27488331702206847"/>
                </c:manualLayout>
              </c:layout>
              <c:tx>
                <c:rich>
                  <a:bodyPr/>
                  <a:lstStyle/>
                  <a:p>
                    <a:fld id="{7D4808A8-E290-4EF8-836B-5483154EE536}"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7128-4CB3-BC4C-0C4C8DF183BE}"/>
                </c:ext>
              </c:extLst>
            </c:dLbl>
            <c:dLbl>
              <c:idx val="8"/>
              <c:layout>
                <c:manualLayout>
                  <c:x val="-2.9634607621461056E-3"/>
                  <c:y val="-6.6919754635141049E-2"/>
                </c:manualLayout>
              </c:layout>
              <c:tx>
                <c:rich>
                  <a:bodyPr wrap="square"/>
                  <a:lstStyle/>
                  <a:p>
                    <a:pPr>
                      <a:defRPr sz="1000" b="0" strike="noStrike" spc="-1">
                        <a:solidFill>
                          <a:schemeClr val="bg1"/>
                        </a:solidFill>
                        <a:latin typeface="Calibri"/>
                      </a:defRPr>
                    </a:pPr>
                    <a:r>
                      <a:rPr lang="en-US">
                        <a:solidFill>
                          <a:schemeClr val="bg1"/>
                        </a:solidFill>
                      </a:rPr>
                      <a:t>31</a:t>
                    </a:r>
                    <a:endParaRPr lang="en-US"/>
                  </a:p>
                </c:rich>
              </c:tx>
              <c:spPr>
                <a:noFill/>
                <a:ln>
                  <a:noFill/>
                </a:ln>
                <a:effectLst/>
              </c:spPr>
              <c:dLblPos val="ctr"/>
              <c:showLegendKey val="0"/>
              <c:showVal val="0"/>
              <c:showCatName val="0"/>
              <c:showSerName val="0"/>
              <c:showPercent val="0"/>
              <c:showBubbleSize val="1"/>
              <c:separator>; </c:separator>
              <c:extLst>
                <c:ext xmlns:c15="http://schemas.microsoft.com/office/drawing/2012/chart" uri="{CE6537A1-D6FC-4f65-9D91-7224C49458BB}">
                  <c15:showDataLabelsRange val="0"/>
                </c:ext>
                <c:ext xmlns:c16="http://schemas.microsoft.com/office/drawing/2014/chart" uri="{C3380CC4-5D6E-409C-BE32-E72D297353CC}">
                  <c16:uniqueId val="{00000009-7128-4CB3-BC4C-0C4C8DF183BE}"/>
                </c:ext>
              </c:extLst>
            </c:dLbl>
            <c:dLbl>
              <c:idx val="9"/>
              <c:layout>
                <c:manualLayout>
                  <c:x val="2.9634607621459971E-3"/>
                  <c:y val="-8.3714271536554169E-2"/>
                </c:manualLayout>
              </c:layout>
              <c:tx>
                <c:rich>
                  <a:bodyPr/>
                  <a:lstStyle/>
                  <a:p>
                    <a:fld id="{21FDEE85-DA00-46A1-8CAF-1D5AA1A52BAD}"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A-7128-4CB3-BC4C-0C4C8DF183BE}"/>
                </c:ext>
              </c:extLst>
            </c:dLbl>
            <c:dLbl>
              <c:idx val="10"/>
              <c:layout>
                <c:manualLayout>
                  <c:x val="-1.0865897270763226E-16"/>
                  <c:y val="-0.33603153817525189"/>
                </c:manualLayout>
              </c:layout>
              <c:tx>
                <c:rich>
                  <a:bodyPr/>
                  <a:lstStyle/>
                  <a:p>
                    <a:fld id="{6097BA01-519E-4ED3-AADA-7F2D4EF75E92}"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B-7128-4CB3-BC4C-0C4C8DF183BE}"/>
                </c:ext>
              </c:extLst>
            </c:dLbl>
            <c:dLbl>
              <c:idx val="11"/>
              <c:layout>
                <c:manualLayout>
                  <c:x val="2.9634607621459971E-3"/>
                  <c:y val="-9.7883920550906903E-2"/>
                </c:manualLayout>
              </c:layout>
              <c:tx>
                <c:rich>
                  <a:bodyPr/>
                  <a:lstStyle/>
                  <a:p>
                    <a:fld id="{B71552BC-6C74-4F85-ACC9-A17C3A7EF557}"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C-7128-4CB3-BC4C-0C4C8DF183BE}"/>
                </c:ext>
              </c:extLst>
            </c:dLbl>
            <c:spPr>
              <a:noFill/>
              <a:ln>
                <a:noFill/>
              </a:ln>
              <a:effectLst/>
            </c:spPr>
            <c:txPr>
              <a:bodyPr wrap="square"/>
              <a:lstStyle/>
              <a:p>
                <a:pPr>
                  <a:defRPr sz="1000" b="0" strike="noStrike" spc="-1">
                    <a:solidFill>
                      <a:srgbClr val="000000"/>
                    </a:solidFill>
                    <a:latin typeface="Calibri"/>
                  </a:defRPr>
                </a:pPr>
                <a:endParaRPr lang="de-DE"/>
              </a:p>
            </c:txPr>
            <c:dLblPos val="inEnd"/>
            <c:showLegendKey val="0"/>
            <c:showVal val="0"/>
            <c:showCatName val="0"/>
            <c:showSerName val="0"/>
            <c:showPercent val="0"/>
            <c:showBubbleSize val="1"/>
            <c:separator>; </c:separator>
            <c:showLeaderLines val="0"/>
            <c:extLst>
              <c:ext xmlns:c15="http://schemas.microsoft.com/office/drawing/2012/chart" uri="{CE6537A1-D6FC-4f65-9D91-7224C49458BB}">
                <c15:showDataLabelsRange val="1"/>
                <c15:showLeaderLines val="0"/>
              </c:ext>
            </c:extLst>
          </c:dLbls>
          <c:cat>
            <c:strRef>
              <c:f>('Paper&amp;Pulp'!$A$5:$A$7,'Paper&amp;Pulp'!$A$10:$A$18)</c:f>
              <c:strCache>
                <c:ptCount val="12"/>
                <c:pt idx="0">
                  <c:v>AFR</c:v>
                </c:pt>
                <c:pt idx="1">
                  <c:v>AUS</c:v>
                </c:pt>
                <c:pt idx="2">
                  <c:v>CAN</c:v>
                </c:pt>
                <c:pt idx="3">
                  <c:v>EEU</c:v>
                </c:pt>
                <c:pt idx="4">
                  <c:v>FSU</c:v>
                </c:pt>
                <c:pt idx="5">
                  <c:v>GER</c:v>
                </c:pt>
                <c:pt idx="6">
                  <c:v>IND</c:v>
                </c:pt>
                <c:pt idx="7">
                  <c:v>JPN</c:v>
                </c:pt>
                <c:pt idx="8">
                  <c:v>MEA</c:v>
                </c:pt>
                <c:pt idx="9">
                  <c:v>MEX</c:v>
                </c:pt>
                <c:pt idx="10">
                  <c:v>ODA</c:v>
                </c:pt>
                <c:pt idx="11">
                  <c:v>SKO</c:v>
                </c:pt>
              </c:strCache>
            </c:strRef>
          </c:cat>
          <c:val>
            <c:numRef>
              <c:f>('Paper&amp;Pulp'!$AH$5:$AH$7,'Paper&amp;Pulp'!$AH$10:$AH$18)</c:f>
              <c:numCache>
                <c:formatCode>0.00</c:formatCode>
                <c:ptCount val="12"/>
                <c:pt idx="0">
                  <c:v>40.649315291074991</c:v>
                </c:pt>
                <c:pt idx="1">
                  <c:v>51.319792447740994</c:v>
                </c:pt>
                <c:pt idx="2">
                  <c:v>277.4873267905067</c:v>
                </c:pt>
                <c:pt idx="3">
                  <c:v>105.92984362790939</c:v>
                </c:pt>
                <c:pt idx="4">
                  <c:v>203.04598820907276</c:v>
                </c:pt>
                <c:pt idx="5">
                  <c:v>151.17058036487927</c:v>
                </c:pt>
                <c:pt idx="6">
                  <c:v>159.63612012132296</c:v>
                </c:pt>
                <c:pt idx="7">
                  <c:v>274.67224520294525</c:v>
                </c:pt>
                <c:pt idx="8">
                  <c:v>18.752794156302045</c:v>
                </c:pt>
                <c:pt idx="9">
                  <c:v>44.549589689674981</c:v>
                </c:pt>
                <c:pt idx="10">
                  <c:v>357.01035525022189</c:v>
                </c:pt>
                <c:pt idx="11">
                  <c:v>64.368852158887663</c:v>
                </c:pt>
              </c:numCache>
            </c:numRef>
          </c:val>
          <c:extLst>
            <c:ext xmlns:c15="http://schemas.microsoft.com/office/drawing/2012/chart" uri="{02D57815-91ED-43cb-92C2-25804820EDAC}">
              <c15:datalabelsRange>
                <c15:f>('Paper&amp;Pulp'!$AF$5:$AF$7,'Paper&amp;Pulp'!$AF$10:$AF$18)</c15:f>
                <c15:dlblRangeCache>
                  <c:ptCount val="12"/>
                  <c:pt idx="0">
                    <c:v>60.82</c:v>
                  </c:pt>
                  <c:pt idx="1">
                    <c:v>83.10</c:v>
                  </c:pt>
                  <c:pt idx="2">
                    <c:v>462.47</c:v>
                  </c:pt>
                  <c:pt idx="3">
                    <c:v>158.30</c:v>
                  </c:pt>
                  <c:pt idx="4">
                    <c:v>300.82</c:v>
                  </c:pt>
                  <c:pt idx="5">
                    <c:v>230.48</c:v>
                  </c:pt>
                  <c:pt idx="6">
                    <c:v>226.27</c:v>
                  </c:pt>
                  <c:pt idx="7">
                    <c:v>384.35</c:v>
                  </c:pt>
                  <c:pt idx="8">
                    <c:v>30.90</c:v>
                  </c:pt>
                  <c:pt idx="9">
                    <c:v>69.89</c:v>
                  </c:pt>
                  <c:pt idx="10">
                    <c:v>477.92</c:v>
                  </c:pt>
                  <c:pt idx="11">
                    <c:v>90.77</c:v>
                  </c:pt>
                </c15:dlblRangeCache>
              </c15:datalabelsRange>
            </c:ext>
            <c:ext xmlns:c16="http://schemas.microsoft.com/office/drawing/2014/chart" uri="{C3380CC4-5D6E-409C-BE32-E72D297353CC}">
              <c16:uniqueId val="{0000000D-7128-4CB3-BC4C-0C4C8DF183BE}"/>
            </c:ext>
          </c:extLst>
        </c:ser>
        <c:dLbls>
          <c:showLegendKey val="0"/>
          <c:showVal val="0"/>
          <c:showCatName val="0"/>
          <c:showSerName val="0"/>
          <c:showPercent val="0"/>
          <c:showBubbleSize val="0"/>
        </c:dLbls>
        <c:gapWidth val="150"/>
        <c:overlap val="100"/>
        <c:axId val="77813085"/>
        <c:axId val="15265489"/>
      </c:barChart>
      <c:catAx>
        <c:axId val="77813085"/>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de-DE"/>
          </a:p>
        </c:txPr>
        <c:crossAx val="15265489"/>
        <c:crosses val="autoZero"/>
        <c:auto val="1"/>
        <c:lblAlgn val="ctr"/>
        <c:lblOffset val="100"/>
        <c:noMultiLvlLbl val="0"/>
      </c:catAx>
      <c:valAx>
        <c:axId val="15265489"/>
        <c:scaling>
          <c:orientation val="minMax"/>
        </c:scaling>
        <c:delete val="0"/>
        <c:axPos val="l"/>
        <c:title>
          <c:tx>
            <c:rich>
              <a:bodyPr rot="-5400000"/>
              <a:lstStyle/>
              <a:p>
                <a:pPr>
                  <a:defRPr lang="en-GB" sz="1000" b="0" strike="noStrike" spc="-1">
                    <a:solidFill>
                      <a:srgbClr val="595959"/>
                    </a:solidFill>
                    <a:latin typeface="Calibri"/>
                  </a:defRPr>
                </a:pPr>
                <a:r>
                  <a:rPr lang="en-GB" sz="1000" b="0" strike="noStrike" spc="-1">
                    <a:solidFill>
                      <a:srgbClr val="595959"/>
                    </a:solidFill>
                    <a:latin typeface="Calibri"/>
                  </a:rPr>
                  <a:t>Energy in [PJ]</a:t>
                </a:r>
              </a:p>
            </c:rich>
          </c:tx>
          <c:overlay val="0"/>
          <c:spPr>
            <a:noFill/>
            <a:ln w="0">
              <a:noFill/>
            </a:ln>
          </c:spPr>
        </c:title>
        <c:numFmt formatCode="General" sourceLinked="0"/>
        <c:majorTickMark val="none"/>
        <c:minorTickMark val="none"/>
        <c:tickLblPos val="nextTo"/>
        <c:spPr>
          <a:ln w="6480">
            <a:noFill/>
          </a:ln>
        </c:spPr>
        <c:txPr>
          <a:bodyPr/>
          <a:lstStyle/>
          <a:p>
            <a:pPr>
              <a:defRPr sz="900" b="0" strike="noStrike" spc="-1">
                <a:solidFill>
                  <a:srgbClr val="595959"/>
                </a:solidFill>
                <a:latin typeface="Calibri"/>
              </a:defRPr>
            </a:pPr>
            <a:endParaRPr lang="de-DE"/>
          </a:p>
        </c:txPr>
        <c:crossAx val="77813085"/>
        <c:crosses val="autoZero"/>
        <c:crossBetween val="between"/>
      </c:valAx>
      <c:spPr>
        <a:noFill/>
        <a:ln w="0">
          <a:noFill/>
        </a:ln>
      </c:spPr>
    </c:plotArea>
    <c:plotVisOnly val="1"/>
    <c:dispBlanksAs val="gap"/>
    <c:showDLblsOverMax val="1"/>
  </c:chart>
  <c:spPr>
    <a:noFill/>
    <a:ln w="9360">
      <a:noFill/>
    </a:ln>
  </c:sp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719515780039357"/>
          <c:y val="0.27392553352429017"/>
          <c:w val="0.83673077055880818"/>
          <c:h val="0.51252098950963321"/>
        </c:manualLayout>
      </c:layout>
      <c:barChart>
        <c:barDir val="col"/>
        <c:grouping val="percentStacked"/>
        <c:varyColors val="0"/>
        <c:ser>
          <c:idx val="1"/>
          <c:order val="0"/>
          <c:tx>
            <c:strRef>
              <c:f>'Paper&amp;Pulp'!$H$2</c:f>
              <c:strCache>
                <c:ptCount val="1"/>
                <c:pt idx="0">
                  <c:v>Total Pulp</c:v>
                </c:pt>
              </c:strCache>
            </c:strRef>
          </c:tx>
          <c:spPr>
            <a:solidFill>
              <a:srgbClr val="64C8FF"/>
            </a:solidFill>
            <a:ln>
              <a:solidFill>
                <a:schemeClr val="tx1"/>
              </a:solidFill>
            </a:ln>
            <a:effectLst/>
          </c:spPr>
          <c:invertIfNegative val="0"/>
          <c:cat>
            <c:strRef>
              <c:f>'Paper&amp;Pulp'!$A$5:$A$20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'Paper&amp;Pulp'!$H$5:$H$20</c:f>
              <c:numCache>
                <c:formatCode>General</c:formatCode>
                <c:ptCount val="16"/>
                <c:pt idx="0">
                  <c:v>19.776840589999999</c:v>
                </c:pt>
                <c:pt idx="1">
                  <c:v>38.909526499999998</c:v>
                </c:pt>
                <c:pt idx="2">
                  <c:v>179.91299999999998</c:v>
                </c:pt>
                <c:pt idx="3">
                  <c:v>229.4064229</c:v>
                </c:pt>
                <c:pt idx="4">
                  <c:v>448.36255907999998</c:v>
                </c:pt>
                <c:pt idx="5">
                  <c:v>47.163479620000004</c:v>
                </c:pt>
                <c:pt idx="6">
                  <c:v>115.85129423999999</c:v>
                </c:pt>
                <c:pt idx="7">
                  <c:v>53.416599999999995</c:v>
                </c:pt>
                <c:pt idx="8">
                  <c:v>45.534319999999994</c:v>
                </c:pt>
                <c:pt idx="9">
                  <c:v>153.05492000000001</c:v>
                </c:pt>
                <c:pt idx="10">
                  <c:v>3.6086350299999999</c:v>
                </c:pt>
                <c:pt idx="11">
                  <c:v>8.703619999999999</c:v>
                </c:pt>
                <c:pt idx="12">
                  <c:v>149.13444870999999</c:v>
                </c:pt>
                <c:pt idx="13">
                  <c:v>0</c:v>
                </c:pt>
                <c:pt idx="14">
                  <c:v>792.33404080000003</c:v>
                </c:pt>
                <c:pt idx="15">
                  <c:v>434.51387655000002</c:v>
                </c:pt>
              </c:numCache>
            </c:numRef>
          </c:val>
          <c:extLst>
            <c:ext xmlns:c16="http://schemas.microsoft.com/office/drawing/2014/chart" uri="{C3380CC4-5D6E-409C-BE32-E72D297353CC}">
              <c16:uniqueId val="{00000001-EF73-4BCC-82B4-2AA7D8C3E503}"/>
            </c:ext>
          </c:extLst>
        </c:ser>
        <c:ser>
          <c:idx val="0"/>
          <c:order val="1"/>
          <c:tx>
            <c:strRef>
              <c:f>'Paper&amp;Pulp'!$M$2</c:f>
              <c:strCache>
                <c:ptCount val="1"/>
                <c:pt idx="0">
                  <c:v>Total Paper</c:v>
                </c:pt>
              </c:strCache>
            </c:strRef>
          </c:tx>
          <c:spPr>
            <a:solidFill>
              <a:srgbClr val="156082"/>
            </a:solidFill>
            <a:ln>
              <a:solidFill>
                <a:schemeClr val="tx1"/>
              </a:solidFill>
            </a:ln>
            <a:effectLst/>
          </c:spPr>
          <c:invertIfNegative val="0"/>
          <c:cat>
            <c:strRef>
              <c:f>'Paper&amp;Pulp'!$A$5:$A$20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'Paper&amp;Pulp'!$M$5:$M$20</c:f>
              <c:numCache>
                <c:formatCode>General</c:formatCode>
                <c:ptCount val="16"/>
                <c:pt idx="0">
                  <c:v>22.83</c:v>
                </c:pt>
                <c:pt idx="1">
                  <c:v>19.309999999999999</c:v>
                </c:pt>
                <c:pt idx="2">
                  <c:v>69.231999999999999</c:v>
                </c:pt>
                <c:pt idx="3">
                  <c:v>720.68099999999993</c:v>
                </c:pt>
                <c:pt idx="4">
                  <c:v>134.982</c:v>
                </c:pt>
                <c:pt idx="5">
                  <c:v>62.798000000000002</c:v>
                </c:pt>
                <c:pt idx="6">
                  <c:v>77.077999999999989</c:v>
                </c:pt>
                <c:pt idx="7">
                  <c:v>151.79099999999997</c:v>
                </c:pt>
                <c:pt idx="8">
                  <c:v>112.98700000000001</c:v>
                </c:pt>
                <c:pt idx="9">
                  <c:v>175.61799999999999</c:v>
                </c:pt>
                <c:pt idx="10">
                  <c:v>13.974999999999998</c:v>
                </c:pt>
                <c:pt idx="11">
                  <c:v>40.259</c:v>
                </c:pt>
                <c:pt idx="12">
                  <c:v>185.69299999999998</c:v>
                </c:pt>
                <c:pt idx="13">
                  <c:v>75.373999999999981</c:v>
                </c:pt>
                <c:pt idx="14">
                  <c:v>464.48399999999998</c:v>
                </c:pt>
                <c:pt idx="15">
                  <c:v>372.98599999999999</c:v>
                </c:pt>
              </c:numCache>
            </c:numRef>
          </c:val>
          <c:extLst>
            <c:ext xmlns:c16="http://schemas.microsoft.com/office/drawing/2014/chart" uri="{C3380CC4-5D6E-409C-BE32-E72D297353CC}">
              <c16:uniqueId val="{00000000-EF73-4BCC-82B4-2AA7D8C3E503}"/>
            </c:ext>
          </c:extLst>
        </c:ser>
        <c:dLbls>
          <c:showLegendKey val="0"/>
          <c:showVal val="0"/>
          <c:showCatName val="0"/>
          <c:showSerName val="0"/>
          <c:showPercent val="0"/>
          <c:showBubbleSize val="0"/>
        </c:dLbls>
        <c:gapWidth val="150"/>
        <c:overlap val="100"/>
        <c:axId val="640233424"/>
        <c:axId val="640215664"/>
      </c:barChart>
      <c:catAx>
        <c:axId val="64023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crossAx val="640215664"/>
        <c:crosses val="autoZero"/>
        <c:auto val="1"/>
        <c:lblAlgn val="ctr"/>
        <c:lblOffset val="100"/>
        <c:noMultiLvlLbl val="0"/>
      </c:catAx>
      <c:valAx>
        <c:axId val="640215664"/>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dirty="0">
                    <a:solidFill>
                      <a:schemeClr val="tx1"/>
                    </a:solidFill>
                  </a:rPr>
                  <a:t>Energy share in [%]</a:t>
                </a:r>
              </a:p>
            </c:rich>
          </c:tx>
          <c:layout>
            <c:manualLayout>
              <c:xMode val="edge"/>
              <c:yMode val="edge"/>
              <c:x val="7.1111104474904218E-3"/>
              <c:y val="0.211046855188473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crossAx val="640233424"/>
        <c:crosses val="autoZero"/>
        <c:crossBetween val="between"/>
        <c:majorUnit val="0.5"/>
      </c:valAx>
      <c:spPr>
        <a:noFill/>
        <a:ln>
          <a:noFill/>
        </a:ln>
        <a:effectLst/>
      </c:spPr>
    </c:plotArea>
    <c:legend>
      <c:legendPos val="r"/>
      <c:layout>
        <c:manualLayout>
          <c:xMode val="edge"/>
          <c:yMode val="edge"/>
          <c:x val="0.45800892831061968"/>
          <c:y val="8.7343942107819011E-2"/>
          <c:w val="0.43048427617416885"/>
          <c:h val="0.188417050377330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chemeClr val="tx1"/>
      </a:solidFill>
      <a:round/>
    </a:ln>
    <a:effectLst>
      <a:outerShdw blurRad="50800" dist="38100" dir="13500000" algn="br" rotWithShape="0">
        <a:prstClr val="black">
          <a:alpha val="40000"/>
        </a:prstClr>
      </a:outerShdw>
    </a:effectLst>
  </c:spPr>
  <c:txPr>
    <a:bodyPr/>
    <a:lstStyle/>
    <a:p>
      <a:pPr>
        <a:defRPr/>
      </a:pPr>
      <a:endParaRPr lang="de-DE"/>
    </a:p>
  </c:txPr>
  <c:printSettings>
    <c:headerFooter/>
    <c:pageMargins b="0.78740157499999996" l="0.7" r="0.7" t="0.78740157499999996"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Chemicals!$AJ$2</c:f>
              <c:strCache>
                <c:ptCount val="1"/>
                <c:pt idx="0">
                  <c:v>Electricity</c:v>
                </c:pt>
              </c:strCache>
            </c:strRef>
          </c:tx>
          <c:spPr>
            <a:solidFill>
              <a:srgbClr val="7F7F7F"/>
            </a:solidFill>
            <a:ln w="6350">
              <a:solidFill>
                <a:schemeClr val="tx1"/>
              </a:solidFill>
            </a:ln>
            <a:effectLst/>
          </c:spPr>
          <c:invertIfNegative val="0"/>
          <c:dLbls>
            <c:dLbl>
              <c:idx val="0"/>
              <c:layout>
                <c:manualLayout>
                  <c:x val="-1.2731334408019993E-17"/>
                  <c:y val="-0.10766740364351007"/>
                </c:manualLayout>
              </c:layout>
              <c:tx>
                <c:rich>
                  <a:bodyPr/>
                  <a:lstStyle/>
                  <a:p>
                    <a:fld id="{D85D874B-4A15-47B6-81ED-579C3F65AA08}"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C82E-4C23-B4AD-3C380BB2B67A}"/>
                </c:ext>
              </c:extLst>
            </c:dLbl>
            <c:dLbl>
              <c:idx val="1"/>
              <c:layout>
                <c:manualLayout>
                  <c:x val="-1.3780663875969403E-3"/>
                  <c:y val="-8.1234759448172433E-2"/>
                </c:manualLayout>
              </c:layout>
              <c:tx>
                <c:rich>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fld id="{A500307B-C192-41E2-A334-62069ECE93B9}" type="CELLRANGE">
                      <a:rPr lang="en-US"/>
                      <a:pPr>
                        <a:defRPr>
                          <a:solidFill>
                            <a:sysClr val="windowText" lastClr="000000"/>
                          </a:solidFill>
                        </a:defRPr>
                      </a:pPr>
                      <a:t>[ZELLBEREICH]</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GB"/>
                </a:p>
              </c:txPr>
              <c:showLegendKey val="0"/>
              <c:showVal val="0"/>
              <c:showCatName val="0"/>
              <c:showSerName val="0"/>
              <c:showPercent val="0"/>
              <c:showBubbleSize val="0"/>
              <c:extLst>
                <c:ext xmlns:c15="http://schemas.microsoft.com/office/drawing/2012/chart" uri="{CE6537A1-D6FC-4f65-9D91-7224C49458BB}">
                  <c15:layout>
                    <c:manualLayout>
                      <c:w val="7.4182822590134506E-2"/>
                      <c:h val="6.2054484568739243E-2"/>
                    </c:manualLayout>
                  </c15:layout>
                  <c15:dlblFieldTable/>
                  <c15:showDataLabelsRange val="1"/>
                </c:ext>
                <c:ext xmlns:c16="http://schemas.microsoft.com/office/drawing/2014/chart" uri="{C3380CC4-5D6E-409C-BE32-E72D297353CC}">
                  <c16:uniqueId val="{00000001-C82E-4C23-B4AD-3C380BB2B67A}"/>
                </c:ext>
              </c:extLst>
            </c:dLbl>
            <c:dLbl>
              <c:idx val="2"/>
              <c:layout>
                <c:manualLayout>
                  <c:x val="-8.3844983921643693E-3"/>
                  <c:y val="-0.1366308521779605"/>
                </c:manualLayout>
              </c:layout>
              <c:tx>
                <c:rich>
                  <a:bodyPr/>
                  <a:lstStyle/>
                  <a:p>
                    <a:fld id="{C0ECB066-445C-4FF7-9ABB-B9529C15F4FE}"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C82E-4C23-B4AD-3C380BB2B67A}"/>
                </c:ext>
              </c:extLst>
            </c:dLbl>
            <c:dLbl>
              <c:idx val="3"/>
              <c:layout>
                <c:manualLayout>
                  <c:x val="-5.0925337632079971E-17"/>
                  <c:y val="-0.1435185185185186"/>
                </c:manualLayout>
              </c:layout>
              <c:tx>
                <c:rich>
                  <a:bodyPr/>
                  <a:lstStyle/>
                  <a:p>
                    <a:fld id="{E5722BDA-1027-47A2-AD08-0636A2F66143}"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C82E-4C23-B4AD-3C380BB2B67A}"/>
                </c:ext>
              </c:extLst>
            </c:dLbl>
            <c:dLbl>
              <c:idx val="4"/>
              <c:layout>
                <c:manualLayout>
                  <c:x val="0"/>
                  <c:y val="-9.7222222222222224E-2"/>
                </c:manualLayout>
              </c:layout>
              <c:tx>
                <c:rich>
                  <a:bodyPr/>
                  <a:lstStyle/>
                  <a:p>
                    <a:fld id="{DE532313-3A5C-43C5-BC74-6D633D8FB2BB}"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C82E-4C23-B4AD-3C380BB2B67A}"/>
                </c:ext>
              </c:extLst>
            </c:dLbl>
            <c:dLbl>
              <c:idx val="5"/>
              <c:layout>
                <c:manualLayout>
                  <c:x val="-2.777679339439424E-3"/>
                  <c:y val="-0.37887695072598682"/>
                </c:manualLayout>
              </c:layout>
              <c:tx>
                <c:rich>
                  <a:bodyPr/>
                  <a:lstStyle/>
                  <a:p>
                    <a:fld id="{F330A20B-57F9-494B-B323-9ABC80CFA243}"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C82E-4C23-B4AD-3C380BB2B67A}"/>
                </c:ext>
              </c:extLst>
            </c:dLbl>
            <c:dLbl>
              <c:idx val="6"/>
              <c:layout>
                <c:manualLayout>
                  <c:x val="-2.7777777777778286E-3"/>
                  <c:y val="-0.14814814814814822"/>
                </c:manualLayout>
              </c:layout>
              <c:tx>
                <c:rich>
                  <a:bodyPr/>
                  <a:lstStyle/>
                  <a:p>
                    <a:fld id="{54D37DB4-BDAF-4B1D-A4F9-32E870A6CACD}"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C82E-4C23-B4AD-3C380BB2B67A}"/>
                </c:ext>
              </c:extLst>
            </c:dLbl>
            <c:dLbl>
              <c:idx val="7"/>
              <c:layout>
                <c:manualLayout>
                  <c:x val="0"/>
                  <c:y val="-0.3643494563179603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3064B8D5-AC63-4146-B273-9932C454D7A2}" type="CELLRANGE">
                      <a:rPr lang="en-US">
                        <a:solidFill>
                          <a:schemeClr val="bg1"/>
                        </a:solidFill>
                      </a:rPr>
                      <a:pPr>
                        <a:defRPr>
                          <a:solidFill>
                            <a:schemeClr val="bg1"/>
                          </a:solidFill>
                        </a:defRPr>
                      </a:pPr>
                      <a:t>[ZELLBEREICH]</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B"/>
                </a:p>
              </c:tx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C82E-4C23-B4AD-3C380BB2B67A}"/>
                </c:ext>
              </c:extLst>
            </c:dLbl>
            <c:dLbl>
              <c:idx val="8"/>
              <c:layout>
                <c:manualLayout>
                  <c:x val="-2.7777777777778798E-3"/>
                  <c:y val="-0.19444444444444436"/>
                </c:manualLayout>
              </c:layout>
              <c:tx>
                <c:rich>
                  <a:bodyPr/>
                  <a:lstStyle/>
                  <a:p>
                    <a:fld id="{FFB3094B-3AE7-4AAA-A5E0-A71838770D4B}"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C82E-4C23-B4AD-3C380BB2B67A}"/>
                </c:ext>
              </c:extLst>
            </c:dLbl>
            <c:dLbl>
              <c:idx val="9"/>
              <c:layout>
                <c:manualLayout>
                  <c:x val="-1.0185067526415994E-16"/>
                  <c:y val="-0.38663098147214359"/>
                </c:manualLayout>
              </c:layout>
              <c:tx>
                <c:rich>
                  <a:bodyPr/>
                  <a:lstStyle/>
                  <a:p>
                    <a:fld id="{C22FEDED-F875-49BE-9F2F-1EEC6ABA51BA}"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C82E-4C23-B4AD-3C380BB2B67A}"/>
                </c:ext>
              </c:extLst>
            </c:dLbl>
            <c:dLbl>
              <c:idx val="10"/>
              <c:layout>
                <c:manualLayout>
                  <c:x val="-1.0185067526415994E-16"/>
                  <c:y val="-0.11822660098522167"/>
                </c:manualLayout>
              </c:layout>
              <c:tx>
                <c:rich>
                  <a:bodyPr/>
                  <a:lstStyle/>
                  <a:p>
                    <a:fld id="{4DC1C966-92FD-4BFD-8379-0C31914E97AF}"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C82E-4C23-B4AD-3C380BB2B67A}"/>
                </c:ext>
              </c:extLst>
            </c:dLbl>
            <c:dLbl>
              <c:idx val="11"/>
              <c:layout>
                <c:manualLayout>
                  <c:x val="1.0185067526415994E-16"/>
                  <c:y val="-0.40065681444991796"/>
                </c:manualLayout>
              </c:layout>
              <c:tx>
                <c:rich>
                  <a:bodyPr/>
                  <a:lstStyle/>
                  <a:p>
                    <a:fld id="{84485B03-3980-4A90-9F25-FBDA9C236F5B}"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C82E-4C23-B4AD-3C380BB2B67A}"/>
                </c:ext>
              </c:extLst>
            </c:dLbl>
            <c:dLbl>
              <c:idx val="12"/>
              <c:layout>
                <c:manualLayout>
                  <c:x val="-2.777777777777676E-3"/>
                  <c:y val="-0.2824302134646963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E26B9EF9-5278-4BE3-87E8-031632324748}" type="CELLRANGE">
                      <a:rPr lang="en-US">
                        <a:solidFill>
                          <a:schemeClr val="bg1"/>
                        </a:solidFill>
                      </a:rPr>
                      <a:pPr>
                        <a:defRPr>
                          <a:solidFill>
                            <a:schemeClr val="bg1"/>
                          </a:solidFill>
                        </a:defRPr>
                      </a:pPr>
                      <a:t>[ZELLBEREICH]</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B"/>
                </a:p>
              </c:tx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C82E-4C23-B4AD-3C380BB2B67A}"/>
                </c:ext>
              </c:extLst>
            </c:dLbl>
            <c:dLbl>
              <c:idx val="13"/>
              <c:layout>
                <c:manualLayout>
                  <c:x val="0"/>
                  <c:y val="-0.70935960591133018"/>
                </c:manualLayout>
              </c:layout>
              <c:tx>
                <c:rich>
                  <a:bodyPr/>
                  <a:lstStyle/>
                  <a:p>
                    <a:fld id="{450ED768-6457-4FCC-B068-1A366F438598}"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C82E-4C23-B4AD-3C380BB2B67A}"/>
                </c:ext>
              </c:extLst>
            </c:dLbl>
            <c:dLbl>
              <c:idx val="14"/>
              <c:layout>
                <c:manualLayout>
                  <c:x val="1.3979905042319559E-3"/>
                  <c:y val="-0.34154351395730709"/>
                </c:manualLayout>
              </c:layout>
              <c:tx>
                <c:rich>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fld id="{964F211E-1783-41DA-AF29-DF9B66583E18}" type="CELLRANGE">
                      <a:rPr lang="en-US"/>
                      <a:pPr>
                        <a:defRPr>
                          <a:solidFill>
                            <a:sysClr val="windowText" lastClr="000000"/>
                          </a:solidFill>
                        </a:defRPr>
                      </a:pPr>
                      <a:t>[ZELLBEREICH]</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GB"/>
                </a:p>
              </c:txPr>
              <c:showLegendKey val="0"/>
              <c:showVal val="0"/>
              <c:showCatName val="0"/>
              <c:showSerName val="0"/>
              <c:showPercent val="0"/>
              <c:showBubbleSize val="0"/>
              <c:extLst>
                <c:ext xmlns:c15="http://schemas.microsoft.com/office/drawing/2012/chart" uri="{CE6537A1-D6FC-4f65-9D91-7224C49458BB}">
                  <c15:layout>
                    <c:manualLayout>
                      <c:w val="8.131329209371424E-2"/>
                      <c:h val="0.10946459278797047"/>
                    </c:manualLayout>
                  </c15:layout>
                  <c15:dlblFieldTable/>
                  <c15:showDataLabelsRange val="1"/>
                </c:ext>
                <c:ext xmlns:c16="http://schemas.microsoft.com/office/drawing/2014/chart" uri="{C3380CC4-5D6E-409C-BE32-E72D297353CC}">
                  <c16:uniqueId val="{0000000E-C82E-4C23-B4AD-3C380BB2B67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de-DE"/>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(Chemicals!$A$5:$A$7,Chemicals!$A$9:$A$20)</c:f>
              <c:strCache>
                <c:ptCount val="15"/>
                <c:pt idx="0">
                  <c:v>AFR</c:v>
                </c:pt>
                <c:pt idx="1">
                  <c:v>AUS</c:v>
                </c:pt>
                <c:pt idx="2">
                  <c:v>CAN</c:v>
                </c:pt>
                <c:pt idx="3">
                  <c:v>CSA</c:v>
                </c:pt>
                <c:pt idx="4">
                  <c:v>EEU</c:v>
                </c:pt>
                <c:pt idx="5">
                  <c:v>FSU</c:v>
                </c:pt>
                <c:pt idx="6">
                  <c:v>GER</c:v>
                </c:pt>
                <c:pt idx="7">
                  <c:v>IND</c:v>
                </c:pt>
                <c:pt idx="8">
                  <c:v>JPN</c:v>
                </c:pt>
                <c:pt idx="9">
                  <c:v>MEA</c:v>
                </c:pt>
                <c:pt idx="10">
                  <c:v>MEX</c:v>
                </c:pt>
                <c:pt idx="11">
                  <c:v>ODA</c:v>
                </c:pt>
                <c:pt idx="12">
                  <c:v>SKO</c:v>
                </c:pt>
                <c:pt idx="13">
                  <c:v>USA</c:v>
                </c:pt>
                <c:pt idx="14">
                  <c:v>WEU</c:v>
                </c:pt>
              </c:strCache>
            </c:strRef>
          </c:cat>
          <c:val>
            <c:numRef>
              <c:f>(Chemicals!$AJ$5:$AJ$7,Chemicals!$AJ$9:$AJ$20)</c:f>
              <c:numCache>
                <c:formatCode>0.00</c:formatCode>
                <c:ptCount val="15"/>
                <c:pt idx="0">
                  <c:v>23.048604071872024</c:v>
                </c:pt>
                <c:pt idx="1">
                  <c:v>5.2048605993264543</c:v>
                </c:pt>
                <c:pt idx="2">
                  <c:v>22.543602557745476</c:v>
                </c:pt>
                <c:pt idx="3">
                  <c:v>66.954484867144387</c:v>
                </c:pt>
                <c:pt idx="4">
                  <c:v>30.008303610097187</c:v>
                </c:pt>
                <c:pt idx="5">
                  <c:v>100.48495395119085</c:v>
                </c:pt>
                <c:pt idx="6">
                  <c:v>69.548127300751631</c:v>
                </c:pt>
                <c:pt idx="7">
                  <c:v>77.770736085875967</c:v>
                </c:pt>
                <c:pt idx="8">
                  <c:v>107.12806527877169</c:v>
                </c:pt>
                <c:pt idx="9">
                  <c:v>106.56873540235925</c:v>
                </c:pt>
                <c:pt idx="10">
                  <c:v>25.431819414650914</c:v>
                </c:pt>
                <c:pt idx="11">
                  <c:v>131.24838821240454</c:v>
                </c:pt>
                <c:pt idx="12">
                  <c:v>157.44947497643327</c:v>
                </c:pt>
                <c:pt idx="13">
                  <c:v>269.11377965086081</c:v>
                </c:pt>
                <c:pt idx="14">
                  <c:v>125.60946798129885</c:v>
                </c:pt>
              </c:numCache>
            </c:numRef>
          </c:val>
          <c:extLst>
            <c:ext xmlns:c15="http://schemas.microsoft.com/office/drawing/2012/chart" uri="{02D57815-91ED-43cb-92C2-25804820EDAC}">
              <c15:datalabelsRange>
                <c15:f>(Chemicals!$AI$5:$AI$7,Chemicals!$AI$9:$AI$20)</c15:f>
                <c15:dlblRangeCache>
                  <c:ptCount val="15"/>
                  <c:pt idx="0">
                    <c:v>775.27</c:v>
                  </c:pt>
                  <c:pt idx="1">
                    <c:v>285.54</c:v>
                  </c:pt>
                  <c:pt idx="2">
                    <c:v>840.92</c:v>
                  </c:pt>
                  <c:pt idx="3">
                    <c:v>1377.71</c:v>
                  </c:pt>
                  <c:pt idx="4">
                    <c:v>799.89</c:v>
                  </c:pt>
                  <c:pt idx="5">
                    <c:v>4044.28</c:v>
                  </c:pt>
                  <c:pt idx="6">
                    <c:v>1352.67</c:v>
                  </c:pt>
                  <c:pt idx="7">
                    <c:v>3315.44</c:v>
                  </c:pt>
                  <c:pt idx="8">
                    <c:v>2015.36</c:v>
                  </c:pt>
                  <c:pt idx="9">
                    <c:v>3889.12</c:v>
                  </c:pt>
                  <c:pt idx="10">
                    <c:v>313.55</c:v>
                  </c:pt>
                  <c:pt idx="11">
                    <c:v>4106.40</c:v>
                  </c:pt>
                  <c:pt idx="12">
                    <c:v>2408.67</c:v>
                  </c:pt>
                  <c:pt idx="13">
                    <c:v>7791.17</c:v>
                  </c:pt>
                  <c:pt idx="14">
                    <c:v>3453.78</c:v>
                  </c:pt>
                </c15:dlblRangeCache>
              </c15:datalabelsRange>
            </c:ext>
            <c:ext xmlns:c16="http://schemas.microsoft.com/office/drawing/2014/chart" uri="{C3380CC4-5D6E-409C-BE32-E72D297353CC}">
              <c16:uniqueId val="{0000000F-C82E-4C23-B4AD-3C380BB2B67A}"/>
            </c:ext>
          </c:extLst>
        </c:ser>
        <c:ser>
          <c:idx val="1"/>
          <c:order val="1"/>
          <c:tx>
            <c:strRef>
              <c:f>Chemicals!$AK$2</c:f>
              <c:strCache>
                <c:ptCount val="1"/>
                <c:pt idx="0">
                  <c:v>Fuel</c:v>
                </c:pt>
              </c:strCache>
            </c:strRef>
          </c:tx>
          <c:spPr>
            <a:solidFill>
              <a:srgbClr val="FDF8BB"/>
            </a:solidFill>
            <a:ln w="6350">
              <a:solidFill>
                <a:sysClr val="windowText" lastClr="000000"/>
              </a:solidFill>
            </a:ln>
            <a:effectLst/>
          </c:spPr>
          <c:invertIfNegative val="0"/>
          <c:dLbls>
            <c:delete val="1"/>
          </c:dLbls>
          <c:cat>
            <c:strRef>
              <c:f>(Chemicals!$A$5:$A$7,Chemicals!$A$9:$A$20)</c:f>
              <c:strCache>
                <c:ptCount val="15"/>
                <c:pt idx="0">
                  <c:v>AFR</c:v>
                </c:pt>
                <c:pt idx="1">
                  <c:v>AUS</c:v>
                </c:pt>
                <c:pt idx="2">
                  <c:v>CAN</c:v>
                </c:pt>
                <c:pt idx="3">
                  <c:v>CSA</c:v>
                </c:pt>
                <c:pt idx="4">
                  <c:v>EEU</c:v>
                </c:pt>
                <c:pt idx="5">
                  <c:v>FSU</c:v>
                </c:pt>
                <c:pt idx="6">
                  <c:v>GER</c:v>
                </c:pt>
                <c:pt idx="7">
                  <c:v>IND</c:v>
                </c:pt>
                <c:pt idx="8">
                  <c:v>JPN</c:v>
                </c:pt>
                <c:pt idx="9">
                  <c:v>MEA</c:v>
                </c:pt>
                <c:pt idx="10">
                  <c:v>MEX</c:v>
                </c:pt>
                <c:pt idx="11">
                  <c:v>ODA</c:v>
                </c:pt>
                <c:pt idx="12">
                  <c:v>SKO</c:v>
                </c:pt>
                <c:pt idx="13">
                  <c:v>USA</c:v>
                </c:pt>
                <c:pt idx="14">
                  <c:v>WEU</c:v>
                </c:pt>
              </c:strCache>
            </c:strRef>
          </c:cat>
          <c:val>
            <c:numRef>
              <c:f>(Chemicals!$AK$5:$AK$7,Chemicals!$AK$9:$AK$20)</c:f>
              <c:numCache>
                <c:formatCode>0.00</c:formatCode>
                <c:ptCount val="15"/>
                <c:pt idx="0">
                  <c:v>262.67387917032346</c:v>
                </c:pt>
                <c:pt idx="1">
                  <c:v>121.80925946971347</c:v>
                </c:pt>
                <c:pt idx="2">
                  <c:v>217.61927232841819</c:v>
                </c:pt>
                <c:pt idx="3">
                  <c:v>501.81193948297101</c:v>
                </c:pt>
                <c:pt idx="4">
                  <c:v>202.71200591483972</c:v>
                </c:pt>
                <c:pt idx="5">
                  <c:v>1269.6926113856782</c:v>
                </c:pt>
                <c:pt idx="6">
                  <c:v>292.13660007386005</c:v>
                </c:pt>
                <c:pt idx="7">
                  <c:v>759.46549798091064</c:v>
                </c:pt>
                <c:pt idx="8">
                  <c:v>372.40502474307897</c:v>
                </c:pt>
                <c:pt idx="9">
                  <c:v>1335.1667905466918</c:v>
                </c:pt>
                <c:pt idx="10">
                  <c:v>65.955885891071546</c:v>
                </c:pt>
                <c:pt idx="11">
                  <c:v>1028.7877696404394</c:v>
                </c:pt>
                <c:pt idx="12">
                  <c:v>874.90712943819506</c:v>
                </c:pt>
                <c:pt idx="13">
                  <c:v>1732.1323702156099</c:v>
                </c:pt>
                <c:pt idx="14">
                  <c:v>710.55771734105008</c:v>
                </c:pt>
              </c:numCache>
            </c:numRef>
          </c:val>
          <c:extLst>
            <c:ext xmlns:c16="http://schemas.microsoft.com/office/drawing/2014/chart" uri="{C3380CC4-5D6E-409C-BE32-E72D297353CC}">
              <c16:uniqueId val="{00000010-C82E-4C23-B4AD-3C380BB2B67A}"/>
            </c:ext>
          </c:extLst>
        </c:ser>
        <c:ser>
          <c:idx val="2"/>
          <c:order val="2"/>
          <c:tx>
            <c:strRef>
              <c:f>Chemicals!$AL$2</c:f>
              <c:strCache>
                <c:ptCount val="1"/>
                <c:pt idx="0">
                  <c:v>Fuel-feedstock</c:v>
                </c:pt>
              </c:strCache>
            </c:strRef>
          </c:tx>
          <c:spPr>
            <a:solidFill>
              <a:srgbClr val="6A2618"/>
            </a:solidFill>
            <a:ln w="6350">
              <a:solidFill>
                <a:sysClr val="windowText" lastClr="000000"/>
              </a:solidFill>
            </a:ln>
            <a:effectLst/>
          </c:spPr>
          <c:invertIfNegative val="0"/>
          <c:dLbls>
            <c:delete val="1"/>
          </c:dLbls>
          <c:cat>
            <c:strRef>
              <c:f>(Chemicals!$A$5:$A$7,Chemicals!$A$9:$A$20)</c:f>
              <c:strCache>
                <c:ptCount val="15"/>
                <c:pt idx="0">
                  <c:v>AFR</c:v>
                </c:pt>
                <c:pt idx="1">
                  <c:v>AUS</c:v>
                </c:pt>
                <c:pt idx="2">
                  <c:v>CAN</c:v>
                </c:pt>
                <c:pt idx="3">
                  <c:v>CSA</c:v>
                </c:pt>
                <c:pt idx="4">
                  <c:v>EEU</c:v>
                </c:pt>
                <c:pt idx="5">
                  <c:v>FSU</c:v>
                </c:pt>
                <c:pt idx="6">
                  <c:v>GER</c:v>
                </c:pt>
                <c:pt idx="7">
                  <c:v>IND</c:v>
                </c:pt>
                <c:pt idx="8">
                  <c:v>JPN</c:v>
                </c:pt>
                <c:pt idx="9">
                  <c:v>MEA</c:v>
                </c:pt>
                <c:pt idx="10">
                  <c:v>MEX</c:v>
                </c:pt>
                <c:pt idx="11">
                  <c:v>ODA</c:v>
                </c:pt>
                <c:pt idx="12">
                  <c:v>SKO</c:v>
                </c:pt>
                <c:pt idx="13">
                  <c:v>USA</c:v>
                </c:pt>
                <c:pt idx="14">
                  <c:v>WEU</c:v>
                </c:pt>
              </c:strCache>
            </c:strRef>
          </c:cat>
          <c:val>
            <c:numRef>
              <c:f>(Chemicals!$AL$5:$AL$7,Chemicals!$AL$9:$AL$20)</c:f>
              <c:numCache>
                <c:formatCode>0.00</c:formatCode>
                <c:ptCount val="15"/>
                <c:pt idx="0">
                  <c:v>489.54751675780642</c:v>
                </c:pt>
                <c:pt idx="1">
                  <c:v>158.52587993096012</c:v>
                </c:pt>
                <c:pt idx="2">
                  <c:v>600.75712511383631</c:v>
                </c:pt>
                <c:pt idx="3">
                  <c:v>808.94357564988456</c:v>
                </c:pt>
                <c:pt idx="4">
                  <c:v>567.16969047506313</c:v>
                </c:pt>
                <c:pt idx="5">
                  <c:v>2674.1024346631302</c:v>
                </c:pt>
                <c:pt idx="6">
                  <c:v>990.98527262538835</c:v>
                </c:pt>
                <c:pt idx="7">
                  <c:v>2478.2060270072698</c:v>
                </c:pt>
                <c:pt idx="8">
                  <c:v>1535.8269099781492</c:v>
                </c:pt>
                <c:pt idx="9">
                  <c:v>2447.3844740509489</c:v>
                </c:pt>
                <c:pt idx="10">
                  <c:v>222.16229469427756</c:v>
                </c:pt>
                <c:pt idx="11">
                  <c:v>2946.364082950146</c:v>
                </c:pt>
                <c:pt idx="12">
                  <c:v>1376.3094355853716</c:v>
                </c:pt>
                <c:pt idx="13">
                  <c:v>5789.9238501335303</c:v>
                </c:pt>
                <c:pt idx="14">
                  <c:v>2617.6128146776509</c:v>
                </c:pt>
              </c:numCache>
            </c:numRef>
          </c:val>
          <c:extLst>
            <c:ext xmlns:c16="http://schemas.microsoft.com/office/drawing/2014/chart" uri="{C3380CC4-5D6E-409C-BE32-E72D297353CC}">
              <c16:uniqueId val="{00000011-C82E-4C23-B4AD-3C380BB2B67A}"/>
            </c:ext>
          </c:extLst>
        </c:ser>
        <c:dLbls>
          <c:showLegendKey val="0"/>
          <c:showVal val="1"/>
          <c:showCatName val="0"/>
          <c:showSerName val="0"/>
          <c:showPercent val="0"/>
          <c:showBubbleSize val="0"/>
        </c:dLbls>
        <c:gapWidth val="150"/>
        <c:overlap val="100"/>
        <c:axId val="1744425807"/>
        <c:axId val="1744430607"/>
      </c:barChart>
      <c:catAx>
        <c:axId val="174442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44430607"/>
        <c:crosses val="autoZero"/>
        <c:auto val="1"/>
        <c:lblAlgn val="ctr"/>
        <c:lblOffset val="100"/>
        <c:noMultiLvlLbl val="0"/>
      </c:catAx>
      <c:valAx>
        <c:axId val="174443060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444258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Chemicals!$AJ$2</c:f>
              <c:strCache>
                <c:ptCount val="1"/>
                <c:pt idx="0">
                  <c:v>Electricity</c:v>
                </c:pt>
              </c:strCache>
            </c:strRef>
          </c:tx>
          <c:spPr>
            <a:solidFill>
              <a:srgbClr val="7F7F7F"/>
            </a:solidFill>
            <a:ln w="6350">
              <a:solidFill>
                <a:sysClr val="windowText" lastClr="000000"/>
              </a:solidFill>
            </a:ln>
            <a:effectLst/>
          </c:spPr>
          <c:invertIfNegative val="0"/>
          <c:cat>
            <c:strRef>
              <c:f>Chemicals!$A$8</c:f>
              <c:strCache>
                <c:ptCount val="1"/>
                <c:pt idx="0">
                  <c:v>CHI</c:v>
                </c:pt>
              </c:strCache>
            </c:strRef>
          </c:cat>
          <c:val>
            <c:numRef>
              <c:f>Chemicals!$AJ$8</c:f>
              <c:numCache>
                <c:formatCode>0.00</c:formatCode>
                <c:ptCount val="1"/>
                <c:pt idx="0">
                  <c:v>717.8027664310323</c:v>
                </c:pt>
              </c:numCache>
            </c:numRef>
          </c:val>
          <c:extLst>
            <c:ext xmlns:c16="http://schemas.microsoft.com/office/drawing/2014/chart" uri="{C3380CC4-5D6E-409C-BE32-E72D297353CC}">
              <c16:uniqueId val="{00000000-1C27-4E98-9BCD-5B5105FB121E}"/>
            </c:ext>
          </c:extLst>
        </c:ser>
        <c:ser>
          <c:idx val="1"/>
          <c:order val="1"/>
          <c:tx>
            <c:strRef>
              <c:f>Chemicals!$AK$2</c:f>
              <c:strCache>
                <c:ptCount val="1"/>
                <c:pt idx="0">
                  <c:v>Fuel</c:v>
                </c:pt>
              </c:strCache>
            </c:strRef>
          </c:tx>
          <c:spPr>
            <a:solidFill>
              <a:srgbClr val="FDF8BB"/>
            </a:solidFill>
            <a:ln w="6350">
              <a:solidFill>
                <a:sysClr val="windowText" lastClr="000000"/>
              </a:solidFill>
            </a:ln>
            <a:effectLst/>
          </c:spPr>
          <c:invertIfNegative val="0"/>
          <c:cat>
            <c:strRef>
              <c:f>Chemicals!$A$8</c:f>
              <c:strCache>
                <c:ptCount val="1"/>
                <c:pt idx="0">
                  <c:v>CHI</c:v>
                </c:pt>
              </c:strCache>
            </c:strRef>
          </c:cat>
          <c:val>
            <c:numRef>
              <c:f>Chemicals!$AK$8</c:f>
              <c:numCache>
                <c:formatCode>0.00</c:formatCode>
                <c:ptCount val="1"/>
                <c:pt idx="0">
                  <c:v>3442.7292846362175</c:v>
                </c:pt>
              </c:numCache>
            </c:numRef>
          </c:val>
          <c:extLst>
            <c:ext xmlns:c16="http://schemas.microsoft.com/office/drawing/2014/chart" uri="{C3380CC4-5D6E-409C-BE32-E72D297353CC}">
              <c16:uniqueId val="{00000001-1C27-4E98-9BCD-5B5105FB121E}"/>
            </c:ext>
          </c:extLst>
        </c:ser>
        <c:ser>
          <c:idx val="2"/>
          <c:order val="2"/>
          <c:tx>
            <c:strRef>
              <c:f>Chemicals!$AL$2</c:f>
              <c:strCache>
                <c:ptCount val="1"/>
                <c:pt idx="0">
                  <c:v>Fuel-feedstock</c:v>
                </c:pt>
              </c:strCache>
            </c:strRef>
          </c:tx>
          <c:spPr>
            <a:solidFill>
              <a:srgbClr val="6A2618"/>
            </a:solidFill>
            <a:ln w="6350">
              <a:solidFill>
                <a:sysClr val="windowText" lastClr="000000"/>
              </a:solidFill>
            </a:ln>
            <a:effectLst/>
          </c:spPr>
          <c:invertIfNegative val="0"/>
          <c:dLbls>
            <c:dLbl>
              <c:idx val="0"/>
              <c:layout>
                <c:manualLayout>
                  <c:x val="1.3695745919368041E-2"/>
                  <c:y val="-0.27713021119358744"/>
                </c:manualLayout>
              </c:layout>
              <c:tx>
                <c:rich>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fld id="{902A5140-B312-41BC-847D-0095DA4B9E91}" type="CELLRANGE">
                      <a:rPr lang="en-US"/>
                      <a:pPr>
                        <a:defRPr/>
                      </a:pPr>
                      <a:t>[ZELLBEREICH]</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GB"/>
                </a:p>
              </c:txPr>
              <c:dLblPos val="ctr"/>
              <c:showLegendKey val="0"/>
              <c:showVal val="0"/>
              <c:showCatName val="0"/>
              <c:showSerName val="0"/>
              <c:showPercent val="0"/>
              <c:showBubbleSize val="0"/>
              <c:extLst>
                <c:ext xmlns:c15="http://schemas.microsoft.com/office/drawing/2012/chart" uri="{CE6537A1-D6FC-4f65-9D91-7224C49458BB}">
                  <c15:layout>
                    <c:manualLayout>
                      <c:w val="0.47199924083284089"/>
                      <c:h val="7.4623310214903205E-2"/>
                    </c:manualLayout>
                  </c15:layout>
                  <c15:dlblFieldTable/>
                  <c15:showDataLabelsRange val="1"/>
                </c:ext>
                <c:ext xmlns:c16="http://schemas.microsoft.com/office/drawing/2014/chart" uri="{C3380CC4-5D6E-409C-BE32-E72D297353CC}">
                  <c16:uniqueId val="{00000002-1C27-4E98-9BCD-5B5105FB12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de-DE"/>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Chemicals!$A$8</c:f>
              <c:strCache>
                <c:ptCount val="1"/>
                <c:pt idx="0">
                  <c:v>CHI</c:v>
                </c:pt>
              </c:strCache>
            </c:strRef>
          </c:cat>
          <c:val>
            <c:numRef>
              <c:f>Chemicals!$AL$8</c:f>
              <c:numCache>
                <c:formatCode>0.00</c:formatCode>
                <c:ptCount val="1"/>
                <c:pt idx="0">
                  <c:v>8065.8679489327506</c:v>
                </c:pt>
              </c:numCache>
            </c:numRef>
          </c:val>
          <c:extLst>
            <c:ext xmlns:c15="http://schemas.microsoft.com/office/drawing/2012/chart" uri="{02D57815-91ED-43cb-92C2-25804820EDAC}">
              <c15:datalabelsRange>
                <c15:f>Chemicals!$AI$8</c15:f>
                <c15:dlblRangeCache>
                  <c:ptCount val="1"/>
                  <c:pt idx="0">
                    <c:v>12226.40</c:v>
                  </c:pt>
                </c15:dlblRangeCache>
              </c15:datalabelsRange>
            </c:ext>
            <c:ext xmlns:c16="http://schemas.microsoft.com/office/drawing/2014/chart" uri="{C3380CC4-5D6E-409C-BE32-E72D297353CC}">
              <c16:uniqueId val="{00000003-1C27-4E98-9BCD-5B5105FB121E}"/>
            </c:ext>
          </c:extLst>
        </c:ser>
        <c:dLbls>
          <c:showLegendKey val="0"/>
          <c:showVal val="0"/>
          <c:showCatName val="0"/>
          <c:showSerName val="0"/>
          <c:showPercent val="0"/>
          <c:showBubbleSize val="0"/>
        </c:dLbls>
        <c:gapWidth val="150"/>
        <c:overlap val="100"/>
        <c:axId val="1350857136"/>
        <c:axId val="1350859536"/>
      </c:barChart>
      <c:catAx>
        <c:axId val="135085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1350859536"/>
        <c:crosses val="autoZero"/>
        <c:auto val="1"/>
        <c:lblAlgn val="ctr"/>
        <c:lblOffset val="100"/>
        <c:noMultiLvlLbl val="0"/>
      </c:catAx>
      <c:valAx>
        <c:axId val="135085953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13508571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solidFill>
            <a:sysClr val="windowText" lastClr="000000"/>
          </a:solidFill>
        </a:defRPr>
      </a:pPr>
      <a:endParaRPr lang="de-DE"/>
    </a:p>
  </c:txPr>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30053163492858"/>
          <c:y val="0.29764691201832671"/>
          <c:w val="0.84651495797164966"/>
          <c:h val="0.49324541200858923"/>
        </c:manualLayout>
      </c:layout>
      <c:barChart>
        <c:barDir val="col"/>
        <c:grouping val="percentStacked"/>
        <c:varyColors val="0"/>
        <c:ser>
          <c:idx val="0"/>
          <c:order val="0"/>
          <c:tx>
            <c:strRef>
              <c:f>Chemicals!$AC$2</c:f>
              <c:strCache>
                <c:ptCount val="1"/>
                <c:pt idx="0">
                  <c:v>Chlorine</c:v>
                </c:pt>
              </c:strCache>
            </c:strRef>
          </c:tx>
          <c:spPr>
            <a:solidFill>
              <a:srgbClr val="FFC000"/>
            </a:solidFill>
            <a:ln>
              <a:solidFill>
                <a:schemeClr val="tx1"/>
              </a:solidFill>
            </a:ln>
            <a:effectLst/>
          </c:spPr>
          <c:invertIfNegative val="0"/>
          <c:cat>
            <c:strRef>
              <c:f>Chemicals!$A$5:$A$20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Chemicals!$AC$5:$AC$20</c:f>
              <c:numCache>
                <c:formatCode>0.00</c:formatCode>
                <c:ptCount val="16"/>
                <c:pt idx="0">
                  <c:v>9.0478118619597545</c:v>
                </c:pt>
                <c:pt idx="1">
                  <c:v>0.68497463280090576</c:v>
                </c:pt>
                <c:pt idx="2">
                  <c:v>6.3797289549468479</c:v>
                </c:pt>
                <c:pt idx="3">
                  <c:v>258.77041145215441</c:v>
                </c:pt>
                <c:pt idx="4">
                  <c:v>31.486095037357373</c:v>
                </c:pt>
                <c:pt idx="5">
                  <c:v>14.19079481664528</c:v>
                </c:pt>
                <c:pt idx="6">
                  <c:v>34.660783691351654</c:v>
                </c:pt>
                <c:pt idx="7">
                  <c:v>34.921605899611002</c:v>
                </c:pt>
                <c:pt idx="8">
                  <c:v>22.784750855282851</c:v>
                </c:pt>
                <c:pt idx="9">
                  <c:v>54.026468496999037</c:v>
                </c:pt>
                <c:pt idx="10">
                  <c:v>33.363110548085224</c:v>
                </c:pt>
                <c:pt idx="11">
                  <c:v>14.126667214419102</c:v>
                </c:pt>
                <c:pt idx="12">
                  <c:v>103.85225371608249</c:v>
                </c:pt>
                <c:pt idx="13">
                  <c:v>41.831976010339446</c:v>
                </c:pt>
                <c:pt idx="14">
                  <c:v>106.72532228830264</c:v>
                </c:pt>
                <c:pt idx="15">
                  <c:v>53.627551810507633</c:v>
                </c:pt>
              </c:numCache>
            </c:numRef>
          </c:val>
          <c:extLst>
            <c:ext xmlns:c16="http://schemas.microsoft.com/office/drawing/2014/chart" uri="{C3380CC4-5D6E-409C-BE32-E72D297353CC}">
              <c16:uniqueId val="{00000000-ADF6-4365-970A-FE9EF7D9483D}"/>
            </c:ext>
          </c:extLst>
        </c:ser>
        <c:ser>
          <c:idx val="1"/>
          <c:order val="1"/>
          <c:tx>
            <c:strRef>
              <c:f>Chemicals!$AD$2</c:f>
              <c:strCache>
                <c:ptCount val="1"/>
                <c:pt idx="0">
                  <c:v>Methanol</c:v>
                </c:pt>
              </c:strCache>
            </c:strRef>
          </c:tx>
          <c:spPr>
            <a:solidFill>
              <a:srgbClr val="6A2618"/>
            </a:solidFill>
            <a:ln>
              <a:solidFill>
                <a:schemeClr val="tx1"/>
              </a:solidFill>
            </a:ln>
            <a:effectLst/>
          </c:spPr>
          <c:invertIfNegative val="0"/>
          <c:cat>
            <c:strRef>
              <c:f>Chemicals!$A$5:$A$20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Chemicals!$AD$5:$AD$20</c:f>
              <c:numCache>
                <c:formatCode>0.00</c:formatCode>
                <c:ptCount val="16"/>
                <c:pt idx="0">
                  <c:v>86.584776957767147</c:v>
                </c:pt>
                <c:pt idx="1">
                  <c:v>80.031022228171565</c:v>
                </c:pt>
                <c:pt idx="2">
                  <c:v>34.893207762677001</c:v>
                </c:pt>
                <c:pt idx="3">
                  <c:v>1332.597569141745</c:v>
                </c:pt>
                <c:pt idx="4">
                  <c:v>364.28585765993995</c:v>
                </c:pt>
                <c:pt idx="5">
                  <c:v>16.742805298866521</c:v>
                </c:pt>
                <c:pt idx="6">
                  <c:v>301.36840673738271</c:v>
                </c:pt>
                <c:pt idx="7">
                  <c:v>39.498603975686883</c:v>
                </c:pt>
                <c:pt idx="8">
                  <c:v>19.933104953879749</c:v>
                </c:pt>
                <c:pt idx="9">
                  <c:v>7.3445205114765102</c:v>
                </c:pt>
                <c:pt idx="10">
                  <c:v>676.95589362321959</c:v>
                </c:pt>
                <c:pt idx="11">
                  <c:v>7.6797828992016575</c:v>
                </c:pt>
                <c:pt idx="12">
                  <c:v>259.57080802128644</c:v>
                </c:pt>
                <c:pt idx="13">
                  <c:v>9.743522847209535</c:v>
                </c:pt>
                <c:pt idx="14">
                  <c:v>264.02744441265418</c:v>
                </c:pt>
                <c:pt idx="15">
                  <c:v>60.216976413589322</c:v>
                </c:pt>
              </c:numCache>
            </c:numRef>
          </c:val>
          <c:extLst>
            <c:ext xmlns:c16="http://schemas.microsoft.com/office/drawing/2014/chart" uri="{C3380CC4-5D6E-409C-BE32-E72D297353CC}">
              <c16:uniqueId val="{00000001-ADF6-4365-970A-FE9EF7D9483D}"/>
            </c:ext>
          </c:extLst>
        </c:ser>
        <c:ser>
          <c:idx val="2"/>
          <c:order val="2"/>
          <c:tx>
            <c:strRef>
              <c:f>Chemicals!$AE$2</c:f>
              <c:strCache>
                <c:ptCount val="1"/>
                <c:pt idx="0">
                  <c:v> Ammonia</c:v>
                </c:pt>
              </c:strCache>
            </c:strRef>
          </c:tx>
          <c:spPr>
            <a:solidFill>
              <a:srgbClr val="64C8FF"/>
            </a:solidFill>
            <a:ln>
              <a:solidFill>
                <a:schemeClr val="tx1"/>
              </a:solidFill>
            </a:ln>
            <a:effectLst/>
          </c:spPr>
          <c:invertIfNegative val="0"/>
          <c:cat>
            <c:strRef>
              <c:f>Chemicals!$A$5:$A$20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Chemicals!$AE$5:$AE$20</c:f>
              <c:numCache>
                <c:formatCode>0.00</c:formatCode>
                <c:ptCount val="16"/>
                <c:pt idx="0">
                  <c:v>281.18902802246799</c:v>
                </c:pt>
                <c:pt idx="1">
                  <c:v>74.82367072758916</c:v>
                </c:pt>
                <c:pt idx="2">
                  <c:v>140.36284461271478</c:v>
                </c:pt>
                <c:pt idx="3">
                  <c:v>1498.1886598332553</c:v>
                </c:pt>
                <c:pt idx="4">
                  <c:v>80.060750651218228</c:v>
                </c:pt>
                <c:pt idx="5">
                  <c:v>222.91915986055855</c:v>
                </c:pt>
                <c:pt idx="6">
                  <c:v>1471.9633711829838</c:v>
                </c:pt>
                <c:pt idx="7">
                  <c:v>106.9762122676738</c:v>
                </c:pt>
                <c:pt idx="8">
                  <c:v>622.51194301040641</c:v>
                </c:pt>
                <c:pt idx="9">
                  <c:v>34.591788550351282</c:v>
                </c:pt>
                <c:pt idx="10">
                  <c:v>754.97382859262029</c:v>
                </c:pt>
                <c:pt idx="11">
                  <c:v>9.9966938637698899</c:v>
                </c:pt>
                <c:pt idx="12">
                  <c:v>1027.0867030929699</c:v>
                </c:pt>
                <c:pt idx="13">
                  <c:v>0</c:v>
                </c:pt>
                <c:pt idx="14">
                  <c:v>595.21833007525458</c:v>
                </c:pt>
                <c:pt idx="15">
                  <c:v>244.29870096728166</c:v>
                </c:pt>
              </c:numCache>
            </c:numRef>
          </c:val>
          <c:extLst>
            <c:ext xmlns:c16="http://schemas.microsoft.com/office/drawing/2014/chart" uri="{C3380CC4-5D6E-409C-BE32-E72D297353CC}">
              <c16:uniqueId val="{00000002-ADF6-4365-970A-FE9EF7D9483D}"/>
            </c:ext>
          </c:extLst>
        </c:ser>
        <c:ser>
          <c:idx val="3"/>
          <c:order val="3"/>
          <c:tx>
            <c:strRef>
              <c:f>Chemicals!$AF$2</c:f>
              <c:strCache>
                <c:ptCount val="1"/>
                <c:pt idx="0">
                  <c:v>Olefins</c:v>
                </c:pt>
              </c:strCache>
            </c:strRef>
          </c:tx>
          <c:spPr>
            <a:solidFill>
              <a:srgbClr val="156082"/>
            </a:solidFill>
            <a:ln>
              <a:solidFill>
                <a:schemeClr val="tx1"/>
              </a:solidFill>
            </a:ln>
            <a:effectLst/>
          </c:spPr>
          <c:invertIfNegative val="0"/>
          <c:cat>
            <c:strRef>
              <c:f>Chemicals!$A$5:$A$20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Chemicals!$AF$5:$AF$20</c:f>
              <c:numCache>
                <c:formatCode>0.00</c:formatCode>
                <c:ptCount val="16"/>
                <c:pt idx="0">
                  <c:v>154.40129090450606</c:v>
                </c:pt>
                <c:pt idx="1">
                  <c:v>44.338332411438422</c:v>
                </c:pt>
                <c:pt idx="2">
                  <c:v>407.00821866966129</c:v>
                </c:pt>
                <c:pt idx="3">
                  <c:v>3307.2954557130997</c:v>
                </c:pt>
                <c:pt idx="4">
                  <c:v>407.26775176078542</c:v>
                </c:pt>
                <c:pt idx="5">
                  <c:v>204.25828972031272</c:v>
                </c:pt>
                <c:pt idx="6">
                  <c:v>832.2979946559517</c:v>
                </c:pt>
                <c:pt idx="7">
                  <c:v>592.08649358809828</c:v>
                </c:pt>
                <c:pt idx="8">
                  <c:v>1233.2335201534161</c:v>
                </c:pt>
                <c:pt idx="9">
                  <c:v>999.89657902116426</c:v>
                </c:pt>
                <c:pt idx="10">
                  <c:v>1160.9273535875491</c:v>
                </c:pt>
                <c:pt idx="11">
                  <c:v>187.68185602260934</c:v>
                </c:pt>
                <c:pt idx="12">
                  <c:v>1483.9704037317538</c:v>
                </c:pt>
                <c:pt idx="13">
                  <c:v>748.98856366357586</c:v>
                </c:pt>
                <c:pt idx="14">
                  <c:v>3530.2418228880229</c:v>
                </c:pt>
                <c:pt idx="15">
                  <c:v>1463.283730504204</c:v>
                </c:pt>
              </c:numCache>
            </c:numRef>
          </c:val>
          <c:extLst>
            <c:ext xmlns:c16="http://schemas.microsoft.com/office/drawing/2014/chart" uri="{C3380CC4-5D6E-409C-BE32-E72D297353CC}">
              <c16:uniqueId val="{00000003-ADF6-4365-970A-FE9EF7D9483D}"/>
            </c:ext>
          </c:extLst>
        </c:ser>
        <c:ser>
          <c:idx val="4"/>
          <c:order val="4"/>
          <c:tx>
            <c:strRef>
              <c:f>Chemicals!$AG$2</c:f>
              <c:strCache>
                <c:ptCount val="1"/>
                <c:pt idx="0">
                  <c:v>Aromatic</c:v>
                </c:pt>
              </c:strCache>
            </c:strRef>
          </c:tx>
          <c:spPr>
            <a:solidFill>
              <a:srgbClr val="C6ECFF"/>
            </a:solidFill>
            <a:ln>
              <a:solidFill>
                <a:schemeClr val="tx1"/>
              </a:solidFill>
            </a:ln>
            <a:effectLst/>
          </c:spPr>
          <c:invertIfNegative val="0"/>
          <c:cat>
            <c:strRef>
              <c:f>Chemicals!$A$5:$A$20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Chemicals!$AG$5:$AG$20</c:f>
              <c:numCache>
                <c:formatCode>0.00</c:formatCode>
                <c:ptCount val="16"/>
                <c:pt idx="0">
                  <c:v>11.466092253300445</c:v>
                </c:pt>
                <c:pt idx="1">
                  <c:v>0</c:v>
                </c:pt>
                <c:pt idx="2">
                  <c:v>0</c:v>
                </c:pt>
                <c:pt idx="3">
                  <c:v>2161.6279038597459</c:v>
                </c:pt>
                <c:pt idx="4">
                  <c:v>81.296544890699209</c:v>
                </c:pt>
                <c:pt idx="5">
                  <c:v>101.81195030361697</c:v>
                </c:pt>
                <c:pt idx="6">
                  <c:v>190.70544373233005</c:v>
                </c:pt>
                <c:pt idx="7">
                  <c:v>173.38608426892986</c:v>
                </c:pt>
                <c:pt idx="8">
                  <c:v>422.34626377885411</c:v>
                </c:pt>
                <c:pt idx="9">
                  <c:v>314.89264342000894</c:v>
                </c:pt>
                <c:pt idx="10">
                  <c:v>96.163813648525405</c:v>
                </c:pt>
                <c:pt idx="11">
                  <c:v>0</c:v>
                </c:pt>
                <c:pt idx="12">
                  <c:v>0</c:v>
                </c:pt>
                <c:pt idx="13">
                  <c:v>885.50216547887533</c:v>
                </c:pt>
                <c:pt idx="14">
                  <c:v>957.60608033576648</c:v>
                </c:pt>
                <c:pt idx="15">
                  <c:v>596.21904030441715</c:v>
                </c:pt>
              </c:numCache>
            </c:numRef>
          </c:val>
          <c:extLst>
            <c:ext xmlns:c16="http://schemas.microsoft.com/office/drawing/2014/chart" uri="{C3380CC4-5D6E-409C-BE32-E72D297353CC}">
              <c16:uniqueId val="{00000004-ADF6-4365-970A-FE9EF7D9483D}"/>
            </c:ext>
          </c:extLst>
        </c:ser>
        <c:ser>
          <c:idx val="5"/>
          <c:order val="5"/>
          <c:tx>
            <c:strRef>
              <c:f>Chemicals!$AH$2</c:f>
              <c:strCache>
                <c:ptCount val="1"/>
                <c:pt idx="0">
                  <c:v>Others</c:v>
                </c:pt>
              </c:strCache>
            </c:strRef>
          </c:tx>
          <c:spPr>
            <a:solidFill>
              <a:srgbClr val="B59880"/>
            </a:solidFill>
            <a:ln>
              <a:solidFill>
                <a:schemeClr val="tx1"/>
              </a:solidFill>
            </a:ln>
            <a:effectLst/>
          </c:spPr>
          <c:invertIfNegative val="0"/>
          <c:cat>
            <c:strRef>
              <c:f>Chemicals!$A$5:$A$20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Chemicals!$AH$5:$AH$20</c:f>
              <c:numCache>
                <c:formatCode>0.00</c:formatCode>
                <c:ptCount val="16"/>
                <c:pt idx="0">
                  <c:v>232.58100000000056</c:v>
                </c:pt>
                <c:pt idx="1">
                  <c:v>85.662000000000006</c:v>
                </c:pt>
                <c:pt idx="2">
                  <c:v>252.27599999999998</c:v>
                </c:pt>
                <c:pt idx="3">
                  <c:v>3667.9199999999992</c:v>
                </c:pt>
                <c:pt idx="4">
                  <c:v>413.31300000000005</c:v>
                </c:pt>
                <c:pt idx="5">
                  <c:v>239.96699999999998</c:v>
                </c:pt>
                <c:pt idx="6">
                  <c:v>1213.2839999999999</c:v>
                </c:pt>
                <c:pt idx="7">
                  <c:v>405.80099999999993</c:v>
                </c:pt>
                <c:pt idx="8">
                  <c:v>994.63267832221686</c:v>
                </c:pt>
                <c:pt idx="9">
                  <c:v>604.60799999999995</c:v>
                </c:pt>
                <c:pt idx="10">
                  <c:v>1166.7359999999999</c:v>
                </c:pt>
                <c:pt idx="11">
                  <c:v>94.064999999999998</c:v>
                </c:pt>
                <c:pt idx="12">
                  <c:v>1231.9200722408968</c:v>
                </c:pt>
                <c:pt idx="13">
                  <c:v>722.59981199999993</c:v>
                </c:pt>
                <c:pt idx="14">
                  <c:v>2337.3510000000001</c:v>
                </c:pt>
                <c:pt idx="15">
                  <c:v>1036.134</c:v>
                </c:pt>
              </c:numCache>
            </c:numRef>
          </c:val>
          <c:extLst>
            <c:ext xmlns:c16="http://schemas.microsoft.com/office/drawing/2014/chart" uri="{C3380CC4-5D6E-409C-BE32-E72D297353CC}">
              <c16:uniqueId val="{00000005-ADF6-4365-970A-FE9EF7D9483D}"/>
            </c:ext>
          </c:extLst>
        </c:ser>
        <c:dLbls>
          <c:showLegendKey val="0"/>
          <c:showVal val="0"/>
          <c:showCatName val="0"/>
          <c:showSerName val="0"/>
          <c:showPercent val="0"/>
          <c:showBubbleSize val="0"/>
        </c:dLbls>
        <c:gapWidth val="150"/>
        <c:overlap val="100"/>
        <c:axId val="1107316880"/>
        <c:axId val="1107318800"/>
      </c:barChart>
      <c:catAx>
        <c:axId val="110731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crossAx val="1107318800"/>
        <c:crosses val="autoZero"/>
        <c:auto val="1"/>
        <c:lblAlgn val="ctr"/>
        <c:lblOffset val="100"/>
        <c:noMultiLvlLbl val="0"/>
      </c:catAx>
      <c:valAx>
        <c:axId val="1107318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sz="1000" b="0" i="0" u="none" strike="noStrike" kern="1200" baseline="0">
                    <a:solidFill>
                      <a:schemeClr val="tx1"/>
                    </a:solidFill>
                    <a:latin typeface="+mn-lt"/>
                    <a:ea typeface="+mn-ea"/>
                    <a:cs typeface="+mn-cs"/>
                  </a:defRPr>
                </a:pPr>
                <a:r>
                  <a:rPr lang="en-GB"/>
                  <a:t>Energy share in [%]</a:t>
                </a:r>
              </a:p>
            </c:rich>
          </c:tx>
          <c:layout>
            <c:manualLayout>
              <c:xMode val="edge"/>
              <c:yMode val="edge"/>
              <c:x val="4.7683643994974063E-3"/>
              <c:y val="0.26565377299766085"/>
            </c:manualLayout>
          </c:layout>
          <c:overlay val="0"/>
          <c:spPr>
            <a:noFill/>
            <a:ln>
              <a:noFill/>
            </a:ln>
            <a:effectLst/>
          </c:spPr>
          <c:txPr>
            <a:bodyPr rot="-5400000" spcFirstLastPara="1" vertOverflow="ellipsis" vert="horz" wrap="square" anchor="ctr" anchorCtr="1"/>
            <a:lstStyle/>
            <a:p>
              <a:pPr algn="ctr" rtl="0">
                <a:defRPr sz="1000" b="0" i="0" u="none" strike="noStrike" kern="1200" baseline="0">
                  <a:solidFill>
                    <a:schemeClr val="tx1"/>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1107316880"/>
        <c:crosses val="autoZero"/>
        <c:crossBetween val="between"/>
      </c:valAx>
      <c:spPr>
        <a:noFill/>
        <a:ln>
          <a:noFill/>
        </a:ln>
        <a:effectLst/>
      </c:spPr>
    </c:plotArea>
    <c:legend>
      <c:legendPos val="b"/>
      <c:layout>
        <c:manualLayout>
          <c:xMode val="edge"/>
          <c:yMode val="edge"/>
          <c:x val="0.21599656725543931"/>
          <c:y val="0"/>
          <c:w val="0.77333993801947509"/>
          <c:h val="0.2370283707842880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de-DE"/>
    </a:p>
  </c:txPr>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r>
              <a:rPr lang="en-GB" sz="1000"/>
              <a:t>a) Inefficiency factors based on BAT </a:t>
            </a:r>
          </a:p>
        </c:rich>
      </c:tx>
      <c:layout>
        <c:manualLayout>
          <c:xMode val="edge"/>
          <c:yMode val="edge"/>
          <c:x val="0.32185578535494691"/>
          <c:y val="0.76577540106951869"/>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endParaRPr lang="de-DE"/>
        </a:p>
      </c:txPr>
    </c:title>
    <c:autoTitleDeleted val="0"/>
    <c:plotArea>
      <c:layout>
        <c:manualLayout>
          <c:layoutTarget val="inner"/>
          <c:xMode val="edge"/>
          <c:yMode val="edge"/>
          <c:x val="0.13063217887699671"/>
          <c:y val="4.5783586330059259E-2"/>
          <c:w val="0.75123417940223824"/>
          <c:h val="0.59019076223719458"/>
        </c:manualLayout>
      </c:layout>
      <c:barChart>
        <c:barDir val="col"/>
        <c:grouping val="clustered"/>
        <c:varyColors val="0"/>
        <c:ser>
          <c:idx val="0"/>
          <c:order val="0"/>
          <c:tx>
            <c:strRef>
              <c:f>Overview!$B$2</c:f>
              <c:strCache>
                <c:ptCount val="1"/>
                <c:pt idx="0">
                  <c:v>Iron &amp; Steel</c:v>
                </c:pt>
              </c:strCache>
            </c:strRef>
          </c:tx>
          <c:spPr>
            <a:solidFill>
              <a:schemeClr val="accent1"/>
            </a:solidFill>
            <a:ln>
              <a:noFill/>
            </a:ln>
            <a:effectLst/>
          </c:spPr>
          <c:invertIfNegative val="0"/>
          <c:cat>
            <c:strRef>
              <c:f>Overview!$A$3:$A$18</c:f>
              <c:strCache>
                <c:ptCount val="16"/>
                <c:pt idx="0">
                  <c:v>CHI</c:v>
                </c:pt>
                <c:pt idx="1">
                  <c:v>AFR</c:v>
                </c:pt>
                <c:pt idx="2">
                  <c:v>CAN</c:v>
                </c:pt>
                <c:pt idx="3">
                  <c:v>GER</c:v>
                </c:pt>
                <c:pt idx="4">
                  <c:v>WEU</c:v>
                </c:pt>
                <c:pt idx="5">
                  <c:v>CSA</c:v>
                </c:pt>
                <c:pt idx="6">
                  <c:v>JPN</c:v>
                </c:pt>
                <c:pt idx="7">
                  <c:v>MEA</c:v>
                </c:pt>
                <c:pt idx="8">
                  <c:v>IND</c:v>
                </c:pt>
                <c:pt idx="9">
                  <c:v>MEX</c:v>
                </c:pt>
                <c:pt idx="10">
                  <c:v>EEU</c:v>
                </c:pt>
                <c:pt idx="11">
                  <c:v>ODA</c:v>
                </c:pt>
                <c:pt idx="12">
                  <c:v>FSU</c:v>
                </c:pt>
                <c:pt idx="13">
                  <c:v>AUS</c:v>
                </c:pt>
                <c:pt idx="14">
                  <c:v>USA</c:v>
                </c:pt>
                <c:pt idx="15">
                  <c:v>SKO</c:v>
                </c:pt>
              </c:strCache>
            </c:strRef>
          </c:cat>
          <c:val>
            <c:numRef>
              <c:f>Overview!$B$3:$B$18</c:f>
              <c:numCache>
                <c:formatCode>0.00</c:formatCode>
                <c:ptCount val="16"/>
                <c:pt idx="0">
                  <c:v>1.0846217723586455</c:v>
                </c:pt>
                <c:pt idx="1">
                  <c:v>1.4025839176355879</c:v>
                </c:pt>
                <c:pt idx="2">
                  <c:v>1.2841371679608704</c:v>
                </c:pt>
                <c:pt idx="3">
                  <c:v>1.0518828730958327</c:v>
                </c:pt>
                <c:pt idx="4">
                  <c:v>1.32</c:v>
                </c:pt>
                <c:pt idx="5">
                  <c:v>1.3213184669496669</c:v>
                </c:pt>
                <c:pt idx="6">
                  <c:v>1.0824709952677194</c:v>
                </c:pt>
                <c:pt idx="7">
                  <c:v>1.32</c:v>
                </c:pt>
                <c:pt idx="8">
                  <c:v>1.6626877827020927</c:v>
                </c:pt>
                <c:pt idx="9">
                  <c:v>1.32</c:v>
                </c:pt>
                <c:pt idx="10">
                  <c:v>1.1647170666410651</c:v>
                </c:pt>
                <c:pt idx="11">
                  <c:v>1.32</c:v>
                </c:pt>
                <c:pt idx="12">
                  <c:v>2.0940118951508326</c:v>
                </c:pt>
                <c:pt idx="13">
                  <c:v>1.1291486228809957</c:v>
                </c:pt>
                <c:pt idx="14">
                  <c:v>1.54292336099852</c:v>
                </c:pt>
                <c:pt idx="15">
                  <c:v>0.99810405118270829</c:v>
                </c:pt>
              </c:numCache>
            </c:numRef>
          </c:val>
          <c:extLst>
            <c:ext xmlns:c16="http://schemas.microsoft.com/office/drawing/2014/chart" uri="{C3380CC4-5D6E-409C-BE32-E72D297353CC}">
              <c16:uniqueId val="{00000000-1B63-4F47-AE5F-BB32A42F89B5}"/>
            </c:ext>
          </c:extLst>
        </c:ser>
        <c:ser>
          <c:idx val="1"/>
          <c:order val="1"/>
          <c:tx>
            <c:strRef>
              <c:f>Overview!$C$2</c:f>
              <c:strCache>
                <c:ptCount val="1"/>
                <c:pt idx="0">
                  <c:v>Non-Ferrous</c:v>
                </c:pt>
              </c:strCache>
            </c:strRef>
          </c:tx>
          <c:spPr>
            <a:solidFill>
              <a:srgbClr val="C6ECFF"/>
            </a:solidFill>
            <a:ln>
              <a:noFill/>
            </a:ln>
            <a:effectLst/>
          </c:spPr>
          <c:invertIfNegative val="0"/>
          <c:cat>
            <c:strRef>
              <c:f>Overview!$A$3:$A$18</c:f>
              <c:strCache>
                <c:ptCount val="16"/>
                <c:pt idx="0">
                  <c:v>CHI</c:v>
                </c:pt>
                <c:pt idx="1">
                  <c:v>AFR</c:v>
                </c:pt>
                <c:pt idx="2">
                  <c:v>CAN</c:v>
                </c:pt>
                <c:pt idx="3">
                  <c:v>GER</c:v>
                </c:pt>
                <c:pt idx="4">
                  <c:v>WEU</c:v>
                </c:pt>
                <c:pt idx="5">
                  <c:v>CSA</c:v>
                </c:pt>
                <c:pt idx="6">
                  <c:v>JPN</c:v>
                </c:pt>
                <c:pt idx="7">
                  <c:v>MEA</c:v>
                </c:pt>
                <c:pt idx="8">
                  <c:v>IND</c:v>
                </c:pt>
                <c:pt idx="9">
                  <c:v>MEX</c:v>
                </c:pt>
                <c:pt idx="10">
                  <c:v>EEU</c:v>
                </c:pt>
                <c:pt idx="11">
                  <c:v>ODA</c:v>
                </c:pt>
                <c:pt idx="12">
                  <c:v>FSU</c:v>
                </c:pt>
                <c:pt idx="13">
                  <c:v>AUS</c:v>
                </c:pt>
                <c:pt idx="14">
                  <c:v>USA</c:v>
                </c:pt>
                <c:pt idx="15">
                  <c:v>SKO</c:v>
                </c:pt>
              </c:strCache>
            </c:strRef>
          </c:cat>
          <c:val>
            <c:numRef>
              <c:f>Overview!$C$3:$C$18</c:f>
              <c:numCache>
                <c:formatCode>0.00</c:formatCode>
                <c:ptCount val="16"/>
                <c:pt idx="0">
                  <c:v>1.4001929046923822</c:v>
                </c:pt>
                <c:pt idx="1">
                  <c:v>1.1096136441674467</c:v>
                </c:pt>
                <c:pt idx="2">
                  <c:v>1.3457319979222413</c:v>
                </c:pt>
                <c:pt idx="3">
                  <c:v>2.2181841865676972</c:v>
                </c:pt>
                <c:pt idx="4">
                  <c:v>1.5063407915078701</c:v>
                </c:pt>
                <c:pt idx="5">
                  <c:v>2.2998898747809493</c:v>
                </c:pt>
                <c:pt idx="6">
                  <c:v>2.3277115176088676</c:v>
                </c:pt>
                <c:pt idx="7">
                  <c:v>2.2186180324239571</c:v>
                </c:pt>
                <c:pt idx="8">
                  <c:v>2.2186180324239571</c:v>
                </c:pt>
                <c:pt idx="9">
                  <c:v>2.2186180324239571</c:v>
                </c:pt>
                <c:pt idx="10">
                  <c:v>2.3913532363240027</c:v>
                </c:pt>
                <c:pt idx="11">
                  <c:v>1.8157428372159345</c:v>
                </c:pt>
                <c:pt idx="12">
                  <c:v>1.6440094149584858</c:v>
                </c:pt>
                <c:pt idx="13">
                  <c:v>2.5439216301812406</c:v>
                </c:pt>
                <c:pt idx="14">
                  <c:v>3.3771465611554108</c:v>
                </c:pt>
                <c:pt idx="15">
                  <c:v>4.8621958244289099</c:v>
                </c:pt>
              </c:numCache>
            </c:numRef>
          </c:val>
          <c:extLst>
            <c:ext xmlns:c16="http://schemas.microsoft.com/office/drawing/2014/chart" uri="{C3380CC4-5D6E-409C-BE32-E72D297353CC}">
              <c16:uniqueId val="{00000001-1B63-4F47-AE5F-BB32A42F89B5}"/>
            </c:ext>
          </c:extLst>
        </c:ser>
        <c:ser>
          <c:idx val="2"/>
          <c:order val="2"/>
          <c:tx>
            <c:strRef>
              <c:f>Overview!$D$2</c:f>
              <c:strCache>
                <c:ptCount val="1"/>
                <c:pt idx="0">
                  <c:v>Non-Metallic Minerals</c:v>
                </c:pt>
              </c:strCache>
            </c:strRef>
          </c:tx>
          <c:spPr>
            <a:solidFill>
              <a:srgbClr val="B59880"/>
            </a:solidFill>
            <a:ln>
              <a:noFill/>
            </a:ln>
            <a:effectLst/>
          </c:spPr>
          <c:invertIfNegative val="0"/>
          <c:cat>
            <c:strRef>
              <c:f>Overview!$A$3:$A$18</c:f>
              <c:strCache>
                <c:ptCount val="16"/>
                <c:pt idx="0">
                  <c:v>CHI</c:v>
                </c:pt>
                <c:pt idx="1">
                  <c:v>AFR</c:v>
                </c:pt>
                <c:pt idx="2">
                  <c:v>CAN</c:v>
                </c:pt>
                <c:pt idx="3">
                  <c:v>GER</c:v>
                </c:pt>
                <c:pt idx="4">
                  <c:v>WEU</c:v>
                </c:pt>
                <c:pt idx="5">
                  <c:v>CSA</c:v>
                </c:pt>
                <c:pt idx="6">
                  <c:v>JPN</c:v>
                </c:pt>
                <c:pt idx="7">
                  <c:v>MEA</c:v>
                </c:pt>
                <c:pt idx="8">
                  <c:v>IND</c:v>
                </c:pt>
                <c:pt idx="9">
                  <c:v>MEX</c:v>
                </c:pt>
                <c:pt idx="10">
                  <c:v>EEU</c:v>
                </c:pt>
                <c:pt idx="11">
                  <c:v>ODA</c:v>
                </c:pt>
                <c:pt idx="12">
                  <c:v>FSU</c:v>
                </c:pt>
                <c:pt idx="13">
                  <c:v>AUS</c:v>
                </c:pt>
                <c:pt idx="14">
                  <c:v>USA</c:v>
                </c:pt>
                <c:pt idx="15">
                  <c:v>SKO</c:v>
                </c:pt>
              </c:strCache>
            </c:strRef>
          </c:cat>
          <c:val>
            <c:numRef>
              <c:f>Overview!$D$3:$D$18</c:f>
              <c:numCache>
                <c:formatCode>0.00</c:formatCode>
                <c:ptCount val="16"/>
                <c:pt idx="0">
                  <c:v>1.0444576556276792</c:v>
                </c:pt>
                <c:pt idx="1">
                  <c:v>1.8073164875705434</c:v>
                </c:pt>
                <c:pt idx="2">
                  <c:v>1.613863061362294</c:v>
                </c:pt>
                <c:pt idx="3">
                  <c:v>1.62</c:v>
                </c:pt>
                <c:pt idx="4">
                  <c:v>2.456130490578079</c:v>
                </c:pt>
                <c:pt idx="5">
                  <c:v>1.5480341387483301</c:v>
                </c:pt>
                <c:pt idx="6">
                  <c:v>2.1293805411671762</c:v>
                </c:pt>
                <c:pt idx="7">
                  <c:v>1.8073164875705434</c:v>
                </c:pt>
                <c:pt idx="8">
                  <c:v>1.8073164875705434</c:v>
                </c:pt>
                <c:pt idx="9">
                  <c:v>1.310818426975193</c:v>
                </c:pt>
                <c:pt idx="10">
                  <c:v>2.0521792139226669</c:v>
                </c:pt>
                <c:pt idx="11">
                  <c:v>1.6751435398065897</c:v>
                </c:pt>
                <c:pt idx="12">
                  <c:v>1.8391360116915989</c:v>
                </c:pt>
                <c:pt idx="13">
                  <c:v>2.7885026526401577</c:v>
                </c:pt>
                <c:pt idx="14">
                  <c:v>1.793917635191197</c:v>
                </c:pt>
                <c:pt idx="15">
                  <c:v>1.6235509707061031</c:v>
                </c:pt>
              </c:numCache>
            </c:numRef>
          </c:val>
          <c:extLst>
            <c:ext xmlns:c16="http://schemas.microsoft.com/office/drawing/2014/chart" uri="{C3380CC4-5D6E-409C-BE32-E72D297353CC}">
              <c16:uniqueId val="{00000002-1B63-4F47-AE5F-BB32A42F89B5}"/>
            </c:ext>
          </c:extLst>
        </c:ser>
        <c:ser>
          <c:idx val="3"/>
          <c:order val="3"/>
          <c:tx>
            <c:strRef>
              <c:f>Overview!$E$2</c:f>
              <c:strCache>
                <c:ptCount val="1"/>
                <c:pt idx="0">
                  <c:v>Pulp &amp; Paper</c:v>
                </c:pt>
              </c:strCache>
            </c:strRef>
          </c:tx>
          <c:spPr>
            <a:solidFill>
              <a:schemeClr val="accent4"/>
            </a:solidFill>
            <a:ln>
              <a:noFill/>
            </a:ln>
            <a:effectLst/>
          </c:spPr>
          <c:invertIfNegative val="0"/>
          <c:cat>
            <c:strRef>
              <c:f>Overview!$A$3:$A$18</c:f>
              <c:strCache>
                <c:ptCount val="16"/>
                <c:pt idx="0">
                  <c:v>CHI</c:v>
                </c:pt>
                <c:pt idx="1">
                  <c:v>AFR</c:v>
                </c:pt>
                <c:pt idx="2">
                  <c:v>CAN</c:v>
                </c:pt>
                <c:pt idx="3">
                  <c:v>GER</c:v>
                </c:pt>
                <c:pt idx="4">
                  <c:v>WEU</c:v>
                </c:pt>
                <c:pt idx="5">
                  <c:v>CSA</c:v>
                </c:pt>
                <c:pt idx="6">
                  <c:v>JPN</c:v>
                </c:pt>
                <c:pt idx="7">
                  <c:v>MEA</c:v>
                </c:pt>
                <c:pt idx="8">
                  <c:v>IND</c:v>
                </c:pt>
                <c:pt idx="9">
                  <c:v>MEX</c:v>
                </c:pt>
                <c:pt idx="10">
                  <c:v>EEU</c:v>
                </c:pt>
                <c:pt idx="11">
                  <c:v>ODA</c:v>
                </c:pt>
                <c:pt idx="12">
                  <c:v>FSU</c:v>
                </c:pt>
                <c:pt idx="13">
                  <c:v>AUS</c:v>
                </c:pt>
                <c:pt idx="14">
                  <c:v>USA</c:v>
                </c:pt>
                <c:pt idx="15">
                  <c:v>SKO</c:v>
                </c:pt>
              </c:strCache>
            </c:strRef>
          </c:cat>
          <c:val>
            <c:numRef>
              <c:f>Overview!$E$3:$E$18</c:f>
              <c:numCache>
                <c:formatCode>0.00</c:formatCode>
                <c:ptCount val="16"/>
                <c:pt idx="0">
                  <c:v>1.4273682256151674</c:v>
                </c:pt>
                <c:pt idx="1">
                  <c:v>1.4273682256151674</c:v>
                </c:pt>
                <c:pt idx="2">
                  <c:v>1.8562440667081421</c:v>
                </c:pt>
                <c:pt idx="3">
                  <c:v>1.1231715589481093</c:v>
                </c:pt>
                <c:pt idx="4">
                  <c:v>1.3097038287095204</c:v>
                </c:pt>
                <c:pt idx="5">
                  <c:v>1.3149409145252782</c:v>
                </c:pt>
                <c:pt idx="6">
                  <c:v>1.169394302396437</c:v>
                </c:pt>
                <c:pt idx="7">
                  <c:v>1.7572352899319701</c:v>
                </c:pt>
                <c:pt idx="8">
                  <c:v>1.4273682256151674</c:v>
                </c:pt>
                <c:pt idx="9">
                  <c:v>1.4273682256151674</c:v>
                </c:pt>
                <c:pt idx="10">
                  <c:v>1.4396214796950364</c:v>
                </c:pt>
                <c:pt idx="11">
                  <c:v>1.4273682256151674</c:v>
                </c:pt>
                <c:pt idx="12">
                  <c:v>1.5592322627054462</c:v>
                </c:pt>
                <c:pt idx="13">
                  <c:v>1.4273682256151674</c:v>
                </c:pt>
                <c:pt idx="14">
                  <c:v>1.539879471150889</c:v>
                </c:pt>
                <c:pt idx="15">
                  <c:v>1.2042590813808476</c:v>
                </c:pt>
              </c:numCache>
            </c:numRef>
          </c:val>
          <c:extLst>
            <c:ext xmlns:c16="http://schemas.microsoft.com/office/drawing/2014/chart" uri="{C3380CC4-5D6E-409C-BE32-E72D297353CC}">
              <c16:uniqueId val="{00000003-1B63-4F47-AE5F-BB32A42F89B5}"/>
            </c:ext>
          </c:extLst>
        </c:ser>
        <c:ser>
          <c:idx val="5"/>
          <c:order val="4"/>
          <c:tx>
            <c:strRef>
              <c:f>Overview!$F$2</c:f>
              <c:strCache>
                <c:ptCount val="1"/>
                <c:pt idx="0">
                  <c:v>Chemicals</c:v>
                </c:pt>
              </c:strCache>
            </c:strRef>
          </c:tx>
          <c:spPr>
            <a:solidFill>
              <a:srgbClr val="6A2618"/>
            </a:solidFill>
            <a:ln>
              <a:noFill/>
            </a:ln>
            <a:effectLst/>
          </c:spPr>
          <c:invertIfNegative val="0"/>
          <c:val>
            <c:numRef>
              <c:f>Overview!$F$3:$F$18</c:f>
              <c:numCache>
                <c:formatCode>0.00</c:formatCode>
                <c:ptCount val="16"/>
                <c:pt idx="0">
                  <c:v>1.056757863096452</c:v>
                </c:pt>
                <c:pt idx="1">
                  <c:v>1.1220004789136599</c:v>
                </c:pt>
                <c:pt idx="2">
                  <c:v>1.1305288523279819</c:v>
                </c:pt>
                <c:pt idx="3">
                  <c:v>1.2797422273384271</c:v>
                </c:pt>
                <c:pt idx="4">
                  <c:v>1.147653479937246</c:v>
                </c:pt>
                <c:pt idx="5">
                  <c:v>1.5131725796500084</c:v>
                </c:pt>
                <c:pt idx="6">
                  <c:v>1.5864008837502654</c:v>
                </c:pt>
                <c:pt idx="7">
                  <c:v>1.5445884513002417</c:v>
                </c:pt>
                <c:pt idx="8">
                  <c:v>1.6145656785206102</c:v>
                </c:pt>
                <c:pt idx="9">
                  <c:v>2.4882252747336446</c:v>
                </c:pt>
                <c:pt idx="10">
                  <c:v>1.8082052518661162</c:v>
                </c:pt>
                <c:pt idx="11">
                  <c:v>2.8033372539248047</c:v>
                </c:pt>
                <c:pt idx="12">
                  <c:v>2.27075364854243</c:v>
                </c:pt>
                <c:pt idx="13">
                  <c:v>1.6206123181197565</c:v>
                </c:pt>
                <c:pt idx="14">
                  <c:v>1.4023615353766246</c:v>
                </c:pt>
                <c:pt idx="15">
                  <c:v>2.1045803101102205</c:v>
                </c:pt>
              </c:numCache>
            </c:numRef>
          </c:val>
          <c:extLst>
            <c:ext xmlns:c16="http://schemas.microsoft.com/office/drawing/2014/chart" uri="{C3380CC4-5D6E-409C-BE32-E72D297353CC}">
              <c16:uniqueId val="{00000004-1B63-4F47-AE5F-BB32A42F89B5}"/>
            </c:ext>
          </c:extLst>
        </c:ser>
        <c:dLbls>
          <c:showLegendKey val="0"/>
          <c:showVal val="0"/>
          <c:showCatName val="0"/>
          <c:showSerName val="0"/>
          <c:showPercent val="0"/>
          <c:showBubbleSize val="0"/>
        </c:dLbls>
        <c:gapWidth val="219"/>
        <c:axId val="1477913407"/>
        <c:axId val="1477910047"/>
      </c:barChart>
      <c:lineChart>
        <c:grouping val="standard"/>
        <c:varyColors val="0"/>
        <c:ser>
          <c:idx val="7"/>
          <c:order val="5"/>
          <c:tx>
            <c:strRef>
              <c:f>Overview!$P$2</c:f>
              <c:strCache>
                <c:ptCount val="1"/>
              </c:strCache>
            </c:strRef>
          </c:tx>
          <c:spPr>
            <a:ln w="28575" cap="rnd">
              <a:solidFill>
                <a:srgbClr val="FFFFFF"/>
              </a:solidFill>
              <a:round/>
            </a:ln>
            <a:effectLst/>
          </c:spPr>
          <c:marker>
            <c:symbol val="none"/>
          </c:marker>
          <c:val>
            <c:numRef>
              <c:f>Overview!$P$3:$P$18</c:f>
              <c:numCache>
                <c:formatCode>General</c:formatCode>
                <c:ptCount val="16"/>
              </c:numCache>
            </c:numRef>
          </c:val>
          <c:smooth val="0"/>
          <c:extLst>
            <c:ext xmlns:c16="http://schemas.microsoft.com/office/drawing/2014/chart" uri="{C3380CC4-5D6E-409C-BE32-E72D297353CC}">
              <c16:uniqueId val="{00000005-1B63-4F47-AE5F-BB32A42F89B5}"/>
            </c:ext>
          </c:extLst>
        </c:ser>
        <c:ser>
          <c:idx val="4"/>
          <c:order val="6"/>
          <c:tx>
            <c:strRef>
              <c:f>Overview!$G$2</c:f>
              <c:strCache>
                <c:ptCount val="1"/>
                <c:pt idx="0">
                  <c:v>Average</c:v>
                </c:pt>
              </c:strCache>
            </c:strRef>
          </c:tx>
          <c:spPr>
            <a:ln w="12700" cap="rnd">
              <a:solidFill>
                <a:schemeClr val="tx1"/>
              </a:solidFill>
              <a:round/>
            </a:ln>
            <a:effectLst/>
          </c:spPr>
          <c:marker>
            <c:symbol val="none"/>
          </c:marker>
          <c:cat>
            <c:strRef>
              <c:f>Overview!$A$3:$A$18</c:f>
              <c:strCache>
                <c:ptCount val="16"/>
                <c:pt idx="0">
                  <c:v>CHI</c:v>
                </c:pt>
                <c:pt idx="1">
                  <c:v>AFR</c:v>
                </c:pt>
                <c:pt idx="2">
                  <c:v>CAN</c:v>
                </c:pt>
                <c:pt idx="3">
                  <c:v>GER</c:v>
                </c:pt>
                <c:pt idx="4">
                  <c:v>WEU</c:v>
                </c:pt>
                <c:pt idx="5">
                  <c:v>CSA</c:v>
                </c:pt>
                <c:pt idx="6">
                  <c:v>JPN</c:v>
                </c:pt>
                <c:pt idx="7">
                  <c:v>MEA</c:v>
                </c:pt>
                <c:pt idx="8">
                  <c:v>IND</c:v>
                </c:pt>
                <c:pt idx="9">
                  <c:v>MEX</c:v>
                </c:pt>
                <c:pt idx="10">
                  <c:v>EEU</c:v>
                </c:pt>
                <c:pt idx="11">
                  <c:v>ODA</c:v>
                </c:pt>
                <c:pt idx="12">
                  <c:v>FSU</c:v>
                </c:pt>
                <c:pt idx="13">
                  <c:v>AUS</c:v>
                </c:pt>
                <c:pt idx="14">
                  <c:v>USA</c:v>
                </c:pt>
                <c:pt idx="15">
                  <c:v>SKO</c:v>
                </c:pt>
              </c:strCache>
            </c:strRef>
          </c:cat>
          <c:val>
            <c:numRef>
              <c:f>Overview!$G$3:$G$18</c:f>
              <c:numCache>
                <c:formatCode>0.0</c:formatCode>
                <c:ptCount val="16"/>
                <c:pt idx="0">
                  <c:v>1.2026796842780652</c:v>
                </c:pt>
                <c:pt idx="1">
                  <c:v>1.3737765507804811</c:v>
                </c:pt>
                <c:pt idx="2">
                  <c:v>1.4461010292563059</c:v>
                </c:pt>
                <c:pt idx="3">
                  <c:v>1.4585961691900133</c:v>
                </c:pt>
                <c:pt idx="4">
                  <c:v>1.5479657181465432</c:v>
                </c:pt>
                <c:pt idx="5">
                  <c:v>1.5994711949308467</c:v>
                </c:pt>
                <c:pt idx="6">
                  <c:v>1.6590716480380934</c:v>
                </c:pt>
                <c:pt idx="7">
                  <c:v>1.7295516522453425</c:v>
                </c:pt>
                <c:pt idx="8">
                  <c:v>1.7461112413664743</c:v>
                </c:pt>
                <c:pt idx="9">
                  <c:v>1.7530059919495926</c:v>
                </c:pt>
                <c:pt idx="10">
                  <c:v>1.7712152496897775</c:v>
                </c:pt>
                <c:pt idx="11">
                  <c:v>1.8083183713124995</c:v>
                </c:pt>
                <c:pt idx="12">
                  <c:v>1.8814286466097587</c:v>
                </c:pt>
                <c:pt idx="13">
                  <c:v>1.9019106898874636</c:v>
                </c:pt>
                <c:pt idx="14">
                  <c:v>1.9312457127745284</c:v>
                </c:pt>
                <c:pt idx="15">
                  <c:v>2.1585380475617582</c:v>
                </c:pt>
              </c:numCache>
            </c:numRef>
          </c:val>
          <c:smooth val="0"/>
          <c:extLst>
            <c:ext xmlns:c16="http://schemas.microsoft.com/office/drawing/2014/chart" uri="{C3380CC4-5D6E-409C-BE32-E72D297353CC}">
              <c16:uniqueId val="{00000006-1B63-4F47-AE5F-BB32A42F89B5}"/>
            </c:ext>
          </c:extLst>
        </c:ser>
        <c:ser>
          <c:idx val="6"/>
          <c:order val="7"/>
          <c:tx>
            <c:strRef>
              <c:f>Overview!$H$2</c:f>
              <c:strCache>
                <c:ptCount val="1"/>
                <c:pt idx="0">
                  <c:v>Average without Non-Ferrous</c:v>
                </c:pt>
              </c:strCache>
            </c:strRef>
          </c:tx>
          <c:spPr>
            <a:ln w="12700" cap="rnd">
              <a:solidFill>
                <a:srgbClr val="000000"/>
              </a:solidFill>
              <a:prstDash val="dash"/>
              <a:round/>
            </a:ln>
            <a:effectLst/>
          </c:spPr>
          <c:marker>
            <c:symbol val="none"/>
          </c:marker>
          <c:val>
            <c:numRef>
              <c:f>Overview!$H$3:$H$18</c:f>
              <c:numCache>
                <c:formatCode>0.0</c:formatCode>
                <c:ptCount val="16"/>
                <c:pt idx="0">
                  <c:v>1.1533013791744859</c:v>
                </c:pt>
                <c:pt idx="1">
                  <c:v>1.4398172774337394</c:v>
                </c:pt>
                <c:pt idx="2">
                  <c:v>1.4711932870898221</c:v>
                </c:pt>
                <c:pt idx="3">
                  <c:v>1.2686991648455923</c:v>
                </c:pt>
                <c:pt idx="4">
                  <c:v>1.5583719498062112</c:v>
                </c:pt>
                <c:pt idx="5">
                  <c:v>1.4243665249683208</c:v>
                </c:pt>
                <c:pt idx="6">
                  <c:v>1.4919116806453996</c:v>
                </c:pt>
                <c:pt idx="7">
                  <c:v>1.6072850572006889</c:v>
                </c:pt>
                <c:pt idx="8">
                  <c:v>1.6279845436021034</c:v>
                </c:pt>
                <c:pt idx="9">
                  <c:v>1.6366029818310013</c:v>
                </c:pt>
                <c:pt idx="10">
                  <c:v>1.6161807530312213</c:v>
                </c:pt>
                <c:pt idx="11">
                  <c:v>1.8064622548366405</c:v>
                </c:pt>
                <c:pt idx="12">
                  <c:v>1.9407834545225771</c:v>
                </c:pt>
                <c:pt idx="13">
                  <c:v>1.7414079548140193</c:v>
                </c:pt>
                <c:pt idx="14">
                  <c:v>1.5697705006793077</c:v>
                </c:pt>
                <c:pt idx="15">
                  <c:v>1.4826236033449698</c:v>
                </c:pt>
              </c:numCache>
            </c:numRef>
          </c:val>
          <c:smooth val="0"/>
          <c:extLst>
            <c:ext xmlns:c16="http://schemas.microsoft.com/office/drawing/2014/chart" uri="{C3380CC4-5D6E-409C-BE32-E72D297353CC}">
              <c16:uniqueId val="{00000007-1B63-4F47-AE5F-BB32A42F89B5}"/>
            </c:ext>
          </c:extLst>
        </c:ser>
        <c:dLbls>
          <c:showLegendKey val="0"/>
          <c:showVal val="0"/>
          <c:showCatName val="0"/>
          <c:showSerName val="0"/>
          <c:showPercent val="0"/>
          <c:showBubbleSize val="0"/>
        </c:dLbls>
        <c:marker val="1"/>
        <c:smooth val="0"/>
        <c:axId val="1337641759"/>
        <c:axId val="1337637439"/>
      </c:lineChart>
      <c:catAx>
        <c:axId val="147791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1477910047"/>
        <c:crosses val="autoZero"/>
        <c:auto val="1"/>
        <c:lblAlgn val="ctr"/>
        <c:lblOffset val="100"/>
        <c:noMultiLvlLbl val="0"/>
      </c:catAx>
      <c:valAx>
        <c:axId val="1477910047"/>
        <c:scaling>
          <c:orientation val="minMax"/>
          <c:max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aseline="0">
                    <a:latin typeface="Calibri" panose="020F0502020204030204" pitchFamily="34" charset="0"/>
                    <a:ea typeface="Calibri" panose="020F0502020204030204" pitchFamily="34" charset="0"/>
                    <a:cs typeface="Calibri" panose="020F0502020204030204" pitchFamily="34" charset="0"/>
                  </a:rPr>
                  <a:t>I</a:t>
                </a:r>
                <a:r>
                  <a:rPr lang="en-US">
                    <a:latin typeface="Calibri" panose="020F0502020204030204" pitchFamily="34" charset="0"/>
                    <a:ea typeface="Calibri" panose="020F0502020204030204" pitchFamily="34" charset="0"/>
                    <a:cs typeface="Calibri" panose="020F0502020204030204" pitchFamily="34" charset="0"/>
                  </a:rPr>
                  <a:t>nefficiency factor - Subsector</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1477913407"/>
        <c:crosses val="autoZero"/>
        <c:crossBetween val="between"/>
      </c:valAx>
      <c:valAx>
        <c:axId val="1337637439"/>
        <c:scaling>
          <c:orientation val="minMax"/>
        </c:scaling>
        <c:delete val="0"/>
        <c:axPos val="r"/>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latin typeface="Calibri" panose="020F0502020204030204" pitchFamily="34" charset="0"/>
                    <a:ea typeface="Calibri" panose="020F0502020204030204" pitchFamily="34" charset="0"/>
                    <a:cs typeface="Calibri" panose="020F0502020204030204" pitchFamily="34" charset="0"/>
                  </a:rPr>
                  <a:t>Inefficiency factor - Average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1337641759"/>
        <c:crosses val="max"/>
        <c:crossBetween val="between"/>
      </c:valAx>
      <c:catAx>
        <c:axId val="1337641759"/>
        <c:scaling>
          <c:orientation val="minMax"/>
        </c:scaling>
        <c:delete val="1"/>
        <c:axPos val="b"/>
        <c:numFmt formatCode="General" sourceLinked="1"/>
        <c:majorTickMark val="out"/>
        <c:minorTickMark val="none"/>
        <c:tickLblPos val="nextTo"/>
        <c:crossAx val="1337637439"/>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sz="1000">
          <a:solidFill>
            <a:sysClr val="windowText" lastClr="000000"/>
          </a:solidFill>
        </a:defRPr>
      </a:pPr>
      <a:endParaRPr lang="de-DE"/>
    </a:p>
  </c:txPr>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r>
              <a:rPr lang="en-GB" sz="1000"/>
              <a:t>b) Inefficiency factors based on theoretical minimal energy</a:t>
            </a:r>
          </a:p>
        </c:rich>
      </c:tx>
      <c:layout>
        <c:manualLayout>
          <c:xMode val="edge"/>
          <c:yMode val="edge"/>
          <c:x val="0.21831753982121715"/>
          <c:y val="0.70422535211267601"/>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endParaRPr lang="de-DE"/>
        </a:p>
      </c:txPr>
    </c:title>
    <c:autoTitleDeleted val="0"/>
    <c:plotArea>
      <c:layout>
        <c:manualLayout>
          <c:layoutTarget val="inner"/>
          <c:xMode val="edge"/>
          <c:yMode val="edge"/>
          <c:x val="0.13063217887699671"/>
          <c:y val="4.5783586330059259E-2"/>
          <c:w val="0.75123417940223824"/>
          <c:h val="0.5338528810659231"/>
        </c:manualLayout>
      </c:layout>
      <c:barChart>
        <c:barDir val="col"/>
        <c:grouping val="clustered"/>
        <c:varyColors val="0"/>
        <c:ser>
          <c:idx val="0"/>
          <c:order val="0"/>
          <c:tx>
            <c:strRef>
              <c:f>Overview!$B$2</c:f>
              <c:strCache>
                <c:ptCount val="1"/>
                <c:pt idx="0">
                  <c:v>Iron &amp; Steel</c:v>
                </c:pt>
              </c:strCache>
            </c:strRef>
          </c:tx>
          <c:spPr>
            <a:solidFill>
              <a:schemeClr val="accent1"/>
            </a:solidFill>
            <a:ln>
              <a:noFill/>
            </a:ln>
            <a:effectLst/>
          </c:spPr>
          <c:invertIfNegative val="0"/>
          <c:cat>
            <c:strRef>
              <c:f>Overview!$A$3:$A$18</c:f>
              <c:strCache>
                <c:ptCount val="16"/>
                <c:pt idx="0">
                  <c:v>CHI</c:v>
                </c:pt>
                <c:pt idx="1">
                  <c:v>AFR</c:v>
                </c:pt>
                <c:pt idx="2">
                  <c:v>CAN</c:v>
                </c:pt>
                <c:pt idx="3">
                  <c:v>GER</c:v>
                </c:pt>
                <c:pt idx="4">
                  <c:v>WEU</c:v>
                </c:pt>
                <c:pt idx="5">
                  <c:v>CSA</c:v>
                </c:pt>
                <c:pt idx="6">
                  <c:v>JPN</c:v>
                </c:pt>
                <c:pt idx="7">
                  <c:v>MEA</c:v>
                </c:pt>
                <c:pt idx="8">
                  <c:v>IND</c:v>
                </c:pt>
                <c:pt idx="9">
                  <c:v>MEX</c:v>
                </c:pt>
                <c:pt idx="10">
                  <c:v>EEU</c:v>
                </c:pt>
                <c:pt idx="11">
                  <c:v>ODA</c:v>
                </c:pt>
                <c:pt idx="12">
                  <c:v>FSU</c:v>
                </c:pt>
                <c:pt idx="13">
                  <c:v>AUS</c:v>
                </c:pt>
                <c:pt idx="14">
                  <c:v>USA</c:v>
                </c:pt>
                <c:pt idx="15">
                  <c:v>SKO</c:v>
                </c:pt>
              </c:strCache>
            </c:strRef>
          </c:cat>
          <c:val>
            <c:numRef>
              <c:f>Overview!$I$3:$I$18</c:f>
              <c:numCache>
                <c:formatCode>0.00</c:formatCode>
                <c:ptCount val="16"/>
                <c:pt idx="0">
                  <c:v>2.4477478954517959</c:v>
                </c:pt>
                <c:pt idx="1">
                  <c:v>3.2010916811698471</c:v>
                </c:pt>
                <c:pt idx="2">
                  <c:v>2.8956242037650717</c:v>
                </c:pt>
                <c:pt idx="3">
                  <c:v>2.5036325868274036</c:v>
                </c:pt>
                <c:pt idx="4">
                  <c:v>2.1474349320245349</c:v>
                </c:pt>
                <c:pt idx="5">
                  <c:v>2.9748886981446208</c:v>
                </c:pt>
                <c:pt idx="6">
                  <c:v>2.436486954184605</c:v>
                </c:pt>
                <c:pt idx="7">
                  <c:v>2.7843449426649367</c:v>
                </c:pt>
                <c:pt idx="8">
                  <c:v>3.7985463346544894</c:v>
                </c:pt>
                <c:pt idx="9">
                  <c:v>2.1542491364698182</c:v>
                </c:pt>
                <c:pt idx="10">
                  <c:v>2.6184187361146201</c:v>
                </c:pt>
                <c:pt idx="11">
                  <c:v>1.6651038491379935</c:v>
                </c:pt>
                <c:pt idx="12">
                  <c:v>4.7390932917204642</c:v>
                </c:pt>
                <c:pt idx="13">
                  <c:v>2.5349617623901368</c:v>
                </c:pt>
                <c:pt idx="14">
                  <c:v>3.4075507339468465</c:v>
                </c:pt>
                <c:pt idx="15">
                  <c:v>2.2403433439718028</c:v>
                </c:pt>
              </c:numCache>
            </c:numRef>
          </c:val>
          <c:extLst>
            <c:ext xmlns:c16="http://schemas.microsoft.com/office/drawing/2014/chart" uri="{C3380CC4-5D6E-409C-BE32-E72D297353CC}">
              <c16:uniqueId val="{00000000-2B08-4A86-92AC-CE356BED1C0C}"/>
            </c:ext>
          </c:extLst>
        </c:ser>
        <c:ser>
          <c:idx val="1"/>
          <c:order val="1"/>
          <c:tx>
            <c:strRef>
              <c:f>Overview!$C$2</c:f>
              <c:strCache>
                <c:ptCount val="1"/>
                <c:pt idx="0">
                  <c:v>Non-Ferrous</c:v>
                </c:pt>
              </c:strCache>
            </c:strRef>
          </c:tx>
          <c:spPr>
            <a:solidFill>
              <a:srgbClr val="C6ECFF"/>
            </a:solidFill>
            <a:ln>
              <a:noFill/>
            </a:ln>
            <a:effectLst/>
          </c:spPr>
          <c:invertIfNegative val="0"/>
          <c:cat>
            <c:strRef>
              <c:f>Overview!$A$3:$A$18</c:f>
              <c:strCache>
                <c:ptCount val="16"/>
                <c:pt idx="0">
                  <c:v>CHI</c:v>
                </c:pt>
                <c:pt idx="1">
                  <c:v>AFR</c:v>
                </c:pt>
                <c:pt idx="2">
                  <c:v>CAN</c:v>
                </c:pt>
                <c:pt idx="3">
                  <c:v>GER</c:v>
                </c:pt>
                <c:pt idx="4">
                  <c:v>WEU</c:v>
                </c:pt>
                <c:pt idx="5">
                  <c:v>CSA</c:v>
                </c:pt>
                <c:pt idx="6">
                  <c:v>JPN</c:v>
                </c:pt>
                <c:pt idx="7">
                  <c:v>MEA</c:v>
                </c:pt>
                <c:pt idx="8">
                  <c:v>IND</c:v>
                </c:pt>
                <c:pt idx="9">
                  <c:v>MEX</c:v>
                </c:pt>
                <c:pt idx="10">
                  <c:v>EEU</c:v>
                </c:pt>
                <c:pt idx="11">
                  <c:v>ODA</c:v>
                </c:pt>
                <c:pt idx="12">
                  <c:v>FSU</c:v>
                </c:pt>
                <c:pt idx="13">
                  <c:v>AUS</c:v>
                </c:pt>
                <c:pt idx="14">
                  <c:v>USA</c:v>
                </c:pt>
                <c:pt idx="15">
                  <c:v>SKO</c:v>
                </c:pt>
              </c:strCache>
            </c:strRef>
          </c:cat>
          <c:val>
            <c:numRef>
              <c:f>Overview!$J$3:$J$18</c:f>
              <c:numCache>
                <c:formatCode>0.00</c:formatCode>
                <c:ptCount val="16"/>
                <c:pt idx="0">
                  <c:v>3.7599502665359377</c:v>
                </c:pt>
                <c:pt idx="1">
                  <c:v>2.9215222095860653</c:v>
                </c:pt>
                <c:pt idx="2">
                  <c:v>3.6050265232971643</c:v>
                </c:pt>
                <c:pt idx="3">
                  <c:v>6.0637746035648696</c:v>
                </c:pt>
                <c:pt idx="4">
                  <c:v>4.0184800417491084</c:v>
                </c:pt>
                <c:pt idx="5">
                  <c:v>6.187085846566923</c:v>
                </c:pt>
                <c:pt idx="6">
                  <c:v>6.2084419224664718</c:v>
                </c:pt>
                <c:pt idx="7">
                  <c:v>5.9794818597981365</c:v>
                </c:pt>
                <c:pt idx="8">
                  <c:v>5.9794818597981365</c:v>
                </c:pt>
                <c:pt idx="9">
                  <c:v>5.9794818597981365</c:v>
                </c:pt>
                <c:pt idx="10">
                  <c:v>6.3892835933468906</c:v>
                </c:pt>
                <c:pt idx="11">
                  <c:v>4.8731521018896844</c:v>
                </c:pt>
                <c:pt idx="12">
                  <c:v>4.406681062310521</c:v>
                </c:pt>
                <c:pt idx="13">
                  <c:v>6.8019419090392557</c:v>
                </c:pt>
                <c:pt idx="14">
                  <c:v>8.9166058327115127</c:v>
                </c:pt>
                <c:pt idx="15">
                  <c:v>13.581318264311367</c:v>
                </c:pt>
              </c:numCache>
            </c:numRef>
          </c:val>
          <c:extLst>
            <c:ext xmlns:c16="http://schemas.microsoft.com/office/drawing/2014/chart" uri="{C3380CC4-5D6E-409C-BE32-E72D297353CC}">
              <c16:uniqueId val="{00000001-2B08-4A86-92AC-CE356BED1C0C}"/>
            </c:ext>
          </c:extLst>
        </c:ser>
        <c:ser>
          <c:idx val="2"/>
          <c:order val="2"/>
          <c:tx>
            <c:strRef>
              <c:f>Overview!$D$2</c:f>
              <c:strCache>
                <c:ptCount val="1"/>
                <c:pt idx="0">
                  <c:v>Non-Metallic Minerals</c:v>
                </c:pt>
              </c:strCache>
            </c:strRef>
          </c:tx>
          <c:spPr>
            <a:solidFill>
              <a:srgbClr val="B59880"/>
            </a:solidFill>
            <a:ln>
              <a:noFill/>
            </a:ln>
            <a:effectLst/>
          </c:spPr>
          <c:invertIfNegative val="0"/>
          <c:cat>
            <c:strRef>
              <c:f>Overview!$A$3:$A$18</c:f>
              <c:strCache>
                <c:ptCount val="16"/>
                <c:pt idx="0">
                  <c:v>CHI</c:v>
                </c:pt>
                <c:pt idx="1">
                  <c:v>AFR</c:v>
                </c:pt>
                <c:pt idx="2">
                  <c:v>CAN</c:v>
                </c:pt>
                <c:pt idx="3">
                  <c:v>GER</c:v>
                </c:pt>
                <c:pt idx="4">
                  <c:v>WEU</c:v>
                </c:pt>
                <c:pt idx="5">
                  <c:v>CSA</c:v>
                </c:pt>
                <c:pt idx="6">
                  <c:v>JPN</c:v>
                </c:pt>
                <c:pt idx="7">
                  <c:v>MEA</c:v>
                </c:pt>
                <c:pt idx="8">
                  <c:v>IND</c:v>
                </c:pt>
                <c:pt idx="9">
                  <c:v>MEX</c:v>
                </c:pt>
                <c:pt idx="10">
                  <c:v>EEU</c:v>
                </c:pt>
                <c:pt idx="11">
                  <c:v>ODA</c:v>
                </c:pt>
                <c:pt idx="12">
                  <c:v>FSU</c:v>
                </c:pt>
                <c:pt idx="13">
                  <c:v>AUS</c:v>
                </c:pt>
                <c:pt idx="14">
                  <c:v>USA</c:v>
                </c:pt>
                <c:pt idx="15">
                  <c:v>SKO</c:v>
                </c:pt>
              </c:strCache>
            </c:strRef>
          </c:cat>
          <c:val>
            <c:numRef>
              <c:f>Overview!$K$3:$K$18</c:f>
              <c:numCache>
                <c:formatCode>0.00</c:formatCode>
                <c:ptCount val="16"/>
                <c:pt idx="0">
                  <c:v>1.2745532230869843</c:v>
                </c:pt>
                <c:pt idx="1">
                  <c:v>1.0568607331002247</c:v>
                </c:pt>
                <c:pt idx="2">
                  <c:v>2.1037600399099272</c:v>
                </c:pt>
                <c:pt idx="3">
                  <c:v>3.1044814348787155</c:v>
                </c:pt>
                <c:pt idx="4">
                  <c:v>2.4769416545019851</c:v>
                </c:pt>
                <c:pt idx="5">
                  <c:v>1.8211417323573627</c:v>
                </c:pt>
                <c:pt idx="6">
                  <c:v>1.1583355305771177</c:v>
                </c:pt>
                <c:pt idx="7">
                  <c:v>2.4809544137020638</c:v>
                </c:pt>
                <c:pt idx="8">
                  <c:v>2.2811233941573898</c:v>
                </c:pt>
                <c:pt idx="9">
                  <c:v>1.0568607331002247</c:v>
                </c:pt>
                <c:pt idx="10">
                  <c:v>2.6955960182018255</c:v>
                </c:pt>
                <c:pt idx="11">
                  <c:v>1.6615452743252108</c:v>
                </c:pt>
                <c:pt idx="12">
                  <c:v>2.4738587742200084</c:v>
                </c:pt>
                <c:pt idx="13">
                  <c:v>3.3911491994779079</c:v>
                </c:pt>
                <c:pt idx="14">
                  <c:v>1.7892961810404198</c:v>
                </c:pt>
                <c:pt idx="15">
                  <c:v>2.1099475400748497</c:v>
                </c:pt>
              </c:numCache>
            </c:numRef>
          </c:val>
          <c:extLst>
            <c:ext xmlns:c16="http://schemas.microsoft.com/office/drawing/2014/chart" uri="{C3380CC4-5D6E-409C-BE32-E72D297353CC}">
              <c16:uniqueId val="{00000002-2B08-4A86-92AC-CE356BED1C0C}"/>
            </c:ext>
          </c:extLst>
        </c:ser>
        <c:ser>
          <c:idx val="3"/>
          <c:order val="3"/>
          <c:tx>
            <c:strRef>
              <c:f>Overview!$E$2</c:f>
              <c:strCache>
                <c:ptCount val="1"/>
                <c:pt idx="0">
                  <c:v>Pulp &amp; Paper</c:v>
                </c:pt>
              </c:strCache>
            </c:strRef>
          </c:tx>
          <c:spPr>
            <a:solidFill>
              <a:schemeClr val="accent4"/>
            </a:solidFill>
            <a:ln>
              <a:noFill/>
            </a:ln>
            <a:effectLst/>
          </c:spPr>
          <c:invertIfNegative val="0"/>
          <c:cat>
            <c:strRef>
              <c:f>Overview!$A$3:$A$18</c:f>
              <c:strCache>
                <c:ptCount val="16"/>
                <c:pt idx="0">
                  <c:v>CHI</c:v>
                </c:pt>
                <c:pt idx="1">
                  <c:v>AFR</c:v>
                </c:pt>
                <c:pt idx="2">
                  <c:v>CAN</c:v>
                </c:pt>
                <c:pt idx="3">
                  <c:v>GER</c:v>
                </c:pt>
                <c:pt idx="4">
                  <c:v>WEU</c:v>
                </c:pt>
                <c:pt idx="5">
                  <c:v>CSA</c:v>
                </c:pt>
                <c:pt idx="6">
                  <c:v>JPN</c:v>
                </c:pt>
                <c:pt idx="7">
                  <c:v>MEA</c:v>
                </c:pt>
                <c:pt idx="8">
                  <c:v>IND</c:v>
                </c:pt>
                <c:pt idx="9">
                  <c:v>MEX</c:v>
                </c:pt>
                <c:pt idx="10">
                  <c:v>EEU</c:v>
                </c:pt>
                <c:pt idx="11">
                  <c:v>ODA</c:v>
                </c:pt>
                <c:pt idx="12">
                  <c:v>FSU</c:v>
                </c:pt>
                <c:pt idx="13">
                  <c:v>AUS</c:v>
                </c:pt>
                <c:pt idx="14">
                  <c:v>USA</c:v>
                </c:pt>
                <c:pt idx="15">
                  <c:v>SKO</c:v>
                </c:pt>
              </c:strCache>
            </c:strRef>
          </c:cat>
          <c:val>
            <c:numRef>
              <c:f>Overview!$L$3:$L$18</c:f>
              <c:numCache>
                <c:formatCode>0.00</c:formatCode>
                <c:ptCount val="16"/>
                <c:pt idx="0">
                  <c:v>3.8988382672939594</c:v>
                </c:pt>
                <c:pt idx="1">
                  <c:v>1.2892283499734518</c:v>
                </c:pt>
                <c:pt idx="2">
                  <c:v>7.4033888027814356</c:v>
                </c:pt>
                <c:pt idx="3">
                  <c:v>4.2328314832426059</c:v>
                </c:pt>
                <c:pt idx="4">
                  <c:v>5.0265103734579695</c:v>
                </c:pt>
                <c:pt idx="5">
                  <c:v>7.8054249903454602</c:v>
                </c:pt>
                <c:pt idx="6">
                  <c:v>3.9964933665806277</c:v>
                </c:pt>
                <c:pt idx="7">
                  <c:v>3.4401220951887992</c:v>
                </c:pt>
                <c:pt idx="8">
                  <c:v>2.3717829475372749</c:v>
                </c:pt>
                <c:pt idx="9">
                  <c:v>4.7921265545013769</c:v>
                </c:pt>
                <c:pt idx="10">
                  <c:v>5.4422251261523167</c:v>
                </c:pt>
                <c:pt idx="11">
                  <c:v>2.8940012733883362</c:v>
                </c:pt>
                <c:pt idx="12">
                  <c:v>6.9564898560600303</c:v>
                </c:pt>
                <c:pt idx="13">
                  <c:v>2.2927680709416816</c:v>
                </c:pt>
                <c:pt idx="14">
                  <c:v>5.2115188336669114</c:v>
                </c:pt>
                <c:pt idx="15">
                  <c:v>8.5230432853121396</c:v>
                </c:pt>
              </c:numCache>
            </c:numRef>
          </c:val>
          <c:extLst>
            <c:ext xmlns:c16="http://schemas.microsoft.com/office/drawing/2014/chart" uri="{C3380CC4-5D6E-409C-BE32-E72D297353CC}">
              <c16:uniqueId val="{00000003-2B08-4A86-92AC-CE356BED1C0C}"/>
            </c:ext>
          </c:extLst>
        </c:ser>
        <c:ser>
          <c:idx val="5"/>
          <c:order val="4"/>
          <c:tx>
            <c:strRef>
              <c:f>Overview!$F$2</c:f>
              <c:strCache>
                <c:ptCount val="1"/>
                <c:pt idx="0">
                  <c:v>Chemicals</c:v>
                </c:pt>
              </c:strCache>
            </c:strRef>
          </c:tx>
          <c:spPr>
            <a:solidFill>
              <a:srgbClr val="6A2618"/>
            </a:solidFill>
            <a:ln>
              <a:noFill/>
            </a:ln>
            <a:effectLst/>
          </c:spPr>
          <c:invertIfNegative val="0"/>
          <c:cat>
            <c:strRef>
              <c:f>Overview!$A$3:$A$18</c:f>
              <c:strCache>
                <c:ptCount val="16"/>
                <c:pt idx="0">
                  <c:v>CHI</c:v>
                </c:pt>
                <c:pt idx="1">
                  <c:v>AFR</c:v>
                </c:pt>
                <c:pt idx="2">
                  <c:v>CAN</c:v>
                </c:pt>
                <c:pt idx="3">
                  <c:v>GER</c:v>
                </c:pt>
                <c:pt idx="4">
                  <c:v>WEU</c:v>
                </c:pt>
                <c:pt idx="5">
                  <c:v>CSA</c:v>
                </c:pt>
                <c:pt idx="6">
                  <c:v>JPN</c:v>
                </c:pt>
                <c:pt idx="7">
                  <c:v>MEA</c:v>
                </c:pt>
                <c:pt idx="8">
                  <c:v>IND</c:v>
                </c:pt>
                <c:pt idx="9">
                  <c:v>MEX</c:v>
                </c:pt>
                <c:pt idx="10">
                  <c:v>EEU</c:v>
                </c:pt>
                <c:pt idx="11">
                  <c:v>ODA</c:v>
                </c:pt>
                <c:pt idx="12">
                  <c:v>FSU</c:v>
                </c:pt>
                <c:pt idx="13">
                  <c:v>AUS</c:v>
                </c:pt>
                <c:pt idx="14">
                  <c:v>USA</c:v>
                </c:pt>
                <c:pt idx="15">
                  <c:v>SKO</c:v>
                </c:pt>
              </c:strCache>
            </c:strRef>
          </c:cat>
          <c:val>
            <c:numRef>
              <c:f>Overview!$M$3:$M$18</c:f>
              <c:numCache>
                <c:formatCode>0.00</c:formatCode>
                <c:ptCount val="16"/>
                <c:pt idx="0">
                  <c:v>1.4685391547397617</c:v>
                </c:pt>
                <c:pt idx="1">
                  <c:v>1.7158184937247267</c:v>
                </c:pt>
                <c:pt idx="2">
                  <c:v>1.4750787020019531</c:v>
                </c:pt>
                <c:pt idx="3">
                  <c:v>1.5912300685966148</c:v>
                </c:pt>
                <c:pt idx="4">
                  <c:v>1.4060253396092017</c:v>
                </c:pt>
                <c:pt idx="5">
                  <c:v>2.3577406738360649</c:v>
                </c:pt>
                <c:pt idx="6">
                  <c:v>1.882709580425066</c:v>
                </c:pt>
                <c:pt idx="7">
                  <c:v>2.3290961877330481</c:v>
                </c:pt>
                <c:pt idx="8">
                  <c:v>2.0519110354253987</c:v>
                </c:pt>
                <c:pt idx="9">
                  <c:v>3.0330707866414395</c:v>
                </c:pt>
                <c:pt idx="10">
                  <c:v>2.4211502128146489</c:v>
                </c:pt>
                <c:pt idx="11">
                  <c:v>3.873164145810307</c:v>
                </c:pt>
                <c:pt idx="12">
                  <c:v>3.3364608108129992</c:v>
                </c:pt>
                <c:pt idx="13">
                  <c:v>2.8807897997459211</c:v>
                </c:pt>
                <c:pt idx="14">
                  <c:v>1.7483888095078277</c:v>
                </c:pt>
                <c:pt idx="15">
                  <c:v>2.4735851208160708</c:v>
                </c:pt>
              </c:numCache>
            </c:numRef>
          </c:val>
          <c:extLst>
            <c:ext xmlns:c16="http://schemas.microsoft.com/office/drawing/2014/chart" uri="{C3380CC4-5D6E-409C-BE32-E72D297353CC}">
              <c16:uniqueId val="{00000004-2B08-4A86-92AC-CE356BED1C0C}"/>
            </c:ext>
          </c:extLst>
        </c:ser>
        <c:dLbls>
          <c:showLegendKey val="0"/>
          <c:showVal val="0"/>
          <c:showCatName val="0"/>
          <c:showSerName val="0"/>
          <c:showPercent val="0"/>
          <c:showBubbleSize val="0"/>
        </c:dLbls>
        <c:gapWidth val="219"/>
        <c:axId val="1477913407"/>
        <c:axId val="1477910047"/>
      </c:barChart>
      <c:lineChart>
        <c:grouping val="standard"/>
        <c:varyColors val="0"/>
        <c:ser>
          <c:idx val="7"/>
          <c:order val="5"/>
          <c:tx>
            <c:strRef>
              <c:f>Overview!$P$2</c:f>
              <c:strCache>
                <c:ptCount val="1"/>
              </c:strCache>
            </c:strRef>
          </c:tx>
          <c:spPr>
            <a:ln w="28575" cap="rnd">
              <a:solidFill>
                <a:srgbClr val="FFFFFF"/>
              </a:solidFill>
              <a:round/>
            </a:ln>
            <a:effectLst/>
          </c:spPr>
          <c:marker>
            <c:symbol val="none"/>
          </c:marker>
          <c:val>
            <c:numRef>
              <c:f>Overview!$P$3:$P$18</c:f>
              <c:numCache>
                <c:formatCode>General</c:formatCode>
                <c:ptCount val="16"/>
              </c:numCache>
            </c:numRef>
          </c:val>
          <c:smooth val="0"/>
          <c:extLst>
            <c:ext xmlns:c16="http://schemas.microsoft.com/office/drawing/2014/chart" uri="{C3380CC4-5D6E-409C-BE32-E72D297353CC}">
              <c16:uniqueId val="{00000005-2B08-4A86-92AC-CE356BED1C0C}"/>
            </c:ext>
          </c:extLst>
        </c:ser>
        <c:ser>
          <c:idx val="4"/>
          <c:order val="6"/>
          <c:tx>
            <c:strRef>
              <c:f>Overview!$G$2</c:f>
              <c:strCache>
                <c:ptCount val="1"/>
                <c:pt idx="0">
                  <c:v>Average</c:v>
                </c:pt>
              </c:strCache>
            </c:strRef>
          </c:tx>
          <c:spPr>
            <a:ln w="12700" cap="rnd">
              <a:solidFill>
                <a:schemeClr val="tx1"/>
              </a:solidFill>
              <a:round/>
            </a:ln>
            <a:effectLst/>
          </c:spPr>
          <c:marker>
            <c:symbol val="none"/>
          </c:marker>
          <c:cat>
            <c:strRef>
              <c:f>Overview!$A$3:$A$18</c:f>
              <c:strCache>
                <c:ptCount val="16"/>
                <c:pt idx="0">
                  <c:v>CHI</c:v>
                </c:pt>
                <c:pt idx="1">
                  <c:v>AFR</c:v>
                </c:pt>
                <c:pt idx="2">
                  <c:v>CAN</c:v>
                </c:pt>
                <c:pt idx="3">
                  <c:v>GER</c:v>
                </c:pt>
                <c:pt idx="4">
                  <c:v>WEU</c:v>
                </c:pt>
                <c:pt idx="5">
                  <c:v>CSA</c:v>
                </c:pt>
                <c:pt idx="6">
                  <c:v>JPN</c:v>
                </c:pt>
                <c:pt idx="7">
                  <c:v>MEA</c:v>
                </c:pt>
                <c:pt idx="8">
                  <c:v>IND</c:v>
                </c:pt>
                <c:pt idx="9">
                  <c:v>MEX</c:v>
                </c:pt>
                <c:pt idx="10">
                  <c:v>EEU</c:v>
                </c:pt>
                <c:pt idx="11">
                  <c:v>ODA</c:v>
                </c:pt>
                <c:pt idx="12">
                  <c:v>FSU</c:v>
                </c:pt>
                <c:pt idx="13">
                  <c:v>AUS</c:v>
                </c:pt>
                <c:pt idx="14">
                  <c:v>USA</c:v>
                </c:pt>
                <c:pt idx="15">
                  <c:v>SKO</c:v>
                </c:pt>
              </c:strCache>
            </c:strRef>
          </c:cat>
          <c:val>
            <c:numRef>
              <c:f>Overview!$N$3:$N$18</c:f>
              <c:numCache>
                <c:formatCode>0.0</c:formatCode>
                <c:ptCount val="16"/>
                <c:pt idx="0">
                  <c:v>2.5699257614216879</c:v>
                </c:pt>
                <c:pt idx="1">
                  <c:v>2.0369042935108634</c:v>
                </c:pt>
                <c:pt idx="2">
                  <c:v>3.4965756543511106</c:v>
                </c:pt>
                <c:pt idx="3">
                  <c:v>3.4991900354220418</c:v>
                </c:pt>
                <c:pt idx="4">
                  <c:v>3.0150784682685599</c:v>
                </c:pt>
                <c:pt idx="5">
                  <c:v>4.2292563882500867</c:v>
                </c:pt>
                <c:pt idx="6">
                  <c:v>3.1364934708467778</c:v>
                </c:pt>
                <c:pt idx="7">
                  <c:v>3.4027998998173969</c:v>
                </c:pt>
                <c:pt idx="8">
                  <c:v>3.2965691143145377</c:v>
                </c:pt>
                <c:pt idx="9">
                  <c:v>3.4031578141021988</c:v>
                </c:pt>
                <c:pt idx="10">
                  <c:v>3.9133347373260605</c:v>
                </c:pt>
                <c:pt idx="11">
                  <c:v>2.9933933289103067</c:v>
                </c:pt>
                <c:pt idx="12">
                  <c:v>4.3825167590248046</c:v>
                </c:pt>
                <c:pt idx="13">
                  <c:v>3.58032214831898</c:v>
                </c:pt>
                <c:pt idx="14">
                  <c:v>4.2146720781747034</c:v>
                </c:pt>
                <c:pt idx="15">
                  <c:v>5.7856475108972472</c:v>
                </c:pt>
              </c:numCache>
            </c:numRef>
          </c:val>
          <c:smooth val="0"/>
          <c:extLst>
            <c:ext xmlns:c16="http://schemas.microsoft.com/office/drawing/2014/chart" uri="{C3380CC4-5D6E-409C-BE32-E72D297353CC}">
              <c16:uniqueId val="{00000006-2B08-4A86-92AC-CE356BED1C0C}"/>
            </c:ext>
          </c:extLst>
        </c:ser>
        <c:ser>
          <c:idx val="6"/>
          <c:order val="7"/>
          <c:tx>
            <c:strRef>
              <c:f>Overview!$H$2</c:f>
              <c:strCache>
                <c:ptCount val="1"/>
                <c:pt idx="0">
                  <c:v>Average without Non-Ferrous</c:v>
                </c:pt>
              </c:strCache>
            </c:strRef>
          </c:tx>
          <c:spPr>
            <a:ln w="12700" cap="rnd">
              <a:solidFill>
                <a:srgbClr val="000000"/>
              </a:solidFill>
              <a:prstDash val="dash"/>
              <a:round/>
            </a:ln>
            <a:effectLst/>
          </c:spPr>
          <c:marker>
            <c:symbol val="none"/>
          </c:marker>
          <c:val>
            <c:numRef>
              <c:f>Overview!$O$3:$O$18</c:f>
              <c:numCache>
                <c:formatCode>0.0</c:formatCode>
                <c:ptCount val="16"/>
                <c:pt idx="0">
                  <c:v>2.2724196351431254</c:v>
                </c:pt>
                <c:pt idx="1">
                  <c:v>1.8157498144920625</c:v>
                </c:pt>
                <c:pt idx="2">
                  <c:v>3.4694629371145971</c:v>
                </c:pt>
                <c:pt idx="3">
                  <c:v>2.8580438933863346</c:v>
                </c:pt>
                <c:pt idx="4">
                  <c:v>2.7642280748984227</c:v>
                </c:pt>
                <c:pt idx="5">
                  <c:v>3.7397990236708774</c:v>
                </c:pt>
                <c:pt idx="6">
                  <c:v>2.3685063579418544</c:v>
                </c:pt>
                <c:pt idx="7">
                  <c:v>2.7586294098222122</c:v>
                </c:pt>
                <c:pt idx="8">
                  <c:v>2.6258409279436381</c:v>
                </c:pt>
                <c:pt idx="9">
                  <c:v>2.7590768026782149</c:v>
                </c:pt>
                <c:pt idx="10">
                  <c:v>3.2943475233208526</c:v>
                </c:pt>
                <c:pt idx="11">
                  <c:v>2.523453635665462</c:v>
                </c:pt>
                <c:pt idx="12">
                  <c:v>4.3764756832033749</c:v>
                </c:pt>
                <c:pt idx="13">
                  <c:v>2.7749172081389117</c:v>
                </c:pt>
                <c:pt idx="14">
                  <c:v>3.0391886395405012</c:v>
                </c:pt>
                <c:pt idx="15">
                  <c:v>3.8367298225437159</c:v>
                </c:pt>
              </c:numCache>
            </c:numRef>
          </c:val>
          <c:smooth val="0"/>
          <c:extLst>
            <c:ext xmlns:c16="http://schemas.microsoft.com/office/drawing/2014/chart" uri="{C3380CC4-5D6E-409C-BE32-E72D297353CC}">
              <c16:uniqueId val="{00000007-2B08-4A86-92AC-CE356BED1C0C}"/>
            </c:ext>
          </c:extLst>
        </c:ser>
        <c:dLbls>
          <c:showLegendKey val="0"/>
          <c:showVal val="0"/>
          <c:showCatName val="0"/>
          <c:showSerName val="0"/>
          <c:showPercent val="0"/>
          <c:showBubbleSize val="0"/>
        </c:dLbls>
        <c:marker val="1"/>
        <c:smooth val="0"/>
        <c:axId val="1337641759"/>
        <c:axId val="1337637439"/>
      </c:lineChart>
      <c:catAx>
        <c:axId val="147791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1477910047"/>
        <c:crosses val="autoZero"/>
        <c:auto val="1"/>
        <c:lblAlgn val="ctr"/>
        <c:lblOffset val="100"/>
        <c:noMultiLvlLbl val="0"/>
      </c:catAx>
      <c:valAx>
        <c:axId val="1477910047"/>
        <c:scaling>
          <c:orientation val="minMax"/>
          <c:max val="1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aseline="0">
                    <a:latin typeface="Calibri" panose="020F0502020204030204" pitchFamily="34" charset="0"/>
                    <a:ea typeface="Calibri" panose="020F0502020204030204" pitchFamily="34" charset="0"/>
                    <a:cs typeface="Calibri" panose="020F0502020204030204" pitchFamily="34" charset="0"/>
                  </a:rPr>
                  <a:t>I</a:t>
                </a:r>
                <a:r>
                  <a:rPr lang="en-US">
                    <a:latin typeface="Calibri" panose="020F0502020204030204" pitchFamily="34" charset="0"/>
                    <a:ea typeface="Calibri" panose="020F0502020204030204" pitchFamily="34" charset="0"/>
                    <a:cs typeface="Calibri" panose="020F0502020204030204" pitchFamily="34" charset="0"/>
                  </a:rPr>
                  <a:t>nefficiency factor - Subsector</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1477913407"/>
        <c:crosses val="autoZero"/>
        <c:crossBetween val="between"/>
      </c:valAx>
      <c:valAx>
        <c:axId val="1337637439"/>
        <c:scaling>
          <c:orientation val="minMax"/>
          <c:max val="7"/>
        </c:scaling>
        <c:delete val="0"/>
        <c:axPos val="r"/>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latin typeface="Calibri" panose="020F0502020204030204" pitchFamily="34" charset="0"/>
                    <a:ea typeface="Calibri" panose="020F0502020204030204" pitchFamily="34" charset="0"/>
                    <a:cs typeface="Calibri" panose="020F0502020204030204" pitchFamily="34" charset="0"/>
                  </a:rPr>
                  <a:t>Inefficiency factor - Average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1337641759"/>
        <c:crosses val="max"/>
        <c:crossBetween val="between"/>
      </c:valAx>
      <c:catAx>
        <c:axId val="1337641759"/>
        <c:scaling>
          <c:orientation val="minMax"/>
        </c:scaling>
        <c:delete val="1"/>
        <c:axPos val="b"/>
        <c:numFmt formatCode="General" sourceLinked="1"/>
        <c:majorTickMark val="out"/>
        <c:minorTickMark val="none"/>
        <c:tickLblPos val="nextTo"/>
        <c:crossAx val="1337637439"/>
        <c:crosses val="autoZero"/>
        <c:auto val="1"/>
        <c:lblAlgn val="ctr"/>
        <c:lblOffset val="100"/>
        <c:noMultiLvlLbl val="0"/>
      </c:catAx>
      <c:spPr>
        <a:noFill/>
        <a:ln>
          <a:noFill/>
        </a:ln>
        <a:effectLst/>
      </c:spPr>
    </c:plotArea>
    <c:legend>
      <c:legendPos val="b"/>
      <c:layout>
        <c:manualLayout>
          <c:xMode val="edge"/>
          <c:yMode val="edge"/>
          <c:x val="5.0395813435562029E-2"/>
          <c:y val="0.79063356517055083"/>
          <c:w val="0.85026579986454298"/>
          <c:h val="0.20604976624015747"/>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sz="1000">
          <a:solidFill>
            <a:sysClr val="windowText" lastClr="000000"/>
          </a:solidFill>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3885049536621255"/>
          <c:y val="0.10484386931665737"/>
          <c:w val="0.32154779819529067"/>
          <c:h val="0.77590758054196851"/>
        </c:manualLayout>
      </c:layout>
      <c:barChart>
        <c:barDir val="col"/>
        <c:grouping val="stacked"/>
        <c:varyColors val="0"/>
        <c:ser>
          <c:idx val="0"/>
          <c:order val="0"/>
          <c:tx>
            <c:strRef>
              <c:f>'Iron&amp;Steel'!$X$2</c:f>
              <c:strCache>
                <c:ptCount val="1"/>
                <c:pt idx="0">
                  <c:v>Electricity</c:v>
                </c:pt>
              </c:strCache>
            </c:strRef>
          </c:tx>
          <c:spPr>
            <a:solidFill>
              <a:srgbClr val="7F7F7F"/>
            </a:solidFill>
            <a:ln w="0">
              <a:solidFill>
                <a:schemeClr val="tx1"/>
              </a:solidFill>
            </a:ln>
          </c:spPr>
          <c:invertIfNegative val="0"/>
          <c:dLbls>
            <c:spPr>
              <a:noFill/>
              <a:ln>
                <a:noFill/>
              </a:ln>
              <a:effectLst/>
            </c:spPr>
            <c:txPr>
              <a:bodyPr wrap="square"/>
              <a:lstStyle/>
              <a:p>
                <a:pPr>
                  <a:defRPr sz="1000" b="0" strike="noStrike" spc="-1">
                    <a:solidFill>
                      <a:srgbClr val="000000"/>
                    </a:solidFill>
                    <a:latin typeface="Calibri"/>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'Iron&amp;Steel'!$A$8</c:f>
              <c:strCache>
                <c:ptCount val="1"/>
                <c:pt idx="0">
                  <c:v>CHI</c:v>
                </c:pt>
              </c:strCache>
            </c:strRef>
          </c:cat>
          <c:val>
            <c:numRef>
              <c:f>'Iron&amp;Steel'!$X$8</c:f>
              <c:numCache>
                <c:formatCode>0.00</c:formatCode>
                <c:ptCount val="1"/>
                <c:pt idx="0">
                  <c:v>2206.755114309261</c:v>
                </c:pt>
              </c:numCache>
            </c:numRef>
          </c:val>
          <c:extLst>
            <c:ext xmlns:c16="http://schemas.microsoft.com/office/drawing/2014/chart" uri="{C3380CC4-5D6E-409C-BE32-E72D297353CC}">
              <c16:uniqueId val="{00000000-C27E-44E9-A4C2-1404090F1F52}"/>
            </c:ext>
          </c:extLst>
        </c:ser>
        <c:ser>
          <c:idx val="1"/>
          <c:order val="1"/>
          <c:tx>
            <c:strRef>
              <c:f>'Iron&amp;Steel'!$Y$2</c:f>
              <c:strCache>
                <c:ptCount val="1"/>
                <c:pt idx="0">
                  <c:v>Fuel</c:v>
                </c:pt>
              </c:strCache>
            </c:strRef>
          </c:tx>
          <c:spPr>
            <a:solidFill>
              <a:srgbClr val="FDF8BB"/>
            </a:solidFill>
            <a:ln w="0">
              <a:solidFill>
                <a:schemeClr val="tx1"/>
              </a:solidFill>
            </a:ln>
          </c:spPr>
          <c:invertIfNegative val="0"/>
          <c:dLbls>
            <c:dLbl>
              <c:idx val="0"/>
              <c:layout>
                <c:manualLayout>
                  <c:x val="3.4806992396653517E-2"/>
                  <c:y val="-0.37447113697810247"/>
                </c:manualLayout>
              </c:layout>
              <c:tx>
                <c:rich>
                  <a:bodyPr wrap="square"/>
                  <a:lstStyle/>
                  <a:p>
                    <a:pPr>
                      <a:defRPr sz="1000" b="0" strike="noStrike" spc="-1">
                        <a:solidFill>
                          <a:srgbClr val="000000"/>
                        </a:solidFill>
                        <a:latin typeface="Calibri"/>
                      </a:defRPr>
                    </a:pPr>
                    <a:fld id="{00C9AFD1-0AF2-48FB-8614-32439613FA1D}" type="CELLRANGE">
                      <a:rPr lang="en-US"/>
                      <a:pPr>
                        <a:defRPr sz="1000" b="0" strike="noStrike" spc="-1">
                          <a:solidFill>
                            <a:srgbClr val="000000"/>
                          </a:solidFill>
                          <a:latin typeface="Calibri"/>
                        </a:defRPr>
                      </a:pPr>
                      <a:t>[ZELLBEREICH]</a:t>
                    </a:fld>
                    <a:endParaRPr lang="en-GB"/>
                  </a:p>
                </c:rich>
              </c:tx>
              <c:numFmt formatCode="#,##0.00" sourceLinked="0"/>
              <c:spPr>
                <a:noFill/>
                <a:ln>
                  <a:noFill/>
                </a:ln>
                <a:effectLst/>
              </c:spPr>
              <c:dLblPos val="ctr"/>
              <c:showLegendKey val="0"/>
              <c:showVal val="0"/>
              <c:showCatName val="0"/>
              <c:showSerName val="0"/>
              <c:showPercent val="0"/>
              <c:showBubbleSize val="1"/>
              <c:separator>; </c:separator>
              <c:extLst>
                <c:ext xmlns:c15="http://schemas.microsoft.com/office/drawing/2012/chart" uri="{CE6537A1-D6FC-4f65-9D91-7224C49458BB}">
                  <c15:layout>
                    <c:manualLayout>
                      <c:w val="0.53113832550501194"/>
                      <c:h val="0.14432439683817308"/>
                    </c:manualLayout>
                  </c15:layout>
                  <c15:dlblFieldTable/>
                  <c15:showDataLabelsRange val="1"/>
                </c:ext>
                <c:ext xmlns:c16="http://schemas.microsoft.com/office/drawing/2014/chart" uri="{C3380CC4-5D6E-409C-BE32-E72D297353CC}">
                  <c16:uniqueId val="{00000001-C27E-44E9-A4C2-1404090F1F52}"/>
                </c:ext>
              </c:extLst>
            </c:dLbl>
            <c:spPr>
              <a:noFill/>
              <a:ln>
                <a:noFill/>
              </a:ln>
              <a:effectLst/>
            </c:spPr>
            <c:txPr>
              <a:bodyPr wrap="square"/>
              <a:lstStyle/>
              <a:p>
                <a:pPr>
                  <a:defRPr sz="1000" b="0" strike="noStrike" spc="-1">
                    <a:solidFill>
                      <a:srgbClr val="000000"/>
                    </a:solidFill>
                    <a:latin typeface="Calibri"/>
                  </a:defRPr>
                </a:pPr>
                <a:endParaRPr lang="de-DE"/>
              </a:p>
            </c:txPr>
            <c:dLblPos val="inEnd"/>
            <c:showLegendKey val="0"/>
            <c:showVal val="0"/>
            <c:showCatName val="0"/>
            <c:showSerName val="0"/>
            <c:showPercent val="0"/>
            <c:showBubbleSize val="1"/>
            <c:separator>; </c:separator>
            <c:showLeaderLines val="0"/>
            <c:extLst>
              <c:ext xmlns:c15="http://schemas.microsoft.com/office/drawing/2012/chart" uri="{CE6537A1-D6FC-4f65-9D91-7224C49458BB}">
                <c15:showDataLabelsRange val="1"/>
                <c15:showLeaderLines val="1"/>
              </c:ext>
            </c:extLst>
          </c:dLbls>
          <c:cat>
            <c:strRef>
              <c:f>'Iron&amp;Steel'!$A$8</c:f>
              <c:strCache>
                <c:ptCount val="1"/>
                <c:pt idx="0">
                  <c:v>CHI</c:v>
                </c:pt>
              </c:strCache>
            </c:strRef>
          </c:cat>
          <c:val>
            <c:numRef>
              <c:f>'Iron&amp;Steel'!$Y$8</c:f>
              <c:numCache>
                <c:formatCode>0.00</c:formatCode>
                <c:ptCount val="1"/>
                <c:pt idx="0">
                  <c:v>14704.639902451545</c:v>
                </c:pt>
              </c:numCache>
            </c:numRef>
          </c:val>
          <c:extLst>
            <c:ext xmlns:c15="http://schemas.microsoft.com/office/drawing/2012/chart" uri="{02D57815-91ED-43cb-92C2-25804820EDAC}">
              <c15:datalabelsRange>
                <c15:f>'Iron&amp;Steel'!$W$8</c15:f>
                <c15:dlblRangeCache>
                  <c:ptCount val="1"/>
                  <c:pt idx="0">
                    <c:v>16911.40</c:v>
                  </c:pt>
                </c15:dlblRangeCache>
              </c15:datalabelsRange>
            </c:ext>
            <c:ext xmlns:c16="http://schemas.microsoft.com/office/drawing/2014/chart" uri="{C3380CC4-5D6E-409C-BE32-E72D297353CC}">
              <c16:uniqueId val="{00000002-C27E-44E9-A4C2-1404090F1F52}"/>
            </c:ext>
          </c:extLst>
        </c:ser>
        <c:dLbls>
          <c:showLegendKey val="0"/>
          <c:showVal val="0"/>
          <c:showCatName val="0"/>
          <c:showSerName val="0"/>
          <c:showPercent val="0"/>
          <c:showBubbleSize val="0"/>
        </c:dLbls>
        <c:gapWidth val="150"/>
        <c:overlap val="100"/>
        <c:axId val="34718933"/>
        <c:axId val="14849875"/>
      </c:barChart>
      <c:catAx>
        <c:axId val="34718933"/>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000000"/>
                </a:solidFill>
                <a:latin typeface="Calibri"/>
              </a:defRPr>
            </a:pPr>
            <a:endParaRPr lang="de-DE"/>
          </a:p>
        </c:txPr>
        <c:crossAx val="14849875"/>
        <c:crosses val="autoZero"/>
        <c:auto val="1"/>
        <c:lblAlgn val="ctr"/>
        <c:lblOffset val="100"/>
        <c:noMultiLvlLbl val="0"/>
      </c:catAx>
      <c:valAx>
        <c:axId val="14849875"/>
        <c:scaling>
          <c:orientation val="minMax"/>
        </c:scaling>
        <c:delete val="0"/>
        <c:axPos val="l"/>
        <c:numFmt formatCode="General" sourceLinked="0"/>
        <c:majorTickMark val="none"/>
        <c:minorTickMark val="none"/>
        <c:tickLblPos val="nextTo"/>
        <c:spPr>
          <a:ln w="6480">
            <a:noFill/>
          </a:ln>
        </c:spPr>
        <c:txPr>
          <a:bodyPr/>
          <a:lstStyle/>
          <a:p>
            <a:pPr>
              <a:defRPr sz="900" b="0" strike="noStrike" spc="-1">
                <a:solidFill>
                  <a:srgbClr val="000000"/>
                </a:solidFill>
                <a:latin typeface="Calibri"/>
              </a:defRPr>
            </a:pPr>
            <a:endParaRPr lang="de-DE"/>
          </a:p>
        </c:txPr>
        <c:crossAx val="34718933"/>
        <c:crosses val="autoZero"/>
        <c:crossBetween val="between"/>
      </c:valAx>
      <c:spPr>
        <a:noFill/>
        <a:ln w="0">
          <a:noFill/>
        </a:ln>
      </c:spPr>
    </c:plotArea>
    <c:plotVisOnly val="1"/>
    <c:dispBlanksAs val="gap"/>
    <c:showDLblsOverMax val="1"/>
  </c:chart>
  <c:spPr>
    <a:noFill/>
    <a:ln w="9360">
      <a:noFill/>
    </a:ln>
  </c:sp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'Iron&amp;Steel'!$F$2</c:f>
              <c:strCache>
                <c:ptCount val="1"/>
                <c:pt idx="0">
                  <c:v>BF-BOF</c:v>
                </c:pt>
              </c:strCache>
            </c:strRef>
          </c:tx>
          <c:spPr>
            <a:solidFill>
              <a:srgbClr val="155E7F"/>
            </a:solidFill>
            <a:ln>
              <a:solidFill>
                <a:schemeClr val="tx1"/>
              </a:solidFill>
            </a:ln>
            <a:effectLst/>
          </c:spPr>
          <c:invertIfNegative val="0"/>
          <c:cat>
            <c:strRef>
              <c:f>'Iron&amp;Steel'!$A$5:$A$20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'Iron&amp;Steel'!$F$5:$F$20</c:f>
              <c:numCache>
                <c:formatCode>0.00</c:formatCode>
                <c:ptCount val="16"/>
                <c:pt idx="0">
                  <c:v>139.07060000000001</c:v>
                </c:pt>
                <c:pt idx="1">
                  <c:v>88.987229999999997</c:v>
                </c:pt>
                <c:pt idx="2">
                  <c:v>130.32990000000001</c:v>
                </c:pt>
                <c:pt idx="3">
                  <c:v>15215.82</c:v>
                </c:pt>
                <c:pt idx="4">
                  <c:v>667.74559999999997</c:v>
                </c:pt>
                <c:pt idx="5">
                  <c:v>376.04469999999998</c:v>
                </c:pt>
                <c:pt idx="6">
                  <c:v>1590.22</c:v>
                </c:pt>
                <c:pt idx="7">
                  <c:v>532.06989999999996</c:v>
                </c:pt>
                <c:pt idx="8">
                  <c:v>1417.26</c:v>
                </c:pt>
                <c:pt idx="9">
                  <c:v>1508.7049999999999</c:v>
                </c:pt>
                <c:pt idx="10">
                  <c:v>258.57220000000001</c:v>
                </c:pt>
                <c:pt idx="11">
                  <c:v>86.392330000000001</c:v>
                </c:pt>
                <c:pt idx="12">
                  <c:v>775.67750000000001</c:v>
                </c:pt>
                <c:pt idx="13">
                  <c:v>919.41110000000003</c:v>
                </c:pt>
                <c:pt idx="14">
                  <c:v>470.2022</c:v>
                </c:pt>
                <c:pt idx="15">
                  <c:v>1078.616</c:v>
                </c:pt>
              </c:numCache>
            </c:numRef>
          </c:val>
          <c:extLst>
            <c:ext xmlns:c16="http://schemas.microsoft.com/office/drawing/2014/chart" uri="{C3380CC4-5D6E-409C-BE32-E72D297353CC}">
              <c16:uniqueId val="{00000000-FC04-465F-8F0D-D0D7822386EC}"/>
            </c:ext>
          </c:extLst>
        </c:ser>
        <c:ser>
          <c:idx val="1"/>
          <c:order val="1"/>
          <c:tx>
            <c:strRef>
              <c:f>'Iron&amp;Steel'!$G$2</c:f>
              <c:strCache>
                <c:ptCount val="1"/>
                <c:pt idx="0">
                  <c:v>DRI-EAF</c:v>
                </c:pt>
              </c:strCache>
            </c:strRef>
          </c:tx>
          <c:spPr>
            <a:solidFill>
              <a:srgbClr val="6A2618"/>
            </a:solidFill>
            <a:ln>
              <a:solidFill>
                <a:schemeClr val="tx1"/>
              </a:solidFill>
            </a:ln>
            <a:effectLst/>
          </c:spPr>
          <c:invertIfNegative val="0"/>
          <c:cat>
            <c:strRef>
              <c:f>'Iron&amp;Steel'!$A$5:$A$20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'Iron&amp;Steel'!$G$5:$G$20</c:f>
              <c:numCache>
                <c:formatCode>0.00</c:formatCode>
                <c:ptCount val="16"/>
                <c:pt idx="0">
                  <c:v>146.7731</c:v>
                </c:pt>
                <c:pt idx="1">
                  <c:v>0</c:v>
                </c:pt>
                <c:pt idx="2">
                  <c:v>33.57685</c:v>
                </c:pt>
                <c:pt idx="3">
                  <c:v>0</c:v>
                </c:pt>
                <c:pt idx="4">
                  <c:v>52.194920000000003</c:v>
                </c:pt>
                <c:pt idx="5">
                  <c:v>0</c:v>
                </c:pt>
                <c:pt idx="6">
                  <c:v>158.8366</c:v>
                </c:pt>
                <c:pt idx="7">
                  <c:v>11.2593</c:v>
                </c:pt>
                <c:pt idx="8">
                  <c:v>687.88319999999999</c:v>
                </c:pt>
                <c:pt idx="9">
                  <c:v>0</c:v>
                </c:pt>
                <c:pt idx="10">
                  <c:v>795.36929999999995</c:v>
                </c:pt>
                <c:pt idx="11">
                  <c:v>120.0724</c:v>
                </c:pt>
                <c:pt idx="12">
                  <c:v>19.703779999999998</c:v>
                </c:pt>
                <c:pt idx="13">
                  <c:v>0</c:v>
                </c:pt>
                <c:pt idx="14">
                  <c:v>67.354770000000002</c:v>
                </c:pt>
                <c:pt idx="15">
                  <c:v>0</c:v>
                </c:pt>
              </c:numCache>
            </c:numRef>
          </c:val>
          <c:extLst>
            <c:ext xmlns:c16="http://schemas.microsoft.com/office/drawing/2014/chart" uri="{C3380CC4-5D6E-409C-BE32-E72D297353CC}">
              <c16:uniqueId val="{00000001-FC04-465F-8F0D-D0D7822386EC}"/>
            </c:ext>
          </c:extLst>
        </c:ser>
        <c:ser>
          <c:idx val="2"/>
          <c:order val="2"/>
          <c:tx>
            <c:strRef>
              <c:f>'Iron&amp;Steel'!$H$2</c:f>
              <c:strCache>
                <c:ptCount val="1"/>
                <c:pt idx="0">
                  <c:v>Secondary</c:v>
                </c:pt>
              </c:strCache>
            </c:strRef>
          </c:tx>
          <c:spPr>
            <a:solidFill>
              <a:srgbClr val="C6ECFF"/>
            </a:solidFill>
            <a:ln>
              <a:solidFill>
                <a:schemeClr val="tx1"/>
              </a:solidFill>
            </a:ln>
            <a:effectLst/>
          </c:spPr>
          <c:invertIfNegative val="0"/>
          <c:cat>
            <c:strRef>
              <c:f>'Iron&amp;Steel'!$A$5:$A$20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'Iron&amp;Steel'!$H$5:$H$20</c:f>
              <c:numCache>
                <c:formatCode>0.00</c:formatCode>
                <c:ptCount val="16"/>
                <c:pt idx="0">
                  <c:v>10.2502</c:v>
                </c:pt>
                <c:pt idx="1">
                  <c:v>5.7061840000000004</c:v>
                </c:pt>
                <c:pt idx="2">
                  <c:v>13.66961</c:v>
                </c:pt>
                <c:pt idx="3">
                  <c:v>376.15449999999998</c:v>
                </c:pt>
                <c:pt idx="4">
                  <c:v>23.476949999999999</c:v>
                </c:pt>
                <c:pt idx="5">
                  <c:v>22.266459999999999</c:v>
                </c:pt>
                <c:pt idx="6">
                  <c:v>40.190219999999997</c:v>
                </c:pt>
                <c:pt idx="7">
                  <c:v>39.197139999999997</c:v>
                </c:pt>
                <c:pt idx="8">
                  <c:v>6.4899120000000003</c:v>
                </c:pt>
                <c:pt idx="9">
                  <c:v>72.443839999999994</c:v>
                </c:pt>
                <c:pt idx="10">
                  <c:v>68.130660000000006</c:v>
                </c:pt>
                <c:pt idx="11">
                  <c:v>26.313939999999999</c:v>
                </c:pt>
                <c:pt idx="12">
                  <c:v>66.938959999999994</c:v>
                </c:pt>
                <c:pt idx="13">
                  <c:v>68.009879999999995</c:v>
                </c:pt>
                <c:pt idx="14">
                  <c:v>158.7586</c:v>
                </c:pt>
                <c:pt idx="15">
                  <c:v>119.92919999999999</c:v>
                </c:pt>
              </c:numCache>
            </c:numRef>
          </c:val>
          <c:extLst>
            <c:ext xmlns:c16="http://schemas.microsoft.com/office/drawing/2014/chart" uri="{C3380CC4-5D6E-409C-BE32-E72D297353CC}">
              <c16:uniqueId val="{00000002-FC04-465F-8F0D-D0D7822386EC}"/>
            </c:ext>
          </c:extLst>
        </c:ser>
        <c:dLbls>
          <c:showLegendKey val="0"/>
          <c:showVal val="0"/>
          <c:showCatName val="0"/>
          <c:showSerName val="0"/>
          <c:showPercent val="0"/>
          <c:showBubbleSize val="0"/>
        </c:dLbls>
        <c:gapWidth val="150"/>
        <c:overlap val="100"/>
        <c:axId val="2060529839"/>
        <c:axId val="2060506799"/>
      </c:barChart>
      <c:catAx>
        <c:axId val="206052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2060506799"/>
        <c:crosses val="autoZero"/>
        <c:auto val="1"/>
        <c:lblAlgn val="ctr"/>
        <c:lblOffset val="100"/>
        <c:noMultiLvlLbl val="0"/>
      </c:catAx>
      <c:valAx>
        <c:axId val="20605067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20605298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'Non-Ferrous'!$AD$2</c:f>
              <c:strCache>
                <c:ptCount val="1"/>
                <c:pt idx="0">
                  <c:v>Electricity</c:v>
                </c:pt>
              </c:strCache>
            </c:strRef>
          </c:tx>
          <c:spPr>
            <a:solidFill>
              <a:srgbClr val="7F7F7F"/>
            </a:solidFill>
            <a:ln w="6350">
              <a:solidFill>
                <a:schemeClr val="tx1"/>
              </a:solidFill>
            </a:ln>
          </c:spPr>
          <c:invertIfNegative val="0"/>
          <c:dLbls>
            <c:dLbl>
              <c:idx val="0"/>
              <c:layout>
                <c:manualLayout>
                  <c:x val="-2.5150357550949277E-3"/>
                  <c:y val="-0.1597242737567702"/>
                </c:manualLayout>
              </c:layout>
              <c:tx>
                <c:rich>
                  <a:bodyPr/>
                  <a:lstStyle/>
                  <a:p>
                    <a:fld id="{FEC7D4C0-8FB2-48F0-A185-A2C5874E5C6C}"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399D-4A56-8B05-9C0A88E21425}"/>
                </c:ext>
              </c:extLst>
            </c:dLbl>
            <c:dLbl>
              <c:idx val="1"/>
              <c:layout>
                <c:manualLayout>
                  <c:x val="-2.7983091162080745E-3"/>
                  <c:y val="-0.23629246676514026"/>
                </c:manualLayout>
              </c:layout>
              <c:tx>
                <c:rich>
                  <a:bodyPr/>
                  <a:lstStyle/>
                  <a:p>
                    <a:fld id="{B4B2D4CD-1BCC-421D-8F3F-7E4B66C550AC}"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399D-4A56-8B05-9C0A88E21425}"/>
                </c:ext>
              </c:extLst>
            </c:dLbl>
            <c:dLbl>
              <c:idx val="2"/>
              <c:layout>
                <c:manualLayout>
                  <c:x val="-2.5149527757794229E-3"/>
                  <c:y val="-0.1837551288363696"/>
                </c:manualLayout>
              </c:layout>
              <c:tx>
                <c:rich>
                  <a:bodyPr/>
                  <a:lstStyle/>
                  <a:p>
                    <a:fld id="{4C6E023C-63D8-4305-A896-707EA9A2C3EE}"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399D-4A56-8B05-9C0A88E21425}"/>
                </c:ext>
              </c:extLst>
            </c:dLbl>
            <c:dLbl>
              <c:idx val="3"/>
              <c:layout>
                <c:manualLayout>
                  <c:x val="-5.6649234155681455E-4"/>
                  <c:y val="-0.1895913343180699"/>
                </c:manualLayout>
              </c:layout>
              <c:tx>
                <c:rich>
                  <a:bodyPr/>
                  <a:lstStyle/>
                  <a:p>
                    <a:fld id="{BA0CB8EF-CD2A-4475-AF6B-4FEE4AC12106}"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399D-4A56-8B05-9C0A88E21425}"/>
                </c:ext>
              </c:extLst>
            </c:dLbl>
            <c:dLbl>
              <c:idx val="4"/>
              <c:layout>
                <c:manualLayout>
                  <c:x val="-4.6108456194586459E-17"/>
                  <c:y val="-9.6048470922917004E-2"/>
                </c:manualLayout>
              </c:layout>
              <c:tx>
                <c:rich>
                  <a:bodyPr/>
                  <a:lstStyle/>
                  <a:p>
                    <a:fld id="{4D1BA281-7C7D-4496-B2B6-7B5C71729A67}"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399D-4A56-8B05-9C0A88E21425}"/>
                </c:ext>
              </c:extLst>
            </c:dLbl>
            <c:dLbl>
              <c:idx val="5"/>
              <c:layout>
                <c:manualLayout>
                  <c:x val="3.921422786400706E-4"/>
                  <c:y val="-0.30184765359328952"/>
                </c:manualLayout>
              </c:layout>
              <c:tx>
                <c:rich>
                  <a:bodyPr/>
                  <a:lstStyle/>
                  <a:p>
                    <a:fld id="{10C0D53D-0774-4D2E-9E1E-DE0F7136E176}"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399D-4A56-8B05-9C0A88E21425}"/>
                </c:ext>
              </c:extLst>
            </c:dLbl>
            <c:dLbl>
              <c:idx val="6"/>
              <c:layout>
                <c:manualLayout>
                  <c:x val="-2.51503575509502E-3"/>
                  <c:y val="-9.7441873187811279E-2"/>
                </c:manualLayout>
              </c:layout>
              <c:tx>
                <c:rich>
                  <a:bodyPr/>
                  <a:lstStyle/>
                  <a:p>
                    <a:fld id="{2F3245AF-77D9-48D0-97E7-90E1FDD5EAC7}"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399D-4A56-8B05-9C0A88E21425}"/>
                </c:ext>
              </c:extLst>
            </c:dLbl>
            <c:dLbl>
              <c:idx val="7"/>
              <c:layout>
                <c:manualLayout>
                  <c:x val="5.0734698600023139E-3"/>
                  <c:y val="-0.31765926093856267"/>
                </c:manualLayout>
              </c:layout>
              <c:tx>
                <c:rich>
                  <a:bodyPr/>
                  <a:lstStyle/>
                  <a:p>
                    <a:fld id="{46709D58-C4E2-4E45-B7B3-9FF8C3460DE8}"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399D-4A56-8B05-9C0A88E21425}"/>
                </c:ext>
              </c:extLst>
            </c:dLbl>
            <c:dLbl>
              <c:idx val="8"/>
              <c:layout>
                <c:manualLayout>
                  <c:x val="0"/>
                  <c:y val="-0.10832102412604641"/>
                </c:manualLayout>
              </c:layout>
              <c:tx>
                <c:rich>
                  <a:bodyPr/>
                  <a:lstStyle/>
                  <a:p>
                    <a:fld id="{B6001AE2-6235-47C8-B99B-496ECDE5E003}"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399D-4A56-8B05-9C0A88E21425}"/>
                </c:ext>
              </c:extLst>
            </c:dLbl>
            <c:dLbl>
              <c:idx val="9"/>
              <c:layout>
                <c:manualLayout>
                  <c:x val="0"/>
                  <c:y val="-0.43579517116300159"/>
                </c:manualLayout>
              </c:layout>
              <c:tx>
                <c:rich>
                  <a:bodyPr/>
                  <a:lstStyle/>
                  <a:p>
                    <a:fld id="{ABC1D9F7-348A-45AE-BD3D-6D4A87C74802}"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399D-4A56-8B05-9C0A88E21425}"/>
                </c:ext>
              </c:extLst>
            </c:dLbl>
            <c:dLbl>
              <c:idx val="10"/>
              <c:layout>
                <c:manualLayout>
                  <c:x val="5.6649234155676327E-4"/>
                  <c:y val="-6.5092729361562449E-2"/>
                </c:manualLayout>
              </c:layout>
              <c:tx>
                <c:rich>
                  <a:bodyPr/>
                  <a:lstStyle/>
                  <a:p>
                    <a:fld id="{3FF64CD3-740B-4E25-9559-FB8C1AECC53D}"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A-399D-4A56-8B05-9C0A88E21425}"/>
                </c:ext>
              </c:extLst>
            </c:dLbl>
            <c:dLbl>
              <c:idx val="11"/>
              <c:layout>
                <c:manualLayout>
                  <c:x val="-2.51503575509502E-3"/>
                  <c:y val="-0.11796050112150555"/>
                </c:manualLayout>
              </c:layout>
              <c:tx>
                <c:rich>
                  <a:bodyPr/>
                  <a:lstStyle/>
                  <a:p>
                    <a:fld id="{A2F4EA79-820C-4752-A1BF-23D901D04E4A}"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B-399D-4A56-8B05-9C0A88E21425}"/>
                </c:ext>
              </c:extLst>
            </c:dLbl>
            <c:dLbl>
              <c:idx val="12"/>
              <c:layout>
                <c:manualLayout>
                  <c:x val="-2.5150357550949277E-3"/>
                  <c:y val="-9.4748071557525154E-2"/>
                </c:manualLayout>
              </c:layout>
              <c:tx>
                <c:rich>
                  <a:bodyPr/>
                  <a:lstStyle/>
                  <a:p>
                    <a:fld id="{A30C65E3-B044-48C7-B862-9B71926A2821}"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C-399D-4A56-8B05-9C0A88E21425}"/>
                </c:ext>
              </c:extLst>
            </c:dLbl>
            <c:dLbl>
              <c:idx val="13"/>
              <c:layout>
                <c:manualLayout>
                  <c:x val="-3.0816654566367774E-3"/>
                  <c:y val="-0.22987417254773237"/>
                </c:manualLayout>
              </c:layout>
              <c:tx>
                <c:rich>
                  <a:bodyPr/>
                  <a:lstStyle/>
                  <a:p>
                    <a:fld id="{63316B55-EB68-471C-9613-21001506A3C8}"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D-399D-4A56-8B05-9C0A88E21425}"/>
                </c:ext>
              </c:extLst>
            </c:dLbl>
            <c:dLbl>
              <c:idx val="14"/>
              <c:layout>
                <c:manualLayout>
                  <c:x val="-5.3132618919874714E-3"/>
                  <c:y val="-0.27539416817112533"/>
                </c:manualLayout>
              </c:layout>
              <c:tx>
                <c:rich>
                  <a:bodyPr/>
                  <a:lstStyle/>
                  <a:p>
                    <a:fld id="{4A5D1A37-A0E8-4964-B73E-5A7B06E3BBDB}"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E-399D-4A56-8B05-9C0A88E21425}"/>
                </c:ext>
              </c:extLst>
            </c:dLbl>
            <c:spPr>
              <a:noFill/>
              <a:ln>
                <a:noFill/>
              </a:ln>
              <a:effectLst/>
            </c:spPr>
            <c:txPr>
              <a:bodyPr wrap="square" anchor="t" anchorCtr="0"/>
              <a:lstStyle/>
              <a:p>
                <a:pPr>
                  <a:defRPr sz="1000" b="0" strike="noStrike" spc="-1">
                    <a:solidFill>
                      <a:srgbClr val="000000"/>
                    </a:solidFill>
                    <a:latin typeface="Calibri"/>
                  </a:defRPr>
                </a:pPr>
                <a:endParaRPr lang="de-DE"/>
              </a:p>
            </c:txPr>
            <c:dLblPos val="inEnd"/>
            <c:showLegendKey val="0"/>
            <c:showVal val="0"/>
            <c:showCatName val="0"/>
            <c:showSerName val="0"/>
            <c:showPercent val="0"/>
            <c:showBubbleSize val="1"/>
            <c:separator>; </c:separator>
            <c:showLeaderLines val="0"/>
            <c:extLst>
              <c:ext xmlns:c15="http://schemas.microsoft.com/office/drawing/2012/chart" uri="{CE6537A1-D6FC-4f65-9D91-7224C49458BB}">
                <c15:showDataLabelsRange val="1"/>
                <c15:showLeaderLines val="0"/>
              </c:ext>
            </c:extLst>
          </c:dLbls>
          <c:cat>
            <c:strRef>
              <c:f>('Non-Ferrous'!$A$5:$A$7,'Non-Ferrous'!$A$9:$A$20)</c:f>
              <c:strCache>
                <c:ptCount val="15"/>
                <c:pt idx="0">
                  <c:v>AFR</c:v>
                </c:pt>
                <c:pt idx="1">
                  <c:v>AUS</c:v>
                </c:pt>
                <c:pt idx="2">
                  <c:v>CAN</c:v>
                </c:pt>
                <c:pt idx="3">
                  <c:v>CSA</c:v>
                </c:pt>
                <c:pt idx="4">
                  <c:v>EEU</c:v>
                </c:pt>
                <c:pt idx="5">
                  <c:v>FSU</c:v>
                </c:pt>
                <c:pt idx="6">
                  <c:v>GER</c:v>
                </c:pt>
                <c:pt idx="7">
                  <c:v>IND</c:v>
                </c:pt>
                <c:pt idx="8">
                  <c:v>JPN</c:v>
                </c:pt>
                <c:pt idx="9">
                  <c:v>MEA</c:v>
                </c:pt>
                <c:pt idx="10">
                  <c:v>MEX</c:v>
                </c:pt>
                <c:pt idx="11">
                  <c:v>ODA</c:v>
                </c:pt>
                <c:pt idx="12">
                  <c:v>SKO</c:v>
                </c:pt>
                <c:pt idx="13">
                  <c:v>USA</c:v>
                </c:pt>
                <c:pt idx="14">
                  <c:v>WEU</c:v>
                </c:pt>
              </c:strCache>
            </c:strRef>
          </c:cat>
          <c:val>
            <c:numRef>
              <c:f>('Non-Ferrous'!$AD$5:$AD$7,'Non-Ferrous'!$AD$9:$AD$20)</c:f>
              <c:numCache>
                <c:formatCode>0.00</c:formatCode>
                <c:ptCount val="15"/>
                <c:pt idx="0">
                  <c:v>111.32386024190411</c:v>
                </c:pt>
                <c:pt idx="1">
                  <c:v>247.72007325759031</c:v>
                </c:pt>
                <c:pt idx="2">
                  <c:v>196.46643082762731</c:v>
                </c:pt>
                <c:pt idx="3">
                  <c:v>159.74124943478679</c:v>
                </c:pt>
                <c:pt idx="4">
                  <c:v>64.534081893580208</c:v>
                </c:pt>
                <c:pt idx="5">
                  <c:v>370.27878597622174</c:v>
                </c:pt>
                <c:pt idx="6">
                  <c:v>67.055539362890258</c:v>
                </c:pt>
                <c:pt idx="7">
                  <c:v>407.56862597407445</c:v>
                </c:pt>
                <c:pt idx="8">
                  <c:v>35.97488182884782</c:v>
                </c:pt>
                <c:pt idx="9">
                  <c:v>647.48124199774065</c:v>
                </c:pt>
                <c:pt idx="10">
                  <c:v>14.431573072835576</c:v>
                </c:pt>
                <c:pt idx="11">
                  <c:v>92.774085894930167</c:v>
                </c:pt>
                <c:pt idx="12">
                  <c:v>20.333573169697466</c:v>
                </c:pt>
                <c:pt idx="13">
                  <c:v>188.44071938010458</c:v>
                </c:pt>
                <c:pt idx="14">
                  <c:v>277.43044045374791</c:v>
                </c:pt>
              </c:numCache>
            </c:numRef>
          </c:val>
          <c:extLst>
            <c:ext xmlns:c15="http://schemas.microsoft.com/office/drawing/2012/chart" uri="{02D57815-91ED-43cb-92C2-25804820EDAC}">
              <c15:datalabelsRange>
                <c15:f>('Non-Ferrous'!$AC$5:$AC$7,'Non-Ferrous'!$AC$9:$AC$20)</c15:f>
                <c15:dlblRangeCache>
                  <c:ptCount val="15"/>
                  <c:pt idx="0">
                    <c:v>173</c:v>
                  </c:pt>
                  <c:pt idx="1">
                    <c:v>330</c:v>
                  </c:pt>
                  <c:pt idx="2">
                    <c:v>257</c:v>
                  </c:pt>
                  <c:pt idx="3">
                    <c:v>244</c:v>
                  </c:pt>
                  <c:pt idx="4">
                    <c:v>93</c:v>
                  </c:pt>
                  <c:pt idx="5">
                    <c:v>504</c:v>
                  </c:pt>
                  <c:pt idx="6">
                    <c:v>97</c:v>
                  </c:pt>
                  <c:pt idx="7">
                    <c:v>533</c:v>
                  </c:pt>
                  <c:pt idx="8">
                    <c:v>90</c:v>
                  </c:pt>
                  <c:pt idx="9">
                    <c:v>844</c:v>
                  </c:pt>
                  <c:pt idx="10">
                    <c:v>41</c:v>
                  </c:pt>
                  <c:pt idx="11">
                    <c:v>124</c:v>
                  </c:pt>
                  <c:pt idx="12">
                    <c:v>45</c:v>
                  </c:pt>
                  <c:pt idx="13">
                    <c:v>307</c:v>
                  </c:pt>
                  <c:pt idx="14">
                    <c:v>402</c:v>
                  </c:pt>
                </c15:dlblRangeCache>
              </c15:datalabelsRange>
            </c:ext>
            <c:ext xmlns:c16="http://schemas.microsoft.com/office/drawing/2014/chart" uri="{C3380CC4-5D6E-409C-BE32-E72D297353CC}">
              <c16:uniqueId val="{0000000F-399D-4A56-8B05-9C0A88E21425}"/>
            </c:ext>
          </c:extLst>
        </c:ser>
        <c:ser>
          <c:idx val="1"/>
          <c:order val="1"/>
          <c:tx>
            <c:strRef>
              <c:f>'Non-Ferrous'!$AE$2</c:f>
              <c:strCache>
                <c:ptCount val="1"/>
                <c:pt idx="0">
                  <c:v>Fuel</c:v>
                </c:pt>
              </c:strCache>
            </c:strRef>
          </c:tx>
          <c:spPr>
            <a:solidFill>
              <a:srgbClr val="FDF8BB"/>
            </a:solidFill>
            <a:ln w="6350">
              <a:solidFill>
                <a:schemeClr val="tx1"/>
              </a:solidFill>
            </a:ln>
          </c:spPr>
          <c:invertIfNegative val="0"/>
          <c:dLbls>
            <c:spPr>
              <a:noFill/>
              <a:ln>
                <a:noFill/>
              </a:ln>
              <a:effectLst/>
            </c:spPr>
            <c:txPr>
              <a:bodyPr wrap="square"/>
              <a:lstStyle/>
              <a:p>
                <a:pPr>
                  <a:defRPr sz="1000" b="0" strike="noStrike" spc="-1">
                    <a:solidFill>
                      <a:srgbClr val="000000"/>
                    </a:solidFill>
                    <a:latin typeface="Calibri"/>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('Non-Ferrous'!$A$5:$A$7,'Non-Ferrous'!$A$9:$A$20)</c:f>
              <c:strCache>
                <c:ptCount val="15"/>
                <c:pt idx="0">
                  <c:v>AFR</c:v>
                </c:pt>
                <c:pt idx="1">
                  <c:v>AUS</c:v>
                </c:pt>
                <c:pt idx="2">
                  <c:v>CAN</c:v>
                </c:pt>
                <c:pt idx="3">
                  <c:v>CSA</c:v>
                </c:pt>
                <c:pt idx="4">
                  <c:v>EEU</c:v>
                </c:pt>
                <c:pt idx="5">
                  <c:v>FSU</c:v>
                </c:pt>
                <c:pt idx="6">
                  <c:v>GER</c:v>
                </c:pt>
                <c:pt idx="7">
                  <c:v>IND</c:v>
                </c:pt>
                <c:pt idx="8">
                  <c:v>JPN</c:v>
                </c:pt>
                <c:pt idx="9">
                  <c:v>MEA</c:v>
                </c:pt>
                <c:pt idx="10">
                  <c:v>MEX</c:v>
                </c:pt>
                <c:pt idx="11">
                  <c:v>ODA</c:v>
                </c:pt>
                <c:pt idx="12">
                  <c:v>SKO</c:v>
                </c:pt>
                <c:pt idx="13">
                  <c:v>USA</c:v>
                </c:pt>
                <c:pt idx="14">
                  <c:v>WEU</c:v>
                </c:pt>
              </c:strCache>
            </c:strRef>
          </c:cat>
          <c:val>
            <c:numRef>
              <c:f>('Non-Ferrous'!$AE$5:$AE$7,'Non-Ferrous'!$AE$9:$AE$20)</c:f>
              <c:numCache>
                <c:formatCode>0.00</c:formatCode>
                <c:ptCount val="15"/>
                <c:pt idx="0">
                  <c:v>61.549111758095876</c:v>
                </c:pt>
                <c:pt idx="1">
                  <c:v>82.074162742409683</c:v>
                </c:pt>
                <c:pt idx="2">
                  <c:v>60.770561172372659</c:v>
                </c:pt>
                <c:pt idx="3">
                  <c:v>84.432926565213236</c:v>
                </c:pt>
                <c:pt idx="4">
                  <c:v>28.161670106419781</c:v>
                </c:pt>
                <c:pt idx="5">
                  <c:v>133.43512202377832</c:v>
                </c:pt>
                <c:pt idx="6">
                  <c:v>30.078220637109744</c:v>
                </c:pt>
                <c:pt idx="7">
                  <c:v>125.31603507548351</c:v>
                </c:pt>
                <c:pt idx="8">
                  <c:v>53.580770171152189</c:v>
                </c:pt>
                <c:pt idx="9">
                  <c:v>196.52605533140058</c:v>
                </c:pt>
                <c:pt idx="10">
                  <c:v>26.220376992976103</c:v>
                </c:pt>
                <c:pt idx="11">
                  <c:v>30.903986105069851</c:v>
                </c:pt>
                <c:pt idx="12">
                  <c:v>24.548922830302541</c:v>
                </c:pt>
                <c:pt idx="13">
                  <c:v>118.45172061989544</c:v>
                </c:pt>
                <c:pt idx="14">
                  <c:v>124.79543554625211</c:v>
                </c:pt>
              </c:numCache>
            </c:numRef>
          </c:val>
          <c:extLst>
            <c:ext xmlns:c16="http://schemas.microsoft.com/office/drawing/2014/chart" uri="{C3380CC4-5D6E-409C-BE32-E72D297353CC}">
              <c16:uniqueId val="{00000010-399D-4A56-8B05-9C0A88E21425}"/>
            </c:ext>
          </c:extLst>
        </c:ser>
        <c:dLbls>
          <c:showLegendKey val="0"/>
          <c:showVal val="0"/>
          <c:showCatName val="0"/>
          <c:showSerName val="0"/>
          <c:showPercent val="0"/>
          <c:showBubbleSize val="0"/>
        </c:dLbls>
        <c:gapWidth val="150"/>
        <c:overlap val="100"/>
        <c:axId val="21927158"/>
        <c:axId val="90456488"/>
      </c:barChart>
      <c:catAx>
        <c:axId val="21927158"/>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000000"/>
                </a:solidFill>
                <a:latin typeface="Calibri"/>
              </a:defRPr>
            </a:pPr>
            <a:endParaRPr lang="de-DE"/>
          </a:p>
        </c:txPr>
        <c:crossAx val="90456488"/>
        <c:crosses val="autoZero"/>
        <c:auto val="1"/>
        <c:lblAlgn val="ctr"/>
        <c:lblOffset val="100"/>
        <c:noMultiLvlLbl val="0"/>
      </c:catAx>
      <c:valAx>
        <c:axId val="90456488"/>
        <c:scaling>
          <c:orientation val="minMax"/>
        </c:scaling>
        <c:delete val="0"/>
        <c:axPos val="l"/>
        <c:numFmt formatCode="0" sourceLinked="0"/>
        <c:majorTickMark val="none"/>
        <c:minorTickMark val="none"/>
        <c:tickLblPos val="nextTo"/>
        <c:spPr>
          <a:ln w="6480">
            <a:noFill/>
          </a:ln>
        </c:spPr>
        <c:txPr>
          <a:bodyPr/>
          <a:lstStyle/>
          <a:p>
            <a:pPr>
              <a:defRPr sz="900" b="0" strike="noStrike" spc="-1">
                <a:solidFill>
                  <a:srgbClr val="000000"/>
                </a:solidFill>
                <a:latin typeface="Calibri"/>
              </a:defRPr>
            </a:pPr>
            <a:endParaRPr lang="de-DE"/>
          </a:p>
        </c:txPr>
        <c:crossAx val="21927158"/>
        <c:crosses val="autoZero"/>
        <c:crossBetween val="between"/>
      </c:valAx>
      <c:spPr>
        <a:noFill/>
        <a:ln w="25560">
          <a:noFill/>
        </a:ln>
      </c:spPr>
    </c:plotArea>
    <c:plotVisOnly val="1"/>
    <c:dispBlanksAs val="gap"/>
    <c:showDLblsOverMax val="1"/>
  </c:chart>
  <c:spPr>
    <a:noFill/>
    <a:ln w="9360">
      <a:solidFill>
        <a:srgbClr val="D9D9D9"/>
      </a:solidFill>
      <a:round/>
    </a:ln>
  </c:sp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3455536336279408"/>
          <c:y val="9.9072173493317997E-2"/>
          <c:w val="0.33303698789185604"/>
          <c:h val="0.7882439554760291"/>
        </c:manualLayout>
      </c:layout>
      <c:barChart>
        <c:barDir val="col"/>
        <c:grouping val="stacked"/>
        <c:varyColors val="0"/>
        <c:ser>
          <c:idx val="0"/>
          <c:order val="0"/>
          <c:tx>
            <c:strRef>
              <c:f>'Non-Ferrous'!$AD$2</c:f>
              <c:strCache>
                <c:ptCount val="1"/>
                <c:pt idx="0">
                  <c:v>Electricity</c:v>
                </c:pt>
              </c:strCache>
            </c:strRef>
          </c:tx>
          <c:spPr>
            <a:solidFill>
              <a:srgbClr val="7F7F7F"/>
            </a:solidFill>
            <a:ln w="6350">
              <a:solidFill>
                <a:schemeClr val="tx1"/>
              </a:solidFill>
            </a:ln>
          </c:spPr>
          <c:invertIfNegative val="0"/>
          <c:dLbls>
            <c:spPr>
              <a:noFill/>
              <a:ln>
                <a:noFill/>
              </a:ln>
              <a:effectLst/>
            </c:spPr>
            <c:txPr>
              <a:bodyPr wrap="square"/>
              <a:lstStyle/>
              <a:p>
                <a:pPr>
                  <a:defRPr sz="1000" b="0" strike="noStrike" spc="-1">
                    <a:solidFill>
                      <a:srgbClr val="000000"/>
                    </a:solidFill>
                    <a:latin typeface="Calibri"/>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'Non-Ferrous'!$A$8</c:f>
              <c:strCache>
                <c:ptCount val="1"/>
                <c:pt idx="0">
                  <c:v>CHI</c:v>
                </c:pt>
              </c:strCache>
            </c:strRef>
          </c:cat>
          <c:val>
            <c:numRef>
              <c:f>'Non-Ferrous'!$AD$8</c:f>
              <c:numCache>
                <c:formatCode>0.00</c:formatCode>
                <c:ptCount val="1"/>
                <c:pt idx="0">
                  <c:v>2550.3638597063514</c:v>
                </c:pt>
              </c:numCache>
            </c:numRef>
          </c:val>
          <c:extLst>
            <c:ext xmlns:c16="http://schemas.microsoft.com/office/drawing/2014/chart" uri="{C3380CC4-5D6E-409C-BE32-E72D297353CC}">
              <c16:uniqueId val="{00000000-8DF8-4407-BE38-BC5D2E6360A1}"/>
            </c:ext>
          </c:extLst>
        </c:ser>
        <c:ser>
          <c:idx val="1"/>
          <c:order val="1"/>
          <c:tx>
            <c:strRef>
              <c:f>'Non-Ferrous'!$AE$2</c:f>
              <c:strCache>
                <c:ptCount val="1"/>
                <c:pt idx="0">
                  <c:v>Fuel</c:v>
                </c:pt>
              </c:strCache>
            </c:strRef>
          </c:tx>
          <c:spPr>
            <a:solidFill>
              <a:srgbClr val="FDF8BB"/>
            </a:solidFill>
            <a:ln w="6350">
              <a:solidFill>
                <a:schemeClr val="tx1"/>
              </a:solidFill>
            </a:ln>
          </c:spPr>
          <c:invertIfNegative val="0"/>
          <c:dLbls>
            <c:dLbl>
              <c:idx val="0"/>
              <c:layout>
                <c:manualLayout>
                  <c:x val="4.7389995960816498E-7"/>
                  <c:y val="-0.12955734435868807"/>
                </c:manualLayout>
              </c:layout>
              <c:tx>
                <c:rich>
                  <a:bodyPr/>
                  <a:lstStyle/>
                  <a:p>
                    <a:fld id="{4C83FCBF-BE16-48C0-B5C0-B7ED4C2964D3}"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layout>
                    <c:manualLayout>
                      <c:w val="0.40108131302295641"/>
                      <c:h val="0.13298266721442964"/>
                    </c:manualLayout>
                  </c15:layout>
                  <c15:dlblFieldTable/>
                  <c15:showDataLabelsRange val="1"/>
                </c:ext>
                <c:ext xmlns:c16="http://schemas.microsoft.com/office/drawing/2014/chart" uri="{C3380CC4-5D6E-409C-BE32-E72D297353CC}">
                  <c16:uniqueId val="{00000001-8DF8-4407-BE38-BC5D2E6360A1}"/>
                </c:ext>
              </c:extLst>
            </c:dLbl>
            <c:spPr>
              <a:noFill/>
              <a:ln>
                <a:noFill/>
              </a:ln>
              <a:effectLst/>
            </c:spPr>
            <c:txPr>
              <a:bodyPr wrap="square"/>
              <a:lstStyle/>
              <a:p>
                <a:pPr>
                  <a:defRPr sz="1000" b="0" strike="noStrike" spc="-1">
                    <a:solidFill>
                      <a:srgbClr val="000000"/>
                    </a:solidFill>
                    <a:latin typeface="Calibri"/>
                  </a:defRPr>
                </a:pPr>
                <a:endParaRPr lang="de-DE"/>
              </a:p>
            </c:txPr>
            <c:dLblPos val="inEnd"/>
            <c:showLegendKey val="0"/>
            <c:showVal val="0"/>
            <c:showCatName val="0"/>
            <c:showSerName val="0"/>
            <c:showPercent val="0"/>
            <c:showBubbleSize val="1"/>
            <c:separator>; </c:separator>
            <c:showLeaderLines val="0"/>
            <c:extLst>
              <c:ext xmlns:c15="http://schemas.microsoft.com/office/drawing/2012/chart" uri="{CE6537A1-D6FC-4f65-9D91-7224C49458BB}">
                <c15:showDataLabelsRange val="1"/>
                <c15:showLeaderLines val="0"/>
              </c:ext>
            </c:extLst>
          </c:dLbls>
          <c:cat>
            <c:strRef>
              <c:f>'Non-Ferrous'!$A$8</c:f>
              <c:strCache>
                <c:ptCount val="1"/>
                <c:pt idx="0">
                  <c:v>CHI</c:v>
                </c:pt>
              </c:strCache>
            </c:strRef>
          </c:cat>
          <c:val>
            <c:numRef>
              <c:f>'Non-Ferrous'!$AE$8</c:f>
              <c:numCache>
                <c:formatCode>0.00</c:formatCode>
                <c:ptCount val="1"/>
                <c:pt idx="0">
                  <c:v>834.03592029364893</c:v>
                </c:pt>
              </c:numCache>
            </c:numRef>
          </c:val>
          <c:extLst>
            <c:ext xmlns:c15="http://schemas.microsoft.com/office/drawing/2012/chart" uri="{02D57815-91ED-43cb-92C2-25804820EDAC}">
              <c15:datalabelsRange>
                <c15:f>'Non-Ferrous'!$AC$8</c15:f>
                <c15:dlblRangeCache>
                  <c:ptCount val="1"/>
                  <c:pt idx="0">
                    <c:v>3384</c:v>
                  </c:pt>
                </c15:dlblRangeCache>
              </c15:datalabelsRange>
            </c:ext>
            <c:ext xmlns:c16="http://schemas.microsoft.com/office/drawing/2014/chart" uri="{C3380CC4-5D6E-409C-BE32-E72D297353CC}">
              <c16:uniqueId val="{00000002-8DF8-4407-BE38-BC5D2E6360A1}"/>
            </c:ext>
          </c:extLst>
        </c:ser>
        <c:dLbls>
          <c:showLegendKey val="0"/>
          <c:showVal val="0"/>
          <c:showCatName val="0"/>
          <c:showSerName val="0"/>
          <c:showPercent val="0"/>
          <c:showBubbleSize val="0"/>
        </c:dLbls>
        <c:gapWidth val="150"/>
        <c:overlap val="100"/>
        <c:axId val="17097931"/>
        <c:axId val="90462288"/>
      </c:barChart>
      <c:catAx>
        <c:axId val="17097931"/>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000000"/>
                </a:solidFill>
                <a:latin typeface="Calibri"/>
              </a:defRPr>
            </a:pPr>
            <a:endParaRPr lang="de-DE"/>
          </a:p>
        </c:txPr>
        <c:crossAx val="90462288"/>
        <c:crosses val="autoZero"/>
        <c:auto val="1"/>
        <c:lblAlgn val="ctr"/>
        <c:lblOffset val="100"/>
        <c:noMultiLvlLbl val="0"/>
      </c:catAx>
      <c:valAx>
        <c:axId val="90462288"/>
        <c:scaling>
          <c:orientation val="minMax"/>
          <c:max val="3500"/>
          <c:min val="0"/>
        </c:scaling>
        <c:delete val="0"/>
        <c:axPos val="l"/>
        <c:numFmt formatCode="0.00" sourceLinked="0"/>
        <c:majorTickMark val="none"/>
        <c:minorTickMark val="none"/>
        <c:tickLblPos val="nextTo"/>
        <c:spPr>
          <a:ln w="6480">
            <a:noFill/>
          </a:ln>
        </c:spPr>
        <c:txPr>
          <a:bodyPr/>
          <a:lstStyle/>
          <a:p>
            <a:pPr>
              <a:defRPr sz="900" b="0" strike="noStrike" spc="-1">
                <a:solidFill>
                  <a:srgbClr val="000000"/>
                </a:solidFill>
                <a:latin typeface="Calibri"/>
              </a:defRPr>
            </a:pPr>
            <a:endParaRPr lang="de-DE"/>
          </a:p>
        </c:txPr>
        <c:crossAx val="17097931"/>
        <c:crosses val="autoZero"/>
        <c:crossBetween val="between"/>
      </c:valAx>
      <c:spPr>
        <a:noFill/>
        <a:ln w="25560">
          <a:noFill/>
        </a:ln>
      </c:spPr>
    </c:plotArea>
    <c:plotVisOnly val="1"/>
    <c:dispBlanksAs val="gap"/>
    <c:showDLblsOverMax val="1"/>
  </c:chart>
  <c:spPr>
    <a:noFill/>
    <a:ln w="9360">
      <a:solidFill>
        <a:srgbClr val="D9D9D9"/>
      </a:solidFill>
      <a:round/>
    </a:ln>
  </c:sp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03162622147073"/>
          <c:y val="0.16618478203420875"/>
          <c:w val="0.81015295445243463"/>
          <c:h val="0.61243825537257335"/>
        </c:manualLayout>
      </c:layout>
      <c:barChart>
        <c:barDir val="col"/>
        <c:grouping val="percentStacked"/>
        <c:varyColors val="0"/>
        <c:ser>
          <c:idx val="0"/>
          <c:order val="0"/>
          <c:tx>
            <c:strRef>
              <c:f>'Non-Ferrous'!$X$2</c:f>
              <c:strCache>
                <c:ptCount val="1"/>
                <c:pt idx="0">
                  <c:v>Primary Aluminium</c:v>
                </c:pt>
              </c:strCache>
            </c:strRef>
          </c:tx>
          <c:spPr>
            <a:solidFill>
              <a:srgbClr val="156082"/>
            </a:solidFill>
            <a:ln>
              <a:solidFill>
                <a:schemeClr val="tx1"/>
              </a:solidFill>
            </a:ln>
            <a:effectLst/>
          </c:spPr>
          <c:invertIfNegative val="0"/>
          <c:cat>
            <c:strRef>
              <c:f>'Non-Ferrous'!$A$5:$A$20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'Non-Ferrous'!$X$5:$X$20</c:f>
              <c:numCache>
                <c:formatCode>0.00</c:formatCode>
                <c:ptCount val="16"/>
                <c:pt idx="0">
                  <c:v>121.86309654796099</c:v>
                </c:pt>
                <c:pt idx="1">
                  <c:v>312.51377648328241</c:v>
                </c:pt>
                <c:pt idx="2">
                  <c:v>252.33881250979852</c:v>
                </c:pt>
                <c:pt idx="3">
                  <c:v>3215.8206638790562</c:v>
                </c:pt>
                <c:pt idx="4">
                  <c:v>171.73415688381837</c:v>
                </c:pt>
                <c:pt idx="5">
                  <c:v>68.572173619252567</c:v>
                </c:pt>
                <c:pt idx="6">
                  <c:v>454.651872312889</c:v>
                </c:pt>
                <c:pt idx="7">
                  <c:v>75.274856735640086</c:v>
                </c:pt>
                <c:pt idx="8">
                  <c:v>523.04197441648842</c:v>
                </c:pt>
                <c:pt idx="9">
                  <c:v>0</c:v>
                </c:pt>
                <c:pt idx="10">
                  <c:v>836.72483471960152</c:v>
                </c:pt>
                <c:pt idx="11">
                  <c:v>0</c:v>
                </c:pt>
                <c:pt idx="12">
                  <c:v>115.54806378334295</c:v>
                </c:pt>
                <c:pt idx="13">
                  <c:v>0</c:v>
                </c:pt>
                <c:pt idx="14">
                  <c:v>193.02976114122455</c:v>
                </c:pt>
                <c:pt idx="15">
                  <c:v>323.42650666169436</c:v>
                </c:pt>
              </c:numCache>
            </c:numRef>
          </c:val>
          <c:extLst>
            <c:ext xmlns:c16="http://schemas.microsoft.com/office/drawing/2014/chart" uri="{C3380CC4-5D6E-409C-BE32-E72D297353CC}">
              <c16:uniqueId val="{00000000-54E9-4631-8E2A-310E9B4F8746}"/>
            </c:ext>
          </c:extLst>
        </c:ser>
        <c:ser>
          <c:idx val="1"/>
          <c:order val="1"/>
          <c:tx>
            <c:strRef>
              <c:f>'Non-Ferrous'!$Y$2</c:f>
              <c:strCache>
                <c:ptCount val="1"/>
                <c:pt idx="0">
                  <c:v>Secondary Aluminium</c:v>
                </c:pt>
              </c:strCache>
            </c:strRef>
          </c:tx>
          <c:spPr>
            <a:solidFill>
              <a:srgbClr val="C6ECFF"/>
            </a:solidFill>
            <a:ln>
              <a:solidFill>
                <a:schemeClr val="tx1"/>
              </a:solidFill>
            </a:ln>
            <a:effectLst/>
          </c:spPr>
          <c:invertIfNegative val="0"/>
          <c:cat>
            <c:strRef>
              <c:f>'Non-Ferrous'!$A$5:$A$20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'Non-Ferrous'!$Y$5:$Y$20</c:f>
              <c:numCache>
                <c:formatCode>0.00</c:formatCode>
                <c:ptCount val="16"/>
                <c:pt idx="0">
                  <c:v>32.486995733676999</c:v>
                </c:pt>
                <c:pt idx="1">
                  <c:v>9.0829649582192982</c:v>
                </c:pt>
                <c:pt idx="2">
                  <c:v>1.4857192813766738</c:v>
                </c:pt>
                <c:pt idx="3">
                  <c:v>62.280580400717156</c:v>
                </c:pt>
                <c:pt idx="4">
                  <c:v>6.752103327978368</c:v>
                </c:pt>
                <c:pt idx="5">
                  <c:v>6.7415472763539492</c:v>
                </c:pt>
                <c:pt idx="6">
                  <c:v>26.684721247725875</c:v>
                </c:pt>
                <c:pt idx="7">
                  <c:v>10.813381727415136</c:v>
                </c:pt>
                <c:pt idx="8">
                  <c:v>0</c:v>
                </c:pt>
                <c:pt idx="9">
                  <c:v>58.505036675617305</c:v>
                </c:pt>
                <c:pt idx="10">
                  <c:v>0</c:v>
                </c:pt>
                <c:pt idx="11">
                  <c:v>31.26900857947879</c:v>
                </c:pt>
                <c:pt idx="12">
                  <c:v>0</c:v>
                </c:pt>
                <c:pt idx="13">
                  <c:v>17.475898719995364</c:v>
                </c:pt>
                <c:pt idx="14">
                  <c:v>80.18696794807407</c:v>
                </c:pt>
                <c:pt idx="15">
                  <c:v>63.97377606269427</c:v>
                </c:pt>
              </c:numCache>
            </c:numRef>
          </c:val>
          <c:extLst>
            <c:ext xmlns:c16="http://schemas.microsoft.com/office/drawing/2014/chart" uri="{C3380CC4-5D6E-409C-BE32-E72D297353CC}">
              <c16:uniqueId val="{00000001-54E9-4631-8E2A-310E9B4F8746}"/>
            </c:ext>
          </c:extLst>
        </c:ser>
        <c:ser>
          <c:idx val="2"/>
          <c:order val="2"/>
          <c:tx>
            <c:strRef>
              <c:f>'Non-Ferrous'!$Z$2</c:f>
              <c:strCache>
                <c:ptCount val="1"/>
                <c:pt idx="0">
                  <c:v>Primary Copper Pyro-metallurgical</c:v>
                </c:pt>
              </c:strCache>
            </c:strRef>
          </c:tx>
          <c:spPr>
            <a:solidFill>
              <a:srgbClr val="6A2618"/>
            </a:solidFill>
            <a:ln>
              <a:solidFill>
                <a:schemeClr val="tx1"/>
              </a:solidFill>
            </a:ln>
            <a:effectLst/>
          </c:spPr>
          <c:invertIfNegative val="0"/>
          <c:cat>
            <c:strRef>
              <c:f>'Non-Ferrous'!$A$5:$A$20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'Non-Ferrous'!$Z$5:$Z$20</c:f>
              <c:numCache>
                <c:formatCode>0.00</c:formatCode>
                <c:ptCount val="16"/>
                <c:pt idx="0">
                  <c:v>4.9637247778950977</c:v>
                </c:pt>
                <c:pt idx="1">
                  <c:v>7.620615638339669</c:v>
                </c:pt>
                <c:pt idx="2">
                  <c:v>3.0634238836165748</c:v>
                </c:pt>
                <c:pt idx="3">
                  <c:v>82.493359798088974</c:v>
                </c:pt>
                <c:pt idx="4">
                  <c:v>27.910561289705051</c:v>
                </c:pt>
                <c:pt idx="5">
                  <c:v>15.095999243336882</c:v>
                </c:pt>
                <c:pt idx="6">
                  <c:v>18.285841532770085</c:v>
                </c:pt>
                <c:pt idx="7">
                  <c:v>6.7837643065094548</c:v>
                </c:pt>
                <c:pt idx="8">
                  <c:v>9.6585653214381981</c:v>
                </c:pt>
                <c:pt idx="9">
                  <c:v>23.730502799176787</c:v>
                </c:pt>
                <c:pt idx="10">
                  <c:v>5.2341327213674358</c:v>
                </c:pt>
                <c:pt idx="11">
                  <c:v>5.3688054742921576</c:v>
                </c:pt>
                <c:pt idx="12">
                  <c:v>6.321557756009109</c:v>
                </c:pt>
                <c:pt idx="13">
                  <c:v>20.898004128717005</c:v>
                </c:pt>
                <c:pt idx="14">
                  <c:v>15.238422779722791</c:v>
                </c:pt>
                <c:pt idx="15">
                  <c:v>9.1590167795698996</c:v>
                </c:pt>
              </c:numCache>
            </c:numRef>
          </c:val>
          <c:extLst>
            <c:ext xmlns:c16="http://schemas.microsoft.com/office/drawing/2014/chart" uri="{C3380CC4-5D6E-409C-BE32-E72D297353CC}">
              <c16:uniqueId val="{00000002-54E9-4631-8E2A-310E9B4F8746}"/>
            </c:ext>
          </c:extLst>
        </c:ser>
        <c:ser>
          <c:idx val="3"/>
          <c:order val="3"/>
          <c:tx>
            <c:strRef>
              <c:f>'Non-Ferrous'!$AA$2</c:f>
              <c:strCache>
                <c:ptCount val="1"/>
                <c:pt idx="0">
                  <c:v>Primary Copper Hydro-metallurgical</c:v>
                </c:pt>
              </c:strCache>
            </c:strRef>
          </c:tx>
          <c:spPr>
            <a:solidFill>
              <a:srgbClr val="64C8FF"/>
            </a:solidFill>
            <a:ln>
              <a:solidFill>
                <a:schemeClr val="tx1"/>
              </a:solidFill>
            </a:ln>
            <a:effectLst/>
          </c:spPr>
          <c:invertIfNegative val="0"/>
          <c:cat>
            <c:strRef>
              <c:f>'Non-Ferrous'!$A$5:$A$20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'Non-Ferrous'!$AA$5:$AA$20</c:f>
              <c:numCache>
                <c:formatCode>0.00</c:formatCode>
                <c:ptCount val="16"/>
                <c:pt idx="0">
                  <c:v>12.982275803731646</c:v>
                </c:pt>
                <c:pt idx="1">
                  <c:v>0.57687892015872222</c:v>
                </c:pt>
                <c:pt idx="2">
                  <c:v>0</c:v>
                </c:pt>
                <c:pt idx="3">
                  <c:v>0.75928298485805246</c:v>
                </c:pt>
                <c:pt idx="4">
                  <c:v>37.294018469018752</c:v>
                </c:pt>
                <c:pt idx="5">
                  <c:v>1.8107481820249856E-2</c:v>
                </c:pt>
                <c:pt idx="6">
                  <c:v>0.71157703940335149</c:v>
                </c:pt>
                <c:pt idx="7">
                  <c:v>0</c:v>
                </c:pt>
                <c:pt idx="8">
                  <c:v>0</c:v>
                </c:pt>
                <c:pt idx="9">
                  <c:v>0</c:v>
                </c:pt>
                <c:pt idx="10">
                  <c:v>0.36328961247175567</c:v>
                </c:pt>
                <c:pt idx="11">
                  <c:v>3.9220753562250548</c:v>
                </c:pt>
                <c:pt idx="12">
                  <c:v>1.7803064466710863</c:v>
                </c:pt>
                <c:pt idx="13">
                  <c:v>0</c:v>
                </c:pt>
                <c:pt idx="14">
                  <c:v>17.71391867165001</c:v>
                </c:pt>
                <c:pt idx="15">
                  <c:v>1.0505799766230435</c:v>
                </c:pt>
              </c:numCache>
            </c:numRef>
          </c:val>
          <c:extLst>
            <c:ext xmlns:c16="http://schemas.microsoft.com/office/drawing/2014/chart" uri="{C3380CC4-5D6E-409C-BE32-E72D297353CC}">
              <c16:uniqueId val="{00000003-54E9-4631-8E2A-310E9B4F8746}"/>
            </c:ext>
          </c:extLst>
        </c:ser>
        <c:ser>
          <c:idx val="4"/>
          <c:order val="4"/>
          <c:tx>
            <c:strRef>
              <c:f>'Non-Ferrous'!$AB$2</c:f>
              <c:strCache>
                <c:ptCount val="1"/>
                <c:pt idx="0">
                  <c:v>Secondary Copper</c:v>
                </c:pt>
              </c:strCache>
            </c:strRef>
          </c:tx>
          <c:spPr>
            <a:solidFill>
              <a:srgbClr val="FFC000"/>
            </a:solidFill>
            <a:ln>
              <a:solidFill>
                <a:schemeClr val="tx1"/>
              </a:solidFill>
            </a:ln>
            <a:effectLst/>
          </c:spPr>
          <c:invertIfNegative val="0"/>
          <c:cat>
            <c:strRef>
              <c:f>'Non-Ferrous'!$A$5:$A$20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'Non-Ferrous'!$AB$5:$AB$20</c:f>
              <c:numCache>
                <c:formatCode>0.00</c:formatCode>
                <c:ptCount val="16"/>
                <c:pt idx="0">
                  <c:v>0.57687913673527047</c:v>
                </c:pt>
                <c:pt idx="1">
                  <c:v>0</c:v>
                </c:pt>
                <c:pt idx="2">
                  <c:v>0.34903632520812772</c:v>
                </c:pt>
                <c:pt idx="3">
                  <c:v>23.045892937280303</c:v>
                </c:pt>
                <c:pt idx="4">
                  <c:v>0.48333602947957965</c:v>
                </c:pt>
                <c:pt idx="5">
                  <c:v>2.2679243792363297</c:v>
                </c:pt>
                <c:pt idx="6">
                  <c:v>3.3798958672117418</c:v>
                </c:pt>
                <c:pt idx="7">
                  <c:v>4.26175723043532</c:v>
                </c:pt>
                <c:pt idx="8">
                  <c:v>0.18412131163137846</c:v>
                </c:pt>
                <c:pt idx="9">
                  <c:v>7.3201125252060022</c:v>
                </c:pt>
                <c:pt idx="10">
                  <c:v>1.6850402757006966</c:v>
                </c:pt>
                <c:pt idx="11">
                  <c:v>9.2060655815689216E-2</c:v>
                </c:pt>
                <c:pt idx="12">
                  <c:v>2.8144013976846984E-2</c:v>
                </c:pt>
                <c:pt idx="13">
                  <c:v>6.5085931512876307</c:v>
                </c:pt>
                <c:pt idx="14">
                  <c:v>0.72336945932861851</c:v>
                </c:pt>
                <c:pt idx="15">
                  <c:v>4.6159965194183608</c:v>
                </c:pt>
              </c:numCache>
            </c:numRef>
          </c:val>
          <c:extLst>
            <c:ext xmlns:c16="http://schemas.microsoft.com/office/drawing/2014/chart" uri="{C3380CC4-5D6E-409C-BE32-E72D297353CC}">
              <c16:uniqueId val="{00000004-54E9-4631-8E2A-310E9B4F8746}"/>
            </c:ext>
          </c:extLst>
        </c:ser>
        <c:dLbls>
          <c:showLegendKey val="0"/>
          <c:showVal val="0"/>
          <c:showCatName val="0"/>
          <c:showSerName val="0"/>
          <c:showPercent val="0"/>
          <c:showBubbleSize val="0"/>
        </c:dLbls>
        <c:gapWidth val="150"/>
        <c:overlap val="100"/>
        <c:axId val="781817600"/>
        <c:axId val="781818080"/>
      </c:barChart>
      <c:catAx>
        <c:axId val="78181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crossAx val="781818080"/>
        <c:crosses val="autoZero"/>
        <c:auto val="1"/>
        <c:lblAlgn val="ctr"/>
        <c:lblOffset val="100"/>
        <c:noMultiLvlLbl val="0"/>
      </c:catAx>
      <c:valAx>
        <c:axId val="781818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prstClr val="black"/>
                    </a:solidFill>
                    <a:latin typeface="+mn-lt"/>
                    <a:ea typeface="+mn-ea"/>
                    <a:cs typeface="+mn-cs"/>
                  </a:defRPr>
                </a:pPr>
                <a:r>
                  <a:rPr lang="en-GB" sz="1000" b="0" i="0" u="none" strike="noStrike" kern="1200" baseline="0" dirty="0">
                    <a:solidFill>
                      <a:schemeClr val="tx1"/>
                    </a:solidFill>
                  </a:rPr>
                  <a:t>Energy share in [%]</a:t>
                </a:r>
              </a:p>
            </c:rich>
          </c:tx>
          <c:layout>
            <c:manualLayout>
              <c:xMode val="edge"/>
              <c:yMode val="edge"/>
              <c:x val="1.8898109973682495E-2"/>
              <c:y val="0.14417722495102453"/>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prstClr val="black"/>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crossAx val="781817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8849581604190805E-2"/>
          <c:y val="2.8468899521531098E-2"/>
          <c:w val="0.89795224164909204"/>
          <c:h val="0.87703349282296705"/>
        </c:manualLayout>
      </c:layout>
      <c:barChart>
        <c:barDir val="col"/>
        <c:grouping val="stacked"/>
        <c:varyColors val="0"/>
        <c:ser>
          <c:idx val="0"/>
          <c:order val="0"/>
          <c:tx>
            <c:strRef>
              <c:f>'Non-metallic Minerals'!$AA$2</c:f>
              <c:strCache>
                <c:ptCount val="1"/>
                <c:pt idx="0">
                  <c:v>Electricity</c:v>
                </c:pt>
              </c:strCache>
            </c:strRef>
          </c:tx>
          <c:spPr>
            <a:solidFill>
              <a:srgbClr val="7F7F7F"/>
            </a:solidFill>
            <a:ln w="6350">
              <a:solidFill>
                <a:schemeClr val="tx1"/>
              </a:solidFill>
            </a:ln>
          </c:spPr>
          <c:invertIfNegative val="0"/>
          <c:dLbls>
            <c:spPr>
              <a:noFill/>
              <a:ln>
                <a:noFill/>
              </a:ln>
              <a:effectLst/>
            </c:spPr>
            <c:txPr>
              <a:bodyPr wrap="square"/>
              <a:lstStyle/>
              <a:p>
                <a:pPr>
                  <a:defRPr sz="1000" b="0" strike="noStrike" spc="-1">
                    <a:solidFill>
                      <a:srgbClr val="000000"/>
                    </a:solidFill>
                    <a:latin typeface="Calibri"/>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('Non-metallic Minerals'!$A$5:$A$7,'Non-metallic Minerals'!$A$9:$A$19)</c:f>
              <c:strCache>
                <c:ptCount val="14"/>
                <c:pt idx="0">
                  <c:v>AFR</c:v>
                </c:pt>
                <c:pt idx="1">
                  <c:v>AUS</c:v>
                </c:pt>
                <c:pt idx="2">
                  <c:v>CAN</c:v>
                </c:pt>
                <c:pt idx="3">
                  <c:v>CSA</c:v>
                </c:pt>
                <c:pt idx="4">
                  <c:v>EEU</c:v>
                </c:pt>
                <c:pt idx="5">
                  <c:v>FSU</c:v>
                </c:pt>
                <c:pt idx="6">
                  <c:v>GER</c:v>
                </c:pt>
                <c:pt idx="7">
                  <c:v>IND</c:v>
                </c:pt>
                <c:pt idx="8">
                  <c:v>JPN</c:v>
                </c:pt>
                <c:pt idx="9">
                  <c:v>MEA</c:v>
                </c:pt>
                <c:pt idx="10">
                  <c:v>MEX</c:v>
                </c:pt>
                <c:pt idx="11">
                  <c:v>ODA</c:v>
                </c:pt>
                <c:pt idx="12">
                  <c:v>SKO</c:v>
                </c:pt>
                <c:pt idx="13">
                  <c:v>USA</c:v>
                </c:pt>
              </c:strCache>
            </c:strRef>
          </c:cat>
          <c:val>
            <c:numRef>
              <c:f>('Non-metallic Minerals'!$AA$5:$AA$7,'Non-metallic Minerals'!$AA$9:$AA$19)</c:f>
              <c:numCache>
                <c:formatCode>0.00</c:formatCode>
                <c:ptCount val="14"/>
                <c:pt idx="0">
                  <c:v>120.71470858368406</c:v>
                </c:pt>
                <c:pt idx="1">
                  <c:v>10.348500179938195</c:v>
                </c:pt>
                <c:pt idx="2">
                  <c:v>10.028802821247229</c:v>
                </c:pt>
                <c:pt idx="3">
                  <c:v>58.862796775662112</c:v>
                </c:pt>
                <c:pt idx="4">
                  <c:v>49.875040186018545</c:v>
                </c:pt>
                <c:pt idx="5">
                  <c:v>121.97666301036452</c:v>
                </c:pt>
                <c:pt idx="6">
                  <c:v>48.052447016889175</c:v>
                </c:pt>
                <c:pt idx="7">
                  <c:v>224.17183461431452</c:v>
                </c:pt>
                <c:pt idx="8">
                  <c:v>41.201951078919528</c:v>
                </c:pt>
                <c:pt idx="9">
                  <c:v>195.63538824188376</c:v>
                </c:pt>
                <c:pt idx="10">
                  <c:v>36.052921337219686</c:v>
                </c:pt>
                <c:pt idx="11">
                  <c:v>209.32615215625725</c:v>
                </c:pt>
                <c:pt idx="12">
                  <c:v>26.083014434174835</c:v>
                </c:pt>
                <c:pt idx="13">
                  <c:v>121.01542991101824</c:v>
                </c:pt>
              </c:numCache>
            </c:numRef>
          </c:val>
          <c:extLst>
            <c:ext xmlns:c16="http://schemas.microsoft.com/office/drawing/2014/chart" uri="{C3380CC4-5D6E-409C-BE32-E72D297353CC}">
              <c16:uniqueId val="{00000000-F50B-489E-A003-9CBEEE2088E3}"/>
            </c:ext>
          </c:extLst>
        </c:ser>
        <c:ser>
          <c:idx val="1"/>
          <c:order val="1"/>
          <c:tx>
            <c:strRef>
              <c:f>'Non-metallic Minerals'!$AB$2</c:f>
              <c:strCache>
                <c:ptCount val="1"/>
                <c:pt idx="0">
                  <c:v>Fuel</c:v>
                </c:pt>
              </c:strCache>
            </c:strRef>
          </c:tx>
          <c:spPr>
            <a:solidFill>
              <a:srgbClr val="FDF8BB"/>
            </a:solidFill>
            <a:ln w="6350">
              <a:solidFill>
                <a:schemeClr val="tx1"/>
              </a:solidFill>
            </a:ln>
          </c:spPr>
          <c:invertIfNegative val="0"/>
          <c:dLbls>
            <c:dLbl>
              <c:idx val="0"/>
              <c:layout>
                <c:manualLayout>
                  <c:x val="-5.0549828896789906E-3"/>
                  <c:y val="-0.23634816823523169"/>
                </c:manualLayout>
              </c:layout>
              <c:tx>
                <c:rich>
                  <a:bodyPr/>
                  <a:lstStyle/>
                  <a:p>
                    <a:fld id="{1A2E8929-34EC-4978-AE4A-C6608D0BC686}"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F50B-489E-A003-9CBEEE2088E3}"/>
                </c:ext>
              </c:extLst>
            </c:dLbl>
            <c:dLbl>
              <c:idx val="1"/>
              <c:layout>
                <c:manualLayout>
                  <c:x val="5.0549828896789785E-3"/>
                  <c:y val="-0.1266150901260169"/>
                </c:manualLayout>
              </c:layout>
              <c:tx>
                <c:rich>
                  <a:bodyPr/>
                  <a:lstStyle/>
                  <a:p>
                    <a:fld id="{0383F1A7-3278-457F-8DCC-80B905529FBF}"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F50B-489E-A003-9CBEEE2088E3}"/>
                </c:ext>
              </c:extLst>
            </c:dLbl>
            <c:dLbl>
              <c:idx val="2"/>
              <c:layout>
                <c:manualLayout>
                  <c:x val="2.5274914448394892E-3"/>
                  <c:y val="-0.10973307810921458"/>
                </c:manualLayout>
              </c:layout>
              <c:tx>
                <c:rich>
                  <a:bodyPr/>
                  <a:lstStyle/>
                  <a:p>
                    <a:fld id="{1851133C-7BEE-472E-9CA8-C467B08E349B}"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F50B-489E-A003-9CBEEE2088E3}"/>
                </c:ext>
              </c:extLst>
            </c:dLbl>
            <c:dLbl>
              <c:idx val="3"/>
              <c:layout>
                <c:manualLayout>
                  <c:x val="-5.0549828896790253E-3"/>
                  <c:y val="-0.1603791141596215"/>
                </c:manualLayout>
              </c:layout>
              <c:tx>
                <c:rich>
                  <a:bodyPr/>
                  <a:lstStyle/>
                  <a:p>
                    <a:fld id="{CFE82B09-7D65-4D0B-BF42-0F1CA8656C5C}"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F50B-489E-A003-9CBEEE2088E3}"/>
                </c:ext>
              </c:extLst>
            </c:dLbl>
            <c:dLbl>
              <c:idx val="4"/>
              <c:layout>
                <c:manualLayout>
                  <c:x val="-2.5274914448394892E-3"/>
                  <c:y val="-0.11817408411761586"/>
                </c:manualLayout>
              </c:layout>
              <c:tx>
                <c:rich>
                  <a:bodyPr/>
                  <a:lstStyle/>
                  <a:p>
                    <a:fld id="{6DCE11C8-CEAE-4086-9337-A1B145553E7C}"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F50B-489E-A003-9CBEEE2088E3}"/>
                </c:ext>
              </c:extLst>
            </c:dLbl>
            <c:dLbl>
              <c:idx val="5"/>
              <c:layout>
                <c:manualLayout>
                  <c:x val="0"/>
                  <c:y val="-0.2110251502100281"/>
                </c:manualLayout>
              </c:layout>
              <c:tx>
                <c:rich>
                  <a:bodyPr/>
                  <a:lstStyle/>
                  <a:p>
                    <a:fld id="{B7A22ABF-42EF-434C-A18B-8EC23583C360}"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F50B-489E-A003-9CBEEE2088E3}"/>
                </c:ext>
              </c:extLst>
            </c:dLbl>
            <c:dLbl>
              <c:idx val="6"/>
              <c:layout>
                <c:manualLayout>
                  <c:x val="-2.527491444839582E-3"/>
                  <c:y val="-0.16882012016802256"/>
                </c:manualLayout>
              </c:layout>
              <c:tx>
                <c:rich>
                  <a:bodyPr/>
                  <a:lstStyle/>
                  <a:p>
                    <a:fld id="{FFB5CC96-808E-4EAE-882F-F4DF5A5444BF}"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F50B-489E-A003-9CBEEE2088E3}"/>
                </c:ext>
              </c:extLst>
            </c:dLbl>
            <c:dLbl>
              <c:idx val="7"/>
              <c:layout>
                <c:manualLayout>
                  <c:x val="-7.5824743345185609E-3"/>
                  <c:y val="-0.37140426436964968"/>
                </c:manualLayout>
              </c:layout>
              <c:tx>
                <c:rich>
                  <a:bodyPr/>
                  <a:lstStyle/>
                  <a:p>
                    <a:fld id="{1525E8CF-CC60-4A44-9A1B-73DB0AE5EBB7}"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F50B-489E-A003-9CBEEE2088E3}"/>
                </c:ext>
              </c:extLst>
            </c:dLbl>
            <c:dLbl>
              <c:idx val="8"/>
              <c:layout>
                <c:manualLayout>
                  <c:x val="-9.2673615737264127E-17"/>
                  <c:y val="-0.11817408411761578"/>
                </c:manualLayout>
              </c:layout>
              <c:tx>
                <c:rich>
                  <a:bodyPr/>
                  <a:lstStyle/>
                  <a:p>
                    <a:fld id="{1A3EDF5B-692F-4CF1-930B-B60F18545620}"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F50B-489E-A003-9CBEEE2088E3}"/>
                </c:ext>
              </c:extLst>
            </c:dLbl>
            <c:dLbl>
              <c:idx val="9"/>
              <c:layout>
                <c:manualLayout>
                  <c:x val="-7.5824743345184681E-3"/>
                  <c:y val="-0.29543521029403946"/>
                </c:manualLayout>
              </c:layout>
              <c:tx>
                <c:rich>
                  <a:bodyPr/>
                  <a:lstStyle/>
                  <a:p>
                    <a:fld id="{CCAA9C71-E01F-4E2F-95B7-AD9F5CA68EAA}"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A-F50B-489E-A003-9CBEEE2088E3}"/>
                </c:ext>
              </c:extLst>
            </c:dLbl>
            <c:dLbl>
              <c:idx val="10"/>
              <c:layout>
                <c:manualLayout>
                  <c:x val="-5.0549828896789785E-3"/>
                  <c:y val="-0.13505609613441805"/>
                </c:manualLayout>
              </c:layout>
              <c:tx>
                <c:rich>
                  <a:bodyPr/>
                  <a:lstStyle/>
                  <a:p>
                    <a:fld id="{25642591-5FEA-48B5-AF3B-CE6EFE08F2F0}"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B-F50B-489E-A003-9CBEEE2088E3}"/>
                </c:ext>
              </c:extLst>
            </c:dLbl>
            <c:dLbl>
              <c:idx val="11"/>
              <c:layout>
                <c:manualLayout>
                  <c:x val="-2.5274914448393969E-3"/>
                  <c:y val="-0.35452225235284734"/>
                </c:manualLayout>
              </c:layout>
              <c:tx>
                <c:rich>
                  <a:bodyPr/>
                  <a:lstStyle/>
                  <a:p>
                    <a:fld id="{83E8C999-F59E-43C3-ABA3-F4D2F312B0C2}"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C-F50B-489E-A003-9CBEEE2088E3}"/>
                </c:ext>
              </c:extLst>
            </c:dLbl>
            <c:dLbl>
              <c:idx val="12"/>
              <c:layout>
                <c:manualLayout>
                  <c:x val="-2.527491444839582E-3"/>
                  <c:y val="-0.1519381081512203"/>
                </c:manualLayout>
              </c:layout>
              <c:tx>
                <c:rich>
                  <a:bodyPr/>
                  <a:lstStyle/>
                  <a:p>
                    <a:fld id="{A6BB33AA-CAA3-4EEF-A707-DE32A099E370}"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D-F50B-489E-A003-9CBEEE2088E3}"/>
                </c:ext>
              </c:extLst>
            </c:dLbl>
            <c:dLbl>
              <c:idx val="13"/>
              <c:layout>
                <c:manualLayout>
                  <c:x val="-5.0549828896791641E-3"/>
                  <c:y val="-0.20258414420162713"/>
                </c:manualLayout>
              </c:layout>
              <c:tx>
                <c:rich>
                  <a:bodyPr/>
                  <a:lstStyle/>
                  <a:p>
                    <a:fld id="{3686A589-124E-458D-BBED-348D9A2CABB1}"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E-F50B-489E-A003-9CBEEE2088E3}"/>
                </c:ext>
              </c:extLst>
            </c:dLbl>
            <c:dLbl>
              <c:idx val="14"/>
              <c:layout>
                <c:manualLayout>
                  <c:x val="0"/>
                  <c:y val="-0.21102515021002827"/>
                </c:manualLayout>
              </c:layout>
              <c:dLblPos val="ctr"/>
              <c:showLegendKey val="0"/>
              <c:showVal val="0"/>
              <c:showCatName val="0"/>
              <c:showSerName val="0"/>
              <c:showPercent val="0"/>
              <c:showBubbleSize val="1"/>
              <c:separator>; </c:separator>
              <c:extLst>
                <c:ext xmlns:c15="http://schemas.microsoft.com/office/drawing/2012/chart" uri="{CE6537A1-D6FC-4f65-9D91-7224C49458BB}"/>
                <c:ext xmlns:c16="http://schemas.microsoft.com/office/drawing/2014/chart" uri="{C3380CC4-5D6E-409C-BE32-E72D297353CC}">
                  <c16:uniqueId val="{0000000F-F50B-489E-A003-9CBEEE2088E3}"/>
                </c:ext>
              </c:extLst>
            </c:dLbl>
            <c:spPr>
              <a:noFill/>
              <a:ln>
                <a:noFill/>
              </a:ln>
              <a:effectLst/>
            </c:spPr>
            <c:txPr>
              <a:bodyPr wrap="square"/>
              <a:lstStyle/>
              <a:p>
                <a:pPr>
                  <a:defRPr sz="1000" b="0" strike="noStrike" spc="-1">
                    <a:solidFill>
                      <a:srgbClr val="000000"/>
                    </a:solidFill>
                    <a:latin typeface="Calibri"/>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DataLabelsRange val="1"/>
                <c15:showLeaderLines val="0"/>
              </c:ext>
            </c:extLst>
          </c:dLbls>
          <c:cat>
            <c:strRef>
              <c:f>('Non-metallic Minerals'!$A$5:$A$7,'Non-metallic Minerals'!$A$9:$A$19)</c:f>
              <c:strCache>
                <c:ptCount val="14"/>
                <c:pt idx="0">
                  <c:v>AFR</c:v>
                </c:pt>
                <c:pt idx="1">
                  <c:v>AUS</c:v>
                </c:pt>
                <c:pt idx="2">
                  <c:v>CAN</c:v>
                </c:pt>
                <c:pt idx="3">
                  <c:v>CSA</c:v>
                </c:pt>
                <c:pt idx="4">
                  <c:v>EEU</c:v>
                </c:pt>
                <c:pt idx="5">
                  <c:v>FSU</c:v>
                </c:pt>
                <c:pt idx="6">
                  <c:v>GER</c:v>
                </c:pt>
                <c:pt idx="7">
                  <c:v>IND</c:v>
                </c:pt>
                <c:pt idx="8">
                  <c:v>JPN</c:v>
                </c:pt>
                <c:pt idx="9">
                  <c:v>MEA</c:v>
                </c:pt>
                <c:pt idx="10">
                  <c:v>MEX</c:v>
                </c:pt>
                <c:pt idx="11">
                  <c:v>ODA</c:v>
                </c:pt>
                <c:pt idx="12">
                  <c:v>SKO</c:v>
                </c:pt>
                <c:pt idx="13">
                  <c:v>USA</c:v>
                </c:pt>
              </c:strCache>
            </c:strRef>
          </c:cat>
          <c:val>
            <c:numRef>
              <c:f>('Non-metallic Minerals'!$AB$5:$AB$7,'Non-metallic Minerals'!$AB$9:$AB$19)</c:f>
              <c:numCache>
                <c:formatCode>0.00</c:formatCode>
                <c:ptCount val="14"/>
                <c:pt idx="0">
                  <c:v>842.13398498330378</c:v>
                </c:pt>
                <c:pt idx="1">
                  <c:v>86.701523820061809</c:v>
                </c:pt>
                <c:pt idx="2">
                  <c:v>67.552601178752781</c:v>
                </c:pt>
                <c:pt idx="3">
                  <c:v>453.76899522433791</c:v>
                </c:pt>
                <c:pt idx="4">
                  <c:v>303.86769181398148</c:v>
                </c:pt>
                <c:pt idx="5">
                  <c:v>725.59912898963535</c:v>
                </c:pt>
                <c:pt idx="6">
                  <c:v>241.19718153828819</c:v>
                </c:pt>
                <c:pt idx="7">
                  <c:v>1618.2517757830472</c:v>
                </c:pt>
                <c:pt idx="8">
                  <c:v>306.42805292108056</c:v>
                </c:pt>
                <c:pt idx="9">
                  <c:v>1164.1444326447333</c:v>
                </c:pt>
                <c:pt idx="10">
                  <c:v>166.54633066278035</c:v>
                </c:pt>
                <c:pt idx="11">
                  <c:v>1452.833447843743</c:v>
                </c:pt>
                <c:pt idx="12">
                  <c:v>192.17486956582513</c:v>
                </c:pt>
                <c:pt idx="13">
                  <c:v>643.15930608898191</c:v>
                </c:pt>
              </c:numCache>
            </c:numRef>
          </c:val>
          <c:extLst>
            <c:ext xmlns:c15="http://schemas.microsoft.com/office/drawing/2012/chart" uri="{02D57815-91ED-43cb-92C2-25804820EDAC}">
              <c15:datalabelsRange>
                <c15:f>('Non-metallic Minerals'!$Z$5:$Z$7,'Non-metallic Minerals'!$Z$9:$Z$19)</c15:f>
                <c15:dlblRangeCache>
                  <c:ptCount val="14"/>
                  <c:pt idx="0">
                    <c:v>963</c:v>
                  </c:pt>
                  <c:pt idx="1">
                    <c:v>97</c:v>
                  </c:pt>
                  <c:pt idx="2">
                    <c:v>78</c:v>
                  </c:pt>
                  <c:pt idx="3">
                    <c:v>513</c:v>
                  </c:pt>
                  <c:pt idx="4">
                    <c:v>354</c:v>
                  </c:pt>
                  <c:pt idx="5">
                    <c:v>848</c:v>
                  </c:pt>
                  <c:pt idx="6">
                    <c:v>289</c:v>
                  </c:pt>
                  <c:pt idx="7">
                    <c:v>1842</c:v>
                  </c:pt>
                  <c:pt idx="8">
                    <c:v>348</c:v>
                  </c:pt>
                  <c:pt idx="9">
                    <c:v>1360</c:v>
                  </c:pt>
                  <c:pt idx="10">
                    <c:v>203</c:v>
                  </c:pt>
                  <c:pt idx="11">
                    <c:v>1662</c:v>
                  </c:pt>
                  <c:pt idx="12">
                    <c:v>218</c:v>
                  </c:pt>
                  <c:pt idx="13">
                    <c:v>764</c:v>
                  </c:pt>
                </c15:dlblRangeCache>
              </c15:datalabelsRange>
            </c:ext>
            <c:ext xmlns:c16="http://schemas.microsoft.com/office/drawing/2014/chart" uri="{C3380CC4-5D6E-409C-BE32-E72D297353CC}">
              <c16:uniqueId val="{00000010-F50B-489E-A003-9CBEEE2088E3}"/>
            </c:ext>
          </c:extLst>
        </c:ser>
        <c:dLbls>
          <c:showLegendKey val="0"/>
          <c:showVal val="0"/>
          <c:showCatName val="0"/>
          <c:showSerName val="0"/>
          <c:showPercent val="0"/>
          <c:showBubbleSize val="0"/>
        </c:dLbls>
        <c:gapWidth val="150"/>
        <c:overlap val="100"/>
        <c:axId val="54490553"/>
        <c:axId val="22140004"/>
      </c:barChart>
      <c:catAx>
        <c:axId val="54490553"/>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000000"/>
                </a:solidFill>
                <a:latin typeface="Calibri"/>
              </a:defRPr>
            </a:pPr>
            <a:endParaRPr lang="de-DE"/>
          </a:p>
        </c:txPr>
        <c:crossAx val="22140004"/>
        <c:crosses val="autoZero"/>
        <c:auto val="1"/>
        <c:lblAlgn val="ctr"/>
        <c:lblOffset val="100"/>
        <c:noMultiLvlLbl val="0"/>
      </c:catAx>
      <c:valAx>
        <c:axId val="22140004"/>
        <c:scaling>
          <c:orientation val="minMax"/>
        </c:scaling>
        <c:delete val="0"/>
        <c:axPos val="l"/>
        <c:numFmt formatCode="0" sourceLinked="0"/>
        <c:majorTickMark val="none"/>
        <c:minorTickMark val="none"/>
        <c:tickLblPos val="nextTo"/>
        <c:spPr>
          <a:ln w="6480">
            <a:noFill/>
          </a:ln>
        </c:spPr>
        <c:txPr>
          <a:bodyPr/>
          <a:lstStyle/>
          <a:p>
            <a:pPr>
              <a:defRPr sz="900" b="0" strike="noStrike" spc="-1">
                <a:solidFill>
                  <a:srgbClr val="000000"/>
                </a:solidFill>
                <a:latin typeface="Calibri"/>
              </a:defRPr>
            </a:pPr>
            <a:endParaRPr lang="de-DE"/>
          </a:p>
        </c:txPr>
        <c:crossAx val="54490553"/>
        <c:crosses val="autoZero"/>
        <c:crossBetween val="between"/>
      </c:valAx>
      <c:spPr>
        <a:noFill/>
        <a:ln w="0">
          <a:noFill/>
        </a:ln>
      </c:spPr>
    </c:plotArea>
    <c:plotVisOnly val="1"/>
    <c:dispBlanksAs val="gap"/>
    <c:showDLblsOverMax val="1"/>
  </c:chart>
  <c:spPr>
    <a:noFill/>
    <a:ln w="9360">
      <a:noFill/>
    </a:ln>
  </c:sp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013224821973602E-2"/>
          <c:y val="5.08856682769726E-2"/>
          <c:w val="0.89725330620549304"/>
          <c:h val="0.73590982286634499"/>
        </c:manualLayout>
      </c:layout>
      <c:barChart>
        <c:barDir val="col"/>
        <c:grouping val="stacked"/>
        <c:varyColors val="0"/>
        <c:ser>
          <c:idx val="0"/>
          <c:order val="0"/>
          <c:tx>
            <c:strRef>
              <c:f>'Non-metallic Minerals'!$AA$2</c:f>
              <c:strCache>
                <c:ptCount val="1"/>
                <c:pt idx="0">
                  <c:v>Electricity</c:v>
                </c:pt>
              </c:strCache>
            </c:strRef>
          </c:tx>
          <c:spPr>
            <a:solidFill>
              <a:srgbClr val="7F7F7F"/>
            </a:solidFill>
            <a:ln w="6350">
              <a:solidFill>
                <a:schemeClr val="tx1"/>
              </a:solidFill>
            </a:ln>
          </c:spPr>
          <c:invertIfNegative val="0"/>
          <c:dLbls>
            <c:spPr>
              <a:noFill/>
              <a:ln>
                <a:noFill/>
              </a:ln>
              <a:effectLst/>
            </c:spPr>
            <c:txPr>
              <a:bodyPr wrap="square"/>
              <a:lstStyle/>
              <a:p>
                <a:pPr>
                  <a:defRPr sz="1000" b="0" strike="noStrike" spc="-1">
                    <a:solidFill>
                      <a:srgbClr val="000000"/>
                    </a:solidFill>
                    <a:latin typeface="Calibri"/>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'Non-metallic Minerals'!$A$8</c:f>
              <c:strCache>
                <c:ptCount val="1"/>
                <c:pt idx="0">
                  <c:v>CHI</c:v>
                </c:pt>
              </c:strCache>
            </c:strRef>
          </c:cat>
          <c:val>
            <c:numRef>
              <c:f>'Non-metallic Minerals'!$AA$8</c:f>
              <c:numCache>
                <c:formatCode>0.00</c:formatCode>
                <c:ptCount val="1"/>
                <c:pt idx="0">
                  <c:v>986.9961038156905</c:v>
                </c:pt>
              </c:numCache>
            </c:numRef>
          </c:val>
          <c:extLst>
            <c:ext xmlns:c16="http://schemas.microsoft.com/office/drawing/2014/chart" uri="{C3380CC4-5D6E-409C-BE32-E72D297353CC}">
              <c16:uniqueId val="{00000000-0C31-4DDB-B661-701D17937BFE}"/>
            </c:ext>
          </c:extLst>
        </c:ser>
        <c:ser>
          <c:idx val="1"/>
          <c:order val="1"/>
          <c:tx>
            <c:strRef>
              <c:f>'Non-metallic Minerals'!$AB$2</c:f>
              <c:strCache>
                <c:ptCount val="1"/>
                <c:pt idx="0">
                  <c:v>Fuel</c:v>
                </c:pt>
              </c:strCache>
            </c:strRef>
          </c:tx>
          <c:spPr>
            <a:solidFill>
              <a:srgbClr val="FDF8BB"/>
            </a:solidFill>
            <a:ln w="6350">
              <a:solidFill>
                <a:schemeClr val="tx1"/>
              </a:solidFill>
            </a:ln>
          </c:spPr>
          <c:invertIfNegative val="0"/>
          <c:dLbls>
            <c:dLbl>
              <c:idx val="0"/>
              <c:layout>
                <c:manualLayout>
                  <c:x val="-2.8508395094716241E-2"/>
                  <c:y val="-0.36148274411904191"/>
                </c:manualLayout>
              </c:layout>
              <c:tx>
                <c:rich>
                  <a:bodyPr/>
                  <a:lstStyle/>
                  <a:p>
                    <a:fld id="{1A729BAE-D0B5-4349-813C-6C09F2361C10}"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layout>
                    <c:manualLayout>
                      <c:w val="0.98173906820296286"/>
                      <c:h val="8.9887167923836109E-2"/>
                    </c:manualLayout>
                  </c15:layout>
                  <c15:dlblFieldTable/>
                  <c15:showDataLabelsRange val="1"/>
                </c:ext>
                <c:ext xmlns:c16="http://schemas.microsoft.com/office/drawing/2014/chart" uri="{C3380CC4-5D6E-409C-BE32-E72D297353CC}">
                  <c16:uniqueId val="{00000001-0C31-4DDB-B661-701D17937BFE}"/>
                </c:ext>
              </c:extLst>
            </c:dLbl>
            <c:spPr>
              <a:noFill/>
              <a:ln>
                <a:noFill/>
              </a:ln>
              <a:effectLst/>
            </c:spPr>
            <c:txPr>
              <a:bodyPr wrap="square"/>
              <a:lstStyle/>
              <a:p>
                <a:pPr>
                  <a:defRPr sz="1000" b="0" strike="noStrike" spc="-1">
                    <a:solidFill>
                      <a:srgbClr val="000000"/>
                    </a:solidFill>
                    <a:latin typeface="Calibri"/>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DataLabelsRange val="1"/>
                <c15:showLeaderLines val="0"/>
              </c:ext>
            </c:extLst>
          </c:dLbls>
          <c:cat>
            <c:strRef>
              <c:f>'Non-metallic Minerals'!$A$8</c:f>
              <c:strCache>
                <c:ptCount val="1"/>
                <c:pt idx="0">
                  <c:v>CHI</c:v>
                </c:pt>
              </c:strCache>
            </c:strRef>
          </c:cat>
          <c:val>
            <c:numRef>
              <c:f>'Non-metallic Minerals'!$AB$8</c:f>
              <c:numCache>
                <c:formatCode>0.00</c:formatCode>
                <c:ptCount val="1"/>
                <c:pt idx="0">
                  <c:v>6597.3920961843087</c:v>
                </c:pt>
              </c:numCache>
            </c:numRef>
          </c:val>
          <c:extLst>
            <c:ext xmlns:c15="http://schemas.microsoft.com/office/drawing/2012/chart" uri="{02D57815-91ED-43cb-92C2-25804820EDAC}">
              <c15:datalabelsRange>
                <c15:f>'Non-metallic Minerals'!$Z$8</c15:f>
                <c15:dlblRangeCache>
                  <c:ptCount val="1"/>
                  <c:pt idx="0">
                    <c:v>7584</c:v>
                  </c:pt>
                </c15:dlblRangeCache>
              </c15:datalabelsRange>
            </c:ext>
            <c:ext xmlns:c16="http://schemas.microsoft.com/office/drawing/2014/chart" uri="{C3380CC4-5D6E-409C-BE32-E72D297353CC}">
              <c16:uniqueId val="{00000002-0C31-4DDB-B661-701D17937BFE}"/>
            </c:ext>
          </c:extLst>
        </c:ser>
        <c:dLbls>
          <c:showLegendKey val="0"/>
          <c:showVal val="0"/>
          <c:showCatName val="0"/>
          <c:showSerName val="0"/>
          <c:showPercent val="0"/>
          <c:showBubbleSize val="0"/>
        </c:dLbls>
        <c:gapWidth val="150"/>
        <c:overlap val="100"/>
        <c:axId val="98327713"/>
        <c:axId val="49933558"/>
      </c:barChart>
      <c:catAx>
        <c:axId val="98327713"/>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1000" b="0" strike="noStrike" spc="-1">
                <a:solidFill>
                  <a:srgbClr val="000000"/>
                </a:solidFill>
                <a:latin typeface="Aptos "/>
              </a:defRPr>
            </a:pPr>
            <a:endParaRPr lang="de-DE"/>
          </a:p>
        </c:txPr>
        <c:crossAx val="49933558"/>
        <c:crosses val="autoZero"/>
        <c:auto val="1"/>
        <c:lblAlgn val="ctr"/>
        <c:lblOffset val="100"/>
        <c:noMultiLvlLbl val="0"/>
      </c:catAx>
      <c:valAx>
        <c:axId val="49933558"/>
        <c:scaling>
          <c:orientation val="minMax"/>
        </c:scaling>
        <c:delete val="1"/>
        <c:axPos val="l"/>
        <c:numFmt formatCode="0" sourceLinked="0"/>
        <c:majorTickMark val="none"/>
        <c:minorTickMark val="none"/>
        <c:tickLblPos val="nextTo"/>
        <c:crossAx val="98327713"/>
        <c:crosses val="autoZero"/>
        <c:crossBetween val="between"/>
      </c:valAx>
      <c:spPr>
        <a:noFill/>
        <a:ln w="0">
          <a:noFill/>
        </a:ln>
      </c:spPr>
    </c:plotArea>
    <c:plotVisOnly val="1"/>
    <c:dispBlanksAs val="gap"/>
    <c:showDLblsOverMax val="1"/>
  </c:chart>
  <c:spPr>
    <a:noFill/>
    <a:ln w="9360">
      <a:noFill/>
    </a:ln>
  </c:sp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93592459011256"/>
          <c:y val="0.24529224442717085"/>
          <c:w val="0.8367307400856917"/>
          <c:h val="0.55493008366557173"/>
        </c:manualLayout>
      </c:layout>
      <c:barChart>
        <c:barDir val="col"/>
        <c:grouping val="percentStacked"/>
        <c:varyColors val="0"/>
        <c:ser>
          <c:idx val="0"/>
          <c:order val="0"/>
          <c:tx>
            <c:strRef>
              <c:f>'Non-metallic Minerals'!$V$2</c:f>
              <c:strCache>
                <c:ptCount val="1"/>
                <c:pt idx="0">
                  <c:v>Glass</c:v>
                </c:pt>
              </c:strCache>
            </c:strRef>
          </c:tx>
          <c:spPr>
            <a:solidFill>
              <a:srgbClr val="C6ECFF"/>
            </a:solidFill>
            <a:ln>
              <a:solidFill>
                <a:schemeClr val="tx1"/>
              </a:solidFill>
            </a:ln>
            <a:effectLst/>
          </c:spPr>
          <c:invertIfNegative val="0"/>
          <c:cat>
            <c:strRef>
              <c:f>'Non-metallic Minerals'!$A$5:$A$20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'Non-metallic Minerals'!$V$5:$V$20</c:f>
              <c:numCache>
                <c:formatCode>0.00</c:formatCode>
                <c:ptCount val="16"/>
                <c:pt idx="0">
                  <c:v>50.864606830153662</c:v>
                </c:pt>
                <c:pt idx="1">
                  <c:v>1.8609251593620049</c:v>
                </c:pt>
                <c:pt idx="2">
                  <c:v>10.508997887346119</c:v>
                </c:pt>
                <c:pt idx="3">
                  <c:v>834.41500301275835</c:v>
                </c:pt>
                <c:pt idx="4">
                  <c:v>2.5329250268438921</c:v>
                </c:pt>
                <c:pt idx="5">
                  <c:v>73.917124343399479</c:v>
                </c:pt>
                <c:pt idx="6">
                  <c:v>185.47790299291981</c:v>
                </c:pt>
                <c:pt idx="7">
                  <c:v>100.49455528477469</c:v>
                </c:pt>
                <c:pt idx="8">
                  <c:v>165.05242136776997</c:v>
                </c:pt>
                <c:pt idx="9">
                  <c:v>12.872284103276245</c:v>
                </c:pt>
                <c:pt idx="10">
                  <c:v>221.43252016324169</c:v>
                </c:pt>
                <c:pt idx="11">
                  <c:v>60.987097651955949</c:v>
                </c:pt>
                <c:pt idx="12">
                  <c:v>103.53983181907864</c:v>
                </c:pt>
                <c:pt idx="13">
                  <c:v>0</c:v>
                </c:pt>
                <c:pt idx="14">
                  <c:v>232.26613438315948</c:v>
                </c:pt>
                <c:pt idx="15">
                  <c:v>178.52453189856163</c:v>
                </c:pt>
              </c:numCache>
            </c:numRef>
          </c:val>
          <c:extLst>
            <c:ext xmlns:c16="http://schemas.microsoft.com/office/drawing/2014/chart" uri="{C3380CC4-5D6E-409C-BE32-E72D297353CC}">
              <c16:uniqueId val="{00000000-A41F-4C9A-8A34-2BF8322B061D}"/>
            </c:ext>
          </c:extLst>
        </c:ser>
        <c:ser>
          <c:idx val="1"/>
          <c:order val="1"/>
          <c:tx>
            <c:strRef>
              <c:f>'Non-metallic Minerals'!$W$2</c:f>
              <c:strCache>
                <c:ptCount val="1"/>
                <c:pt idx="0">
                  <c:v>Lime</c:v>
                </c:pt>
              </c:strCache>
            </c:strRef>
          </c:tx>
          <c:spPr>
            <a:solidFill>
              <a:srgbClr val="156082"/>
            </a:solidFill>
            <a:ln>
              <a:solidFill>
                <a:schemeClr val="tx1"/>
              </a:solidFill>
            </a:ln>
            <a:effectLst/>
          </c:spPr>
          <c:invertIfNegative val="0"/>
          <c:cat>
            <c:strRef>
              <c:f>'Non-metallic Minerals'!$A$5:$A$20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'Non-metallic Minerals'!$W$5:$W$20</c:f>
              <c:numCache>
                <c:formatCode>0.00</c:formatCode>
                <c:ptCount val="16"/>
                <c:pt idx="0">
                  <c:v>29.495350857656643</c:v>
                </c:pt>
                <c:pt idx="1">
                  <c:v>24.929213714603009</c:v>
                </c:pt>
                <c:pt idx="2">
                  <c:v>12.876932673456674</c:v>
                </c:pt>
                <c:pt idx="3">
                  <c:v>1400.6177161967178</c:v>
                </c:pt>
                <c:pt idx="4">
                  <c:v>67.190409347990894</c:v>
                </c:pt>
                <c:pt idx="5">
                  <c:v>79.301098970789056</c:v>
                </c:pt>
                <c:pt idx="6">
                  <c:v>141.51522625450858</c:v>
                </c:pt>
                <c:pt idx="7">
                  <c:v>51.500836800000002</c:v>
                </c:pt>
                <c:pt idx="8">
                  <c:v>129.25927519104528</c:v>
                </c:pt>
                <c:pt idx="9">
                  <c:v>71.556407046702148</c:v>
                </c:pt>
                <c:pt idx="10">
                  <c:v>73.386953489715935</c:v>
                </c:pt>
                <c:pt idx="11">
                  <c:v>0</c:v>
                </c:pt>
                <c:pt idx="12">
                  <c:v>25.159315853063131</c:v>
                </c:pt>
                <c:pt idx="13">
                  <c:v>37.737818763092648</c:v>
                </c:pt>
                <c:pt idx="14">
                  <c:v>144.33861292748372</c:v>
                </c:pt>
                <c:pt idx="15">
                  <c:v>142.46625972218754</c:v>
                </c:pt>
              </c:numCache>
            </c:numRef>
          </c:val>
          <c:extLst>
            <c:ext xmlns:c16="http://schemas.microsoft.com/office/drawing/2014/chart" uri="{C3380CC4-5D6E-409C-BE32-E72D297353CC}">
              <c16:uniqueId val="{00000001-A41F-4C9A-8A34-2BF8322B061D}"/>
            </c:ext>
          </c:extLst>
        </c:ser>
        <c:ser>
          <c:idx val="2"/>
          <c:order val="2"/>
          <c:tx>
            <c:strRef>
              <c:f>'Non-metallic Minerals'!$X$2</c:f>
              <c:strCache>
                <c:ptCount val="1"/>
                <c:pt idx="0">
                  <c:v>Cement</c:v>
                </c:pt>
              </c:strCache>
            </c:strRef>
          </c:tx>
          <c:spPr>
            <a:solidFill>
              <a:srgbClr val="64C8FF"/>
            </a:solidFill>
            <a:ln>
              <a:solidFill>
                <a:schemeClr val="tx1"/>
              </a:solidFill>
            </a:ln>
            <a:effectLst/>
          </c:spPr>
          <c:invertIfNegative val="0"/>
          <c:cat>
            <c:strRef>
              <c:f>'Non-metallic Minerals'!$A$5:$A$20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'Non-metallic Minerals'!$X$5:$X$20</c:f>
              <c:numCache>
                <c:formatCode>0.00</c:formatCode>
                <c:ptCount val="16"/>
                <c:pt idx="0">
                  <c:v>786.20386652247885</c:v>
                </c:pt>
                <c:pt idx="1">
                  <c:v>60.554882726035004</c:v>
                </c:pt>
                <c:pt idx="2">
                  <c:v>46.437333039197213</c:v>
                </c:pt>
                <c:pt idx="3">
                  <c:v>4590.9166607905227</c:v>
                </c:pt>
                <c:pt idx="4">
                  <c:v>391.6452784251652</c:v>
                </c:pt>
                <c:pt idx="5">
                  <c:v>165.15023548581149</c:v>
                </c:pt>
                <c:pt idx="6">
                  <c:v>435.82508355257158</c:v>
                </c:pt>
                <c:pt idx="7">
                  <c:v>108.32927361488491</c:v>
                </c:pt>
                <c:pt idx="8">
                  <c:v>1363.8695527988102</c:v>
                </c:pt>
                <c:pt idx="9">
                  <c:v>228.4383124500217</c:v>
                </c:pt>
                <c:pt idx="10">
                  <c:v>928.98236514499774</c:v>
                </c:pt>
                <c:pt idx="11">
                  <c:v>121.35222914804409</c:v>
                </c:pt>
                <c:pt idx="12">
                  <c:v>1367.2444923278583</c:v>
                </c:pt>
                <c:pt idx="13">
                  <c:v>158.69427683690733</c:v>
                </c:pt>
                <c:pt idx="14">
                  <c:v>311.15251508935694</c:v>
                </c:pt>
                <c:pt idx="15">
                  <c:v>507.27966557925083</c:v>
                </c:pt>
              </c:numCache>
            </c:numRef>
          </c:val>
          <c:extLst>
            <c:ext xmlns:c16="http://schemas.microsoft.com/office/drawing/2014/chart" uri="{C3380CC4-5D6E-409C-BE32-E72D297353CC}">
              <c16:uniqueId val="{00000002-A41F-4C9A-8A34-2BF8322B061D}"/>
            </c:ext>
          </c:extLst>
        </c:ser>
        <c:ser>
          <c:idx val="3"/>
          <c:order val="3"/>
          <c:tx>
            <c:strRef>
              <c:f>'Non-metallic Minerals'!$Y$2</c:f>
              <c:strCache>
                <c:ptCount val="1"/>
                <c:pt idx="0">
                  <c:v>Others</c:v>
                </c:pt>
              </c:strCache>
            </c:strRef>
          </c:tx>
          <c:spPr>
            <a:solidFill>
              <a:srgbClr val="6A2618"/>
            </a:solidFill>
            <a:ln>
              <a:solidFill>
                <a:schemeClr val="tx1"/>
              </a:solidFill>
            </a:ln>
            <a:effectLst/>
          </c:spPr>
          <c:invertIfNegative val="0"/>
          <c:cat>
            <c:strRef>
              <c:f>'Non-metallic Minerals'!$A$5:$A$20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'Non-metallic Minerals'!$Y$5:$Y$20</c:f>
              <c:numCache>
                <c:formatCode>0.00</c:formatCode>
                <c:ptCount val="16"/>
                <c:pt idx="0">
                  <c:v>96.284869356698806</c:v>
                </c:pt>
                <c:pt idx="1">
                  <c:v>9.7050024000000032</c:v>
                </c:pt>
                <c:pt idx="2">
                  <c:v>7.7581404000000012</c:v>
                </c:pt>
                <c:pt idx="3">
                  <c:v>758.43881999999996</c:v>
                </c:pt>
                <c:pt idx="4">
                  <c:v>51.263179200000003</c:v>
                </c:pt>
                <c:pt idx="5">
                  <c:v>35.374273200000005</c:v>
                </c:pt>
                <c:pt idx="6">
                  <c:v>84.757579200000009</c:v>
                </c:pt>
                <c:pt idx="7">
                  <c:v>28.924962855517737</c:v>
                </c:pt>
                <c:pt idx="8">
                  <c:v>184.24236103973618</c:v>
                </c:pt>
                <c:pt idx="9">
                  <c:v>34.763000400000017</c:v>
                </c:pt>
                <c:pt idx="10">
                  <c:v>135.97798208866172</c:v>
                </c:pt>
                <c:pt idx="11">
                  <c:v>20.259925200000005</c:v>
                </c:pt>
                <c:pt idx="12">
                  <c:v>166.21596000000005</c:v>
                </c:pt>
                <c:pt idx="13">
                  <c:v>21.825788399999997</c:v>
                </c:pt>
                <c:pt idx="14">
                  <c:v>76.417473600000008</c:v>
                </c:pt>
                <c:pt idx="15">
                  <c:v>92.030050800000012</c:v>
                </c:pt>
              </c:numCache>
            </c:numRef>
          </c:val>
          <c:extLst>
            <c:ext xmlns:c16="http://schemas.microsoft.com/office/drawing/2014/chart" uri="{C3380CC4-5D6E-409C-BE32-E72D297353CC}">
              <c16:uniqueId val="{00000003-A41F-4C9A-8A34-2BF8322B061D}"/>
            </c:ext>
          </c:extLst>
        </c:ser>
        <c:dLbls>
          <c:showLegendKey val="0"/>
          <c:showVal val="0"/>
          <c:showCatName val="0"/>
          <c:showSerName val="0"/>
          <c:showPercent val="0"/>
          <c:showBubbleSize val="0"/>
        </c:dLbls>
        <c:gapWidth val="150"/>
        <c:overlap val="100"/>
        <c:axId val="748288480"/>
        <c:axId val="748307680"/>
      </c:barChart>
      <c:catAx>
        <c:axId val="74828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1000" b="0" i="0" u="none" strike="noStrike" kern="1200" baseline="0">
                <a:solidFill>
                  <a:sysClr val="windowText" lastClr="000000"/>
                </a:solidFill>
                <a:latin typeface="+mn-lt"/>
                <a:ea typeface="+mn-ea"/>
                <a:cs typeface="+mn-cs"/>
              </a:defRPr>
            </a:pPr>
            <a:endParaRPr lang="de-DE"/>
          </a:p>
        </c:txPr>
        <c:crossAx val="748307680"/>
        <c:crosses val="autoZero"/>
        <c:auto val="1"/>
        <c:lblAlgn val="ctr"/>
        <c:lblOffset val="100"/>
        <c:noMultiLvlLbl val="0"/>
      </c:catAx>
      <c:valAx>
        <c:axId val="74830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solidFill>
                    <a:latin typeface="+mn-lt"/>
                    <a:ea typeface="+mn-ea"/>
                    <a:cs typeface="+mn-cs"/>
                  </a:defRPr>
                </a:pPr>
                <a:r>
                  <a:rPr lang="en-GB" sz="1000" b="0" i="0" u="none" strike="noStrike" kern="1200" baseline="0" dirty="0">
                    <a:solidFill>
                      <a:schemeClr val="tx1"/>
                    </a:solidFill>
                  </a:rPr>
                  <a:t>Energy share in [%]</a:t>
                </a:r>
              </a:p>
            </c:rich>
          </c:tx>
          <c:layout>
            <c:manualLayout>
              <c:xMode val="edge"/>
              <c:yMode val="edge"/>
              <c:x val="4.7407411831546162E-3"/>
              <c:y val="0.19178054712770493"/>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748288480"/>
        <c:crosses val="autoZero"/>
        <c:crossBetween val="between"/>
        <c:majorUnit val="0.5"/>
      </c:valAx>
      <c:spPr>
        <a:noFill/>
        <a:ln>
          <a:noFill/>
        </a:ln>
        <a:effectLst/>
      </c:spPr>
    </c:plotArea>
    <c:legend>
      <c:legendPos val="t"/>
      <c:layout>
        <c:manualLayout>
          <c:xMode val="edge"/>
          <c:yMode val="edge"/>
          <c:x val="0.44792986390713235"/>
          <c:y val="4.4593498992837023E-2"/>
          <c:w val="0.52606623748649639"/>
          <c:h val="0.14335815718428993"/>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chemeClr val="tx1"/>
      </a:solidFill>
      <a:round/>
    </a:ln>
    <a:effectLst>
      <a:outerShdw blurRad="50800" dist="38100" dir="13500000" algn="br" rotWithShape="0">
        <a:prstClr val="black">
          <a:alpha val="40000"/>
        </a:prstClr>
      </a:outerShdw>
    </a:effectLst>
  </c:spPr>
  <c:txPr>
    <a:bodyPr/>
    <a:lstStyle/>
    <a:p>
      <a:pPr>
        <a:defRPr>
          <a:solidFill>
            <a:sysClr val="windowText" lastClr="000000"/>
          </a:solidFill>
        </a:defRPr>
      </a:pPr>
      <a:endParaRPr lang="de-DE"/>
    </a:p>
  </c:txPr>
  <c:printSettings>
    <c:headerFooter/>
    <c:pageMargins b="0.78740157499999996" l="0.7" r="0.7" t="0.78740157499999996"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10</xdr:col>
      <xdr:colOff>742950</xdr:colOff>
      <xdr:row>24</xdr:row>
      <xdr:rowOff>31271</xdr:rowOff>
    </xdr:from>
    <xdr:to>
      <xdr:col>18</xdr:col>
      <xdr:colOff>76200</xdr:colOff>
      <xdr:row>33</xdr:row>
      <xdr:rowOff>97281</xdr:rowOff>
    </xdr:to>
    <xdr:graphicFrame macro="">
      <xdr:nvGraphicFramePr>
        <xdr:cNvPr id="9" name="Diagramm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193719</xdr:colOff>
      <xdr:row>23</xdr:row>
      <xdr:rowOff>44450</xdr:rowOff>
    </xdr:from>
    <xdr:to>
      <xdr:col>19</xdr:col>
      <xdr:colOff>389075</xdr:colOff>
      <xdr:row>33</xdr:row>
      <xdr:rowOff>77570</xdr:rowOff>
    </xdr:to>
    <xdr:graphicFrame macro="">
      <xdr:nvGraphicFramePr>
        <xdr:cNvPr id="10" name="Diagramm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222250</xdr:colOff>
      <xdr:row>25</xdr:row>
      <xdr:rowOff>139700</xdr:rowOff>
    </xdr:from>
    <xdr:to>
      <xdr:col>26</xdr:col>
      <xdr:colOff>333375</xdr:colOff>
      <xdr:row>31</xdr:row>
      <xdr:rowOff>153141</xdr:rowOff>
    </xdr:to>
    <xdr:graphicFrame macro="">
      <xdr:nvGraphicFramePr>
        <xdr:cNvPr id="8" name="Diagramm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368300</xdr:colOff>
      <xdr:row>23</xdr:row>
      <xdr:rowOff>107462</xdr:rowOff>
    </xdr:from>
    <xdr:to>
      <xdr:col>12</xdr:col>
      <xdr:colOff>268080</xdr:colOff>
      <xdr:row>33</xdr:row>
      <xdr:rowOff>30362</xdr:rowOff>
    </xdr:to>
    <xdr:graphicFrame macro="">
      <xdr:nvGraphicFramePr>
        <xdr:cNvPr id="2" name="Diagramm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431212</xdr:colOff>
      <xdr:row>23</xdr:row>
      <xdr:rowOff>57150</xdr:rowOff>
    </xdr:from>
    <xdr:to>
      <xdr:col>14</xdr:col>
      <xdr:colOff>333762</xdr:colOff>
      <xdr:row>34</xdr:row>
      <xdr:rowOff>12680</xdr:rowOff>
    </xdr:to>
    <xdr:graphicFrame macro="">
      <xdr:nvGraphicFramePr>
        <xdr:cNvPr id="3" name="Diagramm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123825</xdr:colOff>
      <xdr:row>26</xdr:row>
      <xdr:rowOff>38100</xdr:rowOff>
    </xdr:from>
    <xdr:to>
      <xdr:col>29</xdr:col>
      <xdr:colOff>248622</xdr:colOff>
      <xdr:row>32</xdr:row>
      <xdr:rowOff>49249</xdr:rowOff>
    </xdr:to>
    <xdr:graphicFrame macro="">
      <xdr:nvGraphicFramePr>
        <xdr:cNvPr id="5" name="Diagramm 4">
          <a:extLst>
            <a:ext uri="{FF2B5EF4-FFF2-40B4-BE49-F238E27FC236}">
              <a16:creationId xmlns:a16="http://schemas.microsoft.com/office/drawing/2014/main" id="{31A91A58-BAD0-C7C0-CFD5-B15271273E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123825</xdr:colOff>
      <xdr:row>24</xdr:row>
      <xdr:rowOff>113890</xdr:rowOff>
    </xdr:from>
    <xdr:to>
      <xdr:col>22</xdr:col>
      <xdr:colOff>206625</xdr:colOff>
      <xdr:row>25</xdr:row>
      <xdr:rowOff>6190</xdr:rowOff>
    </xdr:to>
    <xdr:sp macro="" textlink="">
      <xdr:nvSpPr>
        <xdr:cNvPr id="6" name="Rechteck 5">
          <a:extLst>
            <a:ext uri="{FF2B5EF4-FFF2-40B4-BE49-F238E27FC236}">
              <a16:creationId xmlns:a16="http://schemas.microsoft.com/office/drawing/2014/main" id="{445D5088-AFA0-4FA7-C04C-337BF0F2902A}"/>
            </a:ext>
          </a:extLst>
        </xdr:cNvPr>
        <xdr:cNvSpPr/>
      </xdr:nvSpPr>
      <xdr:spPr>
        <a:xfrm>
          <a:off x="6572250" y="4904965"/>
          <a:ext cx="82800" cy="82800"/>
        </a:xfrm>
        <a:prstGeom prst="rect">
          <a:avLst/>
        </a:prstGeom>
        <a:solidFill>
          <a:srgbClr val="156082"/>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22</xdr:col>
      <xdr:colOff>199747</xdr:colOff>
      <xdr:row>24</xdr:row>
      <xdr:rowOff>17054</xdr:rowOff>
    </xdr:from>
    <xdr:to>
      <xdr:col>26</xdr:col>
      <xdr:colOff>72309</xdr:colOff>
      <xdr:row>26</xdr:row>
      <xdr:rowOff>12288</xdr:rowOff>
    </xdr:to>
    <xdr:sp macro="" textlink="">
      <xdr:nvSpPr>
        <xdr:cNvPr id="7" name="Textfeld 1">
          <a:extLst>
            <a:ext uri="{FF2B5EF4-FFF2-40B4-BE49-F238E27FC236}">
              <a16:creationId xmlns:a16="http://schemas.microsoft.com/office/drawing/2014/main" id="{41906564-FD55-5C97-167F-B7FE758C3ED8}"/>
            </a:ext>
          </a:extLst>
        </xdr:cNvPr>
        <xdr:cNvSpPr txBox="1"/>
      </xdr:nvSpPr>
      <xdr:spPr>
        <a:xfrm>
          <a:off x="12658447" y="4652554"/>
          <a:ext cx="3161862" cy="363534"/>
        </a:xfrm>
        <a:prstGeom prst="rect">
          <a:avLst/>
        </a:prstGeom>
      </xdr:spPr>
      <xdr:txBody>
        <a:bodyPr wrap="square" rtlCol="0"/>
        <a:lstStyle>
          <a:defPPr>
            <a:defRPr lang="en-US"/>
          </a:defPPr>
          <a:lvl1pPr marL="0" indent="0" algn="l" defTabSz="914400" rtl="0" eaLnBrk="1" latinLnBrk="0" hangingPunct="1">
            <a:defRPr sz="1100" kern="1200">
              <a:solidFill>
                <a:schemeClr val="tx1"/>
              </a:solidFill>
              <a:latin typeface="+mn-lt"/>
              <a:ea typeface="+mn-ea"/>
              <a:cs typeface="+mn-cs"/>
            </a:defRPr>
          </a:lvl1pPr>
          <a:lvl2pPr marL="457200" indent="0" algn="l" defTabSz="914400" rtl="0" eaLnBrk="1" latinLnBrk="0" hangingPunct="1">
            <a:defRPr sz="1100" kern="1200">
              <a:solidFill>
                <a:schemeClr val="tx1"/>
              </a:solidFill>
              <a:latin typeface="+mn-lt"/>
              <a:ea typeface="+mn-ea"/>
              <a:cs typeface="+mn-cs"/>
            </a:defRPr>
          </a:lvl2pPr>
          <a:lvl3pPr marL="914400" indent="0" algn="l" defTabSz="914400" rtl="0" eaLnBrk="1" latinLnBrk="0" hangingPunct="1">
            <a:defRPr sz="1100" kern="1200">
              <a:solidFill>
                <a:schemeClr val="tx1"/>
              </a:solidFill>
              <a:latin typeface="+mn-lt"/>
              <a:ea typeface="+mn-ea"/>
              <a:cs typeface="+mn-cs"/>
            </a:defRPr>
          </a:lvl3pPr>
          <a:lvl4pPr marL="1371600" indent="0" algn="l" defTabSz="914400" rtl="0" eaLnBrk="1" latinLnBrk="0" hangingPunct="1">
            <a:defRPr sz="1100" kern="1200">
              <a:solidFill>
                <a:schemeClr val="tx1"/>
              </a:solidFill>
              <a:latin typeface="+mn-lt"/>
              <a:ea typeface="+mn-ea"/>
              <a:cs typeface="+mn-cs"/>
            </a:defRPr>
          </a:lvl4pPr>
          <a:lvl5pPr marL="1828800" indent="0" algn="l" defTabSz="914400" rtl="0" eaLnBrk="1" latinLnBrk="0" hangingPunct="1">
            <a:defRPr sz="1100" kern="1200">
              <a:solidFill>
                <a:schemeClr val="tx1"/>
              </a:solidFill>
              <a:latin typeface="+mn-lt"/>
              <a:ea typeface="+mn-ea"/>
              <a:cs typeface="+mn-cs"/>
            </a:defRPr>
          </a:lvl5pPr>
          <a:lvl6pPr marL="2286000" indent="0" algn="l" defTabSz="914400" rtl="0" eaLnBrk="1" latinLnBrk="0" hangingPunct="1">
            <a:defRPr sz="1100" kern="1200">
              <a:solidFill>
                <a:schemeClr val="tx1"/>
              </a:solidFill>
              <a:latin typeface="+mn-lt"/>
              <a:ea typeface="+mn-ea"/>
              <a:cs typeface="+mn-cs"/>
            </a:defRPr>
          </a:lvl6pPr>
          <a:lvl7pPr marL="2743200" indent="0" algn="l" defTabSz="914400" rtl="0" eaLnBrk="1" latinLnBrk="0" hangingPunct="1">
            <a:defRPr sz="1100" kern="1200">
              <a:solidFill>
                <a:schemeClr val="tx1"/>
              </a:solidFill>
              <a:latin typeface="+mn-lt"/>
              <a:ea typeface="+mn-ea"/>
              <a:cs typeface="+mn-cs"/>
            </a:defRPr>
          </a:lvl7pPr>
          <a:lvl8pPr marL="3200400" indent="0" algn="l" defTabSz="914400" rtl="0" eaLnBrk="1" latinLnBrk="0" hangingPunct="1">
            <a:defRPr sz="1100" kern="1200">
              <a:solidFill>
                <a:schemeClr val="tx1"/>
              </a:solidFill>
              <a:latin typeface="+mn-lt"/>
              <a:ea typeface="+mn-ea"/>
              <a:cs typeface="+mn-cs"/>
            </a:defRPr>
          </a:lvl8pPr>
          <a:lvl9pPr marL="3657600" indent="0" algn="l" defTabSz="914400" rtl="0" eaLnBrk="1" latinLnBrk="0" hangingPunct="1">
            <a:defRPr sz="1100" kern="1200">
              <a:solidFill>
                <a:schemeClr val="tx1"/>
              </a:solidFill>
              <a:latin typeface="+mn-lt"/>
              <a:ea typeface="+mn-ea"/>
              <a:cs typeface="+mn-cs"/>
            </a:defRPr>
          </a:lvl9pPr>
        </a:lstStyle>
        <a:p>
          <a:pPr>
            <a:lnSpc>
              <a:spcPct val="90000"/>
            </a:lnSpc>
          </a:pPr>
          <a:r>
            <a:rPr lang="en-US" sz="1200"/>
            <a:t>Al prim.         Cu prim. pyromet. </a:t>
          </a:r>
        </a:p>
        <a:p>
          <a:pPr>
            <a:lnSpc>
              <a:spcPct val="90000"/>
            </a:lnSpc>
          </a:pPr>
          <a:r>
            <a:rPr lang="en-US" sz="1200"/>
            <a:t>Al. sec.          Cu prim. hydromet.      Cu sec.  </a:t>
          </a:r>
        </a:p>
      </xdr:txBody>
    </xdr:sp>
    <xdr:clientData/>
  </xdr:twoCellAnchor>
  <xdr:twoCellAnchor>
    <xdr:from>
      <xdr:col>23</xdr:col>
      <xdr:colOff>192405</xdr:colOff>
      <xdr:row>25</xdr:row>
      <xdr:rowOff>91030</xdr:rowOff>
    </xdr:from>
    <xdr:to>
      <xdr:col>23</xdr:col>
      <xdr:colOff>275205</xdr:colOff>
      <xdr:row>25</xdr:row>
      <xdr:rowOff>173830</xdr:rowOff>
    </xdr:to>
    <xdr:sp macro="" textlink="">
      <xdr:nvSpPr>
        <xdr:cNvPr id="9" name="Rechteck 8">
          <a:extLst>
            <a:ext uri="{FF2B5EF4-FFF2-40B4-BE49-F238E27FC236}">
              <a16:creationId xmlns:a16="http://schemas.microsoft.com/office/drawing/2014/main" id="{369AA80A-93E4-450B-FE98-6B6246783852}"/>
            </a:ext>
          </a:extLst>
        </xdr:cNvPr>
        <xdr:cNvSpPr/>
      </xdr:nvSpPr>
      <xdr:spPr>
        <a:xfrm>
          <a:off x="7326630" y="5072605"/>
          <a:ext cx="82800" cy="82800"/>
        </a:xfrm>
        <a:prstGeom prst="rect">
          <a:avLst/>
        </a:prstGeom>
        <a:solidFill>
          <a:srgbClr val="64C8FF"/>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23</xdr:col>
      <xdr:colOff>192405</xdr:colOff>
      <xdr:row>24</xdr:row>
      <xdr:rowOff>113890</xdr:rowOff>
    </xdr:from>
    <xdr:to>
      <xdr:col>23</xdr:col>
      <xdr:colOff>275205</xdr:colOff>
      <xdr:row>25</xdr:row>
      <xdr:rowOff>6190</xdr:rowOff>
    </xdr:to>
    <xdr:sp macro="" textlink="">
      <xdr:nvSpPr>
        <xdr:cNvPr id="10" name="Rechteck 9">
          <a:extLst>
            <a:ext uri="{FF2B5EF4-FFF2-40B4-BE49-F238E27FC236}">
              <a16:creationId xmlns:a16="http://schemas.microsoft.com/office/drawing/2014/main" id="{78284438-5471-728C-9996-A2A8475662F6}"/>
            </a:ext>
          </a:extLst>
        </xdr:cNvPr>
        <xdr:cNvSpPr/>
      </xdr:nvSpPr>
      <xdr:spPr>
        <a:xfrm>
          <a:off x="7326630" y="4904965"/>
          <a:ext cx="82800" cy="82800"/>
        </a:xfrm>
        <a:prstGeom prst="rect">
          <a:avLst/>
        </a:prstGeom>
        <a:solidFill>
          <a:srgbClr val="6A2618"/>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24</xdr:col>
      <xdr:colOff>787400</xdr:colOff>
      <xdr:row>25</xdr:row>
      <xdr:rowOff>91030</xdr:rowOff>
    </xdr:from>
    <xdr:to>
      <xdr:col>25</xdr:col>
      <xdr:colOff>44700</xdr:colOff>
      <xdr:row>25</xdr:row>
      <xdr:rowOff>173830</xdr:rowOff>
    </xdr:to>
    <xdr:sp macro="" textlink="">
      <xdr:nvSpPr>
        <xdr:cNvPr id="11" name="Rechteck 10">
          <a:extLst>
            <a:ext uri="{FF2B5EF4-FFF2-40B4-BE49-F238E27FC236}">
              <a16:creationId xmlns:a16="http://schemas.microsoft.com/office/drawing/2014/main" id="{50BCDD16-8314-1D2E-A245-C31EEE7DEE65}"/>
            </a:ext>
          </a:extLst>
        </xdr:cNvPr>
        <xdr:cNvSpPr/>
      </xdr:nvSpPr>
      <xdr:spPr>
        <a:xfrm>
          <a:off x="18173700" y="5101180"/>
          <a:ext cx="82800" cy="82800"/>
        </a:xfrm>
        <a:prstGeom prst="rect">
          <a:avLst/>
        </a:prstGeom>
        <a:solidFill>
          <a:srgbClr val="FFC000"/>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22</xdr:col>
      <xdr:colOff>123825</xdr:colOff>
      <xdr:row>25</xdr:row>
      <xdr:rowOff>91030</xdr:rowOff>
    </xdr:from>
    <xdr:to>
      <xdr:col>22</xdr:col>
      <xdr:colOff>206625</xdr:colOff>
      <xdr:row>25</xdr:row>
      <xdr:rowOff>173830</xdr:rowOff>
    </xdr:to>
    <xdr:sp macro="" textlink="">
      <xdr:nvSpPr>
        <xdr:cNvPr id="12" name="Rechteck 11">
          <a:extLst>
            <a:ext uri="{FF2B5EF4-FFF2-40B4-BE49-F238E27FC236}">
              <a16:creationId xmlns:a16="http://schemas.microsoft.com/office/drawing/2014/main" id="{DA56A478-4FE2-D882-B9C2-49FC3D694068}"/>
            </a:ext>
          </a:extLst>
        </xdr:cNvPr>
        <xdr:cNvSpPr/>
      </xdr:nvSpPr>
      <xdr:spPr>
        <a:xfrm>
          <a:off x="6572250" y="5072605"/>
          <a:ext cx="82800" cy="82800"/>
        </a:xfrm>
        <a:prstGeom prst="rect">
          <a:avLst/>
        </a:prstGeom>
        <a:solidFill>
          <a:srgbClr val="C6ECFF"/>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286683</xdr:colOff>
      <xdr:row>23</xdr:row>
      <xdr:rowOff>148850</xdr:rowOff>
    </xdr:from>
    <xdr:to>
      <xdr:col>13</xdr:col>
      <xdr:colOff>440764</xdr:colOff>
      <xdr:row>31</xdr:row>
      <xdr:rowOff>129411</xdr:rowOff>
    </xdr:to>
    <xdr:graphicFrame macro="">
      <xdr:nvGraphicFramePr>
        <xdr:cNvPr id="5" name="Diagramm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223793</xdr:colOff>
      <xdr:row>21</xdr:row>
      <xdr:rowOff>158686</xdr:rowOff>
    </xdr:from>
    <xdr:to>
      <xdr:col>20</xdr:col>
      <xdr:colOff>603000</xdr:colOff>
      <xdr:row>33</xdr:row>
      <xdr:rowOff>111601</xdr:rowOff>
    </xdr:to>
    <xdr:graphicFrame macro="">
      <xdr:nvGraphicFramePr>
        <xdr:cNvPr id="6" name="Diagramm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380999</xdr:colOff>
      <xdr:row>25</xdr:row>
      <xdr:rowOff>0</xdr:rowOff>
    </xdr:from>
    <xdr:to>
      <xdr:col>30</xdr:col>
      <xdr:colOff>1400</xdr:colOff>
      <xdr:row>31</xdr:row>
      <xdr:rowOff>53430</xdr:rowOff>
    </xdr:to>
    <xdr:graphicFrame macro="">
      <xdr:nvGraphicFramePr>
        <xdr:cNvPr id="2" name="Diagramm 1">
          <a:extLst>
            <a:ext uri="{FF2B5EF4-FFF2-40B4-BE49-F238E27FC236}">
              <a16:creationId xmlns:a16="http://schemas.microsoft.com/office/drawing/2014/main" id="{A81CAAA2-4BB5-D542-4370-873EA4FA9C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0.02709</cdr:x>
      <cdr:y>0.0139</cdr:y>
    </cdr:from>
    <cdr:to>
      <cdr:x>0.46602</cdr:x>
      <cdr:y>0.17845</cdr:y>
    </cdr:to>
    <cdr:sp macro="" textlink="">
      <cdr:nvSpPr>
        <cdr:cNvPr id="2" name="Textfeld 1">
          <a:extLst xmlns:a="http://schemas.openxmlformats.org/drawingml/2006/main">
            <a:ext uri="{FF2B5EF4-FFF2-40B4-BE49-F238E27FC236}">
              <a16:creationId xmlns:a16="http://schemas.microsoft.com/office/drawing/2014/main" id="{AFAFB97D-98EE-CDDE-CC74-4CA64B6594A9}"/>
            </a:ext>
          </a:extLst>
        </cdr:cNvPr>
        <cdr:cNvSpPr txBox="1"/>
      </cdr:nvSpPr>
      <cdr:spPr>
        <a:xfrm xmlns:a="http://schemas.openxmlformats.org/drawingml/2006/main">
          <a:off x="145150" y="19795"/>
          <a:ext cx="2351705" cy="2343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dirty="0"/>
            <a:t>Energy share between branches:</a:t>
          </a:r>
        </a:p>
      </cdr:txBody>
    </cdr:sp>
  </cdr:relSizeAnchor>
</c:userShapes>
</file>

<file path=xl/drawings/drawing5.xml><?xml version="1.0" encoding="utf-8"?>
<xdr:wsDr xmlns:xdr="http://schemas.openxmlformats.org/drawingml/2006/spreadsheetDrawing" xmlns:a="http://schemas.openxmlformats.org/drawingml/2006/main">
  <xdr:twoCellAnchor>
    <xdr:from>
      <xdr:col>28</xdr:col>
      <xdr:colOff>238125</xdr:colOff>
      <xdr:row>22</xdr:row>
      <xdr:rowOff>135620</xdr:rowOff>
    </xdr:from>
    <xdr:to>
      <xdr:col>32</xdr:col>
      <xdr:colOff>293354</xdr:colOff>
      <xdr:row>32</xdr:row>
      <xdr:rowOff>127172</xdr:rowOff>
    </xdr:to>
    <xdr:graphicFrame macro="">
      <xdr:nvGraphicFramePr>
        <xdr:cNvPr id="6" name="Diagramm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88743</xdr:colOff>
      <xdr:row>24</xdr:row>
      <xdr:rowOff>83458</xdr:rowOff>
    </xdr:from>
    <xdr:to>
      <xdr:col>28</xdr:col>
      <xdr:colOff>57151</xdr:colOff>
      <xdr:row>32</xdr:row>
      <xdr:rowOff>57135</xdr:rowOff>
    </xdr:to>
    <xdr:graphicFrame macro="">
      <xdr:nvGraphicFramePr>
        <xdr:cNvPr id="7" name="Diagramm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95250</xdr:colOff>
      <xdr:row>24</xdr:row>
      <xdr:rowOff>1</xdr:rowOff>
    </xdr:from>
    <xdr:to>
      <xdr:col>40</xdr:col>
      <xdr:colOff>350384</xdr:colOff>
      <xdr:row>30</xdr:row>
      <xdr:rowOff>53432</xdr:rowOff>
    </xdr:to>
    <xdr:graphicFrame macro="">
      <xdr:nvGraphicFramePr>
        <xdr:cNvPr id="2" name="Diagramm 1">
          <a:extLst>
            <a:ext uri="{FF2B5EF4-FFF2-40B4-BE49-F238E27FC236}">
              <a16:creationId xmlns:a16="http://schemas.microsoft.com/office/drawing/2014/main" id="{880799F8-A084-009D-451E-40EED7E7A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0.0501</cdr:x>
      <cdr:y>0.0117</cdr:y>
    </cdr:from>
    <cdr:to>
      <cdr:x>0.48903</cdr:x>
      <cdr:y>0.20755</cdr:y>
    </cdr:to>
    <cdr:sp macro="" textlink="">
      <cdr:nvSpPr>
        <cdr:cNvPr id="2" name="Textfeld 1">
          <a:extLst xmlns:a="http://schemas.openxmlformats.org/drawingml/2006/main">
            <a:ext uri="{FF2B5EF4-FFF2-40B4-BE49-F238E27FC236}">
              <a16:creationId xmlns:a16="http://schemas.microsoft.com/office/drawing/2014/main" id="{68E279EE-05FA-D098-DC68-F029E44DE135}"/>
            </a:ext>
          </a:extLst>
        </cdr:cNvPr>
        <cdr:cNvSpPr txBox="1"/>
      </cdr:nvSpPr>
      <cdr:spPr>
        <a:xfrm xmlns:a="http://schemas.openxmlformats.org/drawingml/2006/main">
          <a:off x="268423" y="13995"/>
          <a:ext cx="2351709" cy="23432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dirty="0"/>
            <a:t>Energy share between branches:</a:t>
          </a:r>
        </a:p>
      </cdr:txBody>
    </cdr:sp>
  </cdr:relSizeAnchor>
</c:userShapes>
</file>

<file path=xl/drawings/drawing7.xml><?xml version="1.0" encoding="utf-8"?>
<xdr:wsDr xmlns:xdr="http://schemas.openxmlformats.org/drawingml/2006/spreadsheetDrawing" xmlns:a="http://schemas.openxmlformats.org/drawingml/2006/main">
  <xdr:twoCellAnchor>
    <xdr:from>
      <xdr:col>11</xdr:col>
      <xdr:colOff>708991</xdr:colOff>
      <xdr:row>24</xdr:row>
      <xdr:rowOff>86431</xdr:rowOff>
    </xdr:from>
    <xdr:to>
      <xdr:col>18</xdr:col>
      <xdr:colOff>282437</xdr:colOff>
      <xdr:row>34</xdr:row>
      <xdr:rowOff>115006</xdr:rowOff>
    </xdr:to>
    <xdr:graphicFrame macro="">
      <xdr:nvGraphicFramePr>
        <xdr:cNvPr id="7" name="Diagramm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551067</xdr:colOff>
      <xdr:row>23</xdr:row>
      <xdr:rowOff>27974</xdr:rowOff>
    </xdr:from>
    <xdr:to>
      <xdr:col>20</xdr:col>
      <xdr:colOff>56030</xdr:colOff>
      <xdr:row>34</xdr:row>
      <xdr:rowOff>132162</xdr:rowOff>
    </xdr:to>
    <xdr:graphicFrame macro="">
      <xdr:nvGraphicFramePr>
        <xdr:cNvPr id="8" name="Diagramm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419978</xdr:colOff>
      <xdr:row>28</xdr:row>
      <xdr:rowOff>67560</xdr:rowOff>
    </xdr:from>
    <xdr:to>
      <xdr:col>37</xdr:col>
      <xdr:colOff>75132</xdr:colOff>
      <xdr:row>35</xdr:row>
      <xdr:rowOff>120450</xdr:rowOff>
    </xdr:to>
    <xdr:graphicFrame macro="">
      <xdr:nvGraphicFramePr>
        <xdr:cNvPr id="4" name="Diagramm 3">
          <a:extLst>
            <a:ext uri="{FF2B5EF4-FFF2-40B4-BE49-F238E27FC236}">
              <a16:creationId xmlns:a16="http://schemas.microsoft.com/office/drawing/2014/main" id="{1D1FEA73-0ECD-337A-67E5-50BAA7D7F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17</xdr:col>
      <xdr:colOff>390525</xdr:colOff>
      <xdr:row>3</xdr:row>
      <xdr:rowOff>69850</xdr:rowOff>
    </xdr:from>
    <xdr:to>
      <xdr:col>26</xdr:col>
      <xdr:colOff>298450</xdr:colOff>
      <xdr:row>19</xdr:row>
      <xdr:rowOff>85725</xdr:rowOff>
    </xdr:to>
    <xdr:graphicFrame macro="">
      <xdr:nvGraphicFramePr>
        <xdr:cNvPr id="2" name="Chart 1">
          <a:extLst>
            <a:ext uri="{FF2B5EF4-FFF2-40B4-BE49-F238E27FC236}">
              <a16:creationId xmlns:a16="http://schemas.microsoft.com/office/drawing/2014/main" id="{77BBE815-7209-4745-93D5-995D0B5B0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412750</xdr:colOff>
      <xdr:row>16</xdr:row>
      <xdr:rowOff>152400</xdr:rowOff>
    </xdr:from>
    <xdr:to>
      <xdr:col>26</xdr:col>
      <xdr:colOff>320675</xdr:colOff>
      <xdr:row>33</xdr:row>
      <xdr:rowOff>152400</xdr:rowOff>
    </xdr:to>
    <xdr:graphicFrame macro="">
      <xdr:nvGraphicFramePr>
        <xdr:cNvPr id="3" name="Chart 1">
          <a:extLst>
            <a:ext uri="{FF2B5EF4-FFF2-40B4-BE49-F238E27FC236}">
              <a16:creationId xmlns:a16="http://schemas.microsoft.com/office/drawing/2014/main" id="{4B1F014A-3CA2-481A-A452-F51BE6D60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Burdack, Arne" id="{E96B19C5-FCFF-456F-941D-EB8EC2A05F2B}" userId="S::a.burdack@fz-juelich.de::13dc1bc3-a67b-4389-9710-e0c230eaaf90" providerId="AD"/>
</personList>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I5" dT="2025-09-28T15:55:02.63" personId="{E96B19C5-FCFF-456F-941D-EB8EC2A05F2B}" id="{74BF802B-4814-4CF7-9B3A-9AAF84A86210}">
    <text>Not available</text>
  </threadedComment>
  <threadedComment ref="J5" dT="2025-09-28T15:55:02.63" personId="{E96B19C5-FCFF-456F-941D-EB8EC2A05F2B}" id="{6A1875F0-B44A-49B9-8856-D8EE32B22FA0}">
    <text>Not available</text>
  </threadedComment>
  <threadedComment ref="I6" dT="2025-09-28T15:55:02.63" personId="{E96B19C5-FCFF-456F-941D-EB8EC2A05F2B}" id="{1C555E78-CEA9-4587-A1FC-A2259F507C9A}">
    <text>Not available</text>
  </threadedComment>
  <threadedComment ref="J6" dT="2025-09-28T15:55:02.63" personId="{E96B19C5-FCFF-456F-941D-EB8EC2A05F2B}" id="{23BAFFD6-3AEA-4101-BB2D-59B0DFF869DF}">
    <text>Not available</text>
  </threadedComment>
  <threadedComment ref="I7" dT="2025-09-28T15:55:02.63" personId="{E96B19C5-FCFF-456F-941D-EB8EC2A05F2B}" id="{C6C2F369-7F8B-4EAF-B27E-5F3115CC6802}">
    <text>Not available</text>
  </threadedComment>
  <threadedComment ref="J7" dT="2025-09-28T15:55:02.63" personId="{E96B19C5-FCFF-456F-941D-EB8EC2A05F2B}" id="{75090054-A6DA-4AD0-8EFD-2F6DC232E744}">
    <text>Not available</text>
  </threadedComment>
  <threadedComment ref="I8" dT="2025-09-28T15:55:02.63" personId="{E96B19C5-FCFF-456F-941D-EB8EC2A05F2B}" id="{0D1ACA64-E196-44DB-AA68-DAC862A541DD}">
    <text>Not available</text>
  </threadedComment>
  <threadedComment ref="J8" dT="2025-09-28T15:55:02.63" personId="{E96B19C5-FCFF-456F-941D-EB8EC2A05F2B}" id="{ABA3C391-4134-4F40-9EA5-8DFC8C9C66D1}">
    <text>Not available</text>
  </threadedComment>
  <threadedComment ref="I9" dT="2025-09-28T15:55:02.63" personId="{E96B19C5-FCFF-456F-941D-EB8EC2A05F2B}" id="{21774E1E-912C-4356-AFD2-D13B9F37A9B6}">
    <text>Not available</text>
  </threadedComment>
  <threadedComment ref="J9" dT="2025-09-28T15:55:02.63" personId="{E96B19C5-FCFF-456F-941D-EB8EC2A05F2B}" id="{14ACA25B-22EA-47A9-A787-172618B10179}">
    <text>Not available</text>
  </threadedComment>
  <threadedComment ref="I10" dT="2025-09-28T15:55:02.63" personId="{E96B19C5-FCFF-456F-941D-EB8EC2A05F2B}" id="{003CC07B-FD36-482D-BFBD-E0AAEB3F52E5}">
    <text>Not available</text>
  </threadedComment>
  <threadedComment ref="J10" dT="2025-09-28T15:55:02.63" personId="{E96B19C5-FCFF-456F-941D-EB8EC2A05F2B}" id="{0D180827-5B37-4E92-A5FA-6AEC32807024}">
    <text>Not available</text>
  </threadedComment>
  <threadedComment ref="I11" dT="2025-09-28T15:55:02.63" personId="{E96B19C5-FCFF-456F-941D-EB8EC2A05F2B}" id="{B9820458-A35E-44D2-B324-7E8650E81177}">
    <text>Not available</text>
  </threadedComment>
  <threadedComment ref="J11" dT="2025-09-28T15:55:02.63" personId="{E96B19C5-FCFF-456F-941D-EB8EC2A05F2B}" id="{604515E9-A7B8-4482-9803-8985AAA453C7}">
    <text>Not available</text>
  </threadedComment>
  <threadedComment ref="I12" dT="2025-09-28T15:55:02.63" personId="{E96B19C5-FCFF-456F-941D-EB8EC2A05F2B}" id="{3BB67D80-A044-481E-BDC1-8ABE59928D6E}">
    <text>Not available</text>
  </threadedComment>
  <threadedComment ref="J12" dT="2025-09-28T15:55:02.63" personId="{E96B19C5-FCFF-456F-941D-EB8EC2A05F2B}" id="{0A857CDA-3738-47AD-96A5-57DFF43E2ABC}">
    <text>Not available</text>
  </threadedComment>
  <threadedComment ref="I13" dT="2025-09-28T15:55:02.63" personId="{E96B19C5-FCFF-456F-941D-EB8EC2A05F2B}" id="{8B904C10-5F5C-4AF2-B419-828197417F00}">
    <text>Not available</text>
  </threadedComment>
  <threadedComment ref="J13" dT="2025-09-28T15:55:02.63" personId="{E96B19C5-FCFF-456F-941D-EB8EC2A05F2B}" id="{03F373F8-128D-4FBC-89FC-F8ED657F8801}">
    <text>Not available</text>
  </threadedComment>
  <threadedComment ref="I14" dT="2025-09-28T15:55:02.63" personId="{E96B19C5-FCFF-456F-941D-EB8EC2A05F2B}" id="{76092C59-7C01-43B7-AEE9-653F0B1D7879}">
    <text>Not available</text>
  </threadedComment>
  <threadedComment ref="J14" dT="2025-09-28T15:55:02.63" personId="{E96B19C5-FCFF-456F-941D-EB8EC2A05F2B}" id="{51DE7003-707B-456C-81FF-D700A8149F57}">
    <text>Not available</text>
  </threadedComment>
  <threadedComment ref="I15" dT="2025-09-28T15:55:02.63" personId="{E96B19C5-FCFF-456F-941D-EB8EC2A05F2B}" id="{623DA2B1-1EAC-400B-AF00-D122E5704132}">
    <text>Not available</text>
  </threadedComment>
  <threadedComment ref="J15" dT="2025-09-28T15:55:02.63" personId="{E96B19C5-FCFF-456F-941D-EB8EC2A05F2B}" id="{C06AF669-BB3B-489E-B70D-8BD811B3E476}">
    <text>Not available</text>
  </threadedComment>
  <threadedComment ref="I16" dT="2025-09-28T15:55:02.63" personId="{E96B19C5-FCFF-456F-941D-EB8EC2A05F2B}" id="{78BC122A-CE56-4201-9D60-A14FF793BEB4}">
    <text>Not available</text>
  </threadedComment>
  <threadedComment ref="J16" dT="2025-09-28T15:55:02.63" personId="{E96B19C5-FCFF-456F-941D-EB8EC2A05F2B}" id="{EE1DE8AA-CE02-4237-8D97-0E28162FBDA3}">
    <text>Not available</text>
  </threadedComment>
  <threadedComment ref="I17" dT="2025-09-28T15:55:02.63" personId="{E96B19C5-FCFF-456F-941D-EB8EC2A05F2B}" id="{D4FDA288-BB93-449B-B17C-68C308630B92}">
    <text>Not available</text>
  </threadedComment>
  <threadedComment ref="J17" dT="2025-09-28T15:55:02.63" personId="{E96B19C5-FCFF-456F-941D-EB8EC2A05F2B}" id="{5A87C6BB-5493-4A11-9FC0-761FF1B13AA3}">
    <text>Not available</text>
  </threadedComment>
  <threadedComment ref="I18" dT="2025-09-28T15:55:02.63" personId="{E96B19C5-FCFF-456F-941D-EB8EC2A05F2B}" id="{88678C86-5E6F-45E3-8CA4-D2C690F6962E}">
    <text>Not available</text>
  </threadedComment>
  <threadedComment ref="J18" dT="2025-09-28T15:55:02.63" personId="{E96B19C5-FCFF-456F-941D-EB8EC2A05F2B}" id="{FB8F1571-A2BB-4785-B03C-BD071CD96BDE}">
    <text>Not available</text>
  </threadedComment>
  <threadedComment ref="I19" dT="2025-09-28T15:55:02.63" personId="{E96B19C5-FCFF-456F-941D-EB8EC2A05F2B}" id="{F984B15E-3DD3-4377-B2BF-EB380F70AD6C}">
    <text>Not available</text>
  </threadedComment>
  <threadedComment ref="J19" dT="2025-09-28T15:55:02.63" personId="{E96B19C5-FCFF-456F-941D-EB8EC2A05F2B}" id="{FD7999B6-0F9A-421E-8ABD-754AC4A67E2A}">
    <text>Not available</text>
  </threadedComment>
  <threadedComment ref="I20" dT="2025-09-28T15:55:02.63" personId="{E96B19C5-FCFF-456F-941D-EB8EC2A05F2B}" id="{2759FDE8-7869-4296-B16F-DC5FC2F95844}">
    <text>Not available</text>
  </threadedComment>
  <threadedComment ref="J20" dT="2025-09-28T15:55:02.63" personId="{E96B19C5-FCFF-456F-941D-EB8EC2A05F2B}" id="{E8223501-2DD1-490D-A64F-D88860EE9C30}">
    <text>Not available</text>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F30B7-898F-4227-87DD-7236F1372F46}">
  <dimension ref="A1:A24"/>
  <sheetViews>
    <sheetView showGridLines="0" tabSelected="1" workbookViewId="0">
      <selection activeCell="A19" sqref="A19"/>
    </sheetView>
  </sheetViews>
  <sheetFormatPr baseColWidth="10" defaultColWidth="10.85546875" defaultRowHeight="15" x14ac:dyDescent="0.25"/>
  <cols>
    <col min="1" max="1" width="106.85546875" style="113" customWidth="1"/>
  </cols>
  <sheetData>
    <row r="1" spans="1:1" ht="18" x14ac:dyDescent="0.25">
      <c r="A1" s="112" t="s">
        <v>63</v>
      </c>
    </row>
    <row r="3" spans="1:1" ht="45" x14ac:dyDescent="0.25">
      <c r="A3" s="113" t="s">
        <v>64</v>
      </c>
    </row>
    <row r="5" spans="1:1" x14ac:dyDescent="0.25">
      <c r="A5" s="113" t="s">
        <v>65</v>
      </c>
    </row>
    <row r="6" spans="1:1" x14ac:dyDescent="0.25">
      <c r="A6" s="115" t="s">
        <v>68</v>
      </c>
    </row>
    <row r="7" spans="1:1" x14ac:dyDescent="0.25">
      <c r="A7" s="115" t="s">
        <v>69</v>
      </c>
    </row>
    <row r="8" spans="1:1" x14ac:dyDescent="0.25">
      <c r="A8" s="116" t="s">
        <v>66</v>
      </c>
    </row>
    <row r="9" spans="1:1" x14ac:dyDescent="0.25">
      <c r="A9" s="114" t="s">
        <v>74</v>
      </c>
    </row>
    <row r="10" spans="1:1" x14ac:dyDescent="0.25">
      <c r="A10" s="113" t="s">
        <v>73</v>
      </c>
    </row>
    <row r="12" spans="1:1" ht="30" x14ac:dyDescent="0.25">
      <c r="A12" s="115" t="s">
        <v>70</v>
      </c>
    </row>
    <row r="13" spans="1:1" x14ac:dyDescent="0.25">
      <c r="A13" s="115" t="s">
        <v>71</v>
      </c>
    </row>
    <row r="14" spans="1:1" x14ac:dyDescent="0.25">
      <c r="A14" s="116" t="s">
        <v>66</v>
      </c>
    </row>
    <row r="15" spans="1:1" ht="30" x14ac:dyDescent="0.25">
      <c r="A15" s="116" t="s">
        <v>90</v>
      </c>
    </row>
    <row r="16" spans="1:1" x14ac:dyDescent="0.25">
      <c r="A16" s="116"/>
    </row>
    <row r="17" spans="1:1" ht="30" x14ac:dyDescent="0.25">
      <c r="A17" s="115" t="s">
        <v>72</v>
      </c>
    </row>
    <row r="18" spans="1:1" x14ac:dyDescent="0.25">
      <c r="A18" s="113" t="s">
        <v>67</v>
      </c>
    </row>
    <row r="19" spans="1:1" x14ac:dyDescent="0.25">
      <c r="A19" s="114" t="s">
        <v>91</v>
      </c>
    </row>
    <row r="20" spans="1:1" x14ac:dyDescent="0.25">
      <c r="A20" s="113" t="s">
        <v>73</v>
      </c>
    </row>
    <row r="21" spans="1:1" x14ac:dyDescent="0.25">
      <c r="A21" s="114"/>
    </row>
    <row r="22" spans="1:1" x14ac:dyDescent="0.25">
      <c r="A22" s="117" t="s">
        <v>75</v>
      </c>
    </row>
    <row r="23" spans="1:1" ht="60" x14ac:dyDescent="0.25">
      <c r="A23" s="118" t="s">
        <v>76</v>
      </c>
    </row>
    <row r="24" spans="1:1" ht="30.95" customHeight="1" x14ac:dyDescent="0.25">
      <c r="A24" s="118" t="s">
        <v>77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49"/>
  <sheetViews>
    <sheetView zoomScale="85" zoomScaleNormal="85" workbookViewId="0">
      <selection activeCell="Q11" sqref="Q11"/>
    </sheetView>
  </sheetViews>
  <sheetFormatPr baseColWidth="10" defaultColWidth="10.7109375" defaultRowHeight="15" x14ac:dyDescent="0.25"/>
  <cols>
    <col min="19" max="19" width="11.42578125" bestFit="1" customWidth="1"/>
    <col min="26" max="26" width="10.7109375" customWidth="1"/>
    <col min="27" max="27" width="8.5703125" bestFit="1" customWidth="1"/>
  </cols>
  <sheetData>
    <row r="1" spans="1:34" ht="44.25" customHeight="1" x14ac:dyDescent="0.25">
      <c r="A1" s="93"/>
      <c r="B1" s="235" t="s">
        <v>55</v>
      </c>
      <c r="C1" s="236"/>
      <c r="D1" s="236"/>
      <c r="E1" s="236"/>
      <c r="F1" s="242" t="s">
        <v>0</v>
      </c>
      <c r="G1" s="240"/>
      <c r="H1" s="240"/>
      <c r="I1" s="240"/>
      <c r="J1" s="240"/>
      <c r="K1" s="241"/>
      <c r="L1" s="240" t="s">
        <v>60</v>
      </c>
      <c r="M1" s="240"/>
      <c r="N1" s="240"/>
      <c r="O1" s="240"/>
      <c r="P1" s="240"/>
      <c r="Q1" s="240"/>
      <c r="R1" s="240"/>
      <c r="S1" s="241"/>
      <c r="T1" s="243" t="s">
        <v>89</v>
      </c>
      <c r="U1" s="244"/>
      <c r="V1" s="244"/>
      <c r="W1" s="244"/>
      <c r="X1" s="244"/>
      <c r="Y1" s="245"/>
      <c r="Z1" s="233" t="s">
        <v>93</v>
      </c>
      <c r="AA1" s="234"/>
    </row>
    <row r="2" spans="1:34" ht="30.75" thickBot="1" x14ac:dyDescent="0.3">
      <c r="A2" s="94" t="s">
        <v>1</v>
      </c>
      <c r="B2" s="78" t="s">
        <v>44</v>
      </c>
      <c r="C2" s="3" t="s">
        <v>45</v>
      </c>
      <c r="D2" s="3" t="s">
        <v>3</v>
      </c>
      <c r="E2" s="3" t="s">
        <v>4</v>
      </c>
      <c r="F2" s="11" t="s">
        <v>44</v>
      </c>
      <c r="G2" s="3" t="s">
        <v>45</v>
      </c>
      <c r="H2" s="3" t="s">
        <v>3</v>
      </c>
      <c r="I2" s="3" t="s">
        <v>4</v>
      </c>
      <c r="J2" s="3" t="s">
        <v>5</v>
      </c>
      <c r="K2" s="5" t="s">
        <v>6</v>
      </c>
      <c r="L2" s="25" t="s">
        <v>56</v>
      </c>
      <c r="M2" s="83" t="s">
        <v>57</v>
      </c>
      <c r="N2" s="248" t="s">
        <v>58</v>
      </c>
      <c r="O2" s="249"/>
      <c r="P2" s="250"/>
      <c r="Q2" s="249" t="s">
        <v>59</v>
      </c>
      <c r="R2" s="249"/>
      <c r="S2" s="251"/>
      <c r="T2" s="3" t="s">
        <v>44</v>
      </c>
      <c r="U2" s="3" t="s">
        <v>2</v>
      </c>
      <c r="V2" s="3" t="s">
        <v>3</v>
      </c>
      <c r="W2" s="3" t="s">
        <v>35</v>
      </c>
      <c r="X2" s="3" t="s">
        <v>5</v>
      </c>
      <c r="Y2" s="5" t="s">
        <v>6</v>
      </c>
      <c r="Z2" s="3" t="s">
        <v>5</v>
      </c>
      <c r="AA2" s="5" t="s">
        <v>6</v>
      </c>
    </row>
    <row r="3" spans="1:34" ht="15.75" thickBot="1" x14ac:dyDescent="0.3">
      <c r="A3" s="94"/>
      <c r="B3" s="80"/>
      <c r="C3" s="4"/>
      <c r="D3" s="4"/>
      <c r="E3" s="4"/>
      <c r="F3" s="11"/>
      <c r="G3" s="3"/>
      <c r="H3" s="3"/>
      <c r="I3" s="3"/>
      <c r="J3" s="4"/>
      <c r="K3" s="160"/>
      <c r="L3" s="3" t="s">
        <v>4</v>
      </c>
      <c r="M3" s="3" t="s">
        <v>4</v>
      </c>
      <c r="N3" s="14" t="s">
        <v>4</v>
      </c>
      <c r="O3" s="84" t="s">
        <v>5</v>
      </c>
      <c r="P3" s="85" t="s">
        <v>6</v>
      </c>
      <c r="Q3" s="84" t="s">
        <v>4</v>
      </c>
      <c r="R3" s="84" t="s">
        <v>5</v>
      </c>
      <c r="S3" s="85" t="s">
        <v>6</v>
      </c>
      <c r="T3" s="3"/>
      <c r="U3" s="3"/>
      <c r="V3" s="3"/>
      <c r="W3" s="3"/>
      <c r="X3" s="3"/>
      <c r="Y3" s="5"/>
      <c r="Z3" s="195"/>
      <c r="AA3" s="216"/>
    </row>
    <row r="4" spans="1:34" ht="15.75" customHeight="1" thickBot="1" x14ac:dyDescent="0.3">
      <c r="A4" s="95" t="s">
        <v>7</v>
      </c>
      <c r="B4" s="237" t="s">
        <v>8</v>
      </c>
      <c r="C4" s="238"/>
      <c r="D4" s="238"/>
      <c r="E4" s="239"/>
      <c r="F4" s="246" t="s">
        <v>8</v>
      </c>
      <c r="G4" s="238"/>
      <c r="H4" s="238"/>
      <c r="I4" s="238"/>
      <c r="J4" s="238"/>
      <c r="K4" s="238"/>
      <c r="L4" s="79" t="s">
        <v>9</v>
      </c>
      <c r="M4" s="82" t="s">
        <v>9</v>
      </c>
      <c r="N4" s="252" t="s">
        <v>9</v>
      </c>
      <c r="O4" s="239"/>
      <c r="P4" s="239"/>
      <c r="Q4" s="242" t="s">
        <v>9</v>
      </c>
      <c r="R4" s="240"/>
      <c r="S4" s="240"/>
      <c r="T4" s="247" t="s">
        <v>8</v>
      </c>
      <c r="U4" s="247"/>
      <c r="V4" s="247"/>
      <c r="W4" s="247"/>
      <c r="X4" s="247"/>
      <c r="Y4" s="247"/>
      <c r="Z4" s="253" t="s">
        <v>8</v>
      </c>
      <c r="AA4" s="254"/>
    </row>
    <row r="5" spans="1:34" x14ac:dyDescent="0.25">
      <c r="A5" s="50" t="s">
        <v>10</v>
      </c>
      <c r="B5" s="150">
        <v>61.443360000000027</v>
      </c>
      <c r="C5" s="151">
        <v>62.925999999999981</v>
      </c>
      <c r="D5" s="151">
        <v>5.3665499999999984</v>
      </c>
      <c r="E5" s="151">
        <v>129.73590999999999</v>
      </c>
      <c r="F5" s="155">
        <v>139.07060000000001</v>
      </c>
      <c r="G5" s="135">
        <v>146.7731</v>
      </c>
      <c r="H5" s="135">
        <v>10.2502</v>
      </c>
      <c r="I5" s="136">
        <f t="shared" ref="I5:I20" si="0">F5+G5+H5</f>
        <v>296.09390000000002</v>
      </c>
      <c r="J5" s="29">
        <v>54.201068040000003</v>
      </c>
      <c r="K5" s="30">
        <f t="shared" ref="K5:K20" si="1">I5-J5</f>
        <v>241.89283196000002</v>
      </c>
      <c r="L5" s="46">
        <v>3.2010916811698471</v>
      </c>
      <c r="M5" s="148">
        <v>3.2010916811698471</v>
      </c>
      <c r="N5" s="72">
        <v>1.4025839176355879</v>
      </c>
      <c r="O5" s="29">
        <v>1.4251833551138267</v>
      </c>
      <c r="P5" s="29">
        <v>1.3975200484894927</v>
      </c>
      <c r="Q5" s="145">
        <v>1.4025839176355879</v>
      </c>
      <c r="R5" s="29">
        <f>IF(O5&gt;0.95,O5,AVERAGE($O$5,$O$6,$O$7,$O$8,$O$9,$O$10,$O$11,$O$12,$O$20,$O$19,$O$18,$O$17,$O$14))</f>
        <v>1.4251833551138267</v>
      </c>
      <c r="S5" s="30">
        <v>1.3975200484894927</v>
      </c>
      <c r="T5" s="29">
        <f>F5*$Q5</f>
        <v>195.05818697593182</v>
      </c>
      <c r="U5" s="29">
        <f t="shared" ref="U5:U20" si="2">G5*$Q5</f>
        <v>205.86158960151991</v>
      </c>
      <c r="V5" s="29">
        <f t="shared" ref="V5:V20" si="3">H5*$Q5</f>
        <v>14.376765672548302</v>
      </c>
      <c r="W5" s="29">
        <f>X5+Y5</f>
        <v>415.29654225000002</v>
      </c>
      <c r="X5" s="29">
        <f>J5*$Q5</f>
        <v>76.021546351576262</v>
      </c>
      <c r="Y5" s="30">
        <f t="shared" ref="Y5:Y20" si="4">K5*$Q5</f>
        <v>339.27499589842375</v>
      </c>
      <c r="Z5" s="70">
        <f>J5*$R5</f>
        <v>77.246459999999999</v>
      </c>
      <c r="AA5" s="18">
        <f>K5*$S5</f>
        <v>338.05008224999995</v>
      </c>
      <c r="AE5" s="8"/>
      <c r="AF5" s="8"/>
      <c r="AG5" s="8"/>
      <c r="AH5" s="8"/>
    </row>
    <row r="6" spans="1:34" x14ac:dyDescent="0.25">
      <c r="A6" s="51" t="s">
        <v>11</v>
      </c>
      <c r="B6" s="152">
        <v>39.315820000000024</v>
      </c>
      <c r="C6" s="149">
        <v>0</v>
      </c>
      <c r="D6" s="149">
        <v>2.8634899999999979</v>
      </c>
      <c r="E6" s="149">
        <v>42.179310000000022</v>
      </c>
      <c r="F6" s="156">
        <v>88.987229999999997</v>
      </c>
      <c r="G6" s="157">
        <v>0</v>
      </c>
      <c r="H6" s="157">
        <v>5.7061840000000004</v>
      </c>
      <c r="I6" s="158">
        <f t="shared" si="0"/>
        <v>94.69341399999999</v>
      </c>
      <c r="J6" s="8">
        <v>13.798402355</v>
      </c>
      <c r="K6" s="18">
        <f t="shared" si="1"/>
        <v>80.895011644999983</v>
      </c>
      <c r="L6" s="48">
        <v>2.5349617623901368</v>
      </c>
      <c r="M6" s="56">
        <v>2.5349617623901368</v>
      </c>
      <c r="N6" s="70">
        <v>1.1291486228809957</v>
      </c>
      <c r="O6" s="8">
        <v>1.2743910162634187</v>
      </c>
      <c r="P6" s="8">
        <v>1.1043743760870313</v>
      </c>
      <c r="Q6" s="146">
        <v>1.1291486228809957</v>
      </c>
      <c r="R6" s="8">
        <f t="shared" ref="R6:R20" si="5">IF(O6&gt;0.95,O6,AVERAGE($O$5,$O$6,$O$7,$O$8,$O$9,$O$10,$O$11,$O$12,$O$20,$O$19,$O$18,$O$17,$O$14))</f>
        <v>1.2743910162634187</v>
      </c>
      <c r="S6" s="18">
        <v>1.1043743760870313</v>
      </c>
      <c r="T6" s="8">
        <f t="shared" ref="T6:T20" si="6">F6*$Q6</f>
        <v>100.47980820849442</v>
      </c>
      <c r="U6" s="8">
        <f t="shared" si="2"/>
        <v>0</v>
      </c>
      <c r="V6" s="8">
        <f t="shared" si="3"/>
        <v>6.4431298055055723</v>
      </c>
      <c r="W6" s="8">
        <f t="shared" ref="W6:W20" si="7">X6+Y6</f>
        <v>106.92293801399998</v>
      </c>
      <c r="X6" s="8">
        <f t="shared" ref="X6:X19" si="8">J6*$Q6</f>
        <v>15.580447017106138</v>
      </c>
      <c r="Y6" s="18">
        <f t="shared" si="4"/>
        <v>91.342490996893844</v>
      </c>
      <c r="Z6" s="70">
        <f t="shared" ref="Z6:Z20" si="9">J6*$R6</f>
        <v>17.58456</v>
      </c>
      <c r="AA6" s="18">
        <f t="shared" ref="AA6:AA20" si="10">K6*$S6</f>
        <v>89.338378013999986</v>
      </c>
      <c r="AE6" s="8"/>
      <c r="AF6" s="8"/>
      <c r="AG6" s="8"/>
      <c r="AH6" s="8"/>
    </row>
    <row r="7" spans="1:34" x14ac:dyDescent="0.25">
      <c r="A7" s="51" t="s">
        <v>12</v>
      </c>
      <c r="B7" s="152">
        <v>57.581600000000016</v>
      </c>
      <c r="C7" s="149">
        <v>14.39539999999999</v>
      </c>
      <c r="D7" s="149">
        <v>6.7736900000000011</v>
      </c>
      <c r="E7" s="149">
        <v>78.750690000000006</v>
      </c>
      <c r="F7" s="156">
        <v>130.32990000000001</v>
      </c>
      <c r="G7" s="157">
        <v>33.57685</v>
      </c>
      <c r="H7" s="157">
        <v>13.66961</v>
      </c>
      <c r="I7" s="158">
        <f t="shared" si="0"/>
        <v>177.57636000000002</v>
      </c>
      <c r="J7" s="8">
        <v>30.387962399999999</v>
      </c>
      <c r="K7" s="18">
        <f t="shared" si="1"/>
        <v>147.18839760000003</v>
      </c>
      <c r="L7" s="48">
        <v>2.8956242037650717</v>
      </c>
      <c r="M7" s="56">
        <v>2.8956242037650717</v>
      </c>
      <c r="N7" s="70">
        <v>1.2841371679608704</v>
      </c>
      <c r="O7" s="8">
        <v>1.0925814492912496</v>
      </c>
      <c r="P7" s="8">
        <v>1.3236850404246807</v>
      </c>
      <c r="Q7" s="146">
        <v>1.2841371679608704</v>
      </c>
      <c r="R7" s="8">
        <f t="shared" si="5"/>
        <v>1.0925814492912496</v>
      </c>
      <c r="S7" s="18">
        <v>1.3236850404246807</v>
      </c>
      <c r="T7" s="8">
        <f t="shared" si="6"/>
        <v>167.36146868662345</v>
      </c>
      <c r="U7" s="8">
        <f t="shared" si="2"/>
        <v>43.11728106804695</v>
      </c>
      <c r="V7" s="8">
        <f t="shared" si="3"/>
        <v>17.553654272529595</v>
      </c>
      <c r="W7" s="8">
        <f t="shared" si="7"/>
        <v>228.03240402720002</v>
      </c>
      <c r="X7" s="8">
        <f t="shared" si="8"/>
        <v>39.022311976437415</v>
      </c>
      <c r="Y7" s="18">
        <f t="shared" si="4"/>
        <v>189.01009205076261</v>
      </c>
      <c r="Z7" s="70">
        <f t="shared" si="9"/>
        <v>33.201324</v>
      </c>
      <c r="AA7" s="18">
        <f t="shared" si="10"/>
        <v>194.83108002720002</v>
      </c>
      <c r="AE7" s="8"/>
      <c r="AF7" s="8"/>
      <c r="AG7" s="8"/>
      <c r="AH7" s="8"/>
    </row>
    <row r="8" spans="1:34" x14ac:dyDescent="0.25">
      <c r="A8" s="51" t="s">
        <v>13</v>
      </c>
      <c r="B8" s="152">
        <v>6722.5656000000008</v>
      </c>
      <c r="C8" s="149">
        <v>0</v>
      </c>
      <c r="D8" s="149">
        <v>186.39550999999989</v>
      </c>
      <c r="E8" s="149">
        <v>6908.9611100000011</v>
      </c>
      <c r="F8" s="156">
        <v>15215.82</v>
      </c>
      <c r="G8" s="157">
        <v>0</v>
      </c>
      <c r="H8" s="157">
        <v>376.15449999999998</v>
      </c>
      <c r="I8" s="158">
        <f t="shared" si="0"/>
        <v>15591.9745</v>
      </c>
      <c r="J8" s="8">
        <v>2034.5849314</v>
      </c>
      <c r="K8" s="18">
        <f t="shared" si="1"/>
        <v>13557.3895686</v>
      </c>
      <c r="L8" s="48">
        <v>2.4477478954517959</v>
      </c>
      <c r="M8" s="56">
        <v>2.4477478954517959</v>
      </c>
      <c r="N8" s="70">
        <v>1.0846217723586455</v>
      </c>
      <c r="O8" s="8">
        <v>1.0055514461085819</v>
      </c>
      <c r="P8" s="8">
        <v>1.0964880164829467</v>
      </c>
      <c r="Q8" s="146">
        <v>1.0846217723586455</v>
      </c>
      <c r="R8" s="8">
        <f t="shared" si="5"/>
        <v>1.0055514461085819</v>
      </c>
      <c r="S8" s="18">
        <v>1.0964880164829467</v>
      </c>
      <c r="T8" s="8">
        <f t="shared" si="6"/>
        <v>16503.409656290125</v>
      </c>
      <c r="U8" s="8">
        <f t="shared" si="2"/>
        <v>0</v>
      </c>
      <c r="V8" s="8">
        <f t="shared" si="3"/>
        <v>407.98536047068012</v>
      </c>
      <c r="W8" s="8">
        <f>X8+Y8</f>
        <v>16911.395016760805</v>
      </c>
      <c r="X8" s="8">
        <f t="shared" si="8"/>
        <v>2206.755114309261</v>
      </c>
      <c r="Y8" s="18">
        <f t="shared" si="4"/>
        <v>14704.639902451545</v>
      </c>
      <c r="Z8" s="70">
        <f t="shared" si="9"/>
        <v>2045.8798199999999</v>
      </c>
      <c r="AA8" s="18">
        <f t="shared" si="10"/>
        <v>14865.515196760805</v>
      </c>
      <c r="AE8" s="8"/>
      <c r="AF8" s="8"/>
      <c r="AG8" s="8"/>
      <c r="AH8" s="8"/>
    </row>
    <row r="9" spans="1:34" x14ac:dyDescent="0.25">
      <c r="A9" s="51" t="s">
        <v>14</v>
      </c>
      <c r="B9" s="152">
        <v>295.01949999999988</v>
      </c>
      <c r="C9" s="149">
        <v>22.377520000000004</v>
      </c>
      <c r="D9" s="149">
        <v>12.79726000000001</v>
      </c>
      <c r="E9" s="149">
        <v>330.19427999999988</v>
      </c>
      <c r="F9" s="156">
        <v>667.74559999999997</v>
      </c>
      <c r="G9" s="157">
        <v>52.194920000000003</v>
      </c>
      <c r="H9" s="157">
        <v>23.476949999999999</v>
      </c>
      <c r="I9" s="158">
        <f t="shared" si="0"/>
        <v>743.41746999999998</v>
      </c>
      <c r="J9" s="8">
        <v>104.41266027499999</v>
      </c>
      <c r="K9" s="18">
        <f t="shared" si="1"/>
        <v>639.00480972499997</v>
      </c>
      <c r="L9" s="48">
        <v>2.9748886981446208</v>
      </c>
      <c r="M9" s="56">
        <v>2.9748886981446208</v>
      </c>
      <c r="N9" s="70">
        <v>1.3213184669496669</v>
      </c>
      <c r="O9" s="8">
        <v>1.7438874895097103</v>
      </c>
      <c r="P9" s="8">
        <v>1.2522711685196464</v>
      </c>
      <c r="Q9" s="146">
        <v>1.3213184669496669</v>
      </c>
      <c r="R9" s="8">
        <f t="shared" si="5"/>
        <v>1.7438874895097103</v>
      </c>
      <c r="S9" s="18">
        <v>1.2522711685196464</v>
      </c>
      <c r="T9" s="8">
        <f t="shared" si="6"/>
        <v>882.30459250438548</v>
      </c>
      <c r="U9" s="8">
        <f t="shared" si="2"/>
        <v>68.966111676960509</v>
      </c>
      <c r="V9" s="8">
        <f t="shared" si="3"/>
        <v>31.02052758265398</v>
      </c>
      <c r="W9" s="8">
        <f t="shared" si="7"/>
        <v>982.29123176399992</v>
      </c>
      <c r="X9" s="8">
        <f t="shared" si="8"/>
        <v>137.96237620469938</v>
      </c>
      <c r="Y9" s="18">
        <f t="shared" si="4"/>
        <v>844.32885555930056</v>
      </c>
      <c r="Z9" s="70">
        <f>J9*$R9</f>
        <v>182.083932</v>
      </c>
      <c r="AA9" s="18">
        <f t="shared" si="10"/>
        <v>800.20729976400003</v>
      </c>
      <c r="AE9" s="8"/>
      <c r="AF9" s="8"/>
      <c r="AG9" s="8"/>
      <c r="AH9" s="8"/>
    </row>
    <row r="10" spans="1:34" x14ac:dyDescent="0.25">
      <c r="A10" s="51" t="s">
        <v>15</v>
      </c>
      <c r="B10" s="152">
        <v>166.14187999999999</v>
      </c>
      <c r="C10" s="149">
        <v>0</v>
      </c>
      <c r="D10" s="149">
        <v>11.033680000000004</v>
      </c>
      <c r="E10" s="149">
        <v>177.17555999999999</v>
      </c>
      <c r="F10" s="156">
        <v>376.04469999999998</v>
      </c>
      <c r="G10" s="157">
        <v>0</v>
      </c>
      <c r="H10" s="157">
        <v>22.266459999999999</v>
      </c>
      <c r="I10" s="158">
        <f t="shared" si="0"/>
        <v>398.31115999999997</v>
      </c>
      <c r="J10" s="8">
        <v>57.30915907</v>
      </c>
      <c r="K10" s="18">
        <f t="shared" si="1"/>
        <v>341.00200092999995</v>
      </c>
      <c r="L10" s="48">
        <v>2.6184187361146201</v>
      </c>
      <c r="M10" s="56">
        <v>2.6184187361146201</v>
      </c>
      <c r="N10" s="70">
        <v>1.1647170666410651</v>
      </c>
      <c r="O10" s="8">
        <v>1.2448808036575507</v>
      </c>
      <c r="P10" s="8">
        <v>1.1512446637114813</v>
      </c>
      <c r="Q10" s="146">
        <v>1.1647170666410651</v>
      </c>
      <c r="R10" s="8">
        <f t="shared" si="5"/>
        <v>1.2448808036575507</v>
      </c>
      <c r="S10" s="18">
        <v>1.1512446637114813</v>
      </c>
      <c r="T10" s="8">
        <f t="shared" si="6"/>
        <v>437.98567990991933</v>
      </c>
      <c r="U10" s="8">
        <f t="shared" si="2"/>
        <v>0</v>
      </c>
      <c r="V10" s="8">
        <f t="shared" si="3"/>
        <v>25.934125975680608</v>
      </c>
      <c r="W10" s="8">
        <f t="shared" si="7"/>
        <v>463.91980588559989</v>
      </c>
      <c r="X10" s="8">
        <f t="shared" si="8"/>
        <v>66.748955643676595</v>
      </c>
      <c r="Y10" s="18">
        <f t="shared" si="4"/>
        <v>397.17085024192329</v>
      </c>
      <c r="Z10" s="70">
        <f t="shared" si="9"/>
        <v>71.343072000000006</v>
      </c>
      <c r="AA10" s="18">
        <f t="shared" si="10"/>
        <v>392.57673388559999</v>
      </c>
      <c r="AE10" s="8"/>
      <c r="AF10" s="8"/>
      <c r="AG10" s="8"/>
      <c r="AH10" s="8"/>
    </row>
    <row r="11" spans="1:34" x14ac:dyDescent="0.25">
      <c r="A11" s="51" t="s">
        <v>16</v>
      </c>
      <c r="B11" s="152">
        <v>702.58171999999979</v>
      </c>
      <c r="C11" s="149">
        <v>68.097999999999985</v>
      </c>
      <c r="D11" s="149">
        <v>19.915420000000054</v>
      </c>
      <c r="E11" s="149">
        <v>790.59513999999979</v>
      </c>
      <c r="F11" s="156">
        <v>1590.22</v>
      </c>
      <c r="G11" s="157">
        <v>158.8366</v>
      </c>
      <c r="H11" s="157">
        <v>40.190219999999997</v>
      </c>
      <c r="I11" s="158">
        <f t="shared" si="0"/>
        <v>1789.2468200000001</v>
      </c>
      <c r="J11" s="8">
        <v>247.65002383000001</v>
      </c>
      <c r="K11" s="18">
        <f t="shared" si="1"/>
        <v>1541.5967961700001</v>
      </c>
      <c r="L11" s="48">
        <v>4.7390932917204642</v>
      </c>
      <c r="M11" s="56">
        <v>4.7390932917204642</v>
      </c>
      <c r="N11" s="70">
        <v>2.0940118951508326</v>
      </c>
      <c r="O11" s="8">
        <v>1.6688026982936877</v>
      </c>
      <c r="P11" s="8">
        <v>2.1623196835401353</v>
      </c>
      <c r="Q11" s="146">
        <v>2.0940118951508326</v>
      </c>
      <c r="R11" s="8">
        <f t="shared" si="5"/>
        <v>1.6688026982936877</v>
      </c>
      <c r="S11" s="18">
        <v>2.1623196835401353</v>
      </c>
      <c r="T11" s="8">
        <f t="shared" si="6"/>
        <v>3329.9395959067569</v>
      </c>
      <c r="U11" s="8">
        <f t="shared" si="2"/>
        <v>332.60572978531474</v>
      </c>
      <c r="V11" s="8">
        <f t="shared" si="3"/>
        <v>84.158798748728884</v>
      </c>
      <c r="W11" s="8">
        <f t="shared" si="7"/>
        <v>3746.704124440801</v>
      </c>
      <c r="X11" s="8">
        <f t="shared" si="8"/>
        <v>518.58209573440718</v>
      </c>
      <c r="Y11" s="18">
        <f t="shared" si="4"/>
        <v>3228.1220287063938</v>
      </c>
      <c r="Z11" s="70">
        <f t="shared" si="9"/>
        <v>413.27902800000004</v>
      </c>
      <c r="AA11" s="18">
        <f t="shared" si="10"/>
        <v>3333.4250964408011</v>
      </c>
      <c r="AE11" s="8"/>
      <c r="AF11" s="8"/>
      <c r="AG11" s="8"/>
      <c r="AH11" s="8"/>
    </row>
    <row r="12" spans="1:34" x14ac:dyDescent="0.25">
      <c r="A12" s="51" t="s">
        <v>17</v>
      </c>
      <c r="B12" s="152">
        <v>235.07601999999977</v>
      </c>
      <c r="C12" s="149">
        <v>4.8272000000000217</v>
      </c>
      <c r="D12" s="149">
        <v>19.423320000000029</v>
      </c>
      <c r="E12" s="149">
        <v>259.32653999999985</v>
      </c>
      <c r="F12" s="156">
        <v>532.06989999999996</v>
      </c>
      <c r="G12" s="157">
        <v>11.2593</v>
      </c>
      <c r="H12" s="157">
        <v>39.197139999999997</v>
      </c>
      <c r="I12" s="158">
        <f t="shared" si="0"/>
        <v>582.52634</v>
      </c>
      <c r="J12" s="8">
        <v>87.702652404999995</v>
      </c>
      <c r="K12" s="18">
        <f t="shared" si="1"/>
        <v>494.82368759500002</v>
      </c>
      <c r="L12" s="48">
        <v>2.5036325868274036</v>
      </c>
      <c r="M12" s="56">
        <v>2.5036325868274036</v>
      </c>
      <c r="N12" s="70">
        <v>1.0518828730958327</v>
      </c>
      <c r="O12" s="8">
        <v>1.0812788142607375</v>
      </c>
      <c r="P12" s="8">
        <v>1.1204543559098648</v>
      </c>
      <c r="Q12" s="146">
        <v>1.0518828730958327</v>
      </c>
      <c r="R12" s="8">
        <f t="shared" si="5"/>
        <v>1.0812788142607375</v>
      </c>
      <c r="S12" s="18">
        <v>1.1204543559098648</v>
      </c>
      <c r="T12" s="8">
        <f>F12*$Q12</f>
        <v>559.67521509981236</v>
      </c>
      <c r="U12" s="8">
        <f t="shared" si="2"/>
        <v>11.843464833047909</v>
      </c>
      <c r="V12" s="8">
        <f t="shared" si="3"/>
        <v>41.230800240339583</v>
      </c>
      <c r="W12" s="8">
        <f t="shared" si="7"/>
        <v>612.74948017319991</v>
      </c>
      <c r="X12" s="8">
        <f t="shared" si="8"/>
        <v>92.252917989896545</v>
      </c>
      <c r="Y12" s="18">
        <f t="shared" si="4"/>
        <v>520.49656218330335</v>
      </c>
      <c r="Z12" s="70">
        <f t="shared" si="9"/>
        <v>94.831020000000009</v>
      </c>
      <c r="AA12" s="18">
        <f t="shared" si="10"/>
        <v>554.42735617319988</v>
      </c>
      <c r="AE12" s="8"/>
      <c r="AF12" s="8"/>
      <c r="AG12" s="8"/>
      <c r="AH12" s="8"/>
    </row>
    <row r="13" spans="1:34" x14ac:dyDescent="0.25">
      <c r="A13" s="51" t="s">
        <v>18</v>
      </c>
      <c r="B13" s="152">
        <v>626.16541999999947</v>
      </c>
      <c r="C13" s="149">
        <v>294.91606000000019</v>
      </c>
      <c r="D13" s="149">
        <v>3.2159400000000429</v>
      </c>
      <c r="E13" s="149">
        <v>924.29741999999965</v>
      </c>
      <c r="F13" s="156">
        <v>1417.26</v>
      </c>
      <c r="G13" s="157">
        <v>687.88319999999999</v>
      </c>
      <c r="H13" s="157">
        <v>6.4899120000000003</v>
      </c>
      <c r="I13" s="158">
        <f t="shared" si="0"/>
        <v>2111.633112</v>
      </c>
      <c r="J13" s="8">
        <v>323.62032945499999</v>
      </c>
      <c r="K13" s="18">
        <f t="shared" si="1"/>
        <v>1788.0127825449999</v>
      </c>
      <c r="L13" s="48">
        <v>3.7985463346544894</v>
      </c>
      <c r="M13" s="56">
        <v>3.7985463346544894</v>
      </c>
      <c r="N13" s="70">
        <v>1.6626877827020927</v>
      </c>
      <c r="O13" s="8">
        <v>0.82747498728208424</v>
      </c>
      <c r="P13" s="8">
        <v>1.8138566348811751</v>
      </c>
      <c r="Q13" s="146">
        <v>1.6626877827020927</v>
      </c>
      <c r="R13" s="8">
        <f t="shared" si="5"/>
        <v>1.3154730259241221</v>
      </c>
      <c r="S13" s="18">
        <v>1.8138566348811751</v>
      </c>
      <c r="T13" s="8">
        <f t="shared" si="6"/>
        <v>2356.4608869123681</v>
      </c>
      <c r="U13" s="8">
        <f t="shared" si="2"/>
        <v>1143.7349925660201</v>
      </c>
      <c r="V13" s="8">
        <f t="shared" si="3"/>
        <v>10.790697393211705</v>
      </c>
      <c r="W13" s="8">
        <f t="shared" si="7"/>
        <v>3510.9865768715999</v>
      </c>
      <c r="X13" s="8">
        <f t="shared" si="8"/>
        <v>538.07956801885473</v>
      </c>
      <c r="Y13" s="18">
        <f t="shared" si="4"/>
        <v>2972.9070088527451</v>
      </c>
      <c r="Z13" s="70">
        <f t="shared" si="9"/>
        <v>425.71381403873011</v>
      </c>
      <c r="AA13" s="18">
        <f t="shared" si="10"/>
        <v>3243.1988488715997</v>
      </c>
      <c r="AE13" s="8"/>
      <c r="AF13" s="8"/>
      <c r="AG13" s="8"/>
      <c r="AH13" s="8"/>
    </row>
    <row r="14" spans="1:34" x14ac:dyDescent="0.25">
      <c r="A14" s="51" t="s">
        <v>19</v>
      </c>
      <c r="B14" s="152">
        <v>666.56735999999967</v>
      </c>
      <c r="C14" s="149">
        <v>0</v>
      </c>
      <c r="D14" s="149">
        <v>35.898030000000041</v>
      </c>
      <c r="E14" s="149">
        <v>702.46538999999973</v>
      </c>
      <c r="F14" s="156">
        <v>1508.7049999999999</v>
      </c>
      <c r="G14" s="157">
        <v>0</v>
      </c>
      <c r="H14" s="157">
        <v>72.443839999999994</v>
      </c>
      <c r="I14" s="158">
        <f t="shared" si="0"/>
        <v>1581.1488399999998</v>
      </c>
      <c r="J14" s="8">
        <v>220.77664704</v>
      </c>
      <c r="K14" s="18">
        <f t="shared" si="1"/>
        <v>1360.3721929599999</v>
      </c>
      <c r="L14" s="48">
        <v>2.436486954184605</v>
      </c>
      <c r="M14" s="56">
        <v>2.436486954184605</v>
      </c>
      <c r="N14" s="70">
        <v>1.0824709952677194</v>
      </c>
      <c r="O14" s="8">
        <v>1.1442854821245139</v>
      </c>
      <c r="P14" s="8">
        <v>1.0724390384125542</v>
      </c>
      <c r="Q14" s="146">
        <v>1.0824709952677194</v>
      </c>
      <c r="R14" s="8">
        <f t="shared" si="5"/>
        <v>1.1442854821245139</v>
      </c>
      <c r="S14" s="18">
        <v>1.0724390384125542</v>
      </c>
      <c r="T14" s="8">
        <f t="shared" si="6"/>
        <v>1633.1294029153846</v>
      </c>
      <c r="U14" s="8">
        <f t="shared" si="2"/>
        <v>0</v>
      </c>
      <c r="V14" s="8">
        <f t="shared" si="3"/>
        <v>78.418355585815419</v>
      </c>
      <c r="W14" s="8">
        <f t="shared" si="7"/>
        <v>1711.5477585012</v>
      </c>
      <c r="X14" s="8">
        <f t="shared" si="8"/>
        <v>238.9843168532588</v>
      </c>
      <c r="Y14" s="18">
        <f t="shared" si="4"/>
        <v>1472.5634416479411</v>
      </c>
      <c r="Z14" s="70">
        <f t="shared" si="9"/>
        <v>252.63151200000001</v>
      </c>
      <c r="AA14" s="18">
        <f t="shared" si="10"/>
        <v>1458.9162465011998</v>
      </c>
      <c r="AE14" s="8"/>
      <c r="AF14" s="8"/>
      <c r="AG14" s="8"/>
      <c r="AH14" s="8"/>
    </row>
    <row r="15" spans="1:34" x14ac:dyDescent="0.25">
      <c r="A15" s="51" t="s">
        <v>20</v>
      </c>
      <c r="B15" s="152">
        <v>114.24085999999996</v>
      </c>
      <c r="C15" s="149">
        <v>340.99857999999915</v>
      </c>
      <c r="D15" s="149">
        <v>39.252289999999988</v>
      </c>
      <c r="E15" s="149">
        <v>494.49172999999905</v>
      </c>
      <c r="F15" s="156">
        <v>258.57220000000001</v>
      </c>
      <c r="G15" s="157">
        <v>795.36929999999995</v>
      </c>
      <c r="H15" s="157">
        <v>68.130660000000006</v>
      </c>
      <c r="I15" s="158">
        <f t="shared" si="0"/>
        <v>1122.0721599999999</v>
      </c>
      <c r="J15" s="8">
        <v>240.968474515</v>
      </c>
      <c r="K15" s="18">
        <f t="shared" si="1"/>
        <v>881.10368548499991</v>
      </c>
      <c r="L15" s="48">
        <v>0.86103185188152853</v>
      </c>
      <c r="M15" s="56">
        <f>AVERAGE(L5:L14,L17,L18,L19,L20,L16)</f>
        <v>2.7843449426649367</v>
      </c>
      <c r="N15" s="70">
        <v>0.37945253897218167</v>
      </c>
      <c r="O15" s="8">
        <v>0.46008700608302477</v>
      </c>
      <c r="P15" s="8">
        <v>0.35740023700917889</v>
      </c>
      <c r="Q15" s="146">
        <v>1.32</v>
      </c>
      <c r="R15" s="8">
        <f t="shared" si="5"/>
        <v>1.3154730259241221</v>
      </c>
      <c r="S15" s="18">
        <f>AVERAGE(P5,P6,P7,P8,P9,P10,P11,P12,P19,P14,P13,P16)</f>
        <v>1.3511041380865387</v>
      </c>
      <c r="T15" s="8">
        <f t="shared" si="6"/>
        <v>341.31530400000003</v>
      </c>
      <c r="U15" s="8">
        <f t="shared" si="2"/>
        <v>1049.8874759999999</v>
      </c>
      <c r="V15" s="8">
        <f t="shared" si="3"/>
        <v>89.932471200000009</v>
      </c>
      <c r="W15" s="8">
        <f t="shared" si="7"/>
        <v>1481.1352511999999</v>
      </c>
      <c r="X15" s="8">
        <f t="shared" si="8"/>
        <v>318.07838635979999</v>
      </c>
      <c r="Y15" s="18">
        <f t="shared" si="4"/>
        <v>1163.0568648402</v>
      </c>
      <c r="Z15" s="70">
        <f t="shared" si="9"/>
        <v>316.98752832256673</v>
      </c>
      <c r="AA15" s="18">
        <f t="shared" si="10"/>
        <v>1190.4628355420834</v>
      </c>
      <c r="AE15" s="8"/>
      <c r="AF15" s="8"/>
      <c r="AG15" s="8"/>
      <c r="AH15" s="8"/>
    </row>
    <row r="16" spans="1:34" x14ac:dyDescent="0.25">
      <c r="A16" s="51" t="s">
        <v>21</v>
      </c>
      <c r="B16" s="152">
        <v>38.16936000000004</v>
      </c>
      <c r="C16" s="149">
        <v>51.478640000000006</v>
      </c>
      <c r="D16" s="149">
        <v>13.039319999999991</v>
      </c>
      <c r="E16" s="149">
        <v>102.68732000000004</v>
      </c>
      <c r="F16" s="156">
        <v>86.392330000000001</v>
      </c>
      <c r="G16" s="157">
        <v>120.0724</v>
      </c>
      <c r="H16" s="157">
        <v>26.313939999999999</v>
      </c>
      <c r="I16" s="158">
        <f t="shared" si="0"/>
        <v>232.77867000000001</v>
      </c>
      <c r="J16" s="8">
        <v>50.758976339999997</v>
      </c>
      <c r="K16" s="18">
        <f t="shared" si="1"/>
        <v>182.01969366</v>
      </c>
      <c r="L16" s="48">
        <v>2.1542491364698182</v>
      </c>
      <c r="M16" s="56">
        <v>2.1542491364698182</v>
      </c>
      <c r="N16" s="70">
        <v>0.95031933310899996</v>
      </c>
      <c r="O16" s="8">
        <v>0.37200253751216605</v>
      </c>
      <c r="P16" s="8">
        <v>1.1115918193684098</v>
      </c>
      <c r="Q16" s="146">
        <v>1.32</v>
      </c>
      <c r="R16" s="8">
        <f t="shared" si="5"/>
        <v>1.3154730259241221</v>
      </c>
      <c r="S16" s="18">
        <v>1.1115918193684098</v>
      </c>
      <c r="T16" s="8">
        <f t="shared" si="6"/>
        <v>114.03787560000001</v>
      </c>
      <c r="U16" s="8">
        <f t="shared" si="2"/>
        <v>158.49556800000002</v>
      </c>
      <c r="V16" s="8">
        <f t="shared" si="3"/>
        <v>34.734400800000003</v>
      </c>
      <c r="W16" s="8">
        <f t="shared" si="7"/>
        <v>307.2678444</v>
      </c>
      <c r="X16" s="8">
        <f t="shared" si="8"/>
        <v>67.001848768800002</v>
      </c>
      <c r="Y16" s="18">
        <f t="shared" si="4"/>
        <v>240.26599563120001</v>
      </c>
      <c r="Z16" s="70">
        <f t="shared" si="9"/>
        <v>66.772064198790716</v>
      </c>
      <c r="AA16" s="18">
        <f t="shared" si="10"/>
        <v>202.3316024364</v>
      </c>
      <c r="AE16" s="8"/>
      <c r="AF16" s="8"/>
      <c r="AG16" s="8"/>
      <c r="AH16" s="8"/>
    </row>
    <row r="17" spans="1:34" x14ac:dyDescent="0.25">
      <c r="A17" s="51" t="s">
        <v>22</v>
      </c>
      <c r="B17" s="152">
        <v>342.70534000000009</v>
      </c>
      <c r="C17" s="149">
        <v>8.4476000000000209</v>
      </c>
      <c r="D17" s="149">
        <v>33.170199999999987</v>
      </c>
      <c r="E17" s="149">
        <v>384.32314000000008</v>
      </c>
      <c r="F17" s="156">
        <v>775.67750000000001</v>
      </c>
      <c r="G17" s="157">
        <v>19.703779999999998</v>
      </c>
      <c r="H17" s="157">
        <v>66.938959999999994</v>
      </c>
      <c r="I17" s="158">
        <f t="shared" si="0"/>
        <v>862.32024000000001</v>
      </c>
      <c r="J17" s="8">
        <v>133.87896613500001</v>
      </c>
      <c r="K17" s="18">
        <f t="shared" si="1"/>
        <v>728.44127386499997</v>
      </c>
      <c r="L17" s="48">
        <v>1.6651038491379935</v>
      </c>
      <c r="M17" s="56">
        <v>1.6651038491379935</v>
      </c>
      <c r="N17" s="70">
        <v>0.74211170055198994</v>
      </c>
      <c r="O17" s="8">
        <v>1.2703101981569542</v>
      </c>
      <c r="P17" s="8">
        <v>0.64503500911437894</v>
      </c>
      <c r="Q17" s="146">
        <v>1.32</v>
      </c>
      <c r="R17" s="8">
        <f t="shared" si="5"/>
        <v>1.2703101981569542</v>
      </c>
      <c r="S17" s="18">
        <f>AVERAGE(P5,P6,P7,P8,P9,P10,P11,P12,P19,P14,P13,P16)</f>
        <v>1.3511041380865387</v>
      </c>
      <c r="T17" s="8">
        <f t="shared" si="6"/>
        <v>1023.8943</v>
      </c>
      <c r="U17" s="8">
        <f t="shared" si="2"/>
        <v>26.0089896</v>
      </c>
      <c r="V17" s="8">
        <f t="shared" si="3"/>
        <v>88.359427199999999</v>
      </c>
      <c r="W17" s="8">
        <f>X17+Y17</f>
        <v>1138.2627168000001</v>
      </c>
      <c r="X17" s="8">
        <f t="shared" si="8"/>
        <v>176.72023529820004</v>
      </c>
      <c r="Y17" s="18">
        <f t="shared" si="4"/>
        <v>961.54248150180001</v>
      </c>
      <c r="Z17" s="70">
        <f t="shared" si="9"/>
        <v>170.06781600000002</v>
      </c>
      <c r="AA17" s="18">
        <f t="shared" si="10"/>
        <v>984.20001947203104</v>
      </c>
      <c r="AE17" s="8"/>
      <c r="AF17" s="8"/>
      <c r="AG17" s="8"/>
      <c r="AH17" s="8"/>
    </row>
    <row r="18" spans="1:34" x14ac:dyDescent="0.25">
      <c r="A18" s="51" t="s">
        <v>23</v>
      </c>
      <c r="B18" s="152">
        <v>406.20888000000019</v>
      </c>
      <c r="C18" s="149">
        <v>0</v>
      </c>
      <c r="D18" s="149">
        <v>33.700869999999973</v>
      </c>
      <c r="E18" s="149">
        <v>439.90975000000014</v>
      </c>
      <c r="F18" s="156">
        <v>919.41110000000003</v>
      </c>
      <c r="G18" s="157">
        <v>0</v>
      </c>
      <c r="H18" s="157">
        <v>68.009879999999995</v>
      </c>
      <c r="I18" s="158">
        <f t="shared" si="0"/>
        <v>987.42097999999999</v>
      </c>
      <c r="J18" s="8">
        <v>147.46908782</v>
      </c>
      <c r="K18" s="18">
        <f t="shared" si="1"/>
        <v>839.95189217999996</v>
      </c>
      <c r="L18" s="48">
        <v>2.2403433439718028</v>
      </c>
      <c r="M18" s="56">
        <v>2.2403433439718028</v>
      </c>
      <c r="N18" s="70">
        <v>0.99810405118270829</v>
      </c>
      <c r="O18" s="8">
        <v>1.3556719103329706</v>
      </c>
      <c r="P18" s="8">
        <v>0.93532640104159825</v>
      </c>
      <c r="Q18" s="146">
        <v>0.99810405118270829</v>
      </c>
      <c r="R18" s="8">
        <f t="shared" si="5"/>
        <v>1.3556719103329706</v>
      </c>
      <c r="S18" s="18">
        <f>AVERAGE(P5,P6,P7,P8,P9,P10,P11,P12,P19,P14,P13,P16)</f>
        <v>1.3511041380865387</v>
      </c>
      <c r="T18" s="8">
        <f t="shared" si="6"/>
        <v>917.6679436123502</v>
      </c>
      <c r="U18" s="8">
        <f t="shared" si="2"/>
        <v>0</v>
      </c>
      <c r="V18" s="8">
        <f t="shared" si="3"/>
        <v>67.880936748449841</v>
      </c>
      <c r="W18" s="8">
        <f t="shared" si="7"/>
        <v>985.5488803607999</v>
      </c>
      <c r="X18" s="8">
        <f t="shared" si="8"/>
        <v>147.18949397736057</v>
      </c>
      <c r="Y18" s="18">
        <f t="shared" si="4"/>
        <v>838.3593863834393</v>
      </c>
      <c r="Z18" s="70">
        <f t="shared" si="9"/>
        <v>199.91970000000001</v>
      </c>
      <c r="AA18" s="18">
        <f t="shared" si="10"/>
        <v>1134.8624773180161</v>
      </c>
      <c r="AE18" s="8"/>
      <c r="AF18" s="8"/>
      <c r="AG18" s="8"/>
      <c r="AH18" s="8"/>
    </row>
    <row r="19" spans="1:34" x14ac:dyDescent="0.25">
      <c r="A19" s="51" t="s">
        <v>24</v>
      </c>
      <c r="B19" s="152">
        <v>207.7419999999999</v>
      </c>
      <c r="C19" s="149">
        <v>28.876999999999999</v>
      </c>
      <c r="D19" s="149">
        <v>78.669500000000028</v>
      </c>
      <c r="E19" s="149">
        <v>315.28849999999994</v>
      </c>
      <c r="F19" s="156">
        <v>470.2022</v>
      </c>
      <c r="G19" s="157">
        <v>67.354770000000002</v>
      </c>
      <c r="H19" s="157">
        <v>158.7586</v>
      </c>
      <c r="I19" s="158">
        <f t="shared" si="0"/>
        <v>696.31556999999998</v>
      </c>
      <c r="J19" s="8">
        <v>157.22604050000001</v>
      </c>
      <c r="K19" s="18">
        <f t="shared" si="1"/>
        <v>539.08952950000003</v>
      </c>
      <c r="L19" s="48">
        <v>3.4075507339468465</v>
      </c>
      <c r="M19" s="56">
        <v>3.4075507339468465</v>
      </c>
      <c r="N19" s="70">
        <v>1.54292336099852</v>
      </c>
      <c r="O19" s="8">
        <v>1.3232037856985912</v>
      </c>
      <c r="P19" s="8">
        <v>1.6070048112110478</v>
      </c>
      <c r="Q19" s="146">
        <v>1.54292336099852</v>
      </c>
      <c r="R19" s="8">
        <f t="shared" si="5"/>
        <v>1.3232037856985912</v>
      </c>
      <c r="S19" s="18">
        <v>1.6070048112110478</v>
      </c>
      <c r="T19" s="8">
        <f t="shared" si="6"/>
        <v>725.48595877289836</v>
      </c>
      <c r="U19" s="8">
        <f t="shared" si="2"/>
        <v>103.92324810768228</v>
      </c>
      <c r="V19" s="8">
        <f t="shared" si="3"/>
        <v>244.95235269941963</v>
      </c>
      <c r="W19" s="8">
        <f t="shared" si="7"/>
        <v>1074.3615595800002</v>
      </c>
      <c r="X19" s="8">
        <f t="shared" si="8"/>
        <v>242.58773084474944</v>
      </c>
      <c r="Y19" s="18">
        <f t="shared" si="4"/>
        <v>831.77382873525085</v>
      </c>
      <c r="Z19" s="70">
        <f t="shared" si="9"/>
        <v>208.04209200000003</v>
      </c>
      <c r="AA19" s="18">
        <f t="shared" si="10"/>
        <v>866.31946758000015</v>
      </c>
      <c r="AE19" s="8"/>
      <c r="AF19" s="8"/>
      <c r="AG19" s="8"/>
      <c r="AH19" s="8"/>
    </row>
    <row r="20" spans="1:34" ht="15.75" thickBot="1" x14ac:dyDescent="0.3">
      <c r="A20" s="52" t="s">
        <v>25</v>
      </c>
      <c r="B20" s="153">
        <v>476.54807999999991</v>
      </c>
      <c r="C20" s="154">
        <v>0</v>
      </c>
      <c r="D20" s="154">
        <v>59.428390000000029</v>
      </c>
      <c r="E20" s="154">
        <v>535.97646999999995</v>
      </c>
      <c r="F20" s="159">
        <v>1078.616</v>
      </c>
      <c r="G20" s="137">
        <v>0</v>
      </c>
      <c r="H20" s="137">
        <v>119.92919999999999</v>
      </c>
      <c r="I20" s="138">
        <f t="shared" si="0"/>
        <v>1198.5452</v>
      </c>
      <c r="J20" s="22">
        <v>194.75131261999999</v>
      </c>
      <c r="K20" s="23">
        <f t="shared" si="1"/>
        <v>1003.79388738</v>
      </c>
      <c r="L20" s="49">
        <v>2.1474349320245349</v>
      </c>
      <c r="M20" s="58">
        <v>2.1474349320245349</v>
      </c>
      <c r="N20" s="71">
        <v>0.96030971082375527</v>
      </c>
      <c r="O20" s="22">
        <v>1.4711208882017959</v>
      </c>
      <c r="P20" s="22">
        <v>0.86120455731958678</v>
      </c>
      <c r="Q20" s="147">
        <v>1.32</v>
      </c>
      <c r="R20" s="22">
        <f t="shared" si="5"/>
        <v>1.4711208882017959</v>
      </c>
      <c r="S20" s="23">
        <f>AVERAGE(P5,P6,P7,P8,P9,P10,P11,P12,P19,P14,P13,P16)</f>
        <v>1.3511041380865387</v>
      </c>
      <c r="T20" s="22">
        <f t="shared" si="6"/>
        <v>1423.7731200000001</v>
      </c>
      <c r="U20" s="22">
        <f t="shared" si="2"/>
        <v>0</v>
      </c>
      <c r="V20" s="22">
        <f t="shared" si="3"/>
        <v>158.306544</v>
      </c>
      <c r="W20" s="22">
        <f t="shared" si="7"/>
        <v>1582.0796640000001</v>
      </c>
      <c r="X20" s="22">
        <f>J20*$Q20</f>
        <v>257.07173265839998</v>
      </c>
      <c r="Y20" s="23">
        <f t="shared" si="4"/>
        <v>1325.0079313416002</v>
      </c>
      <c r="Z20" s="71">
        <f t="shared" si="9"/>
        <v>286.502724</v>
      </c>
      <c r="AA20" s="23">
        <f t="shared" si="10"/>
        <v>1356.2300750250911</v>
      </c>
      <c r="AE20" s="8"/>
      <c r="AF20" s="8"/>
      <c r="AG20" s="8"/>
      <c r="AH20" s="8"/>
    </row>
    <row r="22" spans="1:34" x14ac:dyDescent="0.25">
      <c r="B22" s="59"/>
      <c r="T22" s="48"/>
      <c r="W22" s="8"/>
    </row>
    <row r="39" spans="9:9" x14ac:dyDescent="0.25">
      <c r="I39" s="7"/>
    </row>
    <row r="40" spans="9:9" x14ac:dyDescent="0.25">
      <c r="I40" s="7"/>
    </row>
    <row r="41" spans="9:9" x14ac:dyDescent="0.25">
      <c r="I41" s="7"/>
    </row>
    <row r="42" spans="9:9" x14ac:dyDescent="0.25">
      <c r="I42" s="7"/>
    </row>
    <row r="43" spans="9:9" x14ac:dyDescent="0.25">
      <c r="I43" s="7"/>
    </row>
    <row r="44" spans="9:9" x14ac:dyDescent="0.25">
      <c r="I44" s="7"/>
    </row>
    <row r="45" spans="9:9" x14ac:dyDescent="0.25">
      <c r="I45" s="7"/>
    </row>
    <row r="46" spans="9:9" x14ac:dyDescent="0.25">
      <c r="I46" s="7"/>
    </row>
    <row r="47" spans="9:9" x14ac:dyDescent="0.25">
      <c r="I47" s="7"/>
    </row>
    <row r="48" spans="9:9" x14ac:dyDescent="0.25">
      <c r="I48" s="7"/>
    </row>
    <row r="49" spans="9:9" x14ac:dyDescent="0.25">
      <c r="I49" s="7"/>
    </row>
  </sheetData>
  <mergeCells count="13">
    <mergeCell ref="Z1:AA1"/>
    <mergeCell ref="B1:E1"/>
    <mergeCell ref="B4:E4"/>
    <mergeCell ref="L1:S1"/>
    <mergeCell ref="F1:K1"/>
    <mergeCell ref="T1:Y1"/>
    <mergeCell ref="F4:K4"/>
    <mergeCell ref="T4:Y4"/>
    <mergeCell ref="N2:P2"/>
    <mergeCell ref="Q2:S2"/>
    <mergeCell ref="N4:P4"/>
    <mergeCell ref="Q4:S4"/>
    <mergeCell ref="Z4:AA4"/>
  </mergeCells>
  <pageMargins left="0.7" right="0.7" top="0.78749999999999998" bottom="0.78749999999999998" header="0.511811023622047" footer="0.511811023622047"/>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0"/>
  <sheetViews>
    <sheetView topLeftCell="K1" zoomScaleNormal="100" workbookViewId="0">
      <selection activeCell="AF1" sqref="AF1:AG1"/>
    </sheetView>
  </sheetViews>
  <sheetFormatPr baseColWidth="10" defaultColWidth="8.7109375" defaultRowHeight="15" x14ac:dyDescent="0.25"/>
  <cols>
    <col min="2" max="2" width="9.85546875" customWidth="1"/>
    <col min="3" max="3" width="10.28515625" customWidth="1"/>
    <col min="4" max="4" width="12.42578125" customWidth="1"/>
    <col min="5" max="5" width="13.140625" customWidth="1"/>
    <col min="6" max="6" width="9.85546875" customWidth="1"/>
    <col min="8" max="9" width="10.85546875" customWidth="1"/>
    <col min="10" max="10" width="14.7109375" customWidth="1"/>
    <col min="11" max="11" width="15.42578125" customWidth="1"/>
    <col min="12" max="12" width="10.140625" customWidth="1"/>
    <col min="13" max="13" width="7.5703125" bestFit="1" customWidth="1"/>
    <col min="14" max="14" width="9.7109375" customWidth="1"/>
    <col min="16" max="16" width="11.140625" customWidth="1"/>
    <col min="17" max="17" width="10.42578125" customWidth="1"/>
    <col min="19" max="19" width="9.28515625" customWidth="1"/>
    <col min="23" max="23" width="10.28515625" bestFit="1" customWidth="1"/>
    <col min="24" max="24" width="12" customWidth="1"/>
    <col min="25" max="25" width="11.85546875" customWidth="1"/>
    <col min="26" max="26" width="13" customWidth="1"/>
    <col min="27" max="27" width="13.140625" customWidth="1"/>
    <col min="28" max="29" width="10.7109375" customWidth="1"/>
    <col min="30" max="30" width="10.28515625" customWidth="1"/>
    <col min="32" max="32" width="9.7109375" bestFit="1" customWidth="1"/>
    <col min="33" max="33" width="9.5703125" bestFit="1" customWidth="1"/>
    <col min="38" max="39" width="9.42578125" bestFit="1" customWidth="1"/>
  </cols>
  <sheetData>
    <row r="1" spans="1:39" ht="63" customHeight="1" x14ac:dyDescent="0.25">
      <c r="A1" s="9"/>
      <c r="B1" s="256" t="s">
        <v>55</v>
      </c>
      <c r="C1" s="256"/>
      <c r="D1" s="256"/>
      <c r="E1" s="256"/>
      <c r="F1" s="256"/>
      <c r="G1" s="256"/>
      <c r="H1" s="258" t="s">
        <v>0</v>
      </c>
      <c r="I1" s="258"/>
      <c r="J1" s="258"/>
      <c r="K1" s="258"/>
      <c r="L1" s="258"/>
      <c r="M1" s="258"/>
      <c r="N1" s="258"/>
      <c r="O1" s="258"/>
      <c r="P1" s="242" t="s">
        <v>60</v>
      </c>
      <c r="Q1" s="240"/>
      <c r="R1" s="240"/>
      <c r="S1" s="240"/>
      <c r="T1" s="240"/>
      <c r="U1" s="240"/>
      <c r="V1" s="240"/>
      <c r="W1" s="241"/>
      <c r="X1" s="255" t="s">
        <v>89</v>
      </c>
      <c r="Y1" s="255"/>
      <c r="Z1" s="255"/>
      <c r="AA1" s="255"/>
      <c r="AB1" s="255"/>
      <c r="AC1" s="255"/>
      <c r="AD1" s="255"/>
      <c r="AE1" s="255"/>
      <c r="AF1" s="233" t="s">
        <v>93</v>
      </c>
      <c r="AG1" s="234"/>
    </row>
    <row r="2" spans="1:39" ht="60.75" thickBot="1" x14ac:dyDescent="0.3">
      <c r="A2" s="10" t="s">
        <v>1</v>
      </c>
      <c r="B2" s="86" t="s">
        <v>26</v>
      </c>
      <c r="C2" s="19" t="s">
        <v>27</v>
      </c>
      <c r="D2" s="12" t="s">
        <v>28</v>
      </c>
      <c r="E2" s="12" t="s">
        <v>29</v>
      </c>
      <c r="F2" s="19" t="s">
        <v>30</v>
      </c>
      <c r="G2" s="19" t="s">
        <v>4</v>
      </c>
      <c r="H2" s="11" t="s">
        <v>26</v>
      </c>
      <c r="I2" s="3" t="s">
        <v>27</v>
      </c>
      <c r="J2" s="12" t="s">
        <v>28</v>
      </c>
      <c r="K2" s="12" t="s">
        <v>29</v>
      </c>
      <c r="L2" s="3" t="s">
        <v>30</v>
      </c>
      <c r="M2" s="3" t="s">
        <v>4</v>
      </c>
      <c r="N2" s="19" t="s">
        <v>5</v>
      </c>
      <c r="O2" s="5" t="s">
        <v>6</v>
      </c>
      <c r="P2" s="24" t="s">
        <v>56</v>
      </c>
      <c r="Q2" s="83" t="s">
        <v>57</v>
      </c>
      <c r="R2" s="248" t="s">
        <v>58</v>
      </c>
      <c r="S2" s="249"/>
      <c r="T2" s="250"/>
      <c r="U2" s="249" t="s">
        <v>59</v>
      </c>
      <c r="V2" s="249"/>
      <c r="W2" s="251"/>
      <c r="X2" s="3" t="s">
        <v>26</v>
      </c>
      <c r="Y2" s="3" t="s">
        <v>27</v>
      </c>
      <c r="Z2" s="12" t="s">
        <v>28</v>
      </c>
      <c r="AA2" s="3" t="s">
        <v>29</v>
      </c>
      <c r="AB2" s="3" t="s">
        <v>30</v>
      </c>
      <c r="AC2" s="3" t="s">
        <v>35</v>
      </c>
      <c r="AD2" s="3" t="s">
        <v>5</v>
      </c>
      <c r="AE2" s="5" t="s">
        <v>6</v>
      </c>
      <c r="AF2" s="3" t="s">
        <v>5</v>
      </c>
      <c r="AG2" s="5" t="s">
        <v>6</v>
      </c>
    </row>
    <row r="3" spans="1:39" ht="15" customHeight="1" thickBot="1" x14ac:dyDescent="0.3">
      <c r="A3" s="10"/>
      <c r="B3" s="86"/>
      <c r="C3" s="19"/>
      <c r="D3" s="12"/>
      <c r="E3" s="12"/>
      <c r="F3" s="19"/>
      <c r="G3" s="19"/>
      <c r="H3" s="11"/>
      <c r="I3" s="3"/>
      <c r="J3" s="12"/>
      <c r="K3" s="12"/>
      <c r="L3" s="3"/>
      <c r="M3" s="3"/>
      <c r="N3" s="13"/>
      <c r="O3" s="4"/>
      <c r="P3" s="3" t="s">
        <v>4</v>
      </c>
      <c r="Q3" s="3" t="s">
        <v>4</v>
      </c>
      <c r="R3" s="14" t="s">
        <v>4</v>
      </c>
      <c r="S3" s="84" t="s">
        <v>5</v>
      </c>
      <c r="T3" s="85" t="s">
        <v>6</v>
      </c>
      <c r="U3" s="84" t="s">
        <v>4</v>
      </c>
      <c r="V3" s="84" t="s">
        <v>5</v>
      </c>
      <c r="W3" s="85" t="s">
        <v>6</v>
      </c>
      <c r="X3" s="3"/>
      <c r="Y3" s="3"/>
      <c r="Z3" s="12"/>
      <c r="AA3" s="3"/>
      <c r="AB3" s="3"/>
      <c r="AC3" s="3"/>
      <c r="AD3" s="3"/>
      <c r="AE3" s="5"/>
      <c r="AF3" s="195"/>
      <c r="AG3" s="216"/>
    </row>
    <row r="4" spans="1:39" ht="15.75" customHeight="1" thickBot="1" x14ac:dyDescent="0.3">
      <c r="A4" s="14" t="s">
        <v>7</v>
      </c>
      <c r="B4" s="257" t="s">
        <v>8</v>
      </c>
      <c r="C4" s="257"/>
      <c r="D4" s="257"/>
      <c r="E4" s="257"/>
      <c r="F4" s="257"/>
      <c r="G4" s="257"/>
      <c r="H4" s="246" t="s">
        <v>8</v>
      </c>
      <c r="I4" s="246"/>
      <c r="J4" s="246"/>
      <c r="K4" s="246"/>
      <c r="L4" s="246"/>
      <c r="M4" s="246"/>
      <c r="N4" s="246"/>
      <c r="O4" s="246"/>
      <c r="P4" s="82" t="s">
        <v>9</v>
      </c>
      <c r="Q4" s="82" t="s">
        <v>9</v>
      </c>
      <c r="R4" s="252" t="s">
        <v>9</v>
      </c>
      <c r="S4" s="239"/>
      <c r="T4" s="239"/>
      <c r="U4" s="252" t="s">
        <v>9</v>
      </c>
      <c r="V4" s="239"/>
      <c r="W4" s="239"/>
      <c r="X4" s="247" t="s">
        <v>8</v>
      </c>
      <c r="Y4" s="247"/>
      <c r="Z4" s="247"/>
      <c r="AA4" s="247"/>
      <c r="AB4" s="247"/>
      <c r="AC4" s="247"/>
      <c r="AD4" s="247"/>
      <c r="AE4" s="247"/>
      <c r="AF4" s="253" t="s">
        <v>8</v>
      </c>
      <c r="AG4" s="254"/>
    </row>
    <row r="5" spans="1:39" x14ac:dyDescent="0.25">
      <c r="A5" s="87" t="s">
        <v>10</v>
      </c>
      <c r="B5" s="97">
        <v>40.995552000000004</v>
      </c>
      <c r="C5" s="97">
        <v>11.85749052501167</v>
      </c>
      <c r="D5" s="97">
        <v>2.2680217103273401</v>
      </c>
      <c r="E5" s="97">
        <v>3.9631200967528599</v>
      </c>
      <c r="F5" s="97">
        <v>8.8041513999999987E-2</v>
      </c>
      <c r="G5" s="97">
        <v>59.17222584609187</v>
      </c>
      <c r="H5" s="15">
        <v>109.8248</v>
      </c>
      <c r="I5" s="16">
        <v>29.277754382744899</v>
      </c>
      <c r="J5" s="16">
        <v>4.4733811664864902</v>
      </c>
      <c r="K5" s="16">
        <v>11.6998163027027</v>
      </c>
      <c r="L5" s="16">
        <v>0.519891891891892</v>
      </c>
      <c r="M5" s="16">
        <v>155.79564374382596</v>
      </c>
      <c r="N5" s="16">
        <v>100.326686524688</v>
      </c>
      <c r="O5" s="16">
        <f t="shared" ref="O5:O20" si="0">M5-N5</f>
        <v>55.468957219137963</v>
      </c>
      <c r="P5" s="91">
        <v>2.9215222095860653</v>
      </c>
      <c r="Q5" s="91">
        <v>2.9215222095860653</v>
      </c>
      <c r="R5" s="110">
        <v>1.1096136441674467</v>
      </c>
      <c r="S5" s="99">
        <v>1.1910218122333356</v>
      </c>
      <c r="T5" s="100">
        <v>0.96237071465231105</v>
      </c>
      <c r="U5" s="17">
        <v>1.1096136441674467</v>
      </c>
      <c r="V5" s="99">
        <v>1.1910218122333356</v>
      </c>
      <c r="W5" s="100">
        <v>3.0478918086856943</v>
      </c>
      <c r="X5" s="8">
        <f>H5*$U5</f>
        <v>121.86309654796099</v>
      </c>
      <c r="Y5" s="8">
        <f>I5*$U5</f>
        <v>32.486995733676999</v>
      </c>
      <c r="Z5" s="8">
        <f>J5*$U5</f>
        <v>4.9637247778950977</v>
      </c>
      <c r="AA5" s="8">
        <f>K5*$U5</f>
        <v>12.982275803731646</v>
      </c>
      <c r="AB5" s="8">
        <f t="shared" ref="AB5:AB20" si="1">L5*$U5</f>
        <v>0.57687913673527047</v>
      </c>
      <c r="AC5" s="43">
        <f>AD5+AE5</f>
        <v>172.872972</v>
      </c>
      <c r="AD5" s="8">
        <f t="shared" ref="AD5:AD20" si="2">N5*$U5</f>
        <v>111.32386024190411</v>
      </c>
      <c r="AE5" s="18">
        <f t="shared" ref="AE5:AE20" si="3">O5*$U5</f>
        <v>61.549111758095876</v>
      </c>
      <c r="AF5" s="218">
        <f>N5*V5</f>
        <v>119.49127199999967</v>
      </c>
      <c r="AG5" s="219">
        <f>O5*W5</f>
        <v>169.0633803445478</v>
      </c>
      <c r="AI5" s="8"/>
      <c r="AL5" s="200"/>
    </row>
    <row r="6" spans="1:39" x14ac:dyDescent="0.25">
      <c r="A6" s="88" t="s">
        <v>11</v>
      </c>
      <c r="B6" s="97">
        <v>45.856589999999997</v>
      </c>
      <c r="C6" s="97">
        <v>1.446035429879472</v>
      </c>
      <c r="D6" s="97">
        <v>1.1058669595599999</v>
      </c>
      <c r="E6" s="97">
        <v>7.6813779042939706E-2</v>
      </c>
      <c r="F6" s="97">
        <v>0</v>
      </c>
      <c r="G6" s="97">
        <v>48.485306168482403</v>
      </c>
      <c r="H6" s="15">
        <v>122.84725</v>
      </c>
      <c r="I6" s="16">
        <v>3.57045785155425</v>
      </c>
      <c r="J6" s="16">
        <v>2.9956172972972999</v>
      </c>
      <c r="K6" s="16">
        <v>0.226767567567568</v>
      </c>
      <c r="L6" s="16">
        <v>0</v>
      </c>
      <c r="M6" s="16">
        <v>129.64009271641908</v>
      </c>
      <c r="N6" s="16">
        <v>97.377242411332304</v>
      </c>
      <c r="O6" s="16">
        <f t="shared" si="0"/>
        <v>32.262850305086772</v>
      </c>
      <c r="P6" s="90">
        <v>6.8019419090392557</v>
      </c>
      <c r="Q6" s="90">
        <v>6.8019419090392557</v>
      </c>
      <c r="R6" s="101">
        <v>2.5439216301812406</v>
      </c>
      <c r="S6" s="102">
        <v>1.3930597811241103</v>
      </c>
      <c r="T6" s="103">
        <v>6.0175066419779482</v>
      </c>
      <c r="U6" s="16">
        <v>2.5439216301812406</v>
      </c>
      <c r="V6" s="102">
        <v>1.3930597811241103</v>
      </c>
      <c r="W6" s="103">
        <v>6.0175066419779482</v>
      </c>
      <c r="X6" s="8">
        <f>H6*$U6</f>
        <v>312.51377648328241</v>
      </c>
      <c r="Y6" s="8">
        <f t="shared" ref="Y6:Y20" si="4">I6*$U6</f>
        <v>9.0829649582192982</v>
      </c>
      <c r="Z6" s="8">
        <f t="shared" ref="Z6:Z20" si="5">J6*$U6</f>
        <v>7.620615638339669</v>
      </c>
      <c r="AA6" s="8">
        <f t="shared" ref="AA6:AA20" si="6">K6*$U6</f>
        <v>0.57687892015872222</v>
      </c>
      <c r="AB6" s="8">
        <f t="shared" si="1"/>
        <v>0</v>
      </c>
      <c r="AC6" s="43">
        <f>AD6+AE6</f>
        <v>329.79423600000001</v>
      </c>
      <c r="AD6" s="8">
        <f>N6*$U6</f>
        <v>247.72007325759031</v>
      </c>
      <c r="AE6" s="18">
        <f t="shared" si="3"/>
        <v>82.074162742409683</v>
      </c>
      <c r="AF6" s="220">
        <f t="shared" ref="AF6:AF20" si="7">N6*V6</f>
        <v>135.65232</v>
      </c>
      <c r="AG6" s="221">
        <f t="shared" ref="AG6:AG20" si="8">O6*W6</f>
        <v>194.14191599999992</v>
      </c>
      <c r="AI6" s="8"/>
      <c r="AL6" s="200"/>
    </row>
    <row r="7" spans="1:39" x14ac:dyDescent="0.25">
      <c r="A7" s="88" t="s">
        <v>12</v>
      </c>
      <c r="B7" s="97">
        <v>69.994158000000013</v>
      </c>
      <c r="C7" s="97">
        <v>0.44712937634431021</v>
      </c>
      <c r="D7" s="97">
        <v>0.86651164580200013</v>
      </c>
      <c r="E7" s="97">
        <v>0</v>
      </c>
      <c r="F7" s="97">
        <v>4.7290971680000002E-2</v>
      </c>
      <c r="G7" s="97">
        <v>71.355089993826326</v>
      </c>
      <c r="H7" s="15">
        <v>187.51044999999999</v>
      </c>
      <c r="I7" s="16">
        <v>1.1040231514674299</v>
      </c>
      <c r="J7" s="16">
        <v>2.2763996756756799</v>
      </c>
      <c r="K7" s="16">
        <v>0</v>
      </c>
      <c r="L7" s="16">
        <v>0.25936540540540498</v>
      </c>
      <c r="M7" s="16">
        <v>191.15023823254856</v>
      </c>
      <c r="N7" s="16">
        <v>145.99224149456501</v>
      </c>
      <c r="O7" s="16">
        <f t="shared" si="0"/>
        <v>45.157996737983552</v>
      </c>
      <c r="P7" s="90">
        <v>3.6050265232971643</v>
      </c>
      <c r="Q7" s="90">
        <v>3.6050265232971643</v>
      </c>
      <c r="R7" s="101">
        <v>1.3457319979222413</v>
      </c>
      <c r="S7" s="102">
        <v>1.445956674402175</v>
      </c>
      <c r="T7" s="103">
        <v>1.0217135243555071</v>
      </c>
      <c r="U7" s="16">
        <v>1.3457319979222413</v>
      </c>
      <c r="V7" s="102">
        <v>1.445956674402175</v>
      </c>
      <c r="W7" s="103">
        <v>1.0217135243555071</v>
      </c>
      <c r="X7" s="8">
        <f t="shared" ref="X7:X20" si="9">H7*$U7</f>
        <v>252.33881250979852</v>
      </c>
      <c r="Y7" s="8">
        <f t="shared" si="4"/>
        <v>1.4857192813766738</v>
      </c>
      <c r="Z7" s="8">
        <f t="shared" si="5"/>
        <v>3.0634238836165748</v>
      </c>
      <c r="AA7" s="8">
        <f t="shared" si="6"/>
        <v>0</v>
      </c>
      <c r="AB7" s="8">
        <f>L7*$U7</f>
        <v>0.34903632520812772</v>
      </c>
      <c r="AC7" s="43">
        <f t="shared" ref="AC7:AC20" si="10">AD7+AE7</f>
        <v>257.23699199999999</v>
      </c>
      <c r="AD7" s="8">
        <f t="shared" si="2"/>
        <v>196.46643082762731</v>
      </c>
      <c r="AE7" s="18">
        <f t="shared" si="3"/>
        <v>60.770561172372659</v>
      </c>
      <c r="AF7" s="220">
        <f t="shared" si="7"/>
        <v>211.09845600000043</v>
      </c>
      <c r="AG7" s="221">
        <f t="shared" si="8"/>
        <v>46.138535999999668</v>
      </c>
      <c r="AI7" s="8"/>
      <c r="AL7" s="200"/>
    </row>
    <row r="8" spans="1:39" x14ac:dyDescent="0.25">
      <c r="A8" s="88" t="s">
        <v>13</v>
      </c>
      <c r="B8" s="97">
        <v>857.31469200000004</v>
      </c>
      <c r="C8" s="97">
        <v>18.014400000000009</v>
      </c>
      <c r="D8" s="97">
        <v>21.642810727252002</v>
      </c>
      <c r="E8" s="97">
        <v>0.18368512379833399</v>
      </c>
      <c r="F8" s="97">
        <v>2.9626424674759999</v>
      </c>
      <c r="G8" s="97">
        <v>900.11823031852646</v>
      </c>
      <c r="H8" s="15">
        <v>2296.6983</v>
      </c>
      <c r="I8" s="16">
        <v>44.48</v>
      </c>
      <c r="J8" s="16">
        <v>58.915710486486503</v>
      </c>
      <c r="K8" s="16">
        <v>0.54227027027026997</v>
      </c>
      <c r="L8" s="16">
        <v>16.459084216216201</v>
      </c>
      <c r="M8" s="16">
        <v>2417.0953649729727</v>
      </c>
      <c r="N8" s="16">
        <v>1821.43749704735</v>
      </c>
      <c r="O8" s="16">
        <f t="shared" si="0"/>
        <v>595.65786792562267</v>
      </c>
      <c r="P8" s="90">
        <v>3.7599502665359377</v>
      </c>
      <c r="Q8" s="90">
        <v>3.7599502665359377</v>
      </c>
      <c r="R8" s="101">
        <v>1.4001929046923822</v>
      </c>
      <c r="S8" s="102">
        <v>1.2815978279705482</v>
      </c>
      <c r="T8" s="103">
        <v>1.762839872587936</v>
      </c>
      <c r="U8" s="16">
        <v>1.4001929046923822</v>
      </c>
      <c r="V8" s="102">
        <v>1.2815978279705482</v>
      </c>
      <c r="W8" s="103">
        <v>1.762839872587936</v>
      </c>
      <c r="X8" s="8">
        <f t="shared" si="9"/>
        <v>3215.8206638790562</v>
      </c>
      <c r="Y8" s="8">
        <f t="shared" si="4"/>
        <v>62.280580400717156</v>
      </c>
      <c r="Z8" s="8">
        <f t="shared" si="5"/>
        <v>82.493359798088974</v>
      </c>
      <c r="AA8" s="8">
        <f t="shared" si="6"/>
        <v>0.75928298485805246</v>
      </c>
      <c r="AB8" s="8">
        <f t="shared" si="1"/>
        <v>23.045892937280303</v>
      </c>
      <c r="AC8" s="43">
        <f>AD8+AE8</f>
        <v>3384.3997800000002</v>
      </c>
      <c r="AD8" s="8">
        <f>N8*$U8</f>
        <v>2550.3638597063514</v>
      </c>
      <c r="AE8" s="18">
        <f>O8*$U8</f>
        <v>834.03592029364893</v>
      </c>
      <c r="AF8" s="220">
        <f t="shared" si="7"/>
        <v>2334.3503399999954</v>
      </c>
      <c r="AG8" s="221">
        <f t="shared" si="8"/>
        <v>1050.0494400000061</v>
      </c>
      <c r="AI8" s="8"/>
      <c r="AL8" s="200"/>
    </row>
    <row r="9" spans="1:39" x14ac:dyDescent="0.25">
      <c r="A9" s="88" t="s">
        <v>14</v>
      </c>
      <c r="B9" s="97">
        <v>27.873144</v>
      </c>
      <c r="C9" s="97">
        <v>1.1890142557767871</v>
      </c>
      <c r="D9" s="97">
        <v>4.8729130803687397</v>
      </c>
      <c r="E9" s="97">
        <v>5.492756295318725</v>
      </c>
      <c r="F9" s="97">
        <v>3.7307014354000002E-2</v>
      </c>
      <c r="G9" s="97">
        <v>39.465134645818253</v>
      </c>
      <c r="H9" s="15">
        <v>74.670600000000007</v>
      </c>
      <c r="I9" s="16">
        <v>2.9358376685846599</v>
      </c>
      <c r="J9" s="16">
        <v>12.135607707027001</v>
      </c>
      <c r="K9" s="16">
        <v>16.215567048648701</v>
      </c>
      <c r="L9" s="16">
        <v>0.21015616216216201</v>
      </c>
      <c r="M9" s="16">
        <v>106.1677685864225</v>
      </c>
      <c r="N9" s="16">
        <v>69.456042737698994</v>
      </c>
      <c r="O9" s="16">
        <f t="shared" si="0"/>
        <v>36.711725848723503</v>
      </c>
      <c r="P9" s="90">
        <v>6.187085846566923</v>
      </c>
      <c r="Q9" s="90">
        <v>6.187085846566923</v>
      </c>
      <c r="R9" s="101">
        <v>2.2998898747809493</v>
      </c>
      <c r="S9" s="102">
        <v>1.8849509825145738</v>
      </c>
      <c r="T9" s="103">
        <v>3.0849255212538047</v>
      </c>
      <c r="U9" s="16">
        <v>2.2998898747809493</v>
      </c>
      <c r="V9" s="102">
        <v>1.8849509825145738</v>
      </c>
      <c r="W9" s="103">
        <v>3.0849255212538047</v>
      </c>
      <c r="X9" s="8">
        <f t="shared" si="9"/>
        <v>171.73415688381837</v>
      </c>
      <c r="Y9" s="8">
        <f t="shared" si="4"/>
        <v>6.752103327978368</v>
      </c>
      <c r="Z9" s="8">
        <f t="shared" si="5"/>
        <v>27.910561289705051</v>
      </c>
      <c r="AA9" s="8">
        <f t="shared" si="6"/>
        <v>37.294018469018752</v>
      </c>
      <c r="AB9" s="8">
        <f t="shared" si="1"/>
        <v>0.48333602947957965</v>
      </c>
      <c r="AC9" s="43">
        <f t="shared" si="10"/>
        <v>244.17417600000005</v>
      </c>
      <c r="AD9" s="8">
        <f t="shared" si="2"/>
        <v>159.74124943478679</v>
      </c>
      <c r="AE9" s="18">
        <f t="shared" si="3"/>
        <v>84.432926565213236</v>
      </c>
      <c r="AF9" s="220">
        <f t="shared" si="7"/>
        <v>130.92123599999994</v>
      </c>
      <c r="AG9" s="221">
        <f t="shared" si="8"/>
        <v>113.25294000000012</v>
      </c>
      <c r="AI9" s="8"/>
      <c r="AL9" s="200"/>
    </row>
    <row r="10" spans="1:39" x14ac:dyDescent="0.25">
      <c r="A10" s="88" t="s">
        <v>15</v>
      </c>
      <c r="B10" s="97">
        <v>10.703862000000001</v>
      </c>
      <c r="C10" s="97">
        <v>1.1417496191906891</v>
      </c>
      <c r="D10" s="97">
        <v>2.484492948432</v>
      </c>
      <c r="E10" s="97">
        <v>2.5649122741294651E-3</v>
      </c>
      <c r="F10" s="97">
        <v>0.17533453115120001</v>
      </c>
      <c r="G10" s="97">
        <v>14.508004011048021</v>
      </c>
      <c r="H10" s="15">
        <v>28.675049999999992</v>
      </c>
      <c r="I10" s="16">
        <v>2.8191348621992298</v>
      </c>
      <c r="J10" s="16">
        <v>6.31274335135135</v>
      </c>
      <c r="K10" s="16">
        <v>7.5720648648648602E-3</v>
      </c>
      <c r="L10" s="16">
        <v>0.94838535135135105</v>
      </c>
      <c r="M10" s="16">
        <v>38.762885629766792</v>
      </c>
      <c r="N10" s="16">
        <v>26.9864279828363</v>
      </c>
      <c r="O10" s="16">
        <f t="shared" si="0"/>
        <v>11.776457646930492</v>
      </c>
      <c r="P10" s="90">
        <v>6.3892835933468906</v>
      </c>
      <c r="Q10" s="90">
        <v>6.3892835933468906</v>
      </c>
      <c r="R10" s="101">
        <v>2.3913532363240027</v>
      </c>
      <c r="S10" s="102">
        <v>1.9563740719438139</v>
      </c>
      <c r="T10" s="103">
        <v>3.3881329340491466</v>
      </c>
      <c r="U10" s="16">
        <v>2.3913532363240027</v>
      </c>
      <c r="V10" s="102">
        <v>1.9563740719438139</v>
      </c>
      <c r="W10" s="103">
        <v>3.3881329340491466</v>
      </c>
      <c r="X10" s="8">
        <f t="shared" si="9"/>
        <v>68.572173619252567</v>
      </c>
      <c r="Y10" s="8">
        <f t="shared" si="4"/>
        <v>6.7415472763539492</v>
      </c>
      <c r="Z10" s="8">
        <f t="shared" si="5"/>
        <v>15.095999243336882</v>
      </c>
      <c r="AA10" s="8">
        <f t="shared" si="6"/>
        <v>1.8107481820249856E-2</v>
      </c>
      <c r="AB10" s="8">
        <f t="shared" si="1"/>
        <v>2.2679243792363297</v>
      </c>
      <c r="AC10" s="43">
        <f t="shared" si="10"/>
        <v>92.695751999999985</v>
      </c>
      <c r="AD10" s="8">
        <f>N10*$U10</f>
        <v>64.534081893580208</v>
      </c>
      <c r="AE10" s="18">
        <f t="shared" si="3"/>
        <v>28.161670106419781</v>
      </c>
      <c r="AF10" s="220">
        <f t="shared" si="7"/>
        <v>52.795547999999933</v>
      </c>
      <c r="AG10" s="221">
        <f t="shared" si="8"/>
        <v>39.900204000000116</v>
      </c>
      <c r="AI10" s="8"/>
      <c r="AL10" s="200"/>
      <c r="AM10" s="200"/>
    </row>
    <row r="11" spans="1:39" x14ac:dyDescent="0.25">
      <c r="A11" s="88" t="s">
        <v>16</v>
      </c>
      <c r="B11" s="97">
        <v>103.231206</v>
      </c>
      <c r="C11" s="97">
        <v>6.573753171359968</v>
      </c>
      <c r="D11" s="97">
        <v>3.9813130872251001</v>
      </c>
      <c r="E11" s="97">
        <v>0.1466141260863067</v>
      </c>
      <c r="F11" s="97">
        <v>0.37398104627714002</v>
      </c>
      <c r="G11" s="97">
        <v>114.30686743094851</v>
      </c>
      <c r="H11" s="15">
        <v>276.55065000000002</v>
      </c>
      <c r="I11" s="16">
        <v>16.231489311999901</v>
      </c>
      <c r="J11" s="16">
        <v>11.1227109567568</v>
      </c>
      <c r="K11" s="16">
        <v>0.43283027027027099</v>
      </c>
      <c r="L11" s="16">
        <v>2.0558859556756799</v>
      </c>
      <c r="M11" s="16">
        <v>306.39356649470267</v>
      </c>
      <c r="N11" s="16">
        <v>225.22911523932601</v>
      </c>
      <c r="O11" s="16">
        <f t="shared" si="0"/>
        <v>81.164451255376662</v>
      </c>
      <c r="P11" s="90">
        <v>4.406681062310521</v>
      </c>
      <c r="Q11" s="90">
        <v>4.406681062310521</v>
      </c>
      <c r="R11" s="104">
        <v>1.6440094149584858</v>
      </c>
      <c r="S11" s="102">
        <v>1.8135497605004152</v>
      </c>
      <c r="T11" s="103">
        <v>1.1735396288247593</v>
      </c>
      <c r="U11" s="16">
        <v>1.6440094149584858</v>
      </c>
      <c r="V11" s="102">
        <v>1.8135497605004152</v>
      </c>
      <c r="W11" s="103">
        <v>1.1735396288247593</v>
      </c>
      <c r="X11" s="8">
        <f t="shared" si="9"/>
        <v>454.651872312889</v>
      </c>
      <c r="Y11" s="8">
        <f t="shared" si="4"/>
        <v>26.684721247725875</v>
      </c>
      <c r="Z11" s="8">
        <f t="shared" si="5"/>
        <v>18.285841532770085</v>
      </c>
      <c r="AA11" s="8">
        <f t="shared" si="6"/>
        <v>0.71157703940335149</v>
      </c>
      <c r="AB11" s="8">
        <f t="shared" si="1"/>
        <v>3.3798958672117418</v>
      </c>
      <c r="AC11" s="43">
        <f t="shared" si="10"/>
        <v>503.71390800000006</v>
      </c>
      <c r="AD11" s="8">
        <f t="shared" si="2"/>
        <v>370.27878597622174</v>
      </c>
      <c r="AE11" s="18">
        <f t="shared" si="3"/>
        <v>133.43512202377832</v>
      </c>
      <c r="AF11" s="220">
        <f t="shared" si="7"/>
        <v>408.4642080000001</v>
      </c>
      <c r="AG11" s="221">
        <f t="shared" si="8"/>
        <v>95.24969999999999</v>
      </c>
      <c r="AI11" s="8"/>
      <c r="AL11" s="200"/>
      <c r="AM11" s="200"/>
    </row>
    <row r="12" spans="1:39" x14ac:dyDescent="0.25">
      <c r="A12" s="88" t="s">
        <v>17</v>
      </c>
      <c r="B12" s="97">
        <v>12.667434</v>
      </c>
      <c r="C12" s="97">
        <v>1.9743264000000009</v>
      </c>
      <c r="D12" s="97">
        <v>1.033900686038</v>
      </c>
      <c r="E12" s="97">
        <v>0</v>
      </c>
      <c r="F12" s="97">
        <v>0.34303458627400002</v>
      </c>
      <c r="G12" s="97">
        <v>16.018695672312003</v>
      </c>
      <c r="H12" s="15">
        <v>33.935349999999993</v>
      </c>
      <c r="I12" s="16">
        <v>4.8748800000000001</v>
      </c>
      <c r="J12" s="16">
        <v>3.05825113513513</v>
      </c>
      <c r="K12" s="16">
        <v>0</v>
      </c>
      <c r="L12" s="16">
        <v>1.92128194594595</v>
      </c>
      <c r="M12" s="16">
        <v>43.789763081081077</v>
      </c>
      <c r="N12" s="16">
        <v>30.229923993213799</v>
      </c>
      <c r="O12" s="16">
        <f t="shared" si="0"/>
        <v>13.559839087867278</v>
      </c>
      <c r="P12" s="90">
        <v>6.0637746035648696</v>
      </c>
      <c r="Q12" s="90">
        <v>6.0637746035648696</v>
      </c>
      <c r="R12" s="101">
        <v>2.2181841865676972</v>
      </c>
      <c r="S12" s="102">
        <v>1.8794250363565002</v>
      </c>
      <c r="T12" s="103">
        <v>2.973404310975591</v>
      </c>
      <c r="U12" s="16">
        <v>2.2181841865676972</v>
      </c>
      <c r="V12" s="102">
        <v>1.8794250363565002</v>
      </c>
      <c r="W12" s="103">
        <v>2.973404310975591</v>
      </c>
      <c r="X12" s="8">
        <f t="shared" si="9"/>
        <v>75.274856735640086</v>
      </c>
      <c r="Y12" s="8">
        <f t="shared" si="4"/>
        <v>10.813381727415136</v>
      </c>
      <c r="Z12" s="8">
        <f t="shared" si="5"/>
        <v>6.7837643065094548</v>
      </c>
      <c r="AA12" s="8">
        <f t="shared" si="6"/>
        <v>0</v>
      </c>
      <c r="AB12" s="8">
        <f t="shared" si="1"/>
        <v>4.26175723043532</v>
      </c>
      <c r="AC12" s="43">
        <f>AD12+AE12</f>
        <v>97.133759999999995</v>
      </c>
      <c r="AD12" s="8">
        <f t="shared" si="2"/>
        <v>67.055539362890258</v>
      </c>
      <c r="AE12" s="18">
        <f t="shared" si="3"/>
        <v>30.078220637109744</v>
      </c>
      <c r="AF12" s="220">
        <f t="shared" si="7"/>
        <v>56.814876000000083</v>
      </c>
      <c r="AG12" s="221">
        <f t="shared" si="8"/>
        <v>40.31888399999989</v>
      </c>
      <c r="AI12" s="8"/>
      <c r="AL12" s="200"/>
      <c r="AM12" s="200"/>
    </row>
    <row r="13" spans="1:39" x14ac:dyDescent="0.25">
      <c r="A13" s="88" t="s">
        <v>18</v>
      </c>
      <c r="B13" s="97">
        <v>88.001550000000009</v>
      </c>
      <c r="C13" s="97">
        <v>0</v>
      </c>
      <c r="D13" s="97">
        <v>1.53560459074</v>
      </c>
      <c r="E13" s="97">
        <v>0</v>
      </c>
      <c r="F13" s="97">
        <v>1.51767138E-2</v>
      </c>
      <c r="G13" s="97">
        <v>89.552331304540004</v>
      </c>
      <c r="H13" s="15">
        <v>235.75125</v>
      </c>
      <c r="I13" s="16">
        <v>0</v>
      </c>
      <c r="J13" s="16">
        <v>4.3534151351351396</v>
      </c>
      <c r="K13" s="16">
        <v>0</v>
      </c>
      <c r="L13" s="16">
        <v>8.2989189189189197E-2</v>
      </c>
      <c r="M13" s="16">
        <v>240.18765432432431</v>
      </c>
      <c r="N13" s="16">
        <v>183.70382824698501</v>
      </c>
      <c r="O13" s="16">
        <f t="shared" si="0"/>
        <v>56.483826077339302</v>
      </c>
      <c r="P13" s="90">
        <v>0.79572843009155025</v>
      </c>
      <c r="Q13" s="90">
        <v>5.9794818597981365</v>
      </c>
      <c r="R13" s="109">
        <v>0.29668192647311858</v>
      </c>
      <c r="S13" s="102">
        <v>0.24181285944828435</v>
      </c>
      <c r="T13" s="103">
        <v>0.47513403152352968</v>
      </c>
      <c r="U13" s="16">
        <v>2.2186180324239571</v>
      </c>
      <c r="V13" s="102">
        <v>2.3145876841614039</v>
      </c>
      <c r="W13" s="103">
        <v>3.0478918086856943</v>
      </c>
      <c r="X13" s="8">
        <f t="shared" si="9"/>
        <v>523.04197441648842</v>
      </c>
      <c r="Y13" s="8">
        <f t="shared" si="4"/>
        <v>0</v>
      </c>
      <c r="Z13" s="8">
        <f t="shared" si="5"/>
        <v>9.6585653214381981</v>
      </c>
      <c r="AA13" s="8">
        <f t="shared" si="6"/>
        <v>0</v>
      </c>
      <c r="AB13" s="8">
        <f t="shared" si="1"/>
        <v>0.18412131163137846</v>
      </c>
      <c r="AC13" s="43">
        <f t="shared" si="10"/>
        <v>532.88466104955796</v>
      </c>
      <c r="AD13" s="8">
        <f t="shared" si="2"/>
        <v>407.56862597407445</v>
      </c>
      <c r="AE13" s="18">
        <f t="shared" si="3"/>
        <v>125.31603507548351</v>
      </c>
      <c r="AF13" s="220">
        <f t="shared" si="7"/>
        <v>425.19861839377336</v>
      </c>
      <c r="AG13" s="221">
        <f t="shared" si="8"/>
        <v>172.15659082434988</v>
      </c>
      <c r="AI13" s="8"/>
      <c r="AL13" s="200"/>
      <c r="AM13" s="200"/>
    </row>
    <row r="14" spans="1:39" x14ac:dyDescent="0.25">
      <c r="A14" s="88" t="s">
        <v>19</v>
      </c>
      <c r="B14" s="97">
        <v>0</v>
      </c>
      <c r="C14" s="97">
        <v>10.179328355072601</v>
      </c>
      <c r="D14" s="97">
        <v>3.6655832302540001</v>
      </c>
      <c r="E14" s="97">
        <v>0</v>
      </c>
      <c r="F14" s="97">
        <v>0.5799075751660201</v>
      </c>
      <c r="G14" s="97">
        <v>14.424819160492621</v>
      </c>
      <c r="H14" s="15">
        <v>0</v>
      </c>
      <c r="I14" s="16">
        <v>25.134144086599001</v>
      </c>
      <c r="J14" s="16">
        <v>10.1947782702703</v>
      </c>
      <c r="K14" s="16">
        <v>0</v>
      </c>
      <c r="L14" s="16">
        <v>3.1447679275675702</v>
      </c>
      <c r="M14" s="16">
        <v>38.473690284436834</v>
      </c>
      <c r="N14" s="16">
        <v>15.4550430999297</v>
      </c>
      <c r="O14" s="16">
        <f t="shared" si="0"/>
        <v>23.018647184507135</v>
      </c>
      <c r="P14" s="90">
        <v>6.2084419224664718</v>
      </c>
      <c r="Q14" s="90">
        <v>6.2084419224664718</v>
      </c>
      <c r="R14" s="101">
        <v>2.3277115176088676</v>
      </c>
      <c r="S14" s="102">
        <v>2.9988836459609001</v>
      </c>
      <c r="T14" s="103">
        <v>1.8770771215904163</v>
      </c>
      <c r="U14" s="16">
        <v>2.3277115176088676</v>
      </c>
      <c r="V14" s="102">
        <v>2.9988836459609001</v>
      </c>
      <c r="W14" s="103">
        <v>1.8770771215904163</v>
      </c>
      <c r="X14" s="8">
        <f t="shared" si="9"/>
        <v>0</v>
      </c>
      <c r="Y14" s="8">
        <f t="shared" si="4"/>
        <v>58.505036675617305</v>
      </c>
      <c r="Z14" s="8">
        <f t="shared" si="5"/>
        <v>23.730502799176787</v>
      </c>
      <c r="AA14" s="8">
        <f t="shared" si="6"/>
        <v>0</v>
      </c>
      <c r="AB14" s="8">
        <f t="shared" si="1"/>
        <v>7.3201125252060022</v>
      </c>
      <c r="AC14" s="43">
        <f t="shared" si="10"/>
        <v>89.555652000000009</v>
      </c>
      <c r="AD14" s="8">
        <f t="shared" si="2"/>
        <v>35.97488182884782</v>
      </c>
      <c r="AE14" s="18">
        <f t="shared" si="3"/>
        <v>53.580770171152189</v>
      </c>
      <c r="AF14" s="220">
        <f>N14*V14</f>
        <v>46.347876000000028</v>
      </c>
      <c r="AG14" s="221">
        <f t="shared" si="8"/>
        <v>43.207775999999996</v>
      </c>
      <c r="AI14" s="8"/>
      <c r="AL14" s="200"/>
      <c r="AM14" s="200"/>
    </row>
    <row r="15" spans="1:39" x14ac:dyDescent="0.25">
      <c r="A15" s="88" t="s">
        <v>20</v>
      </c>
      <c r="B15" s="97">
        <v>140.77853400000001</v>
      </c>
      <c r="C15" s="97">
        <v>0</v>
      </c>
      <c r="D15" s="97">
        <v>0.88948487656599995</v>
      </c>
      <c r="E15" s="97">
        <v>5.5466227928049679E-2</v>
      </c>
      <c r="F15" s="97">
        <v>0.14044166323400001</v>
      </c>
      <c r="G15" s="97">
        <v>141.86392676772803</v>
      </c>
      <c r="H15" s="15">
        <v>377.13785000000001</v>
      </c>
      <c r="I15" s="16">
        <v>0</v>
      </c>
      <c r="J15" s="16">
        <v>2.3591860540540499</v>
      </c>
      <c r="K15" s="16">
        <v>0.16374590270270301</v>
      </c>
      <c r="L15" s="16">
        <v>0.75949994594594605</v>
      </c>
      <c r="M15" s="16">
        <v>380.42028190270264</v>
      </c>
      <c r="N15" s="16">
        <v>291.83988975800997</v>
      </c>
      <c r="O15" s="16">
        <f t="shared" si="0"/>
        <v>88.580392144692667</v>
      </c>
      <c r="P15" s="90">
        <v>0.55513554287089784</v>
      </c>
      <c r="Q15" s="90">
        <v>5.9794818597981365</v>
      </c>
      <c r="R15" s="101">
        <v>0.20701763745641266</v>
      </c>
      <c r="S15" s="102">
        <v>0.18922667509842778</v>
      </c>
      <c r="T15" s="103">
        <v>0.26563233047743851</v>
      </c>
      <c r="U15" s="16">
        <v>2.2186180324239571</v>
      </c>
      <c r="V15" s="102">
        <v>2.3145876841614039</v>
      </c>
      <c r="W15" s="103">
        <v>3.0478918086856943</v>
      </c>
      <c r="X15" s="8">
        <f t="shared" si="9"/>
        <v>836.72483471960152</v>
      </c>
      <c r="Y15" s="8">
        <f t="shared" si="4"/>
        <v>0</v>
      </c>
      <c r="Z15" s="8">
        <f t="shared" si="5"/>
        <v>5.2341327213674358</v>
      </c>
      <c r="AA15" s="8">
        <f t="shared" si="6"/>
        <v>0.36328961247175567</v>
      </c>
      <c r="AB15" s="8">
        <f t="shared" si="1"/>
        <v>1.6850402757006966</v>
      </c>
      <c r="AC15" s="43">
        <f t="shared" si="10"/>
        <v>844.00729732914124</v>
      </c>
      <c r="AD15" s="8">
        <f t="shared" si="2"/>
        <v>647.48124199774065</v>
      </c>
      <c r="AE15" s="18">
        <f t="shared" si="3"/>
        <v>196.52605533140058</v>
      </c>
      <c r="AF15" s="220">
        <f t="shared" si="7"/>
        <v>675.48901458091177</v>
      </c>
      <c r="AG15" s="221">
        <f t="shared" si="8"/>
        <v>269.9834516279754</v>
      </c>
      <c r="AI15" s="8"/>
      <c r="AL15" s="200"/>
      <c r="AM15" s="200"/>
    </row>
    <row r="16" spans="1:39" x14ac:dyDescent="0.25">
      <c r="A16" s="88" t="s">
        <v>21</v>
      </c>
      <c r="B16" s="97">
        <v>0</v>
      </c>
      <c r="C16" s="97">
        <v>5.7080345916294926</v>
      </c>
      <c r="D16" s="97">
        <v>0.88434410000200003</v>
      </c>
      <c r="E16" s="97">
        <v>0.59881350358256902</v>
      </c>
      <c r="F16" s="97">
        <v>7.5883569E-3</v>
      </c>
      <c r="G16" s="97">
        <v>7.1987805521140622</v>
      </c>
      <c r="H16" s="15">
        <v>0</v>
      </c>
      <c r="I16" s="119">
        <v>14.093912571924673</v>
      </c>
      <c r="J16" s="119">
        <v>2.419887243243243</v>
      </c>
      <c r="K16" s="119">
        <v>1.7678010810810822</v>
      </c>
      <c r="L16" s="119">
        <v>4.1494594594594592E-2</v>
      </c>
      <c r="M16" s="16">
        <f>N16+O16</f>
        <v>18.323095490843585</v>
      </c>
      <c r="N16" s="16">
        <v>6.5047578546309399</v>
      </c>
      <c r="O16" s="16">
        <v>11.818337636212647</v>
      </c>
      <c r="P16" s="90">
        <v>0.42456690794699103</v>
      </c>
      <c r="Q16" s="90">
        <v>5.9794818597981365</v>
      </c>
      <c r="R16" s="101">
        <v>0.16680391157309227</v>
      </c>
      <c r="S16" s="102">
        <v>0.46986591481250567</v>
      </c>
      <c r="T16" s="103">
        <v>0</v>
      </c>
      <c r="U16" s="16">
        <v>2.2186180324239571</v>
      </c>
      <c r="V16" s="102">
        <v>2.3145876841614039</v>
      </c>
      <c r="W16" s="103">
        <v>3.0478918086856943</v>
      </c>
      <c r="X16" s="8">
        <f t="shared" si="9"/>
        <v>0</v>
      </c>
      <c r="Y16" s="8">
        <f t="shared" si="4"/>
        <v>31.26900857947879</v>
      </c>
      <c r="Z16" s="8">
        <f t="shared" si="5"/>
        <v>5.3688054742921576</v>
      </c>
      <c r="AA16" s="8">
        <f t="shared" si="6"/>
        <v>3.9220753562250548</v>
      </c>
      <c r="AB16" s="8">
        <f>L16*$U16</f>
        <v>9.2060655815689216E-2</v>
      </c>
      <c r="AC16" s="43">
        <f>AD16+AE16</f>
        <v>40.651950065811675</v>
      </c>
      <c r="AD16" s="8">
        <f>N16*$U16</f>
        <v>14.431573072835576</v>
      </c>
      <c r="AE16" s="18">
        <f t="shared" si="3"/>
        <v>26.220376992976103</v>
      </c>
      <c r="AF16" s="220">
        <f t="shared" si="7"/>
        <v>15.055832418780929</v>
      </c>
      <c r="AG16" s="221">
        <f t="shared" si="8"/>
        <v>36.021014473694379</v>
      </c>
      <c r="AI16" s="8"/>
      <c r="AL16" s="200"/>
      <c r="AM16" s="200"/>
    </row>
    <row r="17" spans="1:39" x14ac:dyDescent="0.25">
      <c r="A17" s="88" t="s">
        <v>22</v>
      </c>
      <c r="B17" s="97">
        <v>23.754432000000001</v>
      </c>
      <c r="C17" s="97">
        <v>0</v>
      </c>
      <c r="D17" s="97">
        <v>1.28974014486042</v>
      </c>
      <c r="E17" s="97">
        <v>0.33212274220452959</v>
      </c>
      <c r="F17" s="97">
        <v>3.1862812000000001E-3</v>
      </c>
      <c r="G17" s="97">
        <v>25.379481168264952</v>
      </c>
      <c r="H17" s="15">
        <v>63.636799999999987</v>
      </c>
      <c r="I17" s="16">
        <v>0</v>
      </c>
      <c r="J17" s="16">
        <v>3.4815270237837801</v>
      </c>
      <c r="K17" s="16">
        <v>0.98048380540540503</v>
      </c>
      <c r="L17" s="16">
        <v>1.55E-2</v>
      </c>
      <c r="M17" s="16">
        <v>68.114310829189179</v>
      </c>
      <c r="N17" s="16">
        <v>51.094287138799899</v>
      </c>
      <c r="O17" s="16">
        <f t="shared" si="0"/>
        <v>17.02002369038928</v>
      </c>
      <c r="P17" s="90">
        <v>4.8731521018896844</v>
      </c>
      <c r="Q17" s="90">
        <v>4.8731521018896844</v>
      </c>
      <c r="R17" s="101">
        <v>1.8157428372159345</v>
      </c>
      <c r="S17" s="102">
        <v>0.16716295457450642</v>
      </c>
      <c r="T17" s="103">
        <v>6.7647966944379032</v>
      </c>
      <c r="U17" s="16">
        <v>1.8157428372159345</v>
      </c>
      <c r="V17" s="102">
        <v>2.3145876841614039</v>
      </c>
      <c r="W17" s="103">
        <v>6.7647966944379032</v>
      </c>
      <c r="X17" s="8">
        <f t="shared" si="9"/>
        <v>115.54806378334295</v>
      </c>
      <c r="Y17" s="8">
        <f t="shared" si="4"/>
        <v>0</v>
      </c>
      <c r="Z17" s="8">
        <f t="shared" si="5"/>
        <v>6.321557756009109</v>
      </c>
      <c r="AA17" s="8">
        <f t="shared" si="6"/>
        <v>1.7803064466710863</v>
      </c>
      <c r="AB17" s="8">
        <f t="shared" si="1"/>
        <v>2.8144013976846984E-2</v>
      </c>
      <c r="AC17" s="43">
        <f>AD17+AE17</f>
        <v>123.67807200000001</v>
      </c>
      <c r="AD17" s="8">
        <f t="shared" si="2"/>
        <v>92.774085894930167</v>
      </c>
      <c r="AE17" s="18">
        <f t="shared" si="3"/>
        <v>30.903986105069851</v>
      </c>
      <c r="AF17" s="220">
        <f t="shared" si="7"/>
        <v>118.26220774247267</v>
      </c>
      <c r="AG17" s="221">
        <f t="shared" si="8"/>
        <v>115.1370000000002</v>
      </c>
      <c r="AI17" s="8"/>
      <c r="AL17" s="200"/>
      <c r="AM17" s="200"/>
    </row>
    <row r="18" spans="1:39" x14ac:dyDescent="0.25">
      <c r="A18" s="88" t="s">
        <v>23</v>
      </c>
      <c r="B18" s="97">
        <v>0</v>
      </c>
      <c r="C18" s="97">
        <v>1.4556671999999999</v>
      </c>
      <c r="D18" s="97">
        <v>1.6066477775700001</v>
      </c>
      <c r="E18" s="97">
        <v>0</v>
      </c>
      <c r="F18" s="97">
        <v>0.24240810796000001</v>
      </c>
      <c r="G18" s="97">
        <v>3.30472308553</v>
      </c>
      <c r="H18" s="15">
        <v>0</v>
      </c>
      <c r="I18" s="16">
        <v>3.5942400000000001</v>
      </c>
      <c r="J18" s="16">
        <v>4.2980589189189198</v>
      </c>
      <c r="K18" s="16">
        <v>0</v>
      </c>
      <c r="L18" s="16">
        <v>1.3386118918918899</v>
      </c>
      <c r="M18" s="16">
        <v>9.2309108108108102</v>
      </c>
      <c r="N18" s="16">
        <v>4.1819733108108101</v>
      </c>
      <c r="O18" s="16">
        <f t="shared" si="0"/>
        <v>5.0489375000000001</v>
      </c>
      <c r="P18" s="90">
        <v>13.581318264311367</v>
      </c>
      <c r="Q18" s="90">
        <v>13.581318264311367</v>
      </c>
      <c r="R18" s="101">
        <v>4.8621958244289099</v>
      </c>
      <c r="S18" s="102">
        <v>7.7789678656970498</v>
      </c>
      <c r="T18" s="103">
        <v>2.446269140784572</v>
      </c>
      <c r="U18" s="16">
        <v>4.8621958244289099</v>
      </c>
      <c r="V18" s="102">
        <v>7.7789678656970498</v>
      </c>
      <c r="W18" s="103">
        <v>2.446269140784572</v>
      </c>
      <c r="X18" s="8">
        <f t="shared" si="9"/>
        <v>0</v>
      </c>
      <c r="Y18" s="8">
        <f t="shared" si="4"/>
        <v>17.475898719995364</v>
      </c>
      <c r="Z18" s="8">
        <f t="shared" si="5"/>
        <v>20.898004128717005</v>
      </c>
      <c r="AA18" s="8">
        <f t="shared" si="6"/>
        <v>0</v>
      </c>
      <c r="AB18" s="8">
        <f t="shared" si="1"/>
        <v>6.5085931512876307</v>
      </c>
      <c r="AC18" s="43">
        <f t="shared" si="10"/>
        <v>44.882496000000003</v>
      </c>
      <c r="AD18" s="8">
        <f t="shared" si="2"/>
        <v>20.333573169697466</v>
      </c>
      <c r="AE18" s="18">
        <f t="shared" si="3"/>
        <v>24.548922830302541</v>
      </c>
      <c r="AF18" s="220">
        <f t="shared" si="7"/>
        <v>32.531435999999992</v>
      </c>
      <c r="AG18" s="221">
        <f t="shared" si="8"/>
        <v>12.351060000000006</v>
      </c>
      <c r="AI18" s="8"/>
      <c r="AL18" s="200"/>
      <c r="AM18" s="200"/>
    </row>
    <row r="19" spans="1:39" x14ac:dyDescent="0.25">
      <c r="A19" s="88" t="s">
        <v>24</v>
      </c>
      <c r="B19" s="97">
        <v>21.335885999999999</v>
      </c>
      <c r="C19" s="97">
        <v>9.6163200000000018</v>
      </c>
      <c r="D19" s="97">
        <v>1.6528633453199999</v>
      </c>
      <c r="E19" s="97">
        <v>1.7767361065584311</v>
      </c>
      <c r="F19" s="97">
        <v>3.6273103767999998E-2</v>
      </c>
      <c r="G19" s="97">
        <v>34.418078555646431</v>
      </c>
      <c r="H19" s="15">
        <v>57.157649999999997</v>
      </c>
      <c r="I19" s="16">
        <v>23.744</v>
      </c>
      <c r="J19" s="16">
        <v>4.51221837837838</v>
      </c>
      <c r="K19" s="16">
        <v>5.24523243243243</v>
      </c>
      <c r="L19" s="16">
        <v>0.21419545945946</v>
      </c>
      <c r="M19" s="16">
        <v>90.873296270270259</v>
      </c>
      <c r="N19" s="16">
        <v>55.798798177013097</v>
      </c>
      <c r="O19" s="16">
        <f t="shared" si="0"/>
        <v>35.074498093257162</v>
      </c>
      <c r="P19" s="90">
        <v>8.9166058327115127</v>
      </c>
      <c r="Q19" s="90">
        <v>8.9166058327115127</v>
      </c>
      <c r="R19" s="101">
        <v>3.3771465611554108</v>
      </c>
      <c r="S19" s="102">
        <v>2.6704555809122321</v>
      </c>
      <c r="T19" s="103">
        <v>4.5013966438012236</v>
      </c>
      <c r="U19" s="16">
        <v>3.3771465611554108</v>
      </c>
      <c r="V19" s="102">
        <v>2.6704555809122321</v>
      </c>
      <c r="W19" s="103">
        <v>4.5013966438012236</v>
      </c>
      <c r="X19" s="8">
        <f t="shared" si="9"/>
        <v>193.02976114122455</v>
      </c>
      <c r="Y19" s="8">
        <f t="shared" si="4"/>
        <v>80.18696794807407</v>
      </c>
      <c r="Z19" s="8">
        <f t="shared" si="5"/>
        <v>15.238422779722791</v>
      </c>
      <c r="AA19" s="8">
        <f t="shared" si="6"/>
        <v>17.71391867165001</v>
      </c>
      <c r="AB19" s="8">
        <f t="shared" si="1"/>
        <v>0.72336945932861851</v>
      </c>
      <c r="AC19" s="43">
        <f t="shared" si="10"/>
        <v>306.89244000000002</v>
      </c>
      <c r="AD19" s="8">
        <f t="shared" si="2"/>
        <v>188.44071938010458</v>
      </c>
      <c r="AE19" s="18">
        <f t="shared" si="3"/>
        <v>118.45172061989544</v>
      </c>
      <c r="AF19" s="220">
        <f t="shared" si="7"/>
        <v>149.0082119999999</v>
      </c>
      <c r="AG19" s="221">
        <f t="shared" si="8"/>
        <v>157.88422800000021</v>
      </c>
      <c r="AI19" s="8"/>
      <c r="AL19" s="200"/>
      <c r="AM19" s="200"/>
    </row>
    <row r="20" spans="1:39" ht="15.75" thickBot="1" x14ac:dyDescent="0.3">
      <c r="A20" s="89" t="s">
        <v>25</v>
      </c>
      <c r="B20" s="98">
        <v>80.147261999999998</v>
      </c>
      <c r="C20" s="98">
        <v>17.20021090277687</v>
      </c>
      <c r="D20" s="98">
        <v>1.958870324444</v>
      </c>
      <c r="E20" s="98">
        <v>0.23624578704084639</v>
      </c>
      <c r="F20" s="98">
        <v>0.55144450616475993</v>
      </c>
      <c r="G20" s="98">
        <v>100.09403352042648</v>
      </c>
      <c r="H20" s="20">
        <v>214.71005</v>
      </c>
      <c r="I20" s="21">
        <v>42.469656550066297</v>
      </c>
      <c r="J20" s="21">
        <v>6.0803085405405399</v>
      </c>
      <c r="K20" s="21">
        <v>0.697438443243243</v>
      </c>
      <c r="L20" s="21">
        <v>3.06437729459459</v>
      </c>
      <c r="M20" s="21">
        <v>267.02183082844471</v>
      </c>
      <c r="N20" s="21">
        <v>184.17508310057499</v>
      </c>
      <c r="O20" s="21">
        <f t="shared" si="0"/>
        <v>82.846747727869712</v>
      </c>
      <c r="P20" s="92">
        <v>4.0184800417491084</v>
      </c>
      <c r="Q20" s="92">
        <v>4.0184800417491084</v>
      </c>
      <c r="R20" s="105">
        <v>1.5063407915078701</v>
      </c>
      <c r="S20" s="106">
        <v>1.4808091703211963</v>
      </c>
      <c r="T20" s="108">
        <v>1.5630996695895287</v>
      </c>
      <c r="U20" s="107">
        <v>1.5063407915078701</v>
      </c>
      <c r="V20" s="106">
        <v>1.4808091703211963</v>
      </c>
      <c r="W20" s="108">
        <v>1.5630996695895287</v>
      </c>
      <c r="X20" s="22">
        <f t="shared" si="9"/>
        <v>323.42650666169436</v>
      </c>
      <c r="Y20" s="22">
        <f t="shared" si="4"/>
        <v>63.97377606269427</v>
      </c>
      <c r="Z20" s="22">
        <f t="shared" si="5"/>
        <v>9.1590167795698996</v>
      </c>
      <c r="AA20" s="22">
        <f t="shared" si="6"/>
        <v>1.0505799766230435</v>
      </c>
      <c r="AB20" s="22">
        <f t="shared" si="1"/>
        <v>4.6159965194183608</v>
      </c>
      <c r="AC20" s="45">
        <f t="shared" si="10"/>
        <v>402.22587600000003</v>
      </c>
      <c r="AD20" s="22">
        <f t="shared" si="2"/>
        <v>277.43044045374791</v>
      </c>
      <c r="AE20" s="23">
        <f t="shared" si="3"/>
        <v>124.79543554625211</v>
      </c>
      <c r="AF20" s="222">
        <f t="shared" si="7"/>
        <v>272.72815199999985</v>
      </c>
      <c r="AG20" s="223">
        <f t="shared" si="8"/>
        <v>129.49772400000018</v>
      </c>
      <c r="AI20" s="8"/>
      <c r="AL20" s="200"/>
      <c r="AM20" s="200"/>
    </row>
  </sheetData>
  <mergeCells count="13">
    <mergeCell ref="AF1:AG1"/>
    <mergeCell ref="X1:AE1"/>
    <mergeCell ref="H4:O4"/>
    <mergeCell ref="X4:AE4"/>
    <mergeCell ref="B1:G1"/>
    <mergeCell ref="B4:G4"/>
    <mergeCell ref="P1:W1"/>
    <mergeCell ref="R2:T2"/>
    <mergeCell ref="U2:W2"/>
    <mergeCell ref="R4:T4"/>
    <mergeCell ref="U4:W4"/>
    <mergeCell ref="H1:O1"/>
    <mergeCell ref="AF4:AG4"/>
  </mergeCells>
  <pageMargins left="0.7" right="0.7" top="0.75" bottom="0.75" header="0.511811023622047" footer="0.511811023622047"/>
  <pageSetup paperSize="9"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36"/>
  <sheetViews>
    <sheetView topLeftCell="K1" zoomScale="85" zoomScaleNormal="85" workbookViewId="0">
      <selection activeCell="N39" sqref="N39"/>
    </sheetView>
  </sheetViews>
  <sheetFormatPr baseColWidth="10" defaultColWidth="10.7109375" defaultRowHeight="15" x14ac:dyDescent="0.25"/>
  <cols>
    <col min="29" max="29" width="17.28515625" customWidth="1"/>
    <col min="30" max="30" width="15.5703125" customWidth="1"/>
  </cols>
  <sheetData>
    <row r="1" spans="1:36" ht="33.6" customHeight="1" x14ac:dyDescent="0.25">
      <c r="A1" s="9"/>
      <c r="B1" s="258" t="s">
        <v>55</v>
      </c>
      <c r="C1" s="258"/>
      <c r="D1" s="258"/>
      <c r="E1" s="258"/>
      <c r="F1" s="258"/>
      <c r="G1" s="258" t="s">
        <v>0</v>
      </c>
      <c r="H1" s="258"/>
      <c r="I1" s="258"/>
      <c r="J1" s="258"/>
      <c r="K1" s="258"/>
      <c r="L1" s="258"/>
      <c r="M1" s="258"/>
      <c r="N1" s="242" t="s">
        <v>60</v>
      </c>
      <c r="O1" s="240"/>
      <c r="P1" s="240"/>
      <c r="Q1" s="240"/>
      <c r="R1" s="240"/>
      <c r="S1" s="240"/>
      <c r="T1" s="240"/>
      <c r="U1" s="241"/>
      <c r="V1" s="255" t="s">
        <v>89</v>
      </c>
      <c r="W1" s="255"/>
      <c r="X1" s="255"/>
      <c r="Y1" s="255"/>
      <c r="Z1" s="255"/>
      <c r="AA1" s="255"/>
      <c r="AB1" s="255"/>
      <c r="AC1" s="233" t="s">
        <v>93</v>
      </c>
      <c r="AD1" s="234"/>
    </row>
    <row r="2" spans="1:36" ht="30.75" thickBot="1" x14ac:dyDescent="0.3">
      <c r="A2" s="3" t="s">
        <v>1</v>
      </c>
      <c r="B2" s="24" t="s">
        <v>31</v>
      </c>
      <c r="C2" s="25" t="s">
        <v>32</v>
      </c>
      <c r="D2" s="3" t="s">
        <v>33</v>
      </c>
      <c r="E2" s="3" t="s">
        <v>34</v>
      </c>
      <c r="F2" s="3" t="s">
        <v>35</v>
      </c>
      <c r="G2" s="24" t="s">
        <v>31</v>
      </c>
      <c r="H2" s="25" t="s">
        <v>32</v>
      </c>
      <c r="I2" s="3" t="s">
        <v>33</v>
      </c>
      <c r="J2" s="3" t="s">
        <v>34</v>
      </c>
      <c r="K2" s="3" t="s">
        <v>35</v>
      </c>
      <c r="L2" s="3" t="s">
        <v>5</v>
      </c>
      <c r="M2" s="5" t="s">
        <v>6</v>
      </c>
      <c r="N2" s="24" t="s">
        <v>56</v>
      </c>
      <c r="O2" s="83" t="s">
        <v>57</v>
      </c>
      <c r="P2" s="248" t="s">
        <v>58</v>
      </c>
      <c r="Q2" s="249"/>
      <c r="R2" s="250"/>
      <c r="S2" s="249" t="s">
        <v>59</v>
      </c>
      <c r="T2" s="249"/>
      <c r="U2" s="251"/>
      <c r="V2" s="25" t="s">
        <v>31</v>
      </c>
      <c r="W2" s="25" t="s">
        <v>32</v>
      </c>
      <c r="X2" s="3" t="s">
        <v>33</v>
      </c>
      <c r="Y2" s="3" t="s">
        <v>34</v>
      </c>
      <c r="Z2" s="3" t="s">
        <v>35</v>
      </c>
      <c r="AA2" s="3" t="s">
        <v>5</v>
      </c>
      <c r="AB2" s="5" t="s">
        <v>6</v>
      </c>
      <c r="AC2" s="3" t="s">
        <v>5</v>
      </c>
      <c r="AD2" s="5" t="s">
        <v>6</v>
      </c>
    </row>
    <row r="3" spans="1:36" ht="15.75" thickBot="1" x14ac:dyDescent="0.3">
      <c r="A3" s="3"/>
      <c r="B3" s="82"/>
      <c r="C3" s="79"/>
      <c r="D3" s="84"/>
      <c r="E3" s="84"/>
      <c r="F3" s="96"/>
      <c r="G3" s="25"/>
      <c r="H3" s="25"/>
      <c r="I3" s="3"/>
      <c r="J3" s="3"/>
      <c r="K3" s="3"/>
      <c r="L3" s="3"/>
      <c r="M3" s="3"/>
      <c r="N3" s="3" t="s">
        <v>4</v>
      </c>
      <c r="O3" s="3" t="s">
        <v>4</v>
      </c>
      <c r="P3" s="14" t="s">
        <v>4</v>
      </c>
      <c r="Q3" s="84" t="s">
        <v>5</v>
      </c>
      <c r="R3" s="85" t="s">
        <v>6</v>
      </c>
      <c r="S3" s="84" t="s">
        <v>4</v>
      </c>
      <c r="T3" s="84" t="s">
        <v>5</v>
      </c>
      <c r="U3" s="85" t="s">
        <v>6</v>
      </c>
      <c r="V3" s="25"/>
      <c r="W3" s="25"/>
      <c r="X3" s="3"/>
      <c r="Y3" s="3"/>
      <c r="Z3" s="3"/>
      <c r="AA3" s="3"/>
      <c r="AB3" s="5"/>
      <c r="AC3" s="195"/>
      <c r="AD3" s="216"/>
    </row>
    <row r="4" spans="1:36" ht="15.75" customHeight="1" thickBot="1" x14ac:dyDescent="0.3">
      <c r="A4" s="26" t="s">
        <v>7</v>
      </c>
      <c r="B4" s="242" t="s">
        <v>8</v>
      </c>
      <c r="C4" s="240"/>
      <c r="D4" s="240"/>
      <c r="E4" s="240"/>
      <c r="F4" s="259"/>
      <c r="G4" s="240" t="s">
        <v>8</v>
      </c>
      <c r="H4" s="240"/>
      <c r="I4" s="240"/>
      <c r="J4" s="240"/>
      <c r="K4" s="240"/>
      <c r="L4" s="240"/>
      <c r="M4" s="240"/>
      <c r="N4" s="196" t="s">
        <v>9</v>
      </c>
      <c r="O4" s="196" t="s">
        <v>9</v>
      </c>
      <c r="P4" s="242" t="s">
        <v>9</v>
      </c>
      <c r="Q4" s="240"/>
      <c r="R4" s="240"/>
      <c r="S4" s="242" t="s">
        <v>9</v>
      </c>
      <c r="T4" s="240"/>
      <c r="U4" s="240"/>
      <c r="V4" s="255" t="s">
        <v>8</v>
      </c>
      <c r="W4" s="255"/>
      <c r="X4" s="255"/>
      <c r="Y4" s="255"/>
      <c r="Z4" s="255"/>
      <c r="AA4" s="255"/>
      <c r="AB4" s="255"/>
      <c r="AC4" s="253" t="s">
        <v>8</v>
      </c>
      <c r="AD4" s="254"/>
    </row>
    <row r="5" spans="1:36" ht="14.25" customHeight="1" x14ac:dyDescent="0.25">
      <c r="A5" s="9" t="s">
        <v>10</v>
      </c>
      <c r="B5" s="72">
        <v>14.05429148622215</v>
      </c>
      <c r="C5" s="29">
        <v>11.61018</v>
      </c>
      <c r="D5" s="29">
        <v>362.82035186000002</v>
      </c>
      <c r="E5" s="205">
        <f>0.1/0.9*SUM(B5:D5)</f>
        <v>43.164980371802471</v>
      </c>
      <c r="F5" s="30">
        <f>SUM(B5:E5)</f>
        <v>431.64980371802466</v>
      </c>
      <c r="G5" s="207">
        <v>28.143718701159862</v>
      </c>
      <c r="H5" s="205">
        <v>16.319970000000001</v>
      </c>
      <c r="I5" s="205">
        <v>435.01172701595885</v>
      </c>
      <c r="J5" s="205">
        <f>0.1/0.9*SUM(G5:I5)</f>
        <v>53.275046190790974</v>
      </c>
      <c r="K5" s="27">
        <f>SUM(G5:J5)</f>
        <v>532.75046190790965</v>
      </c>
      <c r="L5" s="61">
        <v>66.792235567967893</v>
      </c>
      <c r="M5" s="208">
        <f>K5-L5</f>
        <v>465.95822633994175</v>
      </c>
      <c r="N5" s="161">
        <v>1.05686073310022</v>
      </c>
      <c r="O5" s="161">
        <v>1.0568607331002247</v>
      </c>
      <c r="P5" s="213">
        <v>0.85629907549260242</v>
      </c>
      <c r="Q5" s="28">
        <v>0.54284285728247761</v>
      </c>
      <c r="R5" s="208">
        <v>0.9012310895304031</v>
      </c>
      <c r="S5" s="73">
        <f>IF(P5&gt;0.99,P5,AVERAGE($P$6,$P$7,$P$8,$P$9,$P$10,$P$11,$P$12,$P$14,$P$16,$P$17,$P$18,$P$19,$P$20))</f>
        <v>1.8073164875705434</v>
      </c>
      <c r="T5" s="28">
        <f t="shared" ref="T5:T20" si="0">IF(Q5&gt;1,Q5,AVERAGE($Q$6,$Q$7,$Q$8,$Q$9,$Q$10,$Q$11,$Q$12,$Q$14,$Q$16,$Q$18,$Q$19,$Q$20))</f>
        <v>2.233691168864175</v>
      </c>
      <c r="U5" s="29">
        <f>AVERAGE(R6,R7,R8,R9,R10,R11,R20,R12,R14,R17,R18,R16,R19)</f>
        <v>1.7648022198853586</v>
      </c>
      <c r="V5" s="72">
        <f>G5*$S5</f>
        <v>50.864606830153662</v>
      </c>
      <c r="W5" s="29">
        <f t="shared" ref="W5:W19" si="1">H5*$S5</f>
        <v>29.495350857656643</v>
      </c>
      <c r="X5" s="29">
        <f t="shared" ref="X5:X19" si="2">I5*$S5</f>
        <v>786.20386652247885</v>
      </c>
      <c r="Y5" s="29">
        <f t="shared" ref="Y5:Y19" si="3">J5*$S5</f>
        <v>96.284869356698806</v>
      </c>
      <c r="Z5" s="144">
        <f>AA5+AB5</f>
        <v>962.84869356698778</v>
      </c>
      <c r="AA5" s="29">
        <f t="shared" ref="AA5:AA19" si="4">L5*$S5</f>
        <v>120.71470858368406</v>
      </c>
      <c r="AB5" s="30">
        <f t="shared" ref="AB5:AB19" si="5">M5*$S5</f>
        <v>842.13398498330378</v>
      </c>
      <c r="AC5" s="70">
        <f>L5*T5</f>
        <v>149.19322673686551</v>
      </c>
      <c r="AD5" s="18">
        <f>M5*U5</f>
        <v>822.32411221857353</v>
      </c>
      <c r="AH5" s="8"/>
      <c r="AI5" s="8"/>
      <c r="AJ5" s="8"/>
    </row>
    <row r="6" spans="1:36" ht="14.25" customHeight="1" x14ac:dyDescent="0.25">
      <c r="A6" s="202" t="s">
        <v>11</v>
      </c>
      <c r="B6" s="70">
        <v>0.33326163509626849</v>
      </c>
      <c r="C6" s="8">
        <v>6.36</v>
      </c>
      <c r="D6" s="8">
        <v>19.063500000000001</v>
      </c>
      <c r="E6" s="204">
        <f>0.1/0.9*SUM(B6:D6)</f>
        <v>2.8618624038995857</v>
      </c>
      <c r="F6" s="18">
        <f t="shared" ref="F6:F20" si="6">SUM(B6:E6)</f>
        <v>28.618624038995854</v>
      </c>
      <c r="G6" s="209">
        <v>0.66735642428027764</v>
      </c>
      <c r="H6" s="204">
        <v>8.94</v>
      </c>
      <c r="I6" s="204">
        <v>21.715913617188626</v>
      </c>
      <c r="J6" s="204">
        <f t="shared" ref="J6:J20" si="7">0.1/0.9*SUM(G6:I6)</f>
        <v>3.4803633379409895</v>
      </c>
      <c r="K6" s="32">
        <f>SUM(G6:J6)</f>
        <v>34.803633379409888</v>
      </c>
      <c r="L6" s="62">
        <v>3.711131553036259</v>
      </c>
      <c r="M6" s="210">
        <f t="shared" ref="M6:M19" si="8">K6-L6</f>
        <v>31.092501826373628</v>
      </c>
      <c r="N6" s="162">
        <v>3.3911491994779079</v>
      </c>
      <c r="O6" s="162">
        <v>3.3911491994779079</v>
      </c>
      <c r="P6" s="214">
        <v>2.7885026526401577</v>
      </c>
      <c r="Q6" s="201">
        <v>4.7044831880766855</v>
      </c>
      <c r="R6" s="210">
        <v>2.5598154964965985</v>
      </c>
      <c r="S6" s="64">
        <f t="shared" ref="S6:S20" si="9">IF(P6&gt;0.99,P6,AVERAGE($P$6,$P$7,$P$8,$P$9,$P$10,$P$11,$P$12,$P$14,$P$16,$P$17,$P$18,$P$19,$P$20))</f>
        <v>2.7885026526401577</v>
      </c>
      <c r="T6" s="201">
        <f t="shared" si="0"/>
        <v>4.7044831880766855</v>
      </c>
      <c r="U6" s="8">
        <v>2.5598154964965985</v>
      </c>
      <c r="V6" s="70">
        <f t="shared" ref="V6:V19" si="10">G6*$S6</f>
        <v>1.8609251593620049</v>
      </c>
      <c r="W6" s="8">
        <f t="shared" si="1"/>
        <v>24.929213714603009</v>
      </c>
      <c r="X6" s="8">
        <f t="shared" si="2"/>
        <v>60.554882726035004</v>
      </c>
      <c r="Y6" s="8">
        <f t="shared" si="3"/>
        <v>9.7050024000000032</v>
      </c>
      <c r="Z6" s="43">
        <f>AA6+AB6</f>
        <v>97.050024000000008</v>
      </c>
      <c r="AA6" s="8">
        <f t="shared" si="4"/>
        <v>10.348500179938195</v>
      </c>
      <c r="AB6" s="18">
        <f t="shared" si="5"/>
        <v>86.701523820061809</v>
      </c>
      <c r="AC6" s="70">
        <f t="shared" ref="AC6:AC19" si="11">L6*T6</f>
        <v>17.458956000000001</v>
      </c>
      <c r="AD6" s="18">
        <f t="shared" ref="AD6:AD19" si="12">M6*U6</f>
        <v>79.591068000000007</v>
      </c>
      <c r="AH6" s="8"/>
      <c r="AI6" s="8"/>
      <c r="AJ6" s="8"/>
    </row>
    <row r="7" spans="1:36" ht="14.25" customHeight="1" x14ac:dyDescent="0.25">
      <c r="A7" s="202" t="s">
        <v>12</v>
      </c>
      <c r="B7" s="70">
        <v>3.251787060215813</v>
      </c>
      <c r="C7" s="8">
        <v>5.6763000000000003</v>
      </c>
      <c r="D7" s="8">
        <v>24.261660000000003</v>
      </c>
      <c r="E7" s="204">
        <f>0.1/0.9*SUM(B7:D7)</f>
        <v>3.6877496733573132</v>
      </c>
      <c r="F7" s="18">
        <f t="shared" si="6"/>
        <v>36.877496733573125</v>
      </c>
      <c r="G7" s="209">
        <v>6.5117035880821668</v>
      </c>
      <c r="H7" s="204">
        <v>7.9789499999999993</v>
      </c>
      <c r="I7" s="204">
        <v>28.774023119407996</v>
      </c>
      <c r="J7" s="204">
        <f t="shared" si="7"/>
        <v>4.8071863008322406</v>
      </c>
      <c r="K7" s="32">
        <f t="shared" ref="K7:K19" si="13">SUM(G7:J7)</f>
        <v>48.071863008322403</v>
      </c>
      <c r="L7" s="62">
        <v>6.2141597148779875</v>
      </c>
      <c r="M7" s="210">
        <f t="shared" si="8"/>
        <v>41.857703293444416</v>
      </c>
      <c r="N7" s="162">
        <v>2.1037600399099272</v>
      </c>
      <c r="O7" s="162">
        <v>2.1037600399099272</v>
      </c>
      <c r="P7" s="214">
        <v>1.613863061362294</v>
      </c>
      <c r="Q7" s="201">
        <v>1.1992778335190131</v>
      </c>
      <c r="R7" s="210">
        <v>1.6754120384570481</v>
      </c>
      <c r="S7" s="64">
        <f t="shared" si="9"/>
        <v>1.613863061362294</v>
      </c>
      <c r="T7" s="201">
        <f t="shared" si="0"/>
        <v>1.1992778335190131</v>
      </c>
      <c r="U7" s="8">
        <v>1.6754120384570481</v>
      </c>
      <c r="V7" s="70">
        <f t="shared" si="10"/>
        <v>10.508997887346119</v>
      </c>
      <c r="W7" s="8">
        <f t="shared" si="1"/>
        <v>12.876932673456674</v>
      </c>
      <c r="X7" s="8">
        <f t="shared" si="2"/>
        <v>46.437333039197213</v>
      </c>
      <c r="Y7" s="8">
        <f t="shared" si="3"/>
        <v>7.7581404000000012</v>
      </c>
      <c r="Z7" s="43">
        <f>AA7+AB7</f>
        <v>77.581404000000006</v>
      </c>
      <c r="AA7" s="8">
        <f t="shared" si="4"/>
        <v>10.028802821247229</v>
      </c>
      <c r="AB7" s="18">
        <f t="shared" si="5"/>
        <v>67.552601178752781</v>
      </c>
      <c r="AC7" s="70">
        <f t="shared" si="11"/>
        <v>7.4525040000000011</v>
      </c>
      <c r="AD7" s="18">
        <f t="shared" si="12"/>
        <v>70.128900000000002</v>
      </c>
      <c r="AH7" s="8"/>
      <c r="AI7" s="8"/>
      <c r="AJ7" s="8"/>
    </row>
    <row r="8" spans="1:36" ht="14.25" customHeight="1" x14ac:dyDescent="0.25">
      <c r="A8" s="202" t="s">
        <v>13</v>
      </c>
      <c r="B8" s="70">
        <v>398.95025035932491</v>
      </c>
      <c r="C8" s="8">
        <v>954</v>
      </c>
      <c r="D8" s="8">
        <v>4002.6121980000007</v>
      </c>
      <c r="E8" s="204">
        <f t="shared" ref="E8:E20" si="14">0.1/0.9*SUM(B8:D8)</f>
        <v>595.06249426214731</v>
      </c>
      <c r="F8" s="18">
        <f t="shared" si="6"/>
        <v>5950.6249426214727</v>
      </c>
      <c r="G8" s="209">
        <v>798.89787634454819</v>
      </c>
      <c r="H8" s="204">
        <v>1341</v>
      </c>
      <c r="I8" s="204">
        <v>4395.5029062729755</v>
      </c>
      <c r="J8" s="204">
        <f t="shared" si="7"/>
        <v>726.1556425130583</v>
      </c>
      <c r="K8" s="32">
        <f t="shared" si="13"/>
        <v>7261.5564251305823</v>
      </c>
      <c r="L8" s="62">
        <v>944.98431649921076</v>
      </c>
      <c r="M8" s="210">
        <f t="shared" si="8"/>
        <v>6316.5721086313715</v>
      </c>
      <c r="N8" s="162">
        <v>1.2745532230869843</v>
      </c>
      <c r="O8" s="162">
        <v>1.2745532230869843</v>
      </c>
      <c r="P8" s="214">
        <v>1.0444576556276792</v>
      </c>
      <c r="Q8" s="201">
        <v>1.3599572369210569</v>
      </c>
      <c r="R8" s="210">
        <v>0.99725766312274</v>
      </c>
      <c r="S8" s="64">
        <f t="shared" si="9"/>
        <v>1.0444576556276792</v>
      </c>
      <c r="T8" s="201">
        <f t="shared" si="0"/>
        <v>1.3599572369210569</v>
      </c>
      <c r="U8" s="8">
        <v>0.99725766312274</v>
      </c>
      <c r="V8" s="70">
        <f t="shared" si="10"/>
        <v>834.41500301275835</v>
      </c>
      <c r="W8" s="8">
        <f t="shared" si="1"/>
        <v>1400.6177161967178</v>
      </c>
      <c r="X8" s="8">
        <f t="shared" si="2"/>
        <v>4590.9166607905227</v>
      </c>
      <c r="Y8" s="8">
        <f t="shared" si="3"/>
        <v>758.43881999999996</v>
      </c>
      <c r="Z8" s="43">
        <f t="shared" ref="Z8:Z19" si="15">AA8+AB8</f>
        <v>7584.3881999999994</v>
      </c>
      <c r="AA8" s="8">
        <f t="shared" si="4"/>
        <v>986.9961038156905</v>
      </c>
      <c r="AB8" s="18">
        <f t="shared" si="5"/>
        <v>6597.3920961843087</v>
      </c>
      <c r="AC8" s="70">
        <f>L8*T8</f>
        <v>1285.1382600000002</v>
      </c>
      <c r="AD8" s="18">
        <f t="shared" si="12"/>
        <v>6299.2499399999997</v>
      </c>
      <c r="AH8" s="8"/>
      <c r="AI8" s="8"/>
      <c r="AJ8" s="8"/>
    </row>
    <row r="9" spans="1:36" ht="14.25" customHeight="1" x14ac:dyDescent="0.25">
      <c r="A9" s="202" t="s">
        <v>14</v>
      </c>
      <c r="B9" s="70">
        <v>0.81708883544396493</v>
      </c>
      <c r="C9" s="8">
        <v>30.877800000000001</v>
      </c>
      <c r="D9" s="8">
        <v>221.64542213683001</v>
      </c>
      <c r="E9" s="204">
        <f t="shared" si="14"/>
        <v>28.148923441363777</v>
      </c>
      <c r="F9" s="18">
        <f t="shared" si="6"/>
        <v>281.48923441363775</v>
      </c>
      <c r="G9" s="209">
        <v>1.63622039297654</v>
      </c>
      <c r="H9" s="204">
        <v>43.403700000000001</v>
      </c>
      <c r="I9" s="204">
        <v>252.99524643676898</v>
      </c>
      <c r="J9" s="204">
        <f t="shared" si="7"/>
        <v>33.115018536638395</v>
      </c>
      <c r="K9" s="32">
        <f t="shared" si="13"/>
        <v>331.15018536638394</v>
      </c>
      <c r="L9" s="62">
        <v>38.02422395106602</v>
      </c>
      <c r="M9" s="210">
        <f t="shared" si="8"/>
        <v>293.12596141531793</v>
      </c>
      <c r="N9" s="162">
        <v>1.8211417323573627</v>
      </c>
      <c r="O9" s="162">
        <v>1.8211417323573627</v>
      </c>
      <c r="P9" s="214">
        <v>1.5480341387483301</v>
      </c>
      <c r="Q9" s="201">
        <v>1.8222999130546986</v>
      </c>
      <c r="R9" s="210">
        <v>1.512456453394279</v>
      </c>
      <c r="S9" s="64">
        <f t="shared" si="9"/>
        <v>1.5480341387483301</v>
      </c>
      <c r="T9" s="201">
        <f t="shared" si="0"/>
        <v>1.8222999130546986</v>
      </c>
      <c r="U9" s="8">
        <v>1.512456453394279</v>
      </c>
      <c r="V9" s="70">
        <f t="shared" si="10"/>
        <v>2.5329250268438921</v>
      </c>
      <c r="W9" s="8">
        <f t="shared" si="1"/>
        <v>67.190409347990894</v>
      </c>
      <c r="X9" s="8">
        <f t="shared" si="2"/>
        <v>391.6452784251652</v>
      </c>
      <c r="Y9" s="8">
        <f t="shared" si="3"/>
        <v>51.263179200000003</v>
      </c>
      <c r="Z9" s="43">
        <f t="shared" si="15"/>
        <v>512.63179200000002</v>
      </c>
      <c r="AA9" s="8">
        <f t="shared" si="4"/>
        <v>58.862796775662112</v>
      </c>
      <c r="AB9" s="18">
        <f t="shared" si="5"/>
        <v>453.76899522433791</v>
      </c>
      <c r="AC9" s="70">
        <f t="shared" si="11"/>
        <v>69.291539999999998</v>
      </c>
      <c r="AD9" s="18">
        <f t="shared" si="12"/>
        <v>443.34025200000002</v>
      </c>
      <c r="AH9" s="8"/>
      <c r="AI9" s="8"/>
      <c r="AJ9" s="8"/>
    </row>
    <row r="10" spans="1:36" ht="14.25" customHeight="1" x14ac:dyDescent="0.25">
      <c r="A10" s="202" t="s">
        <v>15</v>
      </c>
      <c r="B10" s="70">
        <v>17.986938662187882</v>
      </c>
      <c r="C10" s="8">
        <v>27.49428</v>
      </c>
      <c r="D10" s="8">
        <v>72.62567</v>
      </c>
      <c r="E10" s="204">
        <f t="shared" si="14"/>
        <v>13.122987629131988</v>
      </c>
      <c r="F10" s="18">
        <f t="shared" si="6"/>
        <v>131.22987629131987</v>
      </c>
      <c r="G10" s="209">
        <v>36.018844671031218</v>
      </c>
      <c r="H10" s="204">
        <v>38.642384852543096</v>
      </c>
      <c r="I10" s="204">
        <v>80.475542469866824</v>
      </c>
      <c r="J10" s="204">
        <f t="shared" si="7"/>
        <v>17.237419110382348</v>
      </c>
      <c r="K10" s="32">
        <f t="shared" si="13"/>
        <v>172.37419110382348</v>
      </c>
      <c r="L10" s="62">
        <v>24.303452567714199</v>
      </c>
      <c r="M10" s="210">
        <f t="shared" si="8"/>
        <v>148.07073853610927</v>
      </c>
      <c r="N10" s="162">
        <v>2.6955960182018255</v>
      </c>
      <c r="O10" s="162">
        <v>2.6955960182018255</v>
      </c>
      <c r="P10" s="214">
        <v>2.0521792139226669</v>
      </c>
      <c r="Q10" s="201">
        <v>2.373905676127821</v>
      </c>
      <c r="R10" s="210">
        <v>1.9993729411149259</v>
      </c>
      <c r="S10" s="64">
        <f t="shared" si="9"/>
        <v>2.0521792139226669</v>
      </c>
      <c r="T10" s="201">
        <f t="shared" si="0"/>
        <v>2.373905676127821</v>
      </c>
      <c r="U10" s="8">
        <v>1.9993729411149259</v>
      </c>
      <c r="V10" s="70">
        <f t="shared" si="10"/>
        <v>73.917124343399479</v>
      </c>
      <c r="W10" s="8">
        <f t="shared" si="1"/>
        <v>79.301098970789056</v>
      </c>
      <c r="X10" s="8">
        <f t="shared" si="2"/>
        <v>165.15023548581149</v>
      </c>
      <c r="Y10" s="8">
        <f t="shared" si="3"/>
        <v>35.374273200000005</v>
      </c>
      <c r="Z10" s="43">
        <f t="shared" si="15"/>
        <v>353.74273200000005</v>
      </c>
      <c r="AA10" s="8">
        <f t="shared" si="4"/>
        <v>49.875040186018545</v>
      </c>
      <c r="AB10" s="18">
        <f t="shared" si="5"/>
        <v>303.86769181398148</v>
      </c>
      <c r="AC10" s="70">
        <f t="shared" si="11"/>
        <v>57.694104000000003</v>
      </c>
      <c r="AD10" s="18">
        <f t="shared" si="12"/>
        <v>296.04862800000001</v>
      </c>
      <c r="AH10" s="8"/>
      <c r="AI10" s="8"/>
      <c r="AJ10" s="8"/>
    </row>
    <row r="11" spans="1:36" ht="14.25" customHeight="1" x14ac:dyDescent="0.25">
      <c r="A11" s="202" t="s">
        <v>16</v>
      </c>
      <c r="B11" s="70">
        <v>50.362328801121976</v>
      </c>
      <c r="C11" s="8">
        <v>54.740519999999997</v>
      </c>
      <c r="D11" s="8">
        <v>203.24871142102998</v>
      </c>
      <c r="E11" s="204">
        <f t="shared" si="14"/>
        <v>34.261284469128</v>
      </c>
      <c r="F11" s="18">
        <f t="shared" si="6"/>
        <v>342.61284469127997</v>
      </c>
      <c r="G11" s="209">
        <v>100.85056342424674</v>
      </c>
      <c r="H11" s="204">
        <v>76.946580000000012</v>
      </c>
      <c r="I11" s="204">
        <v>236.97273109872324</v>
      </c>
      <c r="J11" s="204">
        <f t="shared" si="7"/>
        <v>46.085541613663338</v>
      </c>
      <c r="K11" s="32">
        <f t="shared" si="13"/>
        <v>460.85541613663332</v>
      </c>
      <c r="L11" s="62">
        <v>66.322807141475593</v>
      </c>
      <c r="M11" s="210">
        <f t="shared" si="8"/>
        <v>394.53260899515772</v>
      </c>
      <c r="N11" s="162">
        <v>2.4738587742200084</v>
      </c>
      <c r="O11" s="162">
        <v>2.4738587742200084</v>
      </c>
      <c r="P11" s="214">
        <v>1.8391360116915989</v>
      </c>
      <c r="Q11" s="201">
        <v>1.4115332573348789</v>
      </c>
      <c r="R11" s="210">
        <v>1.9110180674805861</v>
      </c>
      <c r="S11" s="64">
        <f t="shared" si="9"/>
        <v>1.8391360116915989</v>
      </c>
      <c r="T11" s="201">
        <f t="shared" si="0"/>
        <v>1.4115332573348789</v>
      </c>
      <c r="U11" s="8">
        <v>1.9110180674805861</v>
      </c>
      <c r="V11" s="70">
        <f t="shared" si="10"/>
        <v>185.47790299291981</v>
      </c>
      <c r="W11" s="8">
        <f t="shared" si="1"/>
        <v>141.51522625450858</v>
      </c>
      <c r="X11" s="8">
        <f t="shared" si="2"/>
        <v>435.82508355257158</v>
      </c>
      <c r="Y11" s="8">
        <f t="shared" si="3"/>
        <v>84.757579200000009</v>
      </c>
      <c r="Z11" s="43">
        <f t="shared" si="15"/>
        <v>847.57579199999986</v>
      </c>
      <c r="AA11" s="8">
        <f t="shared" si="4"/>
        <v>121.97666301036452</v>
      </c>
      <c r="AB11" s="18">
        <f t="shared" si="5"/>
        <v>725.59912898963535</v>
      </c>
      <c r="AC11" s="70">
        <f t="shared" si="11"/>
        <v>93.616848000000005</v>
      </c>
      <c r="AD11" s="18">
        <f t="shared" si="12"/>
        <v>753.95894399999997</v>
      </c>
      <c r="AH11" s="8"/>
      <c r="AI11" s="8"/>
      <c r="AJ11" s="8"/>
    </row>
    <row r="12" spans="1:36" x14ac:dyDescent="0.25">
      <c r="A12" s="202" t="s">
        <v>17</v>
      </c>
      <c r="B12" s="70">
        <v>30.978115406598139</v>
      </c>
      <c r="C12" s="8">
        <v>22.616160000000001</v>
      </c>
      <c r="D12" s="8">
        <v>60.203070000000004</v>
      </c>
      <c r="E12" s="204">
        <f t="shared" si="14"/>
        <v>12.644149489622016</v>
      </c>
      <c r="F12" s="18">
        <f t="shared" si="6"/>
        <v>126.44149489622015</v>
      </c>
      <c r="G12" s="209">
        <v>62.033676101712764</v>
      </c>
      <c r="H12" s="204">
        <v>31.79064</v>
      </c>
      <c r="I12" s="204">
        <v>66.869921984496855</v>
      </c>
      <c r="J12" s="204">
        <f t="shared" si="7"/>
        <v>17.854915342912182</v>
      </c>
      <c r="K12" s="32">
        <f>SUM(G12:J12)</f>
        <v>178.54915342912182</v>
      </c>
      <c r="L12" s="62">
        <v>29.662004331413069</v>
      </c>
      <c r="M12" s="210">
        <f>K12-L12</f>
        <v>148.88714909770874</v>
      </c>
      <c r="N12" s="162">
        <v>2.2811233941573898</v>
      </c>
      <c r="O12" s="162">
        <v>2.2811233941573898</v>
      </c>
      <c r="P12" s="214">
        <v>1.62</v>
      </c>
      <c r="Q12" s="201">
        <v>1.5413609778075961</v>
      </c>
      <c r="R12" s="210">
        <v>1.6301527530809246</v>
      </c>
      <c r="S12" s="64">
        <f t="shared" si="9"/>
        <v>1.62</v>
      </c>
      <c r="T12" s="201">
        <f t="shared" si="0"/>
        <v>1.5413609778075961</v>
      </c>
      <c r="U12" s="8">
        <v>1.6301527530809246</v>
      </c>
      <c r="V12" s="70">
        <f t="shared" si="10"/>
        <v>100.49455528477469</v>
      </c>
      <c r="W12" s="8">
        <f t="shared" si="1"/>
        <v>51.500836800000002</v>
      </c>
      <c r="X12" s="8">
        <f t="shared" si="2"/>
        <v>108.32927361488491</v>
      </c>
      <c r="Y12" s="8">
        <f t="shared" si="3"/>
        <v>28.924962855517737</v>
      </c>
      <c r="Z12" s="43">
        <f>AA12+AB12</f>
        <v>289.24962855517737</v>
      </c>
      <c r="AA12" s="8">
        <f t="shared" si="4"/>
        <v>48.052447016889175</v>
      </c>
      <c r="AB12" s="18">
        <f t="shared" si="5"/>
        <v>241.19718153828819</v>
      </c>
      <c r="AC12" s="70">
        <f t="shared" si="11"/>
        <v>45.719856</v>
      </c>
      <c r="AD12" s="18">
        <f t="shared" si="12"/>
        <v>242.70879600000001</v>
      </c>
      <c r="AH12" s="8"/>
      <c r="AI12" s="8"/>
      <c r="AJ12" s="8"/>
    </row>
    <row r="13" spans="1:36" ht="14.25" customHeight="1" x14ac:dyDescent="0.25">
      <c r="A13" s="202" t="s">
        <v>18</v>
      </c>
      <c r="B13" s="70">
        <v>45.605284007311639</v>
      </c>
      <c r="C13" s="8">
        <v>50.88</v>
      </c>
      <c r="D13" s="8">
        <v>586.65460000000007</v>
      </c>
      <c r="E13" s="204">
        <f t="shared" si="14"/>
        <v>75.904431556367967</v>
      </c>
      <c r="F13" s="18">
        <f t="shared" si="6"/>
        <v>759.04431556367967</v>
      </c>
      <c r="G13" s="209">
        <v>91.324581224641548</v>
      </c>
      <c r="H13" s="204">
        <v>71.52000000000001</v>
      </c>
      <c r="I13" s="204">
        <v>754.63791880312579</v>
      </c>
      <c r="J13" s="204">
        <f t="shared" si="7"/>
        <v>101.94250000308527</v>
      </c>
      <c r="K13" s="32">
        <f>SUM(G13:J13)</f>
        <v>1019.4250000308526</v>
      </c>
      <c r="L13" s="62">
        <v>124.03573815433619</v>
      </c>
      <c r="M13" s="210">
        <f t="shared" si="8"/>
        <v>895.38926187651646</v>
      </c>
      <c r="N13" s="162">
        <v>1.1583355305771177</v>
      </c>
      <c r="O13" s="162">
        <v>1.1583355305771177</v>
      </c>
      <c r="P13" s="214">
        <v>0.86247443409116953</v>
      </c>
      <c r="Q13" s="201">
        <v>4.9281989940625062E-2</v>
      </c>
      <c r="R13" s="210">
        <v>0.97512367991789906</v>
      </c>
      <c r="S13" s="64">
        <f t="shared" si="9"/>
        <v>1.8073164875705434</v>
      </c>
      <c r="T13" s="201">
        <f t="shared" si="0"/>
        <v>2.233691168864175</v>
      </c>
      <c r="U13" s="8">
        <f>AVERAGE(R6,R7,R8,R9,R10,R11,R20,R12,R14,R17,R18,R16,R19)</f>
        <v>1.7648022198853586</v>
      </c>
      <c r="V13" s="70">
        <f t="shared" si="10"/>
        <v>165.05242136776997</v>
      </c>
      <c r="W13" s="8">
        <f t="shared" si="1"/>
        <v>129.25927519104528</v>
      </c>
      <c r="X13" s="8">
        <f t="shared" si="2"/>
        <v>1363.8695527988102</v>
      </c>
      <c r="Y13" s="8">
        <f t="shared" si="3"/>
        <v>184.24236103973618</v>
      </c>
      <c r="Z13" s="43">
        <f t="shared" si="15"/>
        <v>1842.4236103973617</v>
      </c>
      <c r="AA13" s="8">
        <f t="shared" si="4"/>
        <v>224.17183461431452</v>
      </c>
      <c r="AB13" s="18">
        <f t="shared" si="5"/>
        <v>1618.2517757830472</v>
      </c>
      <c r="AC13" s="70">
        <f>L13*T13</f>
        <v>277.05753293888995</v>
      </c>
      <c r="AD13" s="18">
        <f t="shared" si="12"/>
        <v>1580.1849570211889</v>
      </c>
      <c r="AH13" s="8"/>
      <c r="AI13" s="8"/>
      <c r="AJ13" s="8"/>
    </row>
    <row r="14" spans="1:36" ht="14.25" customHeight="1" x14ac:dyDescent="0.25">
      <c r="A14" s="202" t="s">
        <v>19</v>
      </c>
      <c r="B14" s="70">
        <v>3.018768507421036</v>
      </c>
      <c r="C14" s="8">
        <v>24.0885</v>
      </c>
      <c r="D14" s="8">
        <v>99.000249580000002</v>
      </c>
      <c r="E14" s="204">
        <f t="shared" si="14"/>
        <v>14.011946454157895</v>
      </c>
      <c r="F14" s="18">
        <f t="shared" si="6"/>
        <v>140.11946454157894</v>
      </c>
      <c r="G14" s="209">
        <v>6.0450839361106246</v>
      </c>
      <c r="H14" s="204">
        <v>33.604330303253349</v>
      </c>
      <c r="I14" s="204">
        <v>107.27923357691995</v>
      </c>
      <c r="J14" s="204">
        <f t="shared" si="7"/>
        <v>16.325405312920438</v>
      </c>
      <c r="K14" s="32">
        <f t="shared" si="13"/>
        <v>163.25405312920435</v>
      </c>
      <c r="L14" s="62">
        <v>19.349266268928861</v>
      </c>
      <c r="M14" s="210">
        <f t="shared" si="8"/>
        <v>143.90478686027549</v>
      </c>
      <c r="N14" s="162">
        <v>2.4809544137020638</v>
      </c>
      <c r="O14" s="162">
        <v>2.4809544137020638</v>
      </c>
      <c r="P14" s="214">
        <v>2.1293805411671762</v>
      </c>
      <c r="Q14" s="201">
        <v>3.2673424987447741</v>
      </c>
      <c r="R14" s="210">
        <v>1.9763715315192929</v>
      </c>
      <c r="S14" s="64">
        <f t="shared" si="9"/>
        <v>2.1293805411671762</v>
      </c>
      <c r="T14" s="201">
        <f t="shared" si="0"/>
        <v>3.2673424987447741</v>
      </c>
      <c r="U14" s="8">
        <v>1.9763715315192929</v>
      </c>
      <c r="V14" s="70">
        <f t="shared" si="10"/>
        <v>12.872284103276245</v>
      </c>
      <c r="W14" s="8">
        <f t="shared" si="1"/>
        <v>71.556407046702148</v>
      </c>
      <c r="X14" s="8">
        <f t="shared" si="2"/>
        <v>228.4383124500217</v>
      </c>
      <c r="Y14" s="8">
        <f t="shared" si="3"/>
        <v>34.763000400000017</v>
      </c>
      <c r="Z14" s="43">
        <f t="shared" si="15"/>
        <v>347.6300040000001</v>
      </c>
      <c r="AA14" s="8">
        <f t="shared" si="4"/>
        <v>41.201951078919528</v>
      </c>
      <c r="AB14" s="18">
        <f t="shared" si="5"/>
        <v>306.42805292108056</v>
      </c>
      <c r="AC14" s="70">
        <f t="shared" si="11"/>
        <v>63.220680000000002</v>
      </c>
      <c r="AD14" s="18">
        <f t="shared" si="12"/>
        <v>284.40932400000008</v>
      </c>
      <c r="AH14" s="8"/>
      <c r="AI14" s="8"/>
      <c r="AJ14" s="8"/>
    </row>
    <row r="15" spans="1:36" ht="14.25" customHeight="1" x14ac:dyDescent="0.25">
      <c r="A15" s="202" t="s">
        <v>20</v>
      </c>
      <c r="B15" s="70">
        <v>61.183549364585986</v>
      </c>
      <c r="C15" s="8">
        <v>28.887119999999999</v>
      </c>
      <c r="D15" s="8">
        <v>439.56197440390997</v>
      </c>
      <c r="E15" s="204">
        <f t="shared" si="14"/>
        <v>58.848071529832893</v>
      </c>
      <c r="F15" s="18">
        <f t="shared" si="6"/>
        <v>588.48071529832885</v>
      </c>
      <c r="G15" s="209">
        <v>122.52005760258341</v>
      </c>
      <c r="H15" s="204">
        <v>40.605479999999993</v>
      </c>
      <c r="I15" s="204">
        <v>514.01200151378441</v>
      </c>
      <c r="J15" s="204">
        <f t="shared" si="7"/>
        <v>75.237504346263094</v>
      </c>
      <c r="K15" s="32">
        <f t="shared" si="13"/>
        <v>752.37504346263097</v>
      </c>
      <c r="L15" s="62">
        <v>108.2463362600446</v>
      </c>
      <c r="M15" s="210">
        <f t="shared" si="8"/>
        <v>644.12870720258638</v>
      </c>
      <c r="N15" s="162">
        <v>0.87986155287605639</v>
      </c>
      <c r="O15" s="162">
        <v>1.0568607331002247</v>
      </c>
      <c r="P15" s="214">
        <v>0.68819608053057013</v>
      </c>
      <c r="Q15" s="201">
        <v>0.51403653853306941</v>
      </c>
      <c r="R15" s="210">
        <v>0.71746372864988872</v>
      </c>
      <c r="S15" s="64">
        <f t="shared" si="9"/>
        <v>1.8073164875705434</v>
      </c>
      <c r="T15" s="201">
        <f t="shared" si="0"/>
        <v>2.233691168864175</v>
      </c>
      <c r="U15" s="8">
        <f>AVERAGE(R6,R7,R8,R9,R10,R11,R20,R12,R14,R17,R18,R16,R19)</f>
        <v>1.7648022198853586</v>
      </c>
      <c r="V15" s="70">
        <f t="shared" si="10"/>
        <v>221.43252016324169</v>
      </c>
      <c r="W15" s="8">
        <f t="shared" si="1"/>
        <v>73.386953489715935</v>
      </c>
      <c r="X15" s="8">
        <f t="shared" si="2"/>
        <v>928.98236514499774</v>
      </c>
      <c r="Y15" s="8">
        <f t="shared" si="3"/>
        <v>135.97798208866172</v>
      </c>
      <c r="Z15" s="43">
        <f t="shared" si="15"/>
        <v>1359.779820886617</v>
      </c>
      <c r="AA15" s="8">
        <f t="shared" si="4"/>
        <v>195.63538824188376</v>
      </c>
      <c r="AB15" s="18">
        <f t="shared" si="5"/>
        <v>1164.1444326447333</v>
      </c>
      <c r="AC15" s="70">
        <f>L15*T15</f>
        <v>241.78888536596355</v>
      </c>
      <c r="AD15" s="18">
        <f t="shared" si="12"/>
        <v>1136.7597723630106</v>
      </c>
      <c r="AH15" s="8"/>
      <c r="AI15" s="8"/>
      <c r="AJ15" s="8"/>
    </row>
    <row r="16" spans="1:36" ht="14.25" customHeight="1" x14ac:dyDescent="0.25">
      <c r="A16" s="202" t="s">
        <v>21</v>
      </c>
      <c r="B16" s="70">
        <v>23.233942131032119</v>
      </c>
      <c r="C16" s="8">
        <v>0</v>
      </c>
      <c r="D16" s="8">
        <v>86.506869399999999</v>
      </c>
      <c r="E16" s="204">
        <f t="shared" si="14"/>
        <v>12.193423503448015</v>
      </c>
      <c r="F16" s="18">
        <f t="shared" si="6"/>
        <v>121.93423503448014</v>
      </c>
      <c r="G16" s="209">
        <v>46.525969117391817</v>
      </c>
      <c r="H16" s="204">
        <v>0</v>
      </c>
      <c r="I16" s="204">
        <v>92.577451346997776</v>
      </c>
      <c r="J16" s="204">
        <f t="shared" si="7"/>
        <v>15.4559356071544</v>
      </c>
      <c r="K16" s="32">
        <f>SUM(G16:J16)</f>
        <v>154.55935607154399</v>
      </c>
      <c r="L16" s="62">
        <v>27.504130698264881</v>
      </c>
      <c r="M16" s="210">
        <f t="shared" si="8"/>
        <v>127.05522537327911</v>
      </c>
      <c r="N16" s="162">
        <v>1.6615452743252108</v>
      </c>
      <c r="O16" s="162">
        <v>1.6615452743252108</v>
      </c>
      <c r="P16" s="214">
        <v>1.310818426975193</v>
      </c>
      <c r="Q16" s="201">
        <v>1.5146328548616181</v>
      </c>
      <c r="R16" s="210">
        <v>1.2666979380593608</v>
      </c>
      <c r="S16" s="64">
        <f t="shared" si="9"/>
        <v>1.310818426975193</v>
      </c>
      <c r="T16" s="201">
        <f t="shared" si="0"/>
        <v>1.5146328548616181</v>
      </c>
      <c r="U16" s="8">
        <v>1.2666979380593608</v>
      </c>
      <c r="V16" s="70">
        <f t="shared" si="10"/>
        <v>60.987097651955949</v>
      </c>
      <c r="W16" s="8">
        <f t="shared" si="1"/>
        <v>0</v>
      </c>
      <c r="X16" s="8">
        <f t="shared" si="2"/>
        <v>121.35222914804409</v>
      </c>
      <c r="Y16" s="8">
        <f t="shared" si="3"/>
        <v>20.259925200000005</v>
      </c>
      <c r="Z16" s="43">
        <f>AA16+AB16</f>
        <v>202.59925200000004</v>
      </c>
      <c r="AA16" s="8">
        <f>L16*$S16</f>
        <v>36.052921337219686</v>
      </c>
      <c r="AB16" s="18">
        <f>M16*$S16</f>
        <v>166.54633066278035</v>
      </c>
      <c r="AC16" s="70">
        <f>L16*T16</f>
        <v>41.658660000000005</v>
      </c>
      <c r="AD16" s="18">
        <f>M16*U16</f>
        <v>160.94059200000004</v>
      </c>
      <c r="AH16" s="8"/>
      <c r="AI16" s="8"/>
      <c r="AJ16" s="8"/>
    </row>
    <row r="17" spans="1:36" ht="14.25" customHeight="1" x14ac:dyDescent="0.25">
      <c r="A17" s="202" t="s">
        <v>22</v>
      </c>
      <c r="B17" s="70">
        <v>31.262093438154011</v>
      </c>
      <c r="C17" s="8">
        <v>10.684799999999999</v>
      </c>
      <c r="D17" s="8">
        <v>667.04876241921011</v>
      </c>
      <c r="E17" s="204">
        <f t="shared" si="14"/>
        <v>78.777295095262687</v>
      </c>
      <c r="F17" s="18">
        <f t="shared" si="6"/>
        <v>787.77295095262684</v>
      </c>
      <c r="G17" s="209">
        <v>61.809528173945765</v>
      </c>
      <c r="H17" s="204">
        <v>15.0192</v>
      </c>
      <c r="I17" s="204">
        <v>816.19542435492963</v>
      </c>
      <c r="J17" s="204">
        <f t="shared" si="7"/>
        <v>99.224905836541723</v>
      </c>
      <c r="K17" s="32">
        <f t="shared" si="13"/>
        <v>992.24905836541711</v>
      </c>
      <c r="L17" s="62">
        <v>124.9601285991443</v>
      </c>
      <c r="M17" s="210">
        <f t="shared" si="8"/>
        <v>867.28892976627276</v>
      </c>
      <c r="N17" s="162">
        <v>2.1099475400748497</v>
      </c>
      <c r="O17" s="162">
        <v>2.1099475400748497</v>
      </c>
      <c r="P17" s="214">
        <v>1.6751435398065897</v>
      </c>
      <c r="Q17" s="201">
        <v>0.86409619780704527</v>
      </c>
      <c r="R17" s="210">
        <v>1.7920003065401047</v>
      </c>
      <c r="S17" s="64">
        <f t="shared" si="9"/>
        <v>1.6751435398065897</v>
      </c>
      <c r="T17" s="201">
        <f t="shared" si="0"/>
        <v>2.233691168864175</v>
      </c>
      <c r="U17" s="8">
        <v>1.7920003065401047</v>
      </c>
      <c r="V17" s="70">
        <f t="shared" si="10"/>
        <v>103.53983181907864</v>
      </c>
      <c r="W17" s="8">
        <f t="shared" si="1"/>
        <v>25.159315853063131</v>
      </c>
      <c r="X17" s="8">
        <f t="shared" si="2"/>
        <v>1367.2444923278583</v>
      </c>
      <c r="Y17" s="8">
        <f t="shared" si="3"/>
        <v>166.21596000000005</v>
      </c>
      <c r="Z17" s="43">
        <f>AA17+AB17</f>
        <v>1662.1596000000002</v>
      </c>
      <c r="AA17" s="8">
        <f t="shared" si="4"/>
        <v>209.32615215625725</v>
      </c>
      <c r="AB17" s="18">
        <f t="shared" si="5"/>
        <v>1452.833447843743</v>
      </c>
      <c r="AC17" s="70">
        <f t="shared" si="11"/>
        <v>279.12233571204024</v>
      </c>
      <c r="AD17" s="18">
        <f t="shared" si="12"/>
        <v>1554.1820280000002</v>
      </c>
      <c r="AH17" s="8"/>
      <c r="AI17" s="8"/>
      <c r="AJ17" s="8"/>
    </row>
    <row r="18" spans="1:36" ht="14.25" customHeight="1" x14ac:dyDescent="0.25">
      <c r="A18" s="202" t="s">
        <v>23</v>
      </c>
      <c r="B18" s="70">
        <v>0</v>
      </c>
      <c r="C18" s="8">
        <v>16.536000000000001</v>
      </c>
      <c r="D18" s="8">
        <v>93.245766529999997</v>
      </c>
      <c r="E18" s="204">
        <f t="shared" si="14"/>
        <v>12.197974058888889</v>
      </c>
      <c r="F18" s="18">
        <f t="shared" si="6"/>
        <v>121.97974058888889</v>
      </c>
      <c r="G18" s="209">
        <v>0</v>
      </c>
      <c r="H18" s="204">
        <v>23.243999999999993</v>
      </c>
      <c r="I18" s="204">
        <v>97.745176899428756</v>
      </c>
      <c r="J18" s="204">
        <f t="shared" si="7"/>
        <v>13.443241877714305</v>
      </c>
      <c r="K18" s="32">
        <f t="shared" si="13"/>
        <v>134.43241877714306</v>
      </c>
      <c r="L18" s="62">
        <v>16.065411499111111</v>
      </c>
      <c r="M18" s="210">
        <f t="shared" si="8"/>
        <v>118.36700727803195</v>
      </c>
      <c r="N18" s="162">
        <v>1.7892961810404198</v>
      </c>
      <c r="O18" s="162">
        <v>1.7892961810404198</v>
      </c>
      <c r="P18" s="214">
        <v>1.6235509707061031</v>
      </c>
      <c r="Q18" s="201">
        <v>2.8901601432723361</v>
      </c>
      <c r="R18" s="210">
        <v>1.4516399117568097</v>
      </c>
      <c r="S18" s="64">
        <f t="shared" si="9"/>
        <v>1.6235509707061031</v>
      </c>
      <c r="T18" s="201">
        <f t="shared" si="0"/>
        <v>2.8901601432723361</v>
      </c>
      <c r="U18" s="8">
        <v>1.4516399117568097</v>
      </c>
      <c r="V18" s="70">
        <f t="shared" si="10"/>
        <v>0</v>
      </c>
      <c r="W18" s="8">
        <f t="shared" si="1"/>
        <v>37.737818763092648</v>
      </c>
      <c r="X18" s="8">
        <f t="shared" si="2"/>
        <v>158.69427683690733</v>
      </c>
      <c r="Y18" s="8">
        <f t="shared" si="3"/>
        <v>21.825788399999997</v>
      </c>
      <c r="Z18" s="43">
        <f t="shared" si="15"/>
        <v>218.25788399999996</v>
      </c>
      <c r="AA18" s="8">
        <f t="shared" si="4"/>
        <v>26.083014434174835</v>
      </c>
      <c r="AB18" s="18">
        <f t="shared" si="5"/>
        <v>192.17486956582513</v>
      </c>
      <c r="AC18" s="70">
        <f t="shared" si="11"/>
        <v>46.431612000000001</v>
      </c>
      <c r="AD18" s="18">
        <f t="shared" si="12"/>
        <v>171.82627199999996</v>
      </c>
      <c r="AH18" s="8"/>
      <c r="AI18" s="8"/>
      <c r="AJ18" s="8"/>
    </row>
    <row r="19" spans="1:36" ht="14.25" customHeight="1" x14ac:dyDescent="0.25">
      <c r="A19" s="202" t="s">
        <v>24</v>
      </c>
      <c r="B19" s="70">
        <v>64.656302950389602</v>
      </c>
      <c r="C19" s="8">
        <v>57.24</v>
      </c>
      <c r="D19" s="8">
        <v>155.76759000000001</v>
      </c>
      <c r="E19" s="204">
        <f t="shared" si="14"/>
        <v>30.851543661154402</v>
      </c>
      <c r="F19" s="18">
        <f t="shared" si="6"/>
        <v>308.51543661154398</v>
      </c>
      <c r="G19" s="209">
        <v>129.47424665815518</v>
      </c>
      <c r="H19" s="204">
        <v>80.460000000000008</v>
      </c>
      <c r="I19" s="204">
        <v>173.4486071074239</v>
      </c>
      <c r="J19" s="204">
        <f t="shared" si="7"/>
        <v>42.598094862842117</v>
      </c>
      <c r="K19" s="32">
        <f t="shared" si="13"/>
        <v>425.98094862842117</v>
      </c>
      <c r="L19" s="62">
        <v>67.458743666411607</v>
      </c>
      <c r="M19" s="210">
        <f t="shared" si="8"/>
        <v>358.5222049620096</v>
      </c>
      <c r="N19" s="162">
        <v>2.4769416545019851</v>
      </c>
      <c r="O19" s="162">
        <v>2.4769416545019851</v>
      </c>
      <c r="P19" s="214">
        <v>1.793917635191197</v>
      </c>
      <c r="Q19" s="201">
        <v>1.7682204784283835</v>
      </c>
      <c r="R19" s="210">
        <v>1.7987527552675167</v>
      </c>
      <c r="S19" s="64">
        <f t="shared" si="9"/>
        <v>1.793917635191197</v>
      </c>
      <c r="T19" s="201">
        <f t="shared" si="0"/>
        <v>1.7682204784283835</v>
      </c>
      <c r="U19" s="8">
        <v>1.7987527552675167</v>
      </c>
      <c r="V19" s="70">
        <f t="shared" si="10"/>
        <v>232.26613438315948</v>
      </c>
      <c r="W19" s="8">
        <f t="shared" si="1"/>
        <v>144.33861292748372</v>
      </c>
      <c r="X19" s="8">
        <f t="shared" si="2"/>
        <v>311.15251508935694</v>
      </c>
      <c r="Y19" s="8">
        <f t="shared" si="3"/>
        <v>76.417473600000008</v>
      </c>
      <c r="Z19" s="43">
        <f t="shared" si="15"/>
        <v>764.17473600000017</v>
      </c>
      <c r="AA19" s="8">
        <f t="shared" si="4"/>
        <v>121.01542991101824</v>
      </c>
      <c r="AB19" s="18">
        <f t="shared" si="5"/>
        <v>643.15930608898191</v>
      </c>
      <c r="AC19" s="70">
        <f t="shared" si="11"/>
        <v>119.28193200000001</v>
      </c>
      <c r="AD19" s="18">
        <f t="shared" si="12"/>
        <v>644.89280400000007</v>
      </c>
      <c r="AH19" s="8"/>
      <c r="AI19" s="8"/>
      <c r="AJ19" s="8"/>
    </row>
    <row r="20" spans="1:36" ht="14.25" customHeight="1" thickBot="1" x14ac:dyDescent="0.3">
      <c r="A20" s="203" t="s">
        <v>25</v>
      </c>
      <c r="B20" s="71">
        <v>36.29726830760908</v>
      </c>
      <c r="C20" s="22">
        <v>41.295480000000005</v>
      </c>
      <c r="D20" s="22">
        <v>189.20558003619001</v>
      </c>
      <c r="E20" s="206">
        <f t="shared" si="14"/>
        <v>29.644258704866566</v>
      </c>
      <c r="F20" s="23">
        <f t="shared" si="6"/>
        <v>296.44258704866564</v>
      </c>
      <c r="G20" s="211">
        <v>72.685279785987191</v>
      </c>
      <c r="H20" s="206">
        <v>58.004352891143192</v>
      </c>
      <c r="I20" s="206">
        <v>206.53612156406911</v>
      </c>
      <c r="J20" s="206">
        <f t="shared" si="7"/>
        <v>37.469528249022169</v>
      </c>
      <c r="K20" s="33">
        <f>SUM(G20:J20)</f>
        <v>374.6952824902217</v>
      </c>
      <c r="L20" s="63">
        <v>54.719861523397718</v>
      </c>
      <c r="M20" s="212">
        <f>K20-L20</f>
        <v>319.975420966824</v>
      </c>
      <c r="N20" s="163">
        <v>3.1044814348787155</v>
      </c>
      <c r="O20" s="163">
        <v>3.1044814348787155</v>
      </c>
      <c r="P20" s="215">
        <v>2.456130490578079</v>
      </c>
      <c r="Q20" s="34">
        <v>2.9511199682212381</v>
      </c>
      <c r="R20" s="212">
        <v>2.3714810022194683</v>
      </c>
      <c r="S20" s="76">
        <f t="shared" si="9"/>
        <v>2.456130490578079</v>
      </c>
      <c r="T20" s="34">
        <f t="shared" si="0"/>
        <v>2.9511199682212381</v>
      </c>
      <c r="U20" s="22">
        <v>2.3714810022194683</v>
      </c>
      <c r="V20" s="71">
        <f>G20*$S20</f>
        <v>178.52453189856163</v>
      </c>
      <c r="W20" s="22">
        <f>H20*$S20</f>
        <v>142.46625972218754</v>
      </c>
      <c r="X20" s="22">
        <f>I20*$S20</f>
        <v>507.27966557925083</v>
      </c>
      <c r="Y20" s="22">
        <f>J20*$S20</f>
        <v>92.030050800000012</v>
      </c>
      <c r="Z20" s="45">
        <f>AA20+AB20</f>
        <v>920.30050800000015</v>
      </c>
      <c r="AA20" s="22">
        <f>L20*$S20</f>
        <v>134.39912032782738</v>
      </c>
      <c r="AB20" s="23">
        <f>M20*$S20</f>
        <v>785.90138767217275</v>
      </c>
      <c r="AC20" s="71">
        <f>L20*T20</f>
        <v>161.48487600000001</v>
      </c>
      <c r="AD20" s="23">
        <f>M20*U20</f>
        <v>758.81563200000005</v>
      </c>
      <c r="AH20" s="8"/>
      <c r="AI20" s="8"/>
      <c r="AJ20" s="8"/>
    </row>
    <row r="22" spans="1:36" x14ac:dyDescent="0.25">
      <c r="M22" s="201"/>
    </row>
    <row r="23" spans="1:36" x14ac:dyDescent="0.25">
      <c r="L23" s="8"/>
    </row>
    <row r="24" spans="1:36" x14ac:dyDescent="0.25">
      <c r="A24" s="35"/>
      <c r="G24" s="31"/>
      <c r="H24" s="31"/>
      <c r="L24" s="8"/>
    </row>
    <row r="25" spans="1:36" x14ac:dyDescent="0.25">
      <c r="A25" s="35"/>
      <c r="G25" s="31"/>
      <c r="H25" s="31"/>
      <c r="L25" s="8"/>
    </row>
    <row r="26" spans="1:36" x14ac:dyDescent="0.25">
      <c r="A26" s="35"/>
      <c r="G26" s="31"/>
      <c r="H26" s="31"/>
      <c r="L26" s="8"/>
    </row>
    <row r="27" spans="1:36" x14ac:dyDescent="0.25">
      <c r="A27" s="35"/>
      <c r="G27" s="31"/>
      <c r="H27" s="31"/>
      <c r="L27" s="8"/>
    </row>
    <row r="28" spans="1:36" x14ac:dyDescent="0.25">
      <c r="A28" s="35"/>
      <c r="G28" s="31"/>
      <c r="H28" s="31"/>
      <c r="L28" s="8"/>
    </row>
    <row r="29" spans="1:36" x14ac:dyDescent="0.25">
      <c r="A29" s="35"/>
      <c r="G29" s="31"/>
      <c r="H29" s="31"/>
      <c r="L29" s="8"/>
    </row>
    <row r="30" spans="1:36" x14ac:dyDescent="0.25">
      <c r="A30" s="35"/>
      <c r="G30" s="31"/>
      <c r="H30" s="31"/>
      <c r="L30" s="8"/>
    </row>
    <row r="31" spans="1:36" x14ac:dyDescent="0.25">
      <c r="A31" s="35"/>
      <c r="G31" s="31"/>
      <c r="H31" s="31"/>
      <c r="L31" s="8"/>
    </row>
    <row r="32" spans="1:36" x14ac:dyDescent="0.25">
      <c r="A32" s="35"/>
      <c r="G32" s="31"/>
      <c r="H32" s="31"/>
      <c r="L32" s="8"/>
    </row>
    <row r="33" spans="1:12" x14ac:dyDescent="0.25">
      <c r="A33" s="35"/>
      <c r="G33" s="31"/>
      <c r="H33" s="31"/>
      <c r="L33" s="8"/>
    </row>
    <row r="34" spans="1:12" x14ac:dyDescent="0.25">
      <c r="A34" s="35"/>
      <c r="G34" s="31"/>
      <c r="H34" s="31"/>
      <c r="L34" s="8"/>
    </row>
    <row r="35" spans="1:12" x14ac:dyDescent="0.25">
      <c r="L35" s="8"/>
    </row>
    <row r="36" spans="1:12" x14ac:dyDescent="0.25">
      <c r="L36" s="8"/>
    </row>
  </sheetData>
  <mergeCells count="13">
    <mergeCell ref="AC1:AD1"/>
    <mergeCell ref="V1:AB1"/>
    <mergeCell ref="G4:M4"/>
    <mergeCell ref="V4:AB4"/>
    <mergeCell ref="B1:F1"/>
    <mergeCell ref="B4:F4"/>
    <mergeCell ref="N1:U1"/>
    <mergeCell ref="P2:R2"/>
    <mergeCell ref="S2:U2"/>
    <mergeCell ref="P4:R4"/>
    <mergeCell ref="S4:U4"/>
    <mergeCell ref="G1:M1"/>
    <mergeCell ref="AC4:AD4"/>
  </mergeCells>
  <pageMargins left="0.7" right="0.7" top="0.78749999999999998" bottom="0.78749999999999998" header="0.511811023622047" footer="0.511811023622047"/>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40"/>
  <sheetViews>
    <sheetView zoomScaleNormal="100" workbookViewId="0">
      <pane xSplit="1" ySplit="2" topLeftCell="N3" activePane="bottomRight" state="frozen"/>
      <selection pane="topRight" activeCell="B1" sqref="B1"/>
      <selection pane="bottomLeft" activeCell="A3" sqref="A3"/>
      <selection pane="bottomRight" activeCell="A15" sqref="A15:XFD15"/>
    </sheetView>
  </sheetViews>
  <sheetFormatPr baseColWidth="10" defaultColWidth="10.7109375" defaultRowHeight="15" x14ac:dyDescent="0.25"/>
  <cols>
    <col min="6" max="6" width="11.85546875" customWidth="1"/>
    <col min="8" max="8" width="11.5703125" bestFit="1" customWidth="1"/>
    <col min="26" max="26" width="11.5703125" customWidth="1"/>
    <col min="35" max="35" width="17.28515625" customWidth="1"/>
    <col min="36" max="36" width="14.140625" customWidth="1"/>
  </cols>
  <sheetData>
    <row r="1" spans="1:43" ht="29.45" customHeight="1" x14ac:dyDescent="0.25">
      <c r="A1" s="1"/>
      <c r="B1" s="242" t="s">
        <v>55</v>
      </c>
      <c r="C1" s="240"/>
      <c r="D1" s="259"/>
      <c r="E1" s="240" t="s">
        <v>0</v>
      </c>
      <c r="F1" s="240"/>
      <c r="G1" s="240"/>
      <c r="H1" s="240"/>
      <c r="I1" s="240"/>
      <c r="J1" s="240"/>
      <c r="K1" s="240"/>
      <c r="L1" s="240"/>
      <c r="M1" s="240"/>
      <c r="N1" s="240"/>
      <c r="O1" s="240"/>
      <c r="P1" s="240"/>
      <c r="Q1" s="242" t="s">
        <v>60</v>
      </c>
      <c r="R1" s="240"/>
      <c r="S1" s="240"/>
      <c r="T1" s="240"/>
      <c r="U1" s="240"/>
      <c r="V1" s="240"/>
      <c r="W1" s="240"/>
      <c r="X1" s="241"/>
      <c r="Y1" s="255" t="s">
        <v>89</v>
      </c>
      <c r="Z1" s="255"/>
      <c r="AA1" s="255"/>
      <c r="AB1" s="255"/>
      <c r="AC1" s="255"/>
      <c r="AD1" s="255"/>
      <c r="AE1" s="255"/>
      <c r="AF1" s="255"/>
      <c r="AG1" s="255"/>
      <c r="AH1" s="255"/>
      <c r="AI1" s="233" t="s">
        <v>93</v>
      </c>
      <c r="AJ1" s="234"/>
    </row>
    <row r="2" spans="1:43" ht="30.75" thickBot="1" x14ac:dyDescent="0.3">
      <c r="A2" s="2" t="s">
        <v>1</v>
      </c>
      <c r="B2" s="11" t="s">
        <v>36</v>
      </c>
      <c r="C2" s="3" t="s">
        <v>37</v>
      </c>
      <c r="D2" s="81" t="s">
        <v>4</v>
      </c>
      <c r="E2" s="3" t="s">
        <v>78</v>
      </c>
      <c r="F2" s="3" t="s">
        <v>79</v>
      </c>
      <c r="G2" s="3" t="s">
        <v>80</v>
      </c>
      <c r="H2" s="3" t="s">
        <v>96</v>
      </c>
      <c r="I2" s="3" t="s">
        <v>81</v>
      </c>
      <c r="J2" s="3" t="s">
        <v>82</v>
      </c>
      <c r="K2" s="3" t="s">
        <v>83</v>
      </c>
      <c r="L2" s="3" t="s">
        <v>84</v>
      </c>
      <c r="M2" s="3" t="s">
        <v>97</v>
      </c>
      <c r="N2" s="3" t="s">
        <v>4</v>
      </c>
      <c r="O2" s="3" t="s">
        <v>5</v>
      </c>
      <c r="P2" s="5" t="s">
        <v>6</v>
      </c>
      <c r="Q2" s="24" t="s">
        <v>56</v>
      </c>
      <c r="R2" s="83" t="s">
        <v>57</v>
      </c>
      <c r="S2" s="248" t="s">
        <v>58</v>
      </c>
      <c r="T2" s="249"/>
      <c r="U2" s="250"/>
      <c r="V2" s="249" t="s">
        <v>59</v>
      </c>
      <c r="W2" s="249"/>
      <c r="X2" s="251"/>
      <c r="Y2" s="11" t="s">
        <v>78</v>
      </c>
      <c r="Z2" s="3" t="s">
        <v>79</v>
      </c>
      <c r="AA2" s="3" t="s">
        <v>80</v>
      </c>
      <c r="AB2" s="3" t="s">
        <v>81</v>
      </c>
      <c r="AC2" s="3" t="s">
        <v>82</v>
      </c>
      <c r="AD2" s="3" t="s">
        <v>83</v>
      </c>
      <c r="AE2" s="3" t="s">
        <v>84</v>
      </c>
      <c r="AF2" s="3" t="s">
        <v>35</v>
      </c>
      <c r="AG2" s="3" t="s">
        <v>5</v>
      </c>
      <c r="AH2" s="5" t="s">
        <v>6</v>
      </c>
      <c r="AI2" s="3" t="s">
        <v>5</v>
      </c>
      <c r="AJ2" s="5" t="s">
        <v>6</v>
      </c>
    </row>
    <row r="3" spans="1:43" ht="15.75" thickBot="1" x14ac:dyDescent="0.3">
      <c r="A3" s="2"/>
      <c r="B3" s="11"/>
      <c r="C3" s="3"/>
      <c r="D3" s="81"/>
      <c r="E3" s="3"/>
      <c r="F3" s="3"/>
      <c r="G3" s="3"/>
      <c r="H3" s="3"/>
      <c r="I3" s="3"/>
      <c r="J3" s="3"/>
      <c r="K3" s="3"/>
      <c r="L3" s="3"/>
      <c r="M3" s="3"/>
      <c r="N3" s="3"/>
      <c r="O3" s="4"/>
      <c r="P3" s="4"/>
      <c r="Q3" s="3" t="s">
        <v>4</v>
      </c>
      <c r="R3" s="3" t="s">
        <v>4</v>
      </c>
      <c r="S3" s="14" t="s">
        <v>4</v>
      </c>
      <c r="T3" s="84" t="s">
        <v>5</v>
      </c>
      <c r="U3" s="85" t="s">
        <v>6</v>
      </c>
      <c r="V3" s="84" t="s">
        <v>4</v>
      </c>
      <c r="W3" s="84" t="s">
        <v>5</v>
      </c>
      <c r="X3" s="85" t="s">
        <v>6</v>
      </c>
      <c r="Y3" s="11"/>
      <c r="Z3" s="3"/>
      <c r="AA3" s="3"/>
      <c r="AB3" s="3"/>
      <c r="AC3" s="3"/>
      <c r="AD3" s="3"/>
      <c r="AE3" s="3"/>
      <c r="AF3" s="3"/>
      <c r="AG3" s="3"/>
      <c r="AH3" s="5"/>
      <c r="AI3" s="195"/>
      <c r="AJ3" s="216"/>
    </row>
    <row r="4" spans="1:43" ht="15.75" customHeight="1" thickBot="1" x14ac:dyDescent="0.3">
      <c r="A4" s="6" t="s">
        <v>7</v>
      </c>
      <c r="B4" s="246" t="s">
        <v>8</v>
      </c>
      <c r="C4" s="238"/>
      <c r="D4" s="260"/>
      <c r="E4" s="238" t="s">
        <v>8</v>
      </c>
      <c r="F4" s="238"/>
      <c r="G4" s="238"/>
      <c r="H4" s="238"/>
      <c r="I4" s="238"/>
      <c r="J4" s="238"/>
      <c r="K4" s="238"/>
      <c r="L4" s="238"/>
      <c r="M4" s="238"/>
      <c r="N4" s="238"/>
      <c r="O4" s="238"/>
      <c r="P4" s="238"/>
      <c r="Q4" s="82" t="s">
        <v>9</v>
      </c>
      <c r="R4" s="82" t="s">
        <v>9</v>
      </c>
      <c r="S4" s="252" t="s">
        <v>9</v>
      </c>
      <c r="T4" s="239"/>
      <c r="U4" s="239"/>
      <c r="V4" s="252" t="s">
        <v>9</v>
      </c>
      <c r="W4" s="239"/>
      <c r="X4" s="239"/>
      <c r="Y4" s="255" t="s">
        <v>8</v>
      </c>
      <c r="Z4" s="255"/>
      <c r="AA4" s="255"/>
      <c r="AB4" s="255"/>
      <c r="AC4" s="255"/>
      <c r="AD4" s="255"/>
      <c r="AE4" s="255"/>
      <c r="AF4" s="255"/>
      <c r="AG4" s="255"/>
      <c r="AH4" s="255"/>
      <c r="AI4" s="253" t="s">
        <v>8</v>
      </c>
      <c r="AJ4" s="254"/>
    </row>
    <row r="5" spans="1:43" x14ac:dyDescent="0.25">
      <c r="A5" s="44" t="s">
        <v>10</v>
      </c>
      <c r="B5" s="127">
        <v>8.4409320900000004</v>
      </c>
      <c r="C5" s="128">
        <v>3.1496434199999999</v>
      </c>
      <c r="D5" s="129">
        <f>B5+C5</f>
        <v>11.590575510000001</v>
      </c>
      <c r="E5" s="134">
        <v>14.4977</v>
      </c>
      <c r="F5" s="134">
        <v>1.9824000000000002</v>
      </c>
      <c r="G5" s="134">
        <v>3.2967405900000002</v>
      </c>
      <c r="H5" s="134">
        <f>SUM(E5:G5)</f>
        <v>19.776840589999999</v>
      </c>
      <c r="I5" s="134">
        <v>5.18</v>
      </c>
      <c r="J5" s="134">
        <v>3.7409999999999997</v>
      </c>
      <c r="K5" s="134">
        <v>12.504999999999999</v>
      </c>
      <c r="L5" s="134">
        <v>1.4039999999999999</v>
      </c>
      <c r="M5" s="134">
        <f>SUM(I5:L5)</f>
        <v>22.83</v>
      </c>
      <c r="N5" s="125">
        <f>H5+M5</f>
        <v>42.606840589999997</v>
      </c>
      <c r="O5" s="125">
        <v>14.128334090000001</v>
      </c>
      <c r="P5" s="125">
        <v>28.478506499999988</v>
      </c>
      <c r="Q5" s="122">
        <v>1.2892283499734518</v>
      </c>
      <c r="R5" s="122">
        <v>1.2892283499734518</v>
      </c>
      <c r="S5" s="125">
        <v>0.34982664270812591</v>
      </c>
      <c r="T5" s="125">
        <v>0.44747441274585548</v>
      </c>
      <c r="U5" s="125">
        <v>0.30138307990273311</v>
      </c>
      <c r="V5" s="197">
        <v>1.4273682256151674</v>
      </c>
      <c r="W5" s="73">
        <v>1.3127463050426562</v>
      </c>
      <c r="X5" s="29">
        <v>1.5002763032175037</v>
      </c>
      <c r="Y5" s="72">
        <f>E5*$V5</f>
        <v>20.693556324501014</v>
      </c>
      <c r="Z5" s="29">
        <f>F5*$V5</f>
        <v>2.829614770459508</v>
      </c>
      <c r="AA5" s="29">
        <f>G5*$V5</f>
        <v>4.7056627662618</v>
      </c>
      <c r="AB5" s="29">
        <f t="shared" ref="AB5:AB20" si="0">I5*$V5</f>
        <v>7.3937674086865668</v>
      </c>
      <c r="AC5" s="29">
        <f t="shared" ref="AC5:AC20" si="1">J5*$V5</f>
        <v>5.3397845320263411</v>
      </c>
      <c r="AD5" s="29">
        <f t="shared" ref="AD5:AD20" si="2">K5*$V5</f>
        <v>17.849239661317668</v>
      </c>
      <c r="AE5" s="29">
        <f t="shared" ref="AE5:AE20" si="3">L5*$V5</f>
        <v>2.0040249887636947</v>
      </c>
      <c r="AF5" s="29">
        <f>N5*V5</f>
        <v>60.815650452016591</v>
      </c>
      <c r="AG5" s="29">
        <f>O5*$V5</f>
        <v>20.166335160941582</v>
      </c>
      <c r="AH5" s="30">
        <f t="shared" ref="AH5:AH20" si="4">P5*$V5</f>
        <v>40.649315291074991</v>
      </c>
      <c r="AI5" s="70">
        <f>O5*W5</f>
        <v>18.5469183730557</v>
      </c>
      <c r="AJ5" s="18">
        <f>P5*X5</f>
        <v>42.725628452975634</v>
      </c>
      <c r="AN5" s="8"/>
      <c r="AO5" s="8"/>
      <c r="AP5" s="8"/>
      <c r="AQ5" s="8"/>
    </row>
    <row r="6" spans="1:43" x14ac:dyDescent="0.25">
      <c r="A6" s="2" t="s">
        <v>11</v>
      </c>
      <c r="B6" s="120">
        <v>15.129448568000001</v>
      </c>
      <c r="C6" s="130">
        <v>3.6618665160000003</v>
      </c>
      <c r="D6" s="131">
        <f t="shared" ref="D6:D20" si="5">B6+C6</f>
        <v>18.791315084000001</v>
      </c>
      <c r="E6" s="36">
        <v>27.0349027</v>
      </c>
      <c r="F6" s="36">
        <v>6.7199171</v>
      </c>
      <c r="G6" s="36">
        <v>5.1547067000000002</v>
      </c>
      <c r="H6" s="36">
        <f t="shared" ref="H6:H20" si="6">SUM(E6:G6)</f>
        <v>38.909526499999998</v>
      </c>
      <c r="I6" s="36">
        <v>4.83</v>
      </c>
      <c r="J6" s="36">
        <v>1.9139999999999999</v>
      </c>
      <c r="K6" s="36">
        <v>12.565999999999999</v>
      </c>
      <c r="L6" s="36">
        <v>0</v>
      </c>
      <c r="M6" s="36">
        <f t="shared" ref="M6:M20" si="7">SUM(I6:L6)</f>
        <v>19.309999999999999</v>
      </c>
      <c r="N6" s="39">
        <f t="shared" ref="N6:N20" si="8">H6+M6</f>
        <v>58.219526500000001</v>
      </c>
      <c r="O6" s="39">
        <v>22.2653897</v>
      </c>
      <c r="P6" s="39">
        <v>35.954136800000001</v>
      </c>
      <c r="Q6" s="123">
        <v>2.2927680709416816</v>
      </c>
      <c r="R6" s="123">
        <v>2.2927680709416816</v>
      </c>
      <c r="S6" s="39">
        <v>0.75006319400416277</v>
      </c>
      <c r="T6" s="39">
        <v>0.8311400002129764</v>
      </c>
      <c r="U6" s="39">
        <v>0.69985459920706528</v>
      </c>
      <c r="V6" s="198">
        <v>1.4273682256151674</v>
      </c>
      <c r="W6" s="64">
        <v>1.3127463050426562</v>
      </c>
      <c r="X6" s="8">
        <v>1.5002763032175037</v>
      </c>
      <c r="Y6" s="70">
        <f t="shared" ref="Y6:Y20" si="9">E6*$V6</f>
        <v>38.588761096577699</v>
      </c>
      <c r="Z6" s="8">
        <f t="shared" ref="Z6:Z20" si="10">F6*$V6</f>
        <v>9.5917961473080222</v>
      </c>
      <c r="AA6" s="8">
        <f t="shared" ref="AA6:AA20" si="11">G6*$V6</f>
        <v>7.3576645559456155</v>
      </c>
      <c r="AB6" s="8">
        <f t="shared" si="0"/>
        <v>6.8941885297212586</v>
      </c>
      <c r="AC6" s="8">
        <f t="shared" si="1"/>
        <v>2.7319827838274304</v>
      </c>
      <c r="AD6" s="8">
        <f t="shared" si="2"/>
        <v>17.936309123080193</v>
      </c>
      <c r="AE6" s="8">
        <f t="shared" si="3"/>
        <v>0</v>
      </c>
      <c r="AF6" s="8">
        <f t="shared" ref="AF6:AF20" si="12">N6*V6</f>
        <v>83.100702236460222</v>
      </c>
      <c r="AG6" s="8">
        <f t="shared" ref="AG6:AG20" si="13">O6*$V6</f>
        <v>31.780909788719224</v>
      </c>
      <c r="AH6" s="18">
        <f t="shared" si="4"/>
        <v>51.319792447740994</v>
      </c>
      <c r="AI6" s="70">
        <f t="shared" ref="AI6:AI20" si="14">O6*W6</f>
        <v>29.228808059009815</v>
      </c>
      <c r="AJ6" s="18">
        <f t="shared" ref="AJ6:AJ20" si="15">P6*X6</f>
        <v>53.941139443680413</v>
      </c>
      <c r="AN6" s="8"/>
      <c r="AO6" s="8"/>
      <c r="AP6" s="8"/>
    </row>
    <row r="7" spans="1:43" x14ac:dyDescent="0.25">
      <c r="A7" s="2" t="s">
        <v>12</v>
      </c>
      <c r="B7" s="120">
        <v>54.304659000000015</v>
      </c>
      <c r="C7" s="130">
        <v>9.3712079999999993</v>
      </c>
      <c r="D7" s="131">
        <f t="shared" si="5"/>
        <v>63.675867000000011</v>
      </c>
      <c r="E7" s="36">
        <v>133.5189</v>
      </c>
      <c r="F7" s="36">
        <v>42.533099999999997</v>
      </c>
      <c r="G7" s="36">
        <v>3.8610000000000002</v>
      </c>
      <c r="H7" s="36">
        <f t="shared" si="6"/>
        <v>179.91299999999998</v>
      </c>
      <c r="I7" s="36">
        <v>42.419999999999995</v>
      </c>
      <c r="J7" s="36">
        <v>6.4379999999999997</v>
      </c>
      <c r="K7" s="36">
        <v>20.373999999999999</v>
      </c>
      <c r="L7" s="36">
        <v>0</v>
      </c>
      <c r="M7" s="36">
        <f t="shared" si="7"/>
        <v>69.231999999999999</v>
      </c>
      <c r="N7" s="39">
        <f t="shared" si="8"/>
        <v>249.14499999999998</v>
      </c>
      <c r="O7" s="39">
        <v>99.656399999999991</v>
      </c>
      <c r="P7" s="39">
        <v>149.48859999999996</v>
      </c>
      <c r="Q7" s="123">
        <v>7.4033888027814356</v>
      </c>
      <c r="R7" s="123">
        <v>7.4033888027814356</v>
      </c>
      <c r="S7" s="39">
        <v>1.8562440667081421</v>
      </c>
      <c r="T7" s="39">
        <v>1.4721128999241395</v>
      </c>
      <c r="U7" s="39">
        <v>2.1123246588703091</v>
      </c>
      <c r="V7" s="198">
        <v>1.8562440667081421</v>
      </c>
      <c r="W7" s="64">
        <v>1.4721128999241395</v>
      </c>
      <c r="X7" s="8">
        <v>2.1123246588703091</v>
      </c>
      <c r="Y7" s="70">
        <f t="shared" si="9"/>
        <v>247.84366591839776</v>
      </c>
      <c r="Z7" s="8">
        <f t="shared" si="10"/>
        <v>78.951814513704079</v>
      </c>
      <c r="AA7" s="8">
        <f t="shared" si="11"/>
        <v>7.1669583415601368</v>
      </c>
      <c r="AB7" s="8">
        <f t="shared" si="0"/>
        <v>78.741873309759384</v>
      </c>
      <c r="AC7" s="8">
        <f t="shared" si="1"/>
        <v>11.950499301467019</v>
      </c>
      <c r="AD7" s="8">
        <f t="shared" si="2"/>
        <v>37.819116615111689</v>
      </c>
      <c r="AE7" s="8">
        <f t="shared" si="3"/>
        <v>0</v>
      </c>
      <c r="AF7" s="8">
        <f>N7*V7</f>
        <v>462.47392800000006</v>
      </c>
      <c r="AG7" s="8">
        <f t="shared" si="13"/>
        <v>184.98660120949327</v>
      </c>
      <c r="AH7" s="18">
        <f t="shared" si="4"/>
        <v>277.4873267905067</v>
      </c>
      <c r="AI7" s="70">
        <f t="shared" si="14"/>
        <v>146.70547200000001</v>
      </c>
      <c r="AJ7" s="18">
        <f t="shared" si="15"/>
        <v>315.76845600000001</v>
      </c>
      <c r="AN7" s="8"/>
      <c r="AO7" s="8"/>
      <c r="AP7" s="8"/>
    </row>
    <row r="8" spans="1:43" x14ac:dyDescent="0.25">
      <c r="A8" s="2" t="s">
        <v>13</v>
      </c>
      <c r="B8" s="120">
        <v>124.6616779295</v>
      </c>
      <c r="C8" s="130">
        <v>100.16160000000001</v>
      </c>
      <c r="D8" s="131">
        <f t="shared" si="5"/>
        <v>224.82327792950002</v>
      </c>
      <c r="E8" s="36">
        <v>138.08129490000002</v>
      </c>
      <c r="F8" s="36">
        <v>15.192500000000003</v>
      </c>
      <c r="G8" s="36">
        <v>76.132627999999997</v>
      </c>
      <c r="H8" s="36">
        <f t="shared" si="6"/>
        <v>229.4064229</v>
      </c>
      <c r="I8" s="36">
        <v>188.79</v>
      </c>
      <c r="J8" s="36">
        <v>86.13</v>
      </c>
      <c r="K8" s="36">
        <v>402.78299999999996</v>
      </c>
      <c r="L8" s="36">
        <v>42.977999999999994</v>
      </c>
      <c r="M8" s="36">
        <f t="shared" si="7"/>
        <v>720.68099999999993</v>
      </c>
      <c r="N8" s="39">
        <f t="shared" si="8"/>
        <v>950.08742289999986</v>
      </c>
      <c r="O8" s="39">
        <v>310.18889029999997</v>
      </c>
      <c r="P8" s="39">
        <v>639.89853259999995</v>
      </c>
      <c r="Q8" s="123">
        <v>3.8988382672939594</v>
      </c>
      <c r="R8" s="123">
        <v>3.8988382672939594</v>
      </c>
      <c r="S8" s="39">
        <v>0.95934999035971347</v>
      </c>
      <c r="T8" s="39">
        <v>1.0451177786750026</v>
      </c>
      <c r="U8" s="39">
        <v>0.91777431277078692</v>
      </c>
      <c r="V8" s="198">
        <v>1.4273682256151674</v>
      </c>
      <c r="W8" s="64">
        <v>1.0451177786750026</v>
      </c>
      <c r="X8" s="8">
        <v>1.5002763032175037</v>
      </c>
      <c r="Y8" s="70">
        <f t="shared" si="9"/>
        <v>197.09285289205769</v>
      </c>
      <c r="Z8" s="8">
        <f t="shared" si="10"/>
        <v>21.685291767658434</v>
      </c>
      <c r="AA8" s="8">
        <f t="shared" si="11"/>
        <v>108.66929413977961</v>
      </c>
      <c r="AB8" s="8">
        <f t="shared" si="0"/>
        <v>269.47284731388743</v>
      </c>
      <c r="AC8" s="8">
        <f t="shared" si="1"/>
        <v>122.93922527223437</v>
      </c>
      <c r="AD8" s="8">
        <f t="shared" si="2"/>
        <v>574.91965601795391</v>
      </c>
      <c r="AE8" s="8">
        <f t="shared" si="3"/>
        <v>61.345431600488659</v>
      </c>
      <c r="AF8" s="8">
        <f>N8*V8</f>
        <v>1356.12459900406</v>
      </c>
      <c r="AG8" s="8">
        <f t="shared" si="13"/>
        <v>442.75376595304874</v>
      </c>
      <c r="AH8" s="18">
        <f t="shared" si="4"/>
        <v>913.37083305101135</v>
      </c>
      <c r="AI8" s="70">
        <f>O8*W8</f>
        <v>324.18392399999999</v>
      </c>
      <c r="AJ8" s="18">
        <f t="shared" si="15"/>
        <v>960.02460492343323</v>
      </c>
      <c r="AN8" s="8"/>
      <c r="AO8" s="8"/>
      <c r="AP8" s="8"/>
    </row>
    <row r="9" spans="1:43" x14ac:dyDescent="0.25">
      <c r="A9" s="2" t="s">
        <v>14</v>
      </c>
      <c r="B9" s="120">
        <v>157.72277542750001</v>
      </c>
      <c r="C9" s="130">
        <v>18.260760672000004</v>
      </c>
      <c r="D9" s="131">
        <f t="shared" si="5"/>
        <v>175.98353609950001</v>
      </c>
      <c r="E9" s="36">
        <v>430.44134689999998</v>
      </c>
      <c r="F9" s="36">
        <v>6.2886684000000006</v>
      </c>
      <c r="G9" s="36">
        <v>11.632543779999999</v>
      </c>
      <c r="H9" s="36">
        <f t="shared" si="6"/>
        <v>448.36255907999998</v>
      </c>
      <c r="I9" s="36">
        <v>50.75</v>
      </c>
      <c r="J9" s="36">
        <v>21.75</v>
      </c>
      <c r="K9" s="36">
        <v>56.241999999999997</v>
      </c>
      <c r="L9" s="36">
        <v>6.24</v>
      </c>
      <c r="M9" s="36">
        <f t="shared" si="7"/>
        <v>134.982</v>
      </c>
      <c r="N9" s="39">
        <f t="shared" si="8"/>
        <v>583.34455907999995</v>
      </c>
      <c r="O9" s="39">
        <v>123.39560747999998</v>
      </c>
      <c r="P9" s="39">
        <v>459.94895159999999</v>
      </c>
      <c r="Q9" s="123">
        <v>7.8054249903454602</v>
      </c>
      <c r="R9" s="123">
        <v>7.8054249903454602</v>
      </c>
      <c r="S9" s="39">
        <v>1.3149409145252782</v>
      </c>
      <c r="T9" s="39">
        <v>1.0508088468304368</v>
      </c>
      <c r="U9" s="39">
        <v>1.3858025543545995</v>
      </c>
      <c r="V9" s="198">
        <v>1.3149409145252782</v>
      </c>
      <c r="W9" s="64">
        <v>1.0508088468304368</v>
      </c>
      <c r="X9" s="8">
        <v>1.3858025543545995</v>
      </c>
      <c r="Y9" s="70">
        <f t="shared" si="9"/>
        <v>566.00493834217843</v>
      </c>
      <c r="Z9" s="8">
        <f t="shared" si="10"/>
        <v>8.2692273770422187</v>
      </c>
      <c r="AA9" s="8">
        <f t="shared" si="11"/>
        <v>15.296107756328535</v>
      </c>
      <c r="AB9" s="8">
        <f t="shared" si="0"/>
        <v>66.73325141215787</v>
      </c>
      <c r="AC9" s="8">
        <f t="shared" si="1"/>
        <v>28.599964890924799</v>
      </c>
      <c r="AD9" s="8">
        <f t="shared" si="2"/>
        <v>73.954906914730685</v>
      </c>
      <c r="AE9" s="8">
        <f t="shared" si="3"/>
        <v>8.2052313066377369</v>
      </c>
      <c r="AF9" s="8">
        <f>N9*V9</f>
        <v>767.06362800000034</v>
      </c>
      <c r="AG9" s="8">
        <f t="shared" si="13"/>
        <v>162.25793294815344</v>
      </c>
      <c r="AH9" s="18">
        <f t="shared" si="4"/>
        <v>604.8056950518469</v>
      </c>
      <c r="AI9" s="70">
        <f t="shared" si="14"/>
        <v>129.66519600000001</v>
      </c>
      <c r="AJ9" s="18">
        <f t="shared" si="15"/>
        <v>637.39843200000007</v>
      </c>
      <c r="AN9" s="8"/>
      <c r="AO9" s="8"/>
      <c r="AP9" s="8"/>
    </row>
    <row r="10" spans="1:43" x14ac:dyDescent="0.25">
      <c r="A10" s="2" t="s">
        <v>15</v>
      </c>
      <c r="B10" s="120">
        <v>20.148085485500005</v>
      </c>
      <c r="C10" s="130">
        <v>8.8283164199999984</v>
      </c>
      <c r="D10" s="131">
        <f t="shared" si="5"/>
        <v>28.976401905500005</v>
      </c>
      <c r="E10" s="36">
        <v>34.097487800000003</v>
      </c>
      <c r="F10" s="36">
        <v>5.0678817000000009</v>
      </c>
      <c r="G10" s="36">
        <v>7.9981101199999998</v>
      </c>
      <c r="H10" s="36">
        <f t="shared" si="6"/>
        <v>47.163479620000004</v>
      </c>
      <c r="I10" s="36">
        <v>13.299999999999999</v>
      </c>
      <c r="J10" s="36">
        <v>7.8299999999999992</v>
      </c>
      <c r="K10" s="36">
        <v>39.405999999999999</v>
      </c>
      <c r="L10" s="36">
        <v>2.262</v>
      </c>
      <c r="M10" s="36">
        <f t="shared" si="7"/>
        <v>62.798000000000002</v>
      </c>
      <c r="N10" s="39">
        <f t="shared" si="8"/>
        <v>109.96147962000001</v>
      </c>
      <c r="O10" s="39">
        <v>36.379746420000004</v>
      </c>
      <c r="P10" s="39">
        <v>73.581733200000002</v>
      </c>
      <c r="Q10" s="123">
        <v>5.4422251261523167</v>
      </c>
      <c r="R10" s="123">
        <v>5.4422251261523167</v>
      </c>
      <c r="S10" s="39">
        <v>1.4396214796950364</v>
      </c>
      <c r="T10" s="39">
        <v>1.1025240125904099</v>
      </c>
      <c r="U10" s="39">
        <v>1.6062867624868613</v>
      </c>
      <c r="V10" s="198">
        <v>1.4396214796950364</v>
      </c>
      <c r="W10" s="64">
        <v>1.1025240125904099</v>
      </c>
      <c r="X10" s="8">
        <v>1.6062867624868613</v>
      </c>
      <c r="Y10" s="70">
        <f t="shared" si="9"/>
        <v>49.087475840519453</v>
      </c>
      <c r="Z10" s="8">
        <f t="shared" si="10"/>
        <v>7.2958313518733977</v>
      </c>
      <c r="AA10" s="8">
        <f t="shared" si="11"/>
        <v>11.514251125718244</v>
      </c>
      <c r="AB10" s="8">
        <f t="shared" si="0"/>
        <v>19.146965679943982</v>
      </c>
      <c r="AC10" s="8">
        <f t="shared" si="1"/>
        <v>11.272236186012133</v>
      </c>
      <c r="AD10" s="8">
        <f t="shared" si="2"/>
        <v>56.729724028862606</v>
      </c>
      <c r="AE10" s="8">
        <f t="shared" si="3"/>
        <v>3.2564237870701724</v>
      </c>
      <c r="AF10" s="8">
        <f t="shared" si="12"/>
        <v>158.302908</v>
      </c>
      <c r="AG10" s="8">
        <f t="shared" si="13"/>
        <v>52.37306437209061</v>
      </c>
      <c r="AH10" s="18">
        <f t="shared" si="4"/>
        <v>105.92984362790939</v>
      </c>
      <c r="AI10" s="70">
        <f t="shared" si="14"/>
        <v>40.109544</v>
      </c>
      <c r="AJ10" s="18">
        <f t="shared" si="15"/>
        <v>118.193364</v>
      </c>
      <c r="AN10" s="8"/>
      <c r="AO10" s="8"/>
      <c r="AP10" s="8"/>
    </row>
    <row r="11" spans="1:43" x14ac:dyDescent="0.25">
      <c r="A11" s="2" t="s">
        <v>16</v>
      </c>
      <c r="B11" s="120">
        <v>40.704248838000005</v>
      </c>
      <c r="C11" s="130">
        <v>2.5346826120000006</v>
      </c>
      <c r="D11" s="131">
        <f t="shared" si="5"/>
        <v>43.238931450000003</v>
      </c>
      <c r="E11" s="36">
        <v>93.324659999999994</v>
      </c>
      <c r="F11" s="36">
        <v>15.2512404</v>
      </c>
      <c r="G11" s="36">
        <v>7.2753938399999996</v>
      </c>
      <c r="H11" s="36">
        <f t="shared" si="6"/>
        <v>115.85129423999999</v>
      </c>
      <c r="I11" s="36">
        <v>18.55</v>
      </c>
      <c r="J11" s="36">
        <v>8.177999999999999</v>
      </c>
      <c r="K11" s="36">
        <v>48.555999999999997</v>
      </c>
      <c r="L11" s="36">
        <v>1.794</v>
      </c>
      <c r="M11" s="36">
        <f t="shared" si="7"/>
        <v>77.077999999999989</v>
      </c>
      <c r="N11" s="39">
        <f t="shared" si="8"/>
        <v>192.92929423999999</v>
      </c>
      <c r="O11" s="39">
        <v>62.707522240000003</v>
      </c>
      <c r="P11" s="39">
        <v>130.22177200000002</v>
      </c>
      <c r="Q11" s="123">
        <v>6.9564898560600303</v>
      </c>
      <c r="R11" s="123">
        <v>6.9564898560600303</v>
      </c>
      <c r="S11" s="39">
        <v>1.5592322627054462</v>
      </c>
      <c r="T11" s="39">
        <v>1.1777718104908494</v>
      </c>
      <c r="U11" s="39">
        <v>1.7429222818439301</v>
      </c>
      <c r="V11" s="198">
        <v>1.5592322627054462</v>
      </c>
      <c r="W11" s="64">
        <v>1.1777718104908494</v>
      </c>
      <c r="X11" s="8">
        <v>1.7429222818439301</v>
      </c>
      <c r="Y11" s="70">
        <f t="shared" si="9"/>
        <v>145.51482077801643</v>
      </c>
      <c r="Z11" s="8">
        <f t="shared" si="10"/>
        <v>23.780226077956716</v>
      </c>
      <c r="AA11" s="8">
        <f t="shared" si="11"/>
        <v>11.344028799216465</v>
      </c>
      <c r="AB11" s="8">
        <f t="shared" si="0"/>
        <v>28.92375847318603</v>
      </c>
      <c r="AC11" s="8">
        <f t="shared" si="1"/>
        <v>12.751401444405138</v>
      </c>
      <c r="AD11" s="8">
        <f t="shared" si="2"/>
        <v>75.710081747925642</v>
      </c>
      <c r="AE11" s="8">
        <f t="shared" si="3"/>
        <v>2.7972626792935706</v>
      </c>
      <c r="AF11" s="8">
        <f t="shared" si="12"/>
        <v>300.82157999999998</v>
      </c>
      <c r="AG11" s="8">
        <f t="shared" si="13"/>
        <v>97.775591790927294</v>
      </c>
      <c r="AH11" s="18">
        <f t="shared" si="4"/>
        <v>203.04598820907276</v>
      </c>
      <c r="AI11" s="70">
        <f t="shared" si="14"/>
        <v>73.855152000000004</v>
      </c>
      <c r="AJ11" s="18">
        <f t="shared" si="15"/>
        <v>226.96642800000004</v>
      </c>
      <c r="AM11" s="8"/>
      <c r="AN11" s="8"/>
      <c r="AO11" s="8"/>
      <c r="AP11" s="8"/>
    </row>
    <row r="12" spans="1:43" x14ac:dyDescent="0.25">
      <c r="A12" s="2" t="s">
        <v>17</v>
      </c>
      <c r="B12" s="120">
        <v>33.480648500000001</v>
      </c>
      <c r="C12" s="130">
        <v>20.957751276</v>
      </c>
      <c r="D12" s="131">
        <f t="shared" si="5"/>
        <v>54.438399775999997</v>
      </c>
      <c r="E12" s="36">
        <v>24.525399999999998</v>
      </c>
      <c r="F12" s="36">
        <v>4.2952000000000004</v>
      </c>
      <c r="G12" s="36">
        <v>24.595999999999997</v>
      </c>
      <c r="H12" s="36">
        <f t="shared" si="6"/>
        <v>53.416599999999995</v>
      </c>
      <c r="I12" s="36">
        <v>55.51</v>
      </c>
      <c r="J12" s="36">
        <v>13.136999999999999</v>
      </c>
      <c r="K12" s="36">
        <v>72.22399999999999</v>
      </c>
      <c r="L12" s="36">
        <v>10.92</v>
      </c>
      <c r="M12" s="36">
        <f t="shared" si="7"/>
        <v>151.79099999999997</v>
      </c>
      <c r="N12" s="39">
        <f t="shared" si="8"/>
        <v>205.20759999999996</v>
      </c>
      <c r="O12" s="39">
        <v>70.615000000000009</v>
      </c>
      <c r="P12" s="39">
        <v>134.59259999999998</v>
      </c>
      <c r="Q12" s="123">
        <v>4.2328314832426059</v>
      </c>
      <c r="R12" s="123">
        <v>4.2328314832426059</v>
      </c>
      <c r="S12" s="39">
        <v>1.1231715589481093</v>
      </c>
      <c r="T12" s="39">
        <v>1.0630790058769384</v>
      </c>
      <c r="U12" s="39">
        <v>1.1546995600055281</v>
      </c>
      <c r="V12" s="198">
        <v>1.1231715589481093</v>
      </c>
      <c r="W12" s="64">
        <v>1.0630790058769384</v>
      </c>
      <c r="X12" s="8">
        <v>1.1546995600055281</v>
      </c>
      <c r="Y12" s="70">
        <f t="shared" si="9"/>
        <v>27.546231751825957</v>
      </c>
      <c r="Z12" s="8">
        <f t="shared" si="10"/>
        <v>4.8242464799939198</v>
      </c>
      <c r="AA12" s="8">
        <f t="shared" si="11"/>
        <v>27.625527663887691</v>
      </c>
      <c r="AB12" s="8">
        <f t="shared" si="0"/>
        <v>62.347253237209543</v>
      </c>
      <c r="AC12" s="8">
        <f t="shared" si="1"/>
        <v>14.75510476990131</v>
      </c>
      <c r="AD12" s="8">
        <f t="shared" si="2"/>
        <v>81.119942673468231</v>
      </c>
      <c r="AE12" s="8">
        <f t="shared" si="3"/>
        <v>12.265033423713353</v>
      </c>
      <c r="AF12" s="8">
        <f>N12*V12</f>
        <v>230.48333999999997</v>
      </c>
      <c r="AG12" s="8">
        <f t="shared" si="13"/>
        <v>79.312759635120742</v>
      </c>
      <c r="AH12" s="18">
        <f t="shared" si="4"/>
        <v>151.17058036487927</v>
      </c>
      <c r="AI12" s="70">
        <f t="shared" si="14"/>
        <v>75.069324000000009</v>
      </c>
      <c r="AJ12" s="18">
        <f t="shared" si="15"/>
        <v>155.414016</v>
      </c>
      <c r="AL12" s="8"/>
      <c r="AN12" s="8"/>
      <c r="AO12" s="8"/>
      <c r="AP12" s="8"/>
    </row>
    <row r="13" spans="1:43" x14ac:dyDescent="0.25">
      <c r="A13" s="2" t="s">
        <v>18</v>
      </c>
      <c r="B13" s="120">
        <v>18.037802600000003</v>
      </c>
      <c r="C13" s="130">
        <v>15.970416</v>
      </c>
      <c r="D13" s="131">
        <f t="shared" si="5"/>
        <v>34.008218600000006</v>
      </c>
      <c r="E13" s="36">
        <v>36.27852</v>
      </c>
      <c r="F13" s="36">
        <v>3.9648000000000003</v>
      </c>
      <c r="G13" s="36">
        <v>5.2910000000000004</v>
      </c>
      <c r="H13" s="36">
        <f t="shared" si="6"/>
        <v>45.534319999999994</v>
      </c>
      <c r="I13" s="36">
        <v>44.24</v>
      </c>
      <c r="J13" s="36">
        <v>1.9139999999999999</v>
      </c>
      <c r="K13" s="36">
        <v>61.060999999999993</v>
      </c>
      <c r="L13" s="36">
        <v>5.7720000000000002</v>
      </c>
      <c r="M13" s="36">
        <f t="shared" si="7"/>
        <v>112.98700000000001</v>
      </c>
      <c r="N13" s="39">
        <f t="shared" si="8"/>
        <v>158.52132</v>
      </c>
      <c r="O13" s="39">
        <v>46.681840000000008</v>
      </c>
      <c r="P13" s="39">
        <v>111.83947999999997</v>
      </c>
      <c r="Q13" s="123">
        <v>2.3717829475372749</v>
      </c>
      <c r="R13" s="123">
        <v>2.3717829475372749</v>
      </c>
      <c r="S13" s="39">
        <v>0.46827747838587264</v>
      </c>
      <c r="T13" s="39">
        <v>0.82333566971653205</v>
      </c>
      <c r="U13" s="39">
        <v>0.32007605900885822</v>
      </c>
      <c r="V13" s="198">
        <v>1.4273682256151674</v>
      </c>
      <c r="W13" s="64">
        <v>1.3127463050426562</v>
      </c>
      <c r="X13" s="8">
        <v>1.5002763032175037</v>
      </c>
      <c r="Y13" s="70">
        <f t="shared" si="9"/>
        <v>51.782806720344361</v>
      </c>
      <c r="Z13" s="8">
        <f t="shared" si="10"/>
        <v>5.6592295409190161</v>
      </c>
      <c r="AA13" s="8">
        <f t="shared" si="11"/>
        <v>7.5522052817298508</v>
      </c>
      <c r="AB13" s="8">
        <f t="shared" si="0"/>
        <v>63.146770301215007</v>
      </c>
      <c r="AC13" s="8">
        <f t="shared" si="1"/>
        <v>2.7319827838274304</v>
      </c>
      <c r="AD13" s="8">
        <f t="shared" si="2"/>
        <v>87.156531224287733</v>
      </c>
      <c r="AE13" s="8">
        <f t="shared" si="3"/>
        <v>8.2387693982507475</v>
      </c>
      <c r="AF13" s="8">
        <f t="shared" si="12"/>
        <v>226.26829525057414</v>
      </c>
      <c r="AG13" s="8">
        <f t="shared" si="13"/>
        <v>66.632175129251152</v>
      </c>
      <c r="AH13" s="18">
        <f t="shared" si="4"/>
        <v>159.63612012132296</v>
      </c>
      <c r="AI13" s="70">
        <f t="shared" si="14"/>
        <v>61.281412972592484</v>
      </c>
      <c r="AJ13" s="18">
        <f t="shared" si="15"/>
        <v>167.79012160816788</v>
      </c>
      <c r="AN13" s="8"/>
      <c r="AO13" s="8"/>
      <c r="AP13" s="8"/>
    </row>
    <row r="14" spans="1:43" x14ac:dyDescent="0.25">
      <c r="A14" s="2" t="s">
        <v>19</v>
      </c>
      <c r="B14" s="120">
        <v>70.633916999999997</v>
      </c>
      <c r="C14" s="130">
        <v>24.075744</v>
      </c>
      <c r="D14" s="131">
        <f t="shared" si="5"/>
        <v>94.709660999999997</v>
      </c>
      <c r="E14" s="36">
        <v>120.3473</v>
      </c>
      <c r="F14" s="36">
        <v>3.1152000000000002</v>
      </c>
      <c r="G14" s="36">
        <v>29.592419999999997</v>
      </c>
      <c r="H14" s="36">
        <f t="shared" si="6"/>
        <v>153.05492000000001</v>
      </c>
      <c r="I14" s="36">
        <v>73.290000000000006</v>
      </c>
      <c r="J14" s="36">
        <v>15.485999999999999</v>
      </c>
      <c r="K14" s="36">
        <v>74.907999999999987</v>
      </c>
      <c r="L14" s="36">
        <v>11.933999999999999</v>
      </c>
      <c r="M14" s="36">
        <f t="shared" si="7"/>
        <v>175.61799999999999</v>
      </c>
      <c r="N14" s="39">
        <f t="shared" si="8"/>
        <v>328.67291999999998</v>
      </c>
      <c r="O14" s="39">
        <v>93.788719999999998</v>
      </c>
      <c r="P14" s="39">
        <v>234.88420000000002</v>
      </c>
      <c r="Q14" s="123">
        <v>3.9964933665806277</v>
      </c>
      <c r="R14" s="123">
        <v>3.9964933665806277</v>
      </c>
      <c r="S14" s="39">
        <v>1.169394302396437</v>
      </c>
      <c r="T14" s="39">
        <v>1.3852028687458364</v>
      </c>
      <c r="U14" s="39">
        <v>1.0832224389720553</v>
      </c>
      <c r="V14" s="198">
        <v>1.169394302396437</v>
      </c>
      <c r="W14" s="64">
        <v>1.3852028687458364</v>
      </c>
      <c r="X14" s="8">
        <v>1.0832224389720553</v>
      </c>
      <c r="Y14" s="70">
        <f t="shared" si="9"/>
        <v>140.73344692879473</v>
      </c>
      <c r="Z14" s="8">
        <f t="shared" si="10"/>
        <v>3.6428971308253808</v>
      </c>
      <c r="AA14" s="8">
        <f t="shared" si="11"/>
        <v>34.60520734212237</v>
      </c>
      <c r="AB14" s="8">
        <f t="shared" si="0"/>
        <v>85.704908422634873</v>
      </c>
      <c r="AC14" s="8">
        <f t="shared" si="1"/>
        <v>18.109240166911224</v>
      </c>
      <c r="AD14" s="8">
        <f t="shared" si="2"/>
        <v>87.596988403912292</v>
      </c>
      <c r="AE14" s="8">
        <f t="shared" si="3"/>
        <v>13.955551604799078</v>
      </c>
      <c r="AF14" s="8">
        <f t="shared" si="12"/>
        <v>384.34823999999992</v>
      </c>
      <c r="AG14" s="8">
        <f t="shared" si="13"/>
        <v>109.67599479705476</v>
      </c>
      <c r="AH14" s="18">
        <f t="shared" si="4"/>
        <v>274.67224520294525</v>
      </c>
      <c r="AI14" s="70">
        <f>O14*W14</f>
        <v>129.916404</v>
      </c>
      <c r="AJ14" s="18">
        <f t="shared" si="15"/>
        <v>254.43183600000006</v>
      </c>
      <c r="AN14" s="8"/>
      <c r="AO14" s="8"/>
      <c r="AP14" s="8"/>
    </row>
    <row r="15" spans="1:43" x14ac:dyDescent="0.25">
      <c r="A15" s="2" t="s">
        <v>20</v>
      </c>
      <c r="B15" s="120">
        <v>3.6086350300000007</v>
      </c>
      <c r="C15" s="130">
        <v>5.5033439999999993</v>
      </c>
      <c r="D15" s="131">
        <f t="shared" si="5"/>
        <v>9.1119790300000005</v>
      </c>
      <c r="E15" s="36">
        <v>0</v>
      </c>
      <c r="F15" s="36">
        <v>0</v>
      </c>
      <c r="G15" s="36">
        <v>3.6086350299999999</v>
      </c>
      <c r="H15" s="36">
        <f t="shared" si="6"/>
        <v>3.6086350299999999</v>
      </c>
      <c r="I15" s="36">
        <v>1.05</v>
      </c>
      <c r="J15" s="36">
        <v>4.0019999999999998</v>
      </c>
      <c r="K15" s="36">
        <v>8.8449999999999989</v>
      </c>
      <c r="L15" s="36">
        <v>7.8E-2</v>
      </c>
      <c r="M15" s="36">
        <f t="shared" si="7"/>
        <v>13.974999999999998</v>
      </c>
      <c r="N15" s="39">
        <f t="shared" si="8"/>
        <v>17.583635029999996</v>
      </c>
      <c r="O15" s="39">
        <v>6.9118745300000004</v>
      </c>
      <c r="P15" s="39">
        <v>10.6717605</v>
      </c>
      <c r="Q15" s="123">
        <v>3.4401220951887992</v>
      </c>
      <c r="R15" s="123">
        <v>3.4401220951887992</v>
      </c>
      <c r="S15" s="39">
        <v>1.7572352899319701</v>
      </c>
      <c r="T15" s="39">
        <v>1.8414500935681772</v>
      </c>
      <c r="U15" s="39">
        <v>1.7026911351693093</v>
      </c>
      <c r="V15" s="198">
        <v>1.7572352899319701</v>
      </c>
      <c r="W15" s="64">
        <v>1.8414500935681772</v>
      </c>
      <c r="X15" s="8">
        <v>1.7026911351693093</v>
      </c>
      <c r="Y15" s="70">
        <f t="shared" si="9"/>
        <v>0</v>
      </c>
      <c r="Z15" s="8">
        <f t="shared" si="10"/>
        <v>0</v>
      </c>
      <c r="AA15" s="8">
        <f t="shared" si="11"/>
        <v>6.3412208232007137</v>
      </c>
      <c r="AB15" s="8">
        <f t="shared" si="0"/>
        <v>1.8450970544285688</v>
      </c>
      <c r="AC15" s="8">
        <f t="shared" si="1"/>
        <v>7.0324556303077443</v>
      </c>
      <c r="AD15" s="8">
        <f t="shared" si="2"/>
        <v>15.542746139448273</v>
      </c>
      <c r="AE15" s="8">
        <f t="shared" si="3"/>
        <v>0.13706435261469366</v>
      </c>
      <c r="AF15" s="8">
        <f t="shared" si="12"/>
        <v>30.898583999999989</v>
      </c>
      <c r="AG15" s="8">
        <f t="shared" si="13"/>
        <v>12.145789843697949</v>
      </c>
      <c r="AH15" s="18">
        <f t="shared" si="4"/>
        <v>18.752794156302045</v>
      </c>
      <c r="AI15" s="70">
        <f t="shared" si="14"/>
        <v>12.727872000000001</v>
      </c>
      <c r="AJ15" s="18">
        <f t="shared" si="15"/>
        <v>18.170711999999995</v>
      </c>
      <c r="AN15" s="8"/>
      <c r="AO15" s="8"/>
      <c r="AP15" s="8"/>
    </row>
    <row r="16" spans="1:43" x14ac:dyDescent="0.25">
      <c r="A16" s="2" t="s">
        <v>21</v>
      </c>
      <c r="B16" s="120">
        <v>7.4698074999999999</v>
      </c>
      <c r="C16" s="130">
        <v>1.9043640000000002</v>
      </c>
      <c r="D16" s="131">
        <f t="shared" si="5"/>
        <v>9.3741714999999992</v>
      </c>
      <c r="E16" s="36">
        <v>1.8625</v>
      </c>
      <c r="F16" s="36">
        <v>0</v>
      </c>
      <c r="G16" s="36">
        <v>6.8411199999999992</v>
      </c>
      <c r="H16" s="36">
        <f t="shared" si="6"/>
        <v>8.703619999999999</v>
      </c>
      <c r="I16" s="36">
        <v>4.62</v>
      </c>
      <c r="J16" s="36">
        <v>10.787999999999998</v>
      </c>
      <c r="K16" s="36">
        <v>24.460999999999999</v>
      </c>
      <c r="L16" s="36">
        <v>0.39</v>
      </c>
      <c r="M16" s="36">
        <f t="shared" si="7"/>
        <v>40.259</v>
      </c>
      <c r="N16" s="39">
        <f t="shared" si="8"/>
        <v>48.962620000000001</v>
      </c>
      <c r="O16" s="39">
        <v>17.751619999999999</v>
      </c>
      <c r="P16" s="39">
        <v>31.210999999999995</v>
      </c>
      <c r="Q16" s="123">
        <v>4.7921265545013769</v>
      </c>
      <c r="R16" s="123">
        <v>4.7921265545013769</v>
      </c>
      <c r="S16" s="39">
        <v>0.93462572060073601</v>
      </c>
      <c r="T16" s="39">
        <v>0.66746832120110733</v>
      </c>
      <c r="U16" s="39">
        <v>1.0865746051071739</v>
      </c>
      <c r="V16" s="198">
        <v>1.4273682256151674</v>
      </c>
      <c r="W16" s="64">
        <v>1.3127463050426562</v>
      </c>
      <c r="X16" s="8">
        <v>1.0865746051071739</v>
      </c>
      <c r="Y16" s="70">
        <f t="shared" si="9"/>
        <v>2.6584733202082496</v>
      </c>
      <c r="Z16" s="8">
        <f t="shared" si="10"/>
        <v>0</v>
      </c>
      <c r="AA16" s="8">
        <f t="shared" si="11"/>
        <v>9.7647973156204326</v>
      </c>
      <c r="AB16" s="8">
        <f t="shared" si="0"/>
        <v>6.5944412023420735</v>
      </c>
      <c r="AC16" s="8">
        <f t="shared" si="1"/>
        <v>15.398448417936423</v>
      </c>
      <c r="AD16" s="8">
        <f t="shared" si="2"/>
        <v>34.914854166772606</v>
      </c>
      <c r="AE16" s="8">
        <f t="shared" si="3"/>
        <v>0.55667360798991528</v>
      </c>
      <c r="AF16" s="8">
        <f t="shared" si="12"/>
        <v>69.887688030869711</v>
      </c>
      <c r="AG16" s="8">
        <f t="shared" si="13"/>
        <v>25.338098341194716</v>
      </c>
      <c r="AH16" s="18">
        <f t="shared" si="4"/>
        <v>44.549589689674981</v>
      </c>
      <c r="AI16" s="70">
        <f t="shared" si="14"/>
        <v>23.303373563521316</v>
      </c>
      <c r="AJ16" s="18">
        <f t="shared" si="15"/>
        <v>33.913080000000001</v>
      </c>
      <c r="AN16" s="8"/>
      <c r="AO16" s="8"/>
      <c r="AP16" s="8"/>
    </row>
    <row r="17" spans="1:42" x14ac:dyDescent="0.25">
      <c r="A17" s="2" t="s">
        <v>22</v>
      </c>
      <c r="B17" s="120">
        <v>57.88448291000001</v>
      </c>
      <c r="C17" s="130">
        <v>25.607329440000001</v>
      </c>
      <c r="D17" s="131">
        <f t="shared" si="5"/>
        <v>83.491812350000004</v>
      </c>
      <c r="E17" s="36">
        <v>134.22814</v>
      </c>
      <c r="F17" s="36">
        <v>2.6668000000000003</v>
      </c>
      <c r="G17" s="36">
        <v>12.239508709999999</v>
      </c>
      <c r="H17" s="36">
        <f t="shared" si="6"/>
        <v>149.13444870999999</v>
      </c>
      <c r="I17" s="36">
        <v>100.45</v>
      </c>
      <c r="J17" s="36">
        <v>11.571</v>
      </c>
      <c r="K17" s="36">
        <v>72.345999999999989</v>
      </c>
      <c r="L17" s="36">
        <v>1.3260000000000001</v>
      </c>
      <c r="M17" s="36">
        <f t="shared" si="7"/>
        <v>185.69299999999998</v>
      </c>
      <c r="N17" s="39">
        <f t="shared" si="8"/>
        <v>334.82744871</v>
      </c>
      <c r="O17" s="39">
        <v>84.709540209999986</v>
      </c>
      <c r="P17" s="39">
        <v>250.11790850000006</v>
      </c>
      <c r="Q17" s="123">
        <v>2.8940012733883362</v>
      </c>
      <c r="R17" s="123">
        <v>2.8940012733883362</v>
      </c>
      <c r="S17" s="39">
        <v>0.85367205437080185</v>
      </c>
      <c r="T17" s="39">
        <v>0.50512723707298246</v>
      </c>
      <c r="U17" s="39">
        <v>0.97171666538223911</v>
      </c>
      <c r="V17" s="198">
        <v>1.4273682256151674</v>
      </c>
      <c r="W17" s="64">
        <v>1.3127463050426562</v>
      </c>
      <c r="X17" s="8">
        <v>1.5002763032175037</v>
      </c>
      <c r="Y17" s="70">
        <f t="shared" si="9"/>
        <v>191.59298201942428</v>
      </c>
      <c r="Z17" s="8">
        <f t="shared" si="10"/>
        <v>3.8065055840705289</v>
      </c>
      <c r="AA17" s="8">
        <f t="shared" si="11"/>
        <v>17.470285829794086</v>
      </c>
      <c r="AB17" s="8">
        <f t="shared" si="0"/>
        <v>143.37913826304356</v>
      </c>
      <c r="AC17" s="8">
        <f t="shared" si="1"/>
        <v>16.516077738593101</v>
      </c>
      <c r="AD17" s="8">
        <f t="shared" si="2"/>
        <v>103.26438165035489</v>
      </c>
      <c r="AE17" s="8">
        <f t="shared" si="3"/>
        <v>1.892690267165712</v>
      </c>
      <c r="AF17" s="8">
        <f t="shared" si="12"/>
        <v>477.92206135244618</v>
      </c>
      <c r="AG17" s="8">
        <f t="shared" si="13"/>
        <v>120.91170610222436</v>
      </c>
      <c r="AH17" s="18">
        <f t="shared" si="4"/>
        <v>357.01035525022189</v>
      </c>
      <c r="AI17" s="70">
        <f t="shared" si="14"/>
        <v>111.20213591253979</v>
      </c>
      <c r="AJ17" s="18">
        <f t="shared" si="15"/>
        <v>375.24597113287393</v>
      </c>
      <c r="AN17" s="8"/>
      <c r="AO17" s="8"/>
      <c r="AP17" s="8"/>
    </row>
    <row r="18" spans="1:42" x14ac:dyDescent="0.25">
      <c r="A18" s="2" t="s">
        <v>23</v>
      </c>
      <c r="B18" s="120">
        <v>0</v>
      </c>
      <c r="C18" s="130">
        <v>10.652796</v>
      </c>
      <c r="D18" s="131">
        <f t="shared" si="5"/>
        <v>10.652796</v>
      </c>
      <c r="E18" s="36">
        <v>0</v>
      </c>
      <c r="F18" s="36">
        <v>0</v>
      </c>
      <c r="G18" s="36">
        <v>0</v>
      </c>
      <c r="H18" s="36">
        <f t="shared" si="6"/>
        <v>0</v>
      </c>
      <c r="I18" s="36">
        <v>25.689999999999998</v>
      </c>
      <c r="J18" s="36">
        <v>4.8719999999999999</v>
      </c>
      <c r="K18" s="36">
        <v>43.797999999999995</v>
      </c>
      <c r="L18" s="36">
        <v>1.014</v>
      </c>
      <c r="M18" s="36">
        <f t="shared" si="7"/>
        <v>75.373999999999981</v>
      </c>
      <c r="N18" s="39">
        <f t="shared" si="8"/>
        <v>75.373999999999981</v>
      </c>
      <c r="O18" s="39">
        <v>21.922999999999998</v>
      </c>
      <c r="P18" s="39">
        <v>53.450999999999979</v>
      </c>
      <c r="Q18" s="123">
        <v>8.5230432853121396</v>
      </c>
      <c r="R18" s="123">
        <v>8.5230432853121396</v>
      </c>
      <c r="S18" s="39">
        <v>1.2042590813808476</v>
      </c>
      <c r="T18" s="39">
        <v>1.7264367103042468</v>
      </c>
      <c r="U18" s="39">
        <v>0.99008722007071936</v>
      </c>
      <c r="V18" s="198">
        <v>1.2042590813808476</v>
      </c>
      <c r="W18" s="64">
        <v>1.7264367103042468</v>
      </c>
      <c r="X18" s="8">
        <v>1.5002763032175037</v>
      </c>
      <c r="Y18" s="70">
        <f t="shared" si="9"/>
        <v>0</v>
      </c>
      <c r="Z18" s="8">
        <f t="shared" si="10"/>
        <v>0</v>
      </c>
      <c r="AA18" s="8">
        <f t="shared" si="11"/>
        <v>0</v>
      </c>
      <c r="AB18" s="8">
        <f t="shared" si="0"/>
        <v>30.937415800673971</v>
      </c>
      <c r="AC18" s="8">
        <f t="shared" si="1"/>
        <v>5.8671502444874895</v>
      </c>
      <c r="AD18" s="8">
        <f t="shared" si="2"/>
        <v>52.744139246318355</v>
      </c>
      <c r="AE18" s="8">
        <f t="shared" si="3"/>
        <v>1.2211187085201796</v>
      </c>
      <c r="AF18" s="8">
        <f t="shared" si="12"/>
        <v>90.769823999999986</v>
      </c>
      <c r="AG18" s="8">
        <f t="shared" si="13"/>
        <v>26.40097184111232</v>
      </c>
      <c r="AH18" s="18">
        <f t="shared" si="4"/>
        <v>64.368852158887663</v>
      </c>
      <c r="AI18" s="70">
        <f t="shared" si="14"/>
        <v>37.848672000000001</v>
      </c>
      <c r="AJ18" s="18">
        <f t="shared" si="15"/>
        <v>80.191268683278764</v>
      </c>
      <c r="AN18" s="8"/>
      <c r="AO18" s="8"/>
      <c r="AP18" s="8"/>
    </row>
    <row r="19" spans="1:42" x14ac:dyDescent="0.25">
      <c r="A19" s="2" t="s">
        <v>24</v>
      </c>
      <c r="B19" s="120">
        <v>305.86730310900003</v>
      </c>
      <c r="C19" s="130">
        <v>65.503345908000014</v>
      </c>
      <c r="D19" s="131">
        <f t="shared" si="5"/>
        <v>371.37064901700006</v>
      </c>
      <c r="E19" s="36">
        <v>691.27286479999998</v>
      </c>
      <c r="F19" s="36">
        <v>32.725766</v>
      </c>
      <c r="G19" s="36">
        <v>68.335409999999996</v>
      </c>
      <c r="H19" s="36">
        <f t="shared" si="6"/>
        <v>792.33404080000003</v>
      </c>
      <c r="I19" s="36">
        <v>90.79</v>
      </c>
      <c r="J19" s="36">
        <v>60.464999999999996</v>
      </c>
      <c r="K19" s="36">
        <v>302.62099999999998</v>
      </c>
      <c r="L19" s="36">
        <v>10.608000000000001</v>
      </c>
      <c r="M19" s="36">
        <f t="shared" si="7"/>
        <v>464.48399999999998</v>
      </c>
      <c r="N19" s="39">
        <f t="shared" si="8"/>
        <v>1256.8180408000001</v>
      </c>
      <c r="O19" s="39">
        <v>336.57570560000005</v>
      </c>
      <c r="P19" s="39">
        <v>920.24233520000007</v>
      </c>
      <c r="Q19" s="123">
        <v>5.2115188336669114</v>
      </c>
      <c r="R19" s="123">
        <v>5.2115188336669114</v>
      </c>
      <c r="S19" s="39">
        <v>1.539879471150889</v>
      </c>
      <c r="T19" s="39">
        <v>0.83642528951441941</v>
      </c>
      <c r="U19" s="39">
        <v>1.7971655994728464</v>
      </c>
      <c r="V19" s="198">
        <v>1.539879471150889</v>
      </c>
      <c r="W19" s="64">
        <v>1.3127463050426562</v>
      </c>
      <c r="X19" s="8">
        <v>1.7971655994728464</v>
      </c>
      <c r="Y19" s="70">
        <f t="shared" si="9"/>
        <v>1064.476893469184</v>
      </c>
      <c r="Z19" s="8">
        <f t="shared" si="10"/>
        <v>50.393735241087747</v>
      </c>
      <c r="AA19" s="8">
        <f t="shared" si="11"/>
        <v>105.22829501167917</v>
      </c>
      <c r="AB19" s="8">
        <f t="shared" si="0"/>
        <v>139.80565718578922</v>
      </c>
      <c r="AC19" s="8">
        <f t="shared" si="1"/>
        <v>93.1088122231385</v>
      </c>
      <c r="AD19" s="8">
        <f t="shared" si="2"/>
        <v>465.99986543915315</v>
      </c>
      <c r="AE19" s="8">
        <f t="shared" si="3"/>
        <v>16.33504142996863</v>
      </c>
      <c r="AF19" s="8">
        <f t="shared" si="12"/>
        <v>1935.3483000000006</v>
      </c>
      <c r="AG19" s="8">
        <f t="shared" si="13"/>
        <v>518.28601954156534</v>
      </c>
      <c r="AH19" s="18">
        <f t="shared" si="4"/>
        <v>1417.0622804584352</v>
      </c>
      <c r="AI19" s="70">
        <f t="shared" si="14"/>
        <v>441.83851389352492</v>
      </c>
      <c r="AJ19" s="18">
        <f t="shared" si="15"/>
        <v>1653.8278680000001</v>
      </c>
      <c r="AN19" s="8"/>
      <c r="AO19" s="8"/>
      <c r="AP19" s="8"/>
    </row>
    <row r="20" spans="1:42" ht="15.75" thickBot="1" x14ac:dyDescent="0.3">
      <c r="A20" s="26" t="s">
        <v>25</v>
      </c>
      <c r="B20" s="121">
        <v>160.4121891515</v>
      </c>
      <c r="C20" s="126">
        <v>51.377036171999997</v>
      </c>
      <c r="D20" s="132">
        <f t="shared" si="5"/>
        <v>211.78922532350001</v>
      </c>
      <c r="E20" s="37">
        <v>349.2455104</v>
      </c>
      <c r="F20" s="37">
        <v>49.547645400000007</v>
      </c>
      <c r="G20" s="37">
        <v>35.720720749999998</v>
      </c>
      <c r="H20" s="37">
        <f t="shared" si="6"/>
        <v>434.51387655000002</v>
      </c>
      <c r="I20" s="37">
        <v>151.20000000000002</v>
      </c>
      <c r="J20" s="37">
        <v>35.930999999999997</v>
      </c>
      <c r="K20" s="37">
        <v>169.39699999999999</v>
      </c>
      <c r="L20" s="37">
        <v>16.457999999999998</v>
      </c>
      <c r="M20" s="37">
        <f t="shared" si="7"/>
        <v>372.98599999999999</v>
      </c>
      <c r="N20" s="40">
        <f t="shared" si="8"/>
        <v>807.49987654999995</v>
      </c>
      <c r="O20" s="40">
        <v>253.33779644999996</v>
      </c>
      <c r="P20" s="133">
        <v>554.16208010000014</v>
      </c>
      <c r="Q20" s="124">
        <v>5.0265103734579695</v>
      </c>
      <c r="R20" s="124">
        <v>5.0265103734579695</v>
      </c>
      <c r="S20" s="40">
        <v>1.3097038287095204</v>
      </c>
      <c r="T20" s="40">
        <v>1.2629590234205263</v>
      </c>
      <c r="U20" s="40">
        <v>1.3310734358924246</v>
      </c>
      <c r="V20" s="199">
        <v>1.3097038287095204</v>
      </c>
      <c r="W20" s="76">
        <v>1.2629590234205263</v>
      </c>
      <c r="X20" s="22">
        <v>1.3310734358924246</v>
      </c>
      <c r="Y20" s="71">
        <f t="shared" si="9"/>
        <v>457.40818213049062</v>
      </c>
      <c r="Z20" s="22">
        <f t="shared" si="10"/>
        <v>64.892740883921661</v>
      </c>
      <c r="AA20" s="22">
        <f t="shared" si="11"/>
        <v>46.783564730538608</v>
      </c>
      <c r="AB20" s="22">
        <f t="shared" si="0"/>
        <v>198.02721890087952</v>
      </c>
      <c r="AC20" s="22">
        <f t="shared" si="1"/>
        <v>47.058968269361777</v>
      </c>
      <c r="AD20" s="22">
        <f t="shared" si="2"/>
        <v>221.85989947190663</v>
      </c>
      <c r="AE20" s="22">
        <f t="shared" si="3"/>
        <v>21.555105612901286</v>
      </c>
      <c r="AF20" s="22">
        <f t="shared" si="12"/>
        <v>1057.5856799999999</v>
      </c>
      <c r="AG20" s="22">
        <f t="shared" si="13"/>
        <v>331.79748196739808</v>
      </c>
      <c r="AH20" s="23">
        <f t="shared" si="4"/>
        <v>725.78819803260205</v>
      </c>
      <c r="AI20" s="71">
        <f t="shared" si="14"/>
        <v>319.95525600000002</v>
      </c>
      <c r="AJ20" s="23">
        <f t="shared" si="15"/>
        <v>737.63042400000018</v>
      </c>
      <c r="AN20" s="8"/>
      <c r="AO20" s="8"/>
      <c r="AP20" s="8"/>
    </row>
    <row r="21" spans="1:42" x14ac:dyDescent="0.25">
      <c r="AF21" s="8"/>
    </row>
    <row r="22" spans="1:42" x14ac:dyDescent="0.25">
      <c r="N22" s="4"/>
      <c r="O22" s="39"/>
      <c r="Q22" s="194"/>
      <c r="R22" s="8"/>
      <c r="S22" s="8"/>
      <c r="AF22" s="8"/>
    </row>
    <row r="23" spans="1:42" x14ac:dyDescent="0.25">
      <c r="N23" s="4"/>
      <c r="O23" s="39"/>
      <c r="P23" s="39"/>
      <c r="Q23" s="194"/>
      <c r="R23" s="8"/>
      <c r="S23" s="8"/>
      <c r="AF23" s="8"/>
    </row>
    <row r="24" spans="1:42" x14ac:dyDescent="0.25">
      <c r="N24" s="4"/>
      <c r="O24" s="39"/>
      <c r="Q24" s="194"/>
      <c r="R24" s="8"/>
      <c r="S24" s="8"/>
      <c r="AF24" s="8"/>
    </row>
    <row r="25" spans="1:42" x14ac:dyDescent="0.25">
      <c r="N25" s="4"/>
      <c r="O25" s="39"/>
      <c r="Q25" s="194"/>
      <c r="R25" s="8"/>
      <c r="S25" s="8"/>
      <c r="T25" s="8"/>
      <c r="AF25" s="8"/>
    </row>
    <row r="26" spans="1:42" x14ac:dyDescent="0.25">
      <c r="N26" s="4"/>
      <c r="O26" s="39"/>
      <c r="Q26" s="194"/>
      <c r="R26" s="8"/>
      <c r="S26" s="8"/>
      <c r="T26" s="8"/>
      <c r="AF26" s="8"/>
    </row>
    <row r="27" spans="1:42" x14ac:dyDescent="0.25">
      <c r="N27" s="4"/>
      <c r="O27" s="39"/>
      <c r="Q27" s="194"/>
      <c r="R27" s="8"/>
      <c r="S27" s="8"/>
      <c r="T27" s="8"/>
      <c r="AF27" s="8"/>
    </row>
    <row r="28" spans="1:42" x14ac:dyDescent="0.25">
      <c r="N28" s="4"/>
      <c r="O28" s="39"/>
      <c r="Q28" s="194"/>
      <c r="R28" s="8"/>
      <c r="S28" s="8"/>
      <c r="T28" s="8"/>
      <c r="AF28" s="8"/>
    </row>
    <row r="29" spans="1:42" x14ac:dyDescent="0.25">
      <c r="N29" s="4"/>
      <c r="O29" s="39"/>
      <c r="Q29" s="194"/>
      <c r="R29" s="8"/>
      <c r="S29" s="8"/>
      <c r="T29" s="8"/>
      <c r="AF29" s="8"/>
    </row>
    <row r="30" spans="1:42" x14ac:dyDescent="0.25">
      <c r="N30" s="4"/>
      <c r="O30" s="39"/>
      <c r="Q30" s="194"/>
      <c r="R30" s="8"/>
      <c r="S30" s="8"/>
      <c r="T30" s="8"/>
      <c r="AF30" s="8"/>
    </row>
    <row r="31" spans="1:42" x14ac:dyDescent="0.25">
      <c r="N31" s="4"/>
      <c r="O31" s="39"/>
      <c r="Q31" s="194"/>
      <c r="R31" s="8"/>
      <c r="S31" s="8"/>
      <c r="T31" s="8"/>
      <c r="AF31" s="8"/>
    </row>
    <row r="32" spans="1:42" x14ac:dyDescent="0.25">
      <c r="N32" s="4"/>
      <c r="O32" s="39"/>
      <c r="Q32" s="194"/>
      <c r="R32" s="8"/>
      <c r="S32" s="8"/>
      <c r="T32" s="8"/>
      <c r="AF32" s="8"/>
    </row>
    <row r="33" spans="14:32" x14ac:dyDescent="0.25">
      <c r="N33" s="4"/>
      <c r="O33" s="39"/>
      <c r="Q33" s="194"/>
      <c r="R33" s="8"/>
      <c r="S33" s="8"/>
      <c r="T33" s="8"/>
      <c r="AF33" s="8"/>
    </row>
    <row r="34" spans="14:32" x14ac:dyDescent="0.25">
      <c r="N34" s="4"/>
      <c r="O34" s="39"/>
      <c r="Q34" s="194"/>
      <c r="R34" s="8"/>
      <c r="S34" s="8"/>
      <c r="T34" s="8"/>
      <c r="AF34" s="8"/>
    </row>
    <row r="35" spans="14:32" x14ac:dyDescent="0.25">
      <c r="N35" s="4"/>
      <c r="O35" s="39"/>
      <c r="Q35" s="194"/>
      <c r="R35" s="8"/>
      <c r="S35" s="8"/>
      <c r="T35" s="8"/>
      <c r="AF35" s="8"/>
    </row>
    <row r="36" spans="14:32" x14ac:dyDescent="0.25">
      <c r="N36" s="4"/>
      <c r="O36" s="39"/>
      <c r="Q36" s="194"/>
      <c r="R36" s="8"/>
      <c r="S36" s="8"/>
      <c r="T36" s="8"/>
      <c r="AF36" s="8"/>
    </row>
    <row r="37" spans="14:32" x14ac:dyDescent="0.25">
      <c r="N37" s="4"/>
      <c r="O37" s="39"/>
      <c r="Q37" s="194"/>
      <c r="R37" s="8"/>
      <c r="S37" s="8"/>
      <c r="T37" s="8"/>
      <c r="AF37" s="8"/>
    </row>
    <row r="38" spans="14:32" x14ac:dyDescent="0.25">
      <c r="Q38" s="193"/>
      <c r="T38" s="8"/>
    </row>
    <row r="39" spans="14:32" x14ac:dyDescent="0.25">
      <c r="T39" s="8"/>
    </row>
    <row r="40" spans="14:32" x14ac:dyDescent="0.25">
      <c r="T40" s="8"/>
    </row>
  </sheetData>
  <mergeCells count="13">
    <mergeCell ref="AI1:AJ1"/>
    <mergeCell ref="E1:P1"/>
    <mergeCell ref="Y1:AH1"/>
    <mergeCell ref="E4:P4"/>
    <mergeCell ref="Y4:AH4"/>
    <mergeCell ref="AI4:AJ4"/>
    <mergeCell ref="B1:D1"/>
    <mergeCell ref="B4:D4"/>
    <mergeCell ref="Q1:X1"/>
    <mergeCell ref="S2:U2"/>
    <mergeCell ref="V2:X2"/>
    <mergeCell ref="S4:U4"/>
    <mergeCell ref="V4:X4"/>
  </mergeCells>
  <conditionalFormatting sqref="S22:S37">
    <cfRule type="cellIs" dxfId="1" priority="1" operator="lessThan">
      <formula>-0.01</formula>
    </cfRule>
    <cfRule type="cellIs" dxfId="0" priority="2" operator="greaterThan">
      <formula>0.01</formula>
    </cfRule>
  </conditionalFormatting>
  <pageMargins left="0.7" right="0.7" top="0.78749999999999998" bottom="0.78749999999999998" header="0.511811023622047" footer="0.511811023622047"/>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T52"/>
  <sheetViews>
    <sheetView zoomScale="85" zoomScaleNormal="85" workbookViewId="0">
      <pane xSplit="1" ySplit="5" topLeftCell="P6" activePane="bottomRight" state="frozen"/>
      <selection pane="topRight" activeCell="B1" sqref="B1"/>
      <selection pane="bottomLeft" activeCell="A6" sqref="A6"/>
      <selection pane="bottomRight" activeCell="AN25" sqref="AN25"/>
    </sheetView>
  </sheetViews>
  <sheetFormatPr baseColWidth="10" defaultColWidth="10.7109375" defaultRowHeight="15" x14ac:dyDescent="0.25"/>
  <cols>
    <col min="16" max="16" width="7.85546875" bestFit="1" customWidth="1"/>
    <col min="17" max="17" width="12.140625" bestFit="1" customWidth="1"/>
    <col min="18" max="20" width="11.7109375" bestFit="1" customWidth="1"/>
    <col min="21" max="27" width="11.7109375" customWidth="1"/>
    <col min="28" max="28" width="12.5703125" customWidth="1"/>
    <col min="40" max="40" width="14.5703125" customWidth="1"/>
  </cols>
  <sheetData>
    <row r="1" spans="1:46" ht="45.75" customHeight="1" x14ac:dyDescent="0.25">
      <c r="A1" s="38"/>
      <c r="B1" s="258" t="s">
        <v>55</v>
      </c>
      <c r="C1" s="258"/>
      <c r="D1" s="258"/>
      <c r="E1" s="258"/>
      <c r="F1" s="258"/>
      <c r="G1" s="258"/>
      <c r="H1" s="258"/>
      <c r="I1" s="258"/>
      <c r="J1" s="258"/>
      <c r="K1" s="258" t="s">
        <v>0</v>
      </c>
      <c r="L1" s="258"/>
      <c r="M1" s="258"/>
      <c r="N1" s="258"/>
      <c r="O1" s="258"/>
      <c r="P1" s="258"/>
      <c r="Q1" s="258"/>
      <c r="R1" s="258"/>
      <c r="S1" s="258"/>
      <c r="T1" s="258"/>
      <c r="U1" s="242" t="s">
        <v>60</v>
      </c>
      <c r="V1" s="240"/>
      <c r="W1" s="240"/>
      <c r="X1" s="240"/>
      <c r="Y1" s="240"/>
      <c r="Z1" s="240"/>
      <c r="AA1" s="240"/>
      <c r="AB1" s="240"/>
      <c r="AC1" s="243" t="s">
        <v>89</v>
      </c>
      <c r="AD1" s="244"/>
      <c r="AE1" s="244"/>
      <c r="AF1" s="244"/>
      <c r="AG1" s="244"/>
      <c r="AH1" s="244"/>
      <c r="AI1" s="244"/>
      <c r="AJ1" s="244"/>
      <c r="AK1" s="244"/>
      <c r="AL1" s="245"/>
      <c r="AM1" s="233" t="s">
        <v>92</v>
      </c>
      <c r="AN1" s="234"/>
    </row>
    <row r="2" spans="1:46" ht="30.75" thickBot="1" x14ac:dyDescent="0.3">
      <c r="A2" s="10" t="s">
        <v>1</v>
      </c>
      <c r="B2" s="11" t="s">
        <v>38</v>
      </c>
      <c r="C2" s="3" t="s">
        <v>39</v>
      </c>
      <c r="D2" s="3" t="s">
        <v>40</v>
      </c>
      <c r="E2" s="3" t="s">
        <v>41</v>
      </c>
      <c r="F2" s="3" t="s">
        <v>42</v>
      </c>
      <c r="G2" s="3" t="s">
        <v>34</v>
      </c>
      <c r="H2" s="3" t="s">
        <v>4</v>
      </c>
      <c r="I2" s="19" t="s">
        <v>61</v>
      </c>
      <c r="J2" s="5" t="s">
        <v>43</v>
      </c>
      <c r="K2" s="11" t="s">
        <v>38</v>
      </c>
      <c r="L2" s="3" t="s">
        <v>39</v>
      </c>
      <c r="M2" s="3" t="s">
        <v>40</v>
      </c>
      <c r="N2" s="3" t="s">
        <v>41</v>
      </c>
      <c r="O2" s="3" t="s">
        <v>42</v>
      </c>
      <c r="P2" s="3" t="s">
        <v>34</v>
      </c>
      <c r="Q2" s="3" t="s">
        <v>4</v>
      </c>
      <c r="R2" s="19" t="s">
        <v>5</v>
      </c>
      <c r="S2" s="19" t="s">
        <v>6</v>
      </c>
      <c r="T2" s="5" t="s">
        <v>62</v>
      </c>
      <c r="U2" s="24" t="s">
        <v>56</v>
      </c>
      <c r="V2" s="83" t="s">
        <v>57</v>
      </c>
      <c r="W2" s="248" t="s">
        <v>58</v>
      </c>
      <c r="X2" s="249"/>
      <c r="Y2" s="249"/>
      <c r="Z2" s="249" t="s">
        <v>59</v>
      </c>
      <c r="AA2" s="249"/>
      <c r="AB2" s="251"/>
      <c r="AC2" s="3" t="s">
        <v>38</v>
      </c>
      <c r="AD2" s="3" t="s">
        <v>39</v>
      </c>
      <c r="AE2" s="3" t="s">
        <v>40</v>
      </c>
      <c r="AF2" s="3" t="s">
        <v>41</v>
      </c>
      <c r="AG2" s="3" t="s">
        <v>42</v>
      </c>
      <c r="AH2" s="3" t="s">
        <v>34</v>
      </c>
      <c r="AI2" s="3" t="s">
        <v>35</v>
      </c>
      <c r="AJ2" s="3" t="s">
        <v>5</v>
      </c>
      <c r="AK2" s="19" t="s">
        <v>6</v>
      </c>
      <c r="AL2" s="5" t="s">
        <v>43</v>
      </c>
      <c r="AM2" s="11" t="s">
        <v>5</v>
      </c>
      <c r="AN2" s="5" t="s">
        <v>88</v>
      </c>
    </row>
    <row r="3" spans="1:46" ht="30.75" thickBot="1" x14ac:dyDescent="0.3">
      <c r="A3" s="10"/>
      <c r="B3" s="11"/>
      <c r="C3" s="3"/>
      <c r="D3" s="3"/>
      <c r="E3" s="3"/>
      <c r="F3" s="3"/>
      <c r="G3" s="3"/>
      <c r="H3" s="3"/>
      <c r="I3" s="19"/>
      <c r="J3" s="3"/>
      <c r="K3" s="3"/>
      <c r="L3" s="3"/>
      <c r="M3" s="3"/>
      <c r="N3" s="3"/>
      <c r="O3" s="3"/>
      <c r="P3" s="3"/>
      <c r="Q3" s="3"/>
      <c r="R3" s="19"/>
      <c r="S3" s="19"/>
      <c r="T3" s="3"/>
      <c r="U3" s="3" t="s">
        <v>4</v>
      </c>
      <c r="V3" s="3" t="s">
        <v>4</v>
      </c>
      <c r="W3" s="14" t="s">
        <v>4</v>
      </c>
      <c r="X3" s="84" t="s">
        <v>5</v>
      </c>
      <c r="Y3" s="84" t="s">
        <v>87</v>
      </c>
      <c r="Z3" s="84" t="s">
        <v>4</v>
      </c>
      <c r="AA3" s="84" t="s">
        <v>5</v>
      </c>
      <c r="AB3" s="228" t="s">
        <v>87</v>
      </c>
      <c r="AC3" s="3"/>
      <c r="AD3" s="3"/>
      <c r="AE3" s="3"/>
      <c r="AF3" s="3"/>
      <c r="AG3" s="3"/>
      <c r="AH3" s="3"/>
      <c r="AI3" s="3"/>
      <c r="AJ3" s="3"/>
      <c r="AK3" s="19"/>
      <c r="AL3" s="5"/>
      <c r="AM3" s="203"/>
      <c r="AN3" s="224"/>
    </row>
    <row r="4" spans="1:46" ht="15.75" customHeight="1" thickBot="1" x14ac:dyDescent="0.3">
      <c r="A4" s="6" t="s">
        <v>7</v>
      </c>
      <c r="B4" s="252" t="s">
        <v>8</v>
      </c>
      <c r="C4" s="239"/>
      <c r="D4" s="239"/>
      <c r="E4" s="239"/>
      <c r="F4" s="239"/>
      <c r="G4" s="239"/>
      <c r="H4" s="239"/>
      <c r="I4" s="239"/>
      <c r="J4" s="260"/>
      <c r="K4" s="239" t="s">
        <v>8</v>
      </c>
      <c r="L4" s="239"/>
      <c r="M4" s="239"/>
      <c r="N4" s="239"/>
      <c r="O4" s="239"/>
      <c r="P4" s="239"/>
      <c r="Q4" s="239"/>
      <c r="R4" s="239"/>
      <c r="S4" s="239"/>
      <c r="T4" s="239"/>
      <c r="U4" s="82" t="s">
        <v>9</v>
      </c>
      <c r="V4" s="82" t="s">
        <v>9</v>
      </c>
      <c r="W4" s="252" t="s">
        <v>9</v>
      </c>
      <c r="X4" s="239"/>
      <c r="Y4" s="239"/>
      <c r="Z4" s="252" t="s">
        <v>9</v>
      </c>
      <c r="AA4" s="239"/>
      <c r="AB4" s="239"/>
      <c r="AC4" s="247" t="s">
        <v>8</v>
      </c>
      <c r="AD4" s="247"/>
      <c r="AE4" s="247"/>
      <c r="AF4" s="247"/>
      <c r="AG4" s="247"/>
      <c r="AH4" s="247"/>
      <c r="AI4" s="247"/>
      <c r="AJ4" s="247"/>
      <c r="AK4" s="247"/>
      <c r="AL4" s="247"/>
      <c r="AM4" s="253" t="s">
        <v>8</v>
      </c>
      <c r="AN4" s="254"/>
    </row>
    <row r="5" spans="1:46" x14ac:dyDescent="0.25">
      <c r="A5" s="44" t="s">
        <v>10</v>
      </c>
      <c r="B5" s="166">
        <v>6.6836139303482573</v>
      </c>
      <c r="C5" s="167">
        <v>26.9</v>
      </c>
      <c r="D5" s="167">
        <v>157.0205</v>
      </c>
      <c r="E5" s="168">
        <v>116.9075</v>
      </c>
      <c r="F5" s="168">
        <v>8.7741715328467187</v>
      </c>
      <c r="G5" s="169">
        <v>135.55105091279788</v>
      </c>
      <c r="H5" s="169">
        <v>451.8368363759929</v>
      </c>
      <c r="I5" s="170"/>
      <c r="J5" s="171"/>
      <c r="K5" s="177">
        <v>8.0640000000000001</v>
      </c>
      <c r="L5" s="125">
        <v>77.17</v>
      </c>
      <c r="M5" s="125">
        <v>250.614</v>
      </c>
      <c r="N5" s="125">
        <v>137.61250000000001</v>
      </c>
      <c r="O5" s="125">
        <v>10.219329197080301</v>
      </c>
      <c r="P5" s="125">
        <f>30/70*SUM(K5:O5)</f>
        <v>207.29135537017726</v>
      </c>
      <c r="Q5" s="125">
        <f>SUM(K5:P5)</f>
        <v>690.97118456725752</v>
      </c>
      <c r="R5" s="111">
        <v>20.542419103232536</v>
      </c>
      <c r="S5" s="111">
        <v>234.11209184567264</v>
      </c>
      <c r="T5" s="178">
        <f>Q5-R5-S5</f>
        <v>436.31667361835235</v>
      </c>
      <c r="U5" s="230">
        <v>1.7158184937247267</v>
      </c>
      <c r="V5" s="230">
        <f>U5</f>
        <v>1.7158184937247267</v>
      </c>
      <c r="W5" s="184">
        <v>1.1220001257874985</v>
      </c>
      <c r="X5" s="111">
        <v>2.4131389662963039</v>
      </c>
      <c r="Y5" s="111">
        <v>1.0824387039803123</v>
      </c>
      <c r="Z5" s="187">
        <v>1.1220004789136599</v>
      </c>
      <c r="AA5" s="111">
        <v>2.4131389662963039</v>
      </c>
      <c r="AB5" s="111">
        <v>1.0824387039803123</v>
      </c>
      <c r="AC5" s="72">
        <f>K5*$Z5</f>
        <v>9.0478118619597545</v>
      </c>
      <c r="AD5" s="29">
        <f>L5*$Z5</f>
        <v>86.584776957767147</v>
      </c>
      <c r="AE5" s="29">
        <f>M5*$Z5</f>
        <v>281.18902802246799</v>
      </c>
      <c r="AF5" s="29">
        <f>N5*$Z5</f>
        <v>154.40129090450606</v>
      </c>
      <c r="AG5" s="29">
        <f>O5*$Z5</f>
        <v>11.466092253300445</v>
      </c>
      <c r="AH5" s="29">
        <f>P5*$Z5</f>
        <v>232.58100000000056</v>
      </c>
      <c r="AI5" s="29">
        <f>AJ5+AK5+AL5</f>
        <v>775.27000000000191</v>
      </c>
      <c r="AJ5" s="29">
        <f>R5*$Z5</f>
        <v>23.048604071872024</v>
      </c>
      <c r="AK5" s="29">
        <f>S5*$Z5</f>
        <v>262.67387917032346</v>
      </c>
      <c r="AL5" s="30">
        <f>T5*$Z5</f>
        <v>489.54751675780642</v>
      </c>
      <c r="AM5" s="72">
        <f>R5*AA5</f>
        <v>49.571712000000005</v>
      </c>
      <c r="AN5" s="216">
        <f>(S5+T5)*AB5</f>
        <v>725.69804399999998</v>
      </c>
      <c r="AO5" s="8"/>
      <c r="AP5" s="8"/>
      <c r="AR5" s="8"/>
      <c r="AS5" s="8"/>
      <c r="AT5" s="8"/>
    </row>
    <row r="6" spans="1:46" x14ac:dyDescent="0.25">
      <c r="A6" s="2" t="s">
        <v>11</v>
      </c>
      <c r="B6" s="139">
        <v>0</v>
      </c>
      <c r="C6" s="116">
        <v>17.212955999999998</v>
      </c>
      <c r="D6" s="116">
        <v>28.927499999999998</v>
      </c>
      <c r="E6" s="119">
        <v>23.242599999999999</v>
      </c>
      <c r="F6" s="119">
        <v>0</v>
      </c>
      <c r="G6" s="172">
        <v>29.735595428571429</v>
      </c>
      <c r="H6" s="172">
        <v>99.118651428571425</v>
      </c>
      <c r="I6" s="173"/>
      <c r="J6" s="174"/>
      <c r="K6" s="179">
        <v>0.42266409130816501</v>
      </c>
      <c r="L6" s="39">
        <v>49.383200000000002</v>
      </c>
      <c r="M6" s="39">
        <v>46.17</v>
      </c>
      <c r="N6" s="39">
        <v>27.359000000000002</v>
      </c>
      <c r="O6" s="39">
        <v>0</v>
      </c>
      <c r="P6" s="39">
        <f t="shared" ref="P6:P20" si="0">30/70*SUM(K6:O6)</f>
        <v>52.857798896274922</v>
      </c>
      <c r="Q6" s="39">
        <f>SUM(K6:P6)</f>
        <v>176.19266298758308</v>
      </c>
      <c r="R6" s="180">
        <v>3.21166298758309</v>
      </c>
      <c r="S6" s="180">
        <v>75.162491428571428</v>
      </c>
      <c r="T6" s="181">
        <f>Q6-R6-S6</f>
        <v>97.818508571428566</v>
      </c>
      <c r="U6" s="231">
        <v>2.8807897997459211</v>
      </c>
      <c r="V6" s="231">
        <f t="shared" ref="V6:V20" si="1">U6</f>
        <v>2.8807897997459211</v>
      </c>
      <c r="W6" s="185">
        <v>1.6206109559745006</v>
      </c>
      <c r="X6" s="180">
        <v>4.849480179027359</v>
      </c>
      <c r="Y6" s="180">
        <v>1.5606619455315904</v>
      </c>
      <c r="Z6" s="188">
        <v>1.6206123181197565</v>
      </c>
      <c r="AA6" s="180">
        <v>4.849480179027359</v>
      </c>
      <c r="AB6" s="180">
        <v>1.5606619455315904</v>
      </c>
      <c r="AC6" s="70">
        <f>K6*$Z6</f>
        <v>0.68497463280090576</v>
      </c>
      <c r="AD6" s="8">
        <f>L6*$Z6</f>
        <v>80.031022228171565</v>
      </c>
      <c r="AE6" s="8">
        <f>M6*$Z6</f>
        <v>74.82367072758916</v>
      </c>
      <c r="AF6" s="8">
        <f>N6*$Z6</f>
        <v>44.338332411438422</v>
      </c>
      <c r="AG6" s="8">
        <f>O6*$Z6</f>
        <v>0</v>
      </c>
      <c r="AH6" s="8">
        <f>P6*$Z6</f>
        <v>85.662000000000006</v>
      </c>
      <c r="AI6" s="8">
        <f t="shared" ref="AI6:AI20" si="2">AJ6+AK6+AL6</f>
        <v>285.54000000000002</v>
      </c>
      <c r="AJ6" s="8">
        <f>R6*$Z6</f>
        <v>5.2048605993264543</v>
      </c>
      <c r="AK6" s="8">
        <f>S6*$Z6</f>
        <v>121.80925946971347</v>
      </c>
      <c r="AL6" s="18">
        <f>T6*$Z6</f>
        <v>158.52587993096012</v>
      </c>
      <c r="AM6" s="70">
        <f>R6*AA6</f>
        <v>15.574895999999987</v>
      </c>
      <c r="AN6" s="217">
        <f>(S6+T6)*AB6</f>
        <v>269.96486400000003</v>
      </c>
      <c r="AO6" s="8"/>
      <c r="AP6" s="8"/>
      <c r="AR6" s="8"/>
      <c r="AS6" s="8"/>
      <c r="AT6" s="8"/>
    </row>
    <row r="7" spans="1:46" x14ac:dyDescent="0.25">
      <c r="A7" s="2" t="s">
        <v>12</v>
      </c>
      <c r="B7" s="139">
        <v>4.6634255389718078</v>
      </c>
      <c r="C7" s="116">
        <v>10.758097499999998</v>
      </c>
      <c r="D7" s="116">
        <v>77.789600000000007</v>
      </c>
      <c r="E7" s="119">
        <v>305.84826220000002</v>
      </c>
      <c r="F7" s="119">
        <v>0</v>
      </c>
      <c r="G7" s="172">
        <v>171.0254508167022</v>
      </c>
      <c r="H7" s="172">
        <v>570.08483605567403</v>
      </c>
      <c r="I7" s="173"/>
      <c r="J7" s="174"/>
      <c r="K7" s="179">
        <v>5.64313678665496</v>
      </c>
      <c r="L7" s="39">
        <v>30.8645</v>
      </c>
      <c r="M7" s="39">
        <v>124.15679999999999</v>
      </c>
      <c r="N7" s="39">
        <v>360.01577300000002</v>
      </c>
      <c r="O7" s="39">
        <v>0</v>
      </c>
      <c r="P7" s="39">
        <f t="shared" si="0"/>
        <v>223.14866133713787</v>
      </c>
      <c r="Q7" s="39">
        <f t="shared" ref="Q7:Q20" si="3">SUM(K7:P7)</f>
        <v>743.82887112379285</v>
      </c>
      <c r="R7" s="180">
        <v>19.94075826664994</v>
      </c>
      <c r="S7" s="180">
        <v>192.49333785714285</v>
      </c>
      <c r="T7" s="181">
        <f t="shared" ref="T7:T20" si="4">Q7-R7-S7</f>
        <v>531.3947750000001</v>
      </c>
      <c r="U7" s="231">
        <v>1.4750787020019531</v>
      </c>
      <c r="V7" s="231">
        <f t="shared" si="1"/>
        <v>1.4750787020019531</v>
      </c>
      <c r="W7" s="185">
        <v>1.1305272121657792</v>
      </c>
      <c r="X7" s="180">
        <v>3.7772150383052558</v>
      </c>
      <c r="Y7" s="180">
        <v>1.0576195884447248</v>
      </c>
      <c r="Z7" s="188">
        <v>1.1305288523279819</v>
      </c>
      <c r="AA7" s="180">
        <v>3.7772150383052558</v>
      </c>
      <c r="AB7" s="180">
        <v>1.0576195884447248</v>
      </c>
      <c r="AC7" s="70">
        <f>K7*$Z7</f>
        <v>6.3797289549468479</v>
      </c>
      <c r="AD7" s="8">
        <f>L7*$Z7</f>
        <v>34.893207762677001</v>
      </c>
      <c r="AE7" s="8">
        <f>M7*$Z7</f>
        <v>140.36284461271478</v>
      </c>
      <c r="AF7" s="8">
        <f>N7*$Z7</f>
        <v>407.00821866966129</v>
      </c>
      <c r="AG7" s="8">
        <f>O7*$Z7</f>
        <v>0</v>
      </c>
      <c r="AH7" s="8">
        <f>P7*$Z7</f>
        <v>252.27599999999998</v>
      </c>
      <c r="AI7" s="8">
        <f t="shared" si="2"/>
        <v>840.92</v>
      </c>
      <c r="AJ7" s="8">
        <f>R7*$Z7</f>
        <v>22.543602557745476</v>
      </c>
      <c r="AK7" s="8">
        <f>S7*$Z7</f>
        <v>217.61927232841819</v>
      </c>
      <c r="AL7" s="18">
        <f>T7*$Z7</f>
        <v>600.75712511383631</v>
      </c>
      <c r="AM7" s="70">
        <f>R7*AA7</f>
        <v>75.320532</v>
      </c>
      <c r="AN7" s="217">
        <f>(S7+T7)*AB7</f>
        <v>765.59824800000001</v>
      </c>
      <c r="AO7" s="8"/>
      <c r="AP7" s="8"/>
      <c r="AR7" s="8"/>
      <c r="AS7" s="8"/>
      <c r="AT7" s="8"/>
    </row>
    <row r="8" spans="1:46" x14ac:dyDescent="0.25">
      <c r="A8" s="2" t="s">
        <v>13</v>
      </c>
      <c r="B8" s="139">
        <v>202.37158857512441</v>
      </c>
      <c r="C8" s="116">
        <v>440.96414193750002</v>
      </c>
      <c r="D8" s="116">
        <v>769.51210000000003</v>
      </c>
      <c r="E8" s="119">
        <v>2658.7775000000001</v>
      </c>
      <c r="F8" s="119">
        <v>1756.2615000000001</v>
      </c>
      <c r="G8" s="172">
        <v>2497.665784505411</v>
      </c>
      <c r="H8" s="172">
        <v>8325.5526150180358</v>
      </c>
      <c r="I8" s="173"/>
      <c r="J8" s="174"/>
      <c r="K8" s="179">
        <v>244.87200000000001</v>
      </c>
      <c r="L8" s="39">
        <v>1261.0245124999999</v>
      </c>
      <c r="M8" s="39">
        <v>1417.7217999999998</v>
      </c>
      <c r="N8" s="39">
        <v>3129.6624999999999</v>
      </c>
      <c r="O8" s="39">
        <v>2045.5281</v>
      </c>
      <c r="P8" s="39">
        <f t="shared" si="0"/>
        <v>3470.9181053571419</v>
      </c>
      <c r="Q8" s="39">
        <f t="shared" si="3"/>
        <v>11569.727017857142</v>
      </c>
      <c r="R8" s="180">
        <v>679.2499885714285</v>
      </c>
      <c r="S8" s="180">
        <v>3257.8222550892851</v>
      </c>
      <c r="T8" s="181">
        <f t="shared" si="4"/>
        <v>7632.6547741964287</v>
      </c>
      <c r="U8" s="231">
        <v>1.4685391547397617</v>
      </c>
      <c r="V8" s="231">
        <f t="shared" si="1"/>
        <v>1.4685391547397617</v>
      </c>
      <c r="W8" s="185">
        <v>1.0567269334125065</v>
      </c>
      <c r="X8" s="180">
        <v>3.3846356815333842</v>
      </c>
      <c r="Y8" s="180">
        <v>0.91153292709815303</v>
      </c>
      <c r="Z8" s="188">
        <v>1.056757863096452</v>
      </c>
      <c r="AA8" s="180">
        <v>3.3846356815333842</v>
      </c>
      <c r="AB8" s="180">
        <v>1.6496659822479089</v>
      </c>
      <c r="AC8" s="70">
        <f>K8*$Z8</f>
        <v>258.77041145215441</v>
      </c>
      <c r="AD8" s="8">
        <f>L8*$Z8</f>
        <v>1332.597569141745</v>
      </c>
      <c r="AE8" s="8">
        <f>M8*$Z8</f>
        <v>1498.1886598332553</v>
      </c>
      <c r="AF8" s="8">
        <f>N8*$Z8</f>
        <v>3307.2954557130997</v>
      </c>
      <c r="AG8" s="8">
        <f>O8*$Z8</f>
        <v>2161.6279038597459</v>
      </c>
      <c r="AH8" s="8">
        <f>P8*$Z8</f>
        <v>3667.9199999999992</v>
      </c>
      <c r="AI8" s="8">
        <f t="shared" si="2"/>
        <v>12226.400000000001</v>
      </c>
      <c r="AJ8" s="8">
        <f>R8*$Z8</f>
        <v>717.8027664310323</v>
      </c>
      <c r="AK8" s="8">
        <f>S8*$Z8</f>
        <v>3442.7292846362175</v>
      </c>
      <c r="AL8" s="18">
        <f>T8*$Z8</f>
        <v>8065.8679489327506</v>
      </c>
      <c r="AM8" s="70">
        <f>R8*AA8</f>
        <v>2299.0137480000003</v>
      </c>
      <c r="AN8" s="217">
        <f>(S8+T8)*AB8</f>
        <v>17965.649485664908</v>
      </c>
      <c r="AO8" s="8"/>
      <c r="AP8" s="8"/>
      <c r="AR8" s="8"/>
      <c r="AS8" s="8"/>
      <c r="AT8" s="8"/>
    </row>
    <row r="9" spans="1:46" x14ac:dyDescent="0.25">
      <c r="A9" s="2" t="s">
        <v>14</v>
      </c>
      <c r="B9" s="139">
        <v>17.190481592039795</v>
      </c>
      <c r="C9" s="116">
        <v>83.913160500000004</v>
      </c>
      <c r="D9" s="116">
        <v>33.149900000000002</v>
      </c>
      <c r="E9" s="119">
        <v>228.65254999999999</v>
      </c>
      <c r="F9" s="119">
        <v>46.128290145985382</v>
      </c>
      <c r="G9" s="172">
        <v>175.30044953058223</v>
      </c>
      <c r="H9" s="172">
        <v>584.33483176860739</v>
      </c>
      <c r="I9" s="173"/>
      <c r="J9" s="174"/>
      <c r="K9" s="179">
        <v>20.808</v>
      </c>
      <c r="L9" s="39">
        <v>240.7431</v>
      </c>
      <c r="M9" s="39">
        <v>52.909199999999998</v>
      </c>
      <c r="N9" s="39">
        <v>269.14825000000002</v>
      </c>
      <c r="O9" s="39">
        <v>53.725890875912398</v>
      </c>
      <c r="P9" s="39">
        <f t="shared" si="0"/>
        <v>273.14333180396244</v>
      </c>
      <c r="Q9" s="39">
        <f t="shared" si="3"/>
        <v>910.47777267987476</v>
      </c>
      <c r="R9" s="180">
        <v>44.247751887382691</v>
      </c>
      <c r="S9" s="180">
        <v>331.62901986965585</v>
      </c>
      <c r="T9" s="181">
        <f t="shared" si="4"/>
        <v>534.60100092283619</v>
      </c>
      <c r="U9" s="231">
        <v>2.3577406738360649</v>
      </c>
      <c r="V9" s="231">
        <f t="shared" si="1"/>
        <v>2.3577406738360649</v>
      </c>
      <c r="W9" s="185">
        <v>1.5131708311174821</v>
      </c>
      <c r="X9" s="180">
        <v>3.4451781502478749</v>
      </c>
      <c r="Y9" s="180">
        <v>1.4144822859856947</v>
      </c>
      <c r="Z9" s="188">
        <v>1.5131725796500084</v>
      </c>
      <c r="AA9" s="180">
        <v>3.4451781502478749</v>
      </c>
      <c r="AB9" s="180">
        <v>1.4144822859856947</v>
      </c>
      <c r="AC9" s="70">
        <f>K9*$Z9</f>
        <v>31.486095037357373</v>
      </c>
      <c r="AD9" s="8">
        <f>L9*$Z9</f>
        <v>364.28585765993995</v>
      </c>
      <c r="AE9" s="8">
        <f>M9*$Z9</f>
        <v>80.060750651218228</v>
      </c>
      <c r="AF9" s="8">
        <f>N9*$Z9</f>
        <v>407.26775176078542</v>
      </c>
      <c r="AG9" s="8">
        <f>O9*$Z9</f>
        <v>81.296544890699209</v>
      </c>
      <c r="AH9" s="8">
        <f>P9*$Z9</f>
        <v>413.31300000000005</v>
      </c>
      <c r="AI9" s="8">
        <f t="shared" si="2"/>
        <v>1377.71</v>
      </c>
      <c r="AJ9" s="8">
        <f>R9*$Z9</f>
        <v>66.954484867144387</v>
      </c>
      <c r="AK9" s="8">
        <f>S9*$Z9</f>
        <v>501.81193948297101</v>
      </c>
      <c r="AL9" s="18">
        <f>T9*$Z9</f>
        <v>808.94357564988456</v>
      </c>
      <c r="AM9" s="70">
        <f>R9*AA9</f>
        <v>152.44138800000002</v>
      </c>
      <c r="AN9" s="217">
        <f>(S9+T9)*AB9</f>
        <v>1225.26702</v>
      </c>
      <c r="AR9" s="8"/>
      <c r="AS9" s="8"/>
      <c r="AT9" s="8"/>
    </row>
    <row r="10" spans="1:46" x14ac:dyDescent="0.25">
      <c r="A10" s="2" t="s">
        <v>15</v>
      </c>
      <c r="B10" s="139">
        <v>6.4853711442786075</v>
      </c>
      <c r="C10" s="116">
        <v>3.2274292499999993</v>
      </c>
      <c r="D10" s="116">
        <v>77.241500000000002</v>
      </c>
      <c r="E10" s="119">
        <v>95.965792390000004</v>
      </c>
      <c r="F10" s="119">
        <v>48.343129562043799</v>
      </c>
      <c r="G10" s="172">
        <v>99.112809576995332</v>
      </c>
      <c r="H10" s="172">
        <v>330.37603192331773</v>
      </c>
      <c r="I10" s="173"/>
      <c r="J10" s="174"/>
      <c r="K10" s="179">
        <v>7.8479999999999999</v>
      </c>
      <c r="L10" s="39">
        <v>9.2593499999999995</v>
      </c>
      <c r="M10" s="39">
        <v>123.28200000000001</v>
      </c>
      <c r="N10" s="39">
        <v>112.96189385</v>
      </c>
      <c r="O10" s="39">
        <v>56.305527372262802</v>
      </c>
      <c r="P10" s="39">
        <f t="shared" si="0"/>
        <v>132.71004480954119</v>
      </c>
      <c r="Q10" s="39">
        <f t="shared" si="3"/>
        <v>442.36681603180398</v>
      </c>
      <c r="R10" s="180">
        <v>16.595629052137646</v>
      </c>
      <c r="S10" s="180">
        <v>112.10674546246091</v>
      </c>
      <c r="T10" s="181">
        <f t="shared" si="4"/>
        <v>313.66444151720543</v>
      </c>
      <c r="U10" s="231">
        <v>2.4211502128146489</v>
      </c>
      <c r="V10" s="231">
        <f t="shared" si="1"/>
        <v>2.4211502128146489</v>
      </c>
      <c r="W10" s="185">
        <v>1.8082010472107652</v>
      </c>
      <c r="X10" s="180">
        <v>5.1339650779326984</v>
      </c>
      <c r="Y10" s="180">
        <v>1.6785700438534636</v>
      </c>
      <c r="Z10" s="188">
        <v>1.8082052518661162</v>
      </c>
      <c r="AA10" s="180">
        <v>5.1339650779326984</v>
      </c>
      <c r="AB10" s="180">
        <v>1.6785700438534636</v>
      </c>
      <c r="AC10" s="70">
        <f>K10*$Z10</f>
        <v>14.19079481664528</v>
      </c>
      <c r="AD10" s="8">
        <f>L10*$Z10</f>
        <v>16.742805298866521</v>
      </c>
      <c r="AE10" s="8">
        <f>M10*$Z10</f>
        <v>222.91915986055855</v>
      </c>
      <c r="AF10" s="8">
        <f>N10*$Z10</f>
        <v>204.25828972031272</v>
      </c>
      <c r="AG10" s="8">
        <f>O10*$Z10</f>
        <v>101.81195030361697</v>
      </c>
      <c r="AH10" s="8">
        <f>P10*$Z10</f>
        <v>239.96699999999998</v>
      </c>
      <c r="AI10" s="8">
        <f t="shared" si="2"/>
        <v>799.8900000000001</v>
      </c>
      <c r="AJ10" s="8">
        <f>R10*$Z10</f>
        <v>30.008303610097187</v>
      </c>
      <c r="AK10" s="8">
        <f>S10*$Z10</f>
        <v>202.71200591483972</v>
      </c>
      <c r="AL10" s="18">
        <f>T10*$Z10</f>
        <v>567.16969047506313</v>
      </c>
      <c r="AM10" s="70">
        <f>R10*AA10</f>
        <v>85.20138</v>
      </c>
      <c r="AN10" s="217">
        <f>(S10+T10)*AB10</f>
        <v>714.68675999999982</v>
      </c>
      <c r="AR10" s="8"/>
      <c r="AS10" s="8"/>
      <c r="AT10" s="8"/>
    </row>
    <row r="11" spans="1:46" x14ac:dyDescent="0.25">
      <c r="A11" s="2" t="s">
        <v>16</v>
      </c>
      <c r="B11" s="139">
        <v>12.612017247097842</v>
      </c>
      <c r="C11" s="116">
        <v>46.259819249999993</v>
      </c>
      <c r="D11" s="116">
        <v>406.14209999999997</v>
      </c>
      <c r="E11" s="119">
        <v>311.38186559360003</v>
      </c>
      <c r="F11" s="119">
        <v>72.106895985401437</v>
      </c>
      <c r="G11" s="172">
        <v>363.64401346118541</v>
      </c>
      <c r="H11" s="172">
        <v>1212.1467115372848</v>
      </c>
      <c r="I11" s="173"/>
      <c r="J11" s="174"/>
      <c r="K11" s="179">
        <v>15.263999999999999</v>
      </c>
      <c r="L11" s="39">
        <v>132.71735000000001</v>
      </c>
      <c r="M11" s="39">
        <v>648.22679999999991</v>
      </c>
      <c r="N11" s="39">
        <v>366.52940982400003</v>
      </c>
      <c r="O11" s="39">
        <v>83.983325912408702</v>
      </c>
      <c r="P11" s="39">
        <f t="shared" si="0"/>
        <v>534.30895102988939</v>
      </c>
      <c r="Q11" s="39">
        <f t="shared" si="3"/>
        <v>1781.0298367662981</v>
      </c>
      <c r="R11" s="180">
        <v>44.251807771261738</v>
      </c>
      <c r="S11" s="180">
        <v>559.1503121444631</v>
      </c>
      <c r="T11" s="181">
        <f t="shared" si="4"/>
        <v>1177.6277168505731</v>
      </c>
      <c r="U11" s="231">
        <v>3.3364608108129992</v>
      </c>
      <c r="V11" s="231">
        <f t="shared" si="1"/>
        <v>3.3364608108129992</v>
      </c>
      <c r="W11" s="185">
        <v>2.2707543941784509</v>
      </c>
      <c r="X11" s="180">
        <v>5.217911575353849</v>
      </c>
      <c r="Y11" s="180">
        <v>2.1956630290898849</v>
      </c>
      <c r="Z11" s="188">
        <v>2.27075364854243</v>
      </c>
      <c r="AA11" s="180">
        <v>5.217911575353849</v>
      </c>
      <c r="AB11" s="180">
        <v>2.1956630290898849</v>
      </c>
      <c r="AC11" s="70">
        <f>K11*$Z11</f>
        <v>34.660783691351654</v>
      </c>
      <c r="AD11" s="8">
        <f>L11*$Z11</f>
        <v>301.36840673738271</v>
      </c>
      <c r="AE11" s="8">
        <f>M11*$Z11</f>
        <v>1471.9633711829838</v>
      </c>
      <c r="AF11" s="8">
        <f>N11*$Z11</f>
        <v>832.2979946559517</v>
      </c>
      <c r="AG11" s="8">
        <f>O11*$Z11</f>
        <v>190.70544373233005</v>
      </c>
      <c r="AH11" s="8">
        <f>P11*$Z11</f>
        <v>1213.2839999999999</v>
      </c>
      <c r="AI11" s="8">
        <f t="shared" si="2"/>
        <v>4044.2799999999993</v>
      </c>
      <c r="AJ11" s="8">
        <f>R11*$Z11</f>
        <v>100.48495395119085</v>
      </c>
      <c r="AK11" s="8">
        <f>S11*$Z11</f>
        <v>1269.6926113856782</v>
      </c>
      <c r="AL11" s="18">
        <f>T11*$Z11</f>
        <v>2674.1024346631302</v>
      </c>
      <c r="AM11" s="70">
        <f>R11*AA11</f>
        <v>230.90202000000002</v>
      </c>
      <c r="AN11" s="217">
        <f>(S11+T11)*AB11</f>
        <v>3813.3793080000005</v>
      </c>
      <c r="AR11" s="8"/>
      <c r="AS11" s="8"/>
      <c r="AT11" s="8"/>
    </row>
    <row r="12" spans="1:46" x14ac:dyDescent="0.25">
      <c r="A12" s="2" t="s">
        <v>17</v>
      </c>
      <c r="B12" s="139">
        <v>22.5475964</v>
      </c>
      <c r="C12" s="116">
        <v>10.758097499999998</v>
      </c>
      <c r="D12" s="116">
        <v>52.374000000000002</v>
      </c>
      <c r="E12" s="119">
        <v>393.04940440000001</v>
      </c>
      <c r="F12" s="119">
        <v>116.32564499999999</v>
      </c>
      <c r="G12" s="172">
        <v>255.02346141428575</v>
      </c>
      <c r="H12" s="172">
        <v>850.07820471428579</v>
      </c>
      <c r="I12" s="173"/>
      <c r="J12" s="174"/>
      <c r="K12" s="179">
        <v>27.288</v>
      </c>
      <c r="L12" s="39">
        <v>30.8645</v>
      </c>
      <c r="M12" s="39">
        <v>83.591999999999999</v>
      </c>
      <c r="N12" s="39">
        <v>462.66074600000002</v>
      </c>
      <c r="O12" s="39">
        <v>135.485163</v>
      </c>
      <c r="P12" s="39">
        <f t="shared" si="0"/>
        <v>317.09588957142859</v>
      </c>
      <c r="Q12" s="39">
        <f>SUM(K12:P12)</f>
        <v>1056.9862985714287</v>
      </c>
      <c r="R12" s="180">
        <v>54.345418799999997</v>
      </c>
      <c r="S12" s="180">
        <v>228.27769048571429</v>
      </c>
      <c r="T12" s="181">
        <f>Q12-R12-S12</f>
        <v>774.3631892857145</v>
      </c>
      <c r="U12" s="231">
        <v>1.5912300685966148</v>
      </c>
      <c r="V12" s="231">
        <f t="shared" si="1"/>
        <v>1.5912300685966148</v>
      </c>
      <c r="W12" s="185">
        <v>1.2797434988780885</v>
      </c>
      <c r="X12" s="180">
        <v>3.548486924163698</v>
      </c>
      <c r="Y12" s="180">
        <v>1.1567724390655256</v>
      </c>
      <c r="Z12" s="188">
        <v>1.2797422273384271</v>
      </c>
      <c r="AA12" s="180">
        <v>3.548486924163698</v>
      </c>
      <c r="AB12" s="180">
        <v>1.1567724390655256</v>
      </c>
      <c r="AC12" s="70">
        <f>K12*$Z12</f>
        <v>34.921605899611002</v>
      </c>
      <c r="AD12" s="8">
        <f>L12*$Z12</f>
        <v>39.498603975686883</v>
      </c>
      <c r="AE12" s="8">
        <f>M12*$Z12</f>
        <v>106.9762122676738</v>
      </c>
      <c r="AF12" s="8">
        <f>N12*$Z12</f>
        <v>592.08649358809828</v>
      </c>
      <c r="AG12" s="8">
        <f>O12*$Z12</f>
        <v>173.38608426892986</v>
      </c>
      <c r="AH12" s="8">
        <f>P12*$Z12</f>
        <v>405.80099999999993</v>
      </c>
      <c r="AI12" s="8">
        <f>AJ12+AK12+AL12</f>
        <v>1352.67</v>
      </c>
      <c r="AJ12" s="8">
        <f>R12*$Z12</f>
        <v>69.548127300751631</v>
      </c>
      <c r="AK12" s="8">
        <f>S12*$Z12</f>
        <v>292.13660007386005</v>
      </c>
      <c r="AL12" s="18">
        <f>T12*$Z12</f>
        <v>990.98527262538835</v>
      </c>
      <c r="AM12" s="70">
        <f>R12*AA12</f>
        <v>192.844008</v>
      </c>
      <c r="AN12" s="217">
        <f>(S12+T12)*AB12</f>
        <v>1159.8273360000001</v>
      </c>
      <c r="AR12" s="8"/>
      <c r="AS12" s="8"/>
      <c r="AT12" s="8"/>
    </row>
    <row r="13" spans="1:46" x14ac:dyDescent="0.25">
      <c r="A13" s="2" t="s">
        <v>18</v>
      </c>
      <c r="B13" s="139">
        <v>11.686884245439469</v>
      </c>
      <c r="C13" s="116">
        <v>4.3032389999999996</v>
      </c>
      <c r="D13" s="116">
        <v>241.57</v>
      </c>
      <c r="E13" s="119">
        <v>648.89449999999999</v>
      </c>
      <c r="F13" s="119">
        <v>224.59323540145991</v>
      </c>
      <c r="G13" s="172">
        <v>484.73479656295689</v>
      </c>
      <c r="H13" s="172">
        <v>1615.7826552098563</v>
      </c>
      <c r="I13" s="173"/>
      <c r="J13" s="174"/>
      <c r="K13" s="179">
        <v>14.112</v>
      </c>
      <c r="L13" s="39">
        <v>12.345800000000001</v>
      </c>
      <c r="M13" s="39">
        <v>385.55999999999995</v>
      </c>
      <c r="N13" s="39">
        <v>763.8175</v>
      </c>
      <c r="O13" s="39">
        <v>261.58506240875897</v>
      </c>
      <c r="P13" s="39">
        <f t="shared" si="0"/>
        <v>616.0372981751824</v>
      </c>
      <c r="Q13" s="39">
        <f t="shared" si="3"/>
        <v>2053.4576605839416</v>
      </c>
      <c r="R13" s="180">
        <v>48.168208404588114</v>
      </c>
      <c r="S13" s="180">
        <v>470.38377446298227</v>
      </c>
      <c r="T13" s="181">
        <f t="shared" si="4"/>
        <v>1534.9056777163712</v>
      </c>
      <c r="U13" s="231">
        <v>2.0519110354253987</v>
      </c>
      <c r="V13" s="231">
        <f t="shared" si="1"/>
        <v>2.0519110354253987</v>
      </c>
      <c r="W13" s="185">
        <v>0.85956052461196941</v>
      </c>
      <c r="X13" s="180">
        <v>1.396810847413442</v>
      </c>
      <c r="Y13" s="180">
        <v>0.84665546221012566</v>
      </c>
      <c r="Z13" s="188">
        <v>1.6145656785206102</v>
      </c>
      <c r="AA13" s="180">
        <v>1.396810847413442</v>
      </c>
      <c r="AB13" s="180">
        <v>1.6496659822479089</v>
      </c>
      <c r="AC13" s="70">
        <f>K13*$Z13</f>
        <v>22.784750855282851</v>
      </c>
      <c r="AD13" s="8">
        <f>L13*$Z13</f>
        <v>19.933104953879749</v>
      </c>
      <c r="AE13" s="8">
        <f>M13*$Z13</f>
        <v>622.51194301040641</v>
      </c>
      <c r="AF13" s="8">
        <f>N13*$Z13</f>
        <v>1233.2335201534161</v>
      </c>
      <c r="AG13" s="8">
        <f>O13*$Z13</f>
        <v>422.34626377885411</v>
      </c>
      <c r="AH13" s="8">
        <f>P13*$Z13</f>
        <v>994.63267832221686</v>
      </c>
      <c r="AI13" s="8">
        <f t="shared" si="2"/>
        <v>3315.4422610740567</v>
      </c>
      <c r="AJ13" s="8">
        <f>R13*$Z13</f>
        <v>77.770736085875967</v>
      </c>
      <c r="AK13" s="8">
        <f>S13*$Z13</f>
        <v>759.46549798091064</v>
      </c>
      <c r="AL13" s="18">
        <f>T13*$Z13</f>
        <v>2478.2060270072698</v>
      </c>
      <c r="AM13" s="70">
        <f>R13*AA13</f>
        <v>67.281875999999997</v>
      </c>
      <c r="AN13" s="217">
        <f>(S13+T13)*AB13</f>
        <v>3308.0577938208244</v>
      </c>
      <c r="AR13" s="8"/>
      <c r="AS13" s="8"/>
      <c r="AT13" s="8"/>
    </row>
    <row r="14" spans="1:46" x14ac:dyDescent="0.25">
      <c r="A14" s="2" t="s">
        <v>19</v>
      </c>
      <c r="B14" s="139">
        <v>28.159915754560526</v>
      </c>
      <c r="C14" s="116">
        <v>1.6137146249999996</v>
      </c>
      <c r="D14" s="116">
        <v>13.661899999999999</v>
      </c>
      <c r="E14" s="119">
        <v>535.45949999999993</v>
      </c>
      <c r="F14" s="119">
        <v>170.42500000000001</v>
      </c>
      <c r="G14" s="172">
        <v>321.13715587695447</v>
      </c>
      <c r="H14" s="172">
        <v>1070.4571862565149</v>
      </c>
      <c r="I14" s="173"/>
      <c r="J14" s="174"/>
      <c r="K14" s="179">
        <v>34.055999999999997</v>
      </c>
      <c r="L14" s="39">
        <v>4.6296749999999998</v>
      </c>
      <c r="M14" s="39">
        <v>21.805199999999996</v>
      </c>
      <c r="N14" s="39">
        <v>630.29250000000002</v>
      </c>
      <c r="O14" s="39">
        <v>198.495</v>
      </c>
      <c r="P14" s="39">
        <f t="shared" si="0"/>
        <v>381.11930357142853</v>
      </c>
      <c r="Q14" s="39">
        <f t="shared" si="3"/>
        <v>1270.3976785714285</v>
      </c>
      <c r="R14" s="180">
        <v>67.529000000000011</v>
      </c>
      <c r="S14" s="180">
        <v>234.74837196428575</v>
      </c>
      <c r="T14" s="181">
        <f t="shared" si="4"/>
        <v>968.12030660714277</v>
      </c>
      <c r="U14" s="231">
        <v>1.882709580425066</v>
      </c>
      <c r="V14" s="231">
        <f t="shared" si="1"/>
        <v>1.882709580425066</v>
      </c>
      <c r="W14" s="185">
        <v>1.5863993472235285</v>
      </c>
      <c r="X14" s="180">
        <v>2.9313614002872836</v>
      </c>
      <c r="Y14" s="180">
        <v>1.51089323080423</v>
      </c>
      <c r="Z14" s="188">
        <v>1.5864008837502654</v>
      </c>
      <c r="AA14" s="180">
        <v>2.9313614002872836</v>
      </c>
      <c r="AB14" s="180">
        <v>1.51089323080423</v>
      </c>
      <c r="AC14" s="70">
        <f>K14*$Z14</f>
        <v>54.026468496999037</v>
      </c>
      <c r="AD14" s="8">
        <f>L14*$Z14</f>
        <v>7.3445205114765102</v>
      </c>
      <c r="AE14" s="8">
        <f>M14*$Z14</f>
        <v>34.591788550351282</v>
      </c>
      <c r="AF14" s="8">
        <f>N14*$Z14</f>
        <v>999.89657902116426</v>
      </c>
      <c r="AG14" s="8">
        <f>O14*$Z14</f>
        <v>314.89264342000894</v>
      </c>
      <c r="AH14" s="8">
        <f>P14*$Z14</f>
        <v>604.60799999999995</v>
      </c>
      <c r="AI14" s="8">
        <f t="shared" si="2"/>
        <v>2015.3599999999997</v>
      </c>
      <c r="AJ14" s="8">
        <f>R14*$Z14</f>
        <v>107.12806527877169</v>
      </c>
      <c r="AK14" s="8">
        <f>S14*$Z14</f>
        <v>372.40502474307897</v>
      </c>
      <c r="AL14" s="18">
        <f>T14*$Z14</f>
        <v>1535.8269099781492</v>
      </c>
      <c r="AM14" s="70">
        <f>R14*AA14</f>
        <v>197.95190400000001</v>
      </c>
      <c r="AN14" s="217">
        <f>(S14+T14)*AB14</f>
        <v>1817.4061440000005</v>
      </c>
      <c r="AR14" s="8"/>
      <c r="AS14" s="8"/>
      <c r="AT14" s="8"/>
    </row>
    <row r="15" spans="1:46" x14ac:dyDescent="0.25">
      <c r="A15" s="2" t="s">
        <v>20</v>
      </c>
      <c r="B15" s="139">
        <v>17.870171144278604</v>
      </c>
      <c r="C15" s="116">
        <v>152.76498449999997</v>
      </c>
      <c r="D15" s="116">
        <v>306.24579999999997</v>
      </c>
      <c r="E15" s="119">
        <v>638.52329999999995</v>
      </c>
      <c r="F15" s="119">
        <v>53.454297445255492</v>
      </c>
      <c r="G15" s="172">
        <v>500.93937989551455</v>
      </c>
      <c r="H15" s="172">
        <v>1669.7979329850484</v>
      </c>
      <c r="I15" s="173"/>
      <c r="J15" s="174"/>
      <c r="K15" s="179">
        <v>21.6</v>
      </c>
      <c r="L15" s="39">
        <v>438.27589999999998</v>
      </c>
      <c r="M15" s="39">
        <v>488.7863999999999</v>
      </c>
      <c r="N15" s="39">
        <v>751.60950000000003</v>
      </c>
      <c r="O15" s="39">
        <v>62.2585346715329</v>
      </c>
      <c r="P15" s="39">
        <f t="shared" si="0"/>
        <v>755.37014343065698</v>
      </c>
      <c r="Q15" s="39">
        <f t="shared" si="3"/>
        <v>2517.9004781021899</v>
      </c>
      <c r="R15" s="180">
        <v>68.994906256517197</v>
      </c>
      <c r="S15" s="180">
        <v>864.41588335245046</v>
      </c>
      <c r="T15" s="181">
        <f t="shared" si="4"/>
        <v>1584.4896884932225</v>
      </c>
      <c r="U15" s="231">
        <v>2.3290961877330481</v>
      </c>
      <c r="V15" s="231">
        <f t="shared" si="1"/>
        <v>2.3290961877330481</v>
      </c>
      <c r="W15" s="185">
        <v>1.5445878635089405</v>
      </c>
      <c r="X15" s="180">
        <v>0.90235235291908511</v>
      </c>
      <c r="Y15" s="180">
        <v>1.5626820600991163</v>
      </c>
      <c r="Z15" s="188">
        <v>1.5445884513002417</v>
      </c>
      <c r="AA15" s="180">
        <v>3.4332945165733397</v>
      </c>
      <c r="AB15" s="180">
        <v>1.5626820600991163</v>
      </c>
      <c r="AC15" s="70">
        <f>K15*$Z15</f>
        <v>33.363110548085224</v>
      </c>
      <c r="AD15" s="8">
        <f>L15*$Z15</f>
        <v>676.95589362321959</v>
      </c>
      <c r="AE15" s="8">
        <f>M15*$Z15</f>
        <v>754.97382859262029</v>
      </c>
      <c r="AF15" s="8">
        <f>N15*$Z15</f>
        <v>1160.9273535875491</v>
      </c>
      <c r="AG15" s="8">
        <f>O15*$Z15</f>
        <v>96.163813648525405</v>
      </c>
      <c r="AH15" s="8">
        <f>P15*$Z15</f>
        <v>1166.7359999999999</v>
      </c>
      <c r="AI15" s="8">
        <f t="shared" si="2"/>
        <v>3889.12</v>
      </c>
      <c r="AJ15" s="8">
        <f>R15*$Z15</f>
        <v>106.56873540235925</v>
      </c>
      <c r="AK15" s="8">
        <f>S15*$Z15</f>
        <v>1335.1667905466918</v>
      </c>
      <c r="AL15" s="18">
        <f>T15*$Z15</f>
        <v>2447.3844740509489</v>
      </c>
      <c r="AM15" s="70">
        <f>R15*AA15</f>
        <v>236.87983332199209</v>
      </c>
      <c r="AN15" s="217">
        <f>(S15+T15)*AB15</f>
        <v>3826.8608040000004</v>
      </c>
      <c r="AR15" s="8"/>
      <c r="AS15" s="8"/>
      <c r="AT15" s="8"/>
    </row>
    <row r="16" spans="1:46" x14ac:dyDescent="0.25">
      <c r="A16" s="2" t="s">
        <v>21</v>
      </c>
      <c r="B16" s="139">
        <v>4.6917459369817571</v>
      </c>
      <c r="C16" s="116">
        <v>1.0758097499999999</v>
      </c>
      <c r="D16" s="116">
        <v>2.5171999999999999</v>
      </c>
      <c r="E16" s="119">
        <v>64.0792</v>
      </c>
      <c r="F16" s="119">
        <v>0</v>
      </c>
      <c r="G16" s="172">
        <v>31.013123865849327</v>
      </c>
      <c r="H16" s="172">
        <v>103.37707955283108</v>
      </c>
      <c r="I16" s="173"/>
      <c r="J16" s="174"/>
      <c r="K16" s="179">
        <v>5.6774068481123798</v>
      </c>
      <c r="L16" s="39">
        <v>3.0864500000000001</v>
      </c>
      <c r="M16" s="39">
        <v>4.0175999999999998</v>
      </c>
      <c r="N16" s="39">
        <v>75.427999999999997</v>
      </c>
      <c r="O16" s="39">
        <v>0</v>
      </c>
      <c r="P16" s="39">
        <f t="shared" si="0"/>
        <v>37.804052934905307</v>
      </c>
      <c r="Q16" s="39">
        <f t="shared" si="3"/>
        <v>126.0135097830177</v>
      </c>
      <c r="R16" s="180">
        <v>10.220866925874827</v>
      </c>
      <c r="S16" s="180">
        <v>26.507200357142853</v>
      </c>
      <c r="T16" s="181">
        <f t="shared" si="4"/>
        <v>89.285442500000016</v>
      </c>
      <c r="U16" s="231">
        <v>3.0330707866414395</v>
      </c>
      <c r="V16" s="231">
        <f t="shared" si="1"/>
        <v>3.0330707866414395</v>
      </c>
      <c r="W16" s="185">
        <v>2.488220925993569</v>
      </c>
      <c r="X16" s="180">
        <v>2.0809334623226734</v>
      </c>
      <c r="Y16" s="180">
        <v>2.5241716640028318</v>
      </c>
      <c r="Z16" s="188">
        <v>2.4882252747336446</v>
      </c>
      <c r="AA16" s="180">
        <v>2.0809334623226734</v>
      </c>
      <c r="AB16" s="180">
        <v>2.5241716640028318</v>
      </c>
      <c r="AC16" s="70">
        <f>K16*$Z16</f>
        <v>14.126667214419102</v>
      </c>
      <c r="AD16" s="8">
        <f>L16*$Z16</f>
        <v>7.6797828992016575</v>
      </c>
      <c r="AE16" s="8">
        <f>M16*$Z16</f>
        <v>9.9966938637698899</v>
      </c>
      <c r="AF16" s="8">
        <f>N16*$Z16</f>
        <v>187.68185602260934</v>
      </c>
      <c r="AG16" s="8">
        <f>O16*$Z16</f>
        <v>0</v>
      </c>
      <c r="AH16" s="8">
        <f>P16*$Z16</f>
        <v>94.064999999999998</v>
      </c>
      <c r="AI16" s="8">
        <f t="shared" si="2"/>
        <v>313.55</v>
      </c>
      <c r="AJ16" s="8">
        <f>R16*$Z16</f>
        <v>25.431819414650914</v>
      </c>
      <c r="AK16" s="8">
        <f>S16*$Z16</f>
        <v>65.955885891071546</v>
      </c>
      <c r="AL16" s="18">
        <f>T16*$Z16</f>
        <v>222.16229469427756</v>
      </c>
      <c r="AM16" s="70">
        <f>R16*AA16</f>
        <v>21.268944000000001</v>
      </c>
      <c r="AN16" s="217">
        <f>(S16+T16)*AB16</f>
        <v>292.28050799999994</v>
      </c>
      <c r="AR16" s="8"/>
      <c r="AS16" s="8"/>
      <c r="AT16" s="8"/>
    </row>
    <row r="17" spans="1:46" x14ac:dyDescent="0.25">
      <c r="A17" s="2" t="s">
        <v>22</v>
      </c>
      <c r="B17" s="139">
        <v>30.614350248756221</v>
      </c>
      <c r="C17" s="116">
        <v>32.274292499999994</v>
      </c>
      <c r="D17" s="116">
        <v>229.55240000000001</v>
      </c>
      <c r="E17" s="119">
        <v>449.71190000000001</v>
      </c>
      <c r="F17" s="119">
        <v>0</v>
      </c>
      <c r="G17" s="172">
        <v>318.06554689232411</v>
      </c>
      <c r="H17" s="172">
        <v>1060.2184896410804</v>
      </c>
      <c r="I17" s="173"/>
      <c r="J17" s="174"/>
      <c r="K17" s="179">
        <v>37.045936435469699</v>
      </c>
      <c r="L17" s="39">
        <v>92.593500000000006</v>
      </c>
      <c r="M17" s="39">
        <v>366.38</v>
      </c>
      <c r="N17" s="39">
        <v>529.35850000000005</v>
      </c>
      <c r="O17" s="39">
        <v>0</v>
      </c>
      <c r="P17" s="39">
        <f t="shared" si="0"/>
        <v>439.44768704377276</v>
      </c>
      <c r="Q17" s="39">
        <f>SUM(K17:P17)</f>
        <v>1464.8256234792425</v>
      </c>
      <c r="R17" s="180">
        <v>46.818622350432712</v>
      </c>
      <c r="S17" s="180">
        <v>366.98680053571428</v>
      </c>
      <c r="T17" s="181">
        <f t="shared" si="4"/>
        <v>1051.0202005930955</v>
      </c>
      <c r="U17" s="231">
        <v>3.873164145810307</v>
      </c>
      <c r="V17" s="231">
        <f t="shared" si="1"/>
        <v>3.873164145810307</v>
      </c>
      <c r="W17" s="185">
        <v>2.8033363723700648</v>
      </c>
      <c r="X17" s="180">
        <v>4.9032250945307521</v>
      </c>
      <c r="Y17" s="180">
        <v>2.3438878012267899</v>
      </c>
      <c r="Z17" s="188">
        <v>2.8033372539248047</v>
      </c>
      <c r="AA17" s="180">
        <v>4.9032250945307521</v>
      </c>
      <c r="AB17" s="180">
        <v>2.3438878012267899</v>
      </c>
      <c r="AC17" s="70">
        <f>K17*$Z17</f>
        <v>103.85225371608249</v>
      </c>
      <c r="AD17" s="8">
        <f>L17*$Z17</f>
        <v>259.57080802128644</v>
      </c>
      <c r="AE17" s="8">
        <f>M17*$Z17</f>
        <v>1027.0867030929699</v>
      </c>
      <c r="AF17" s="8">
        <f>N17*$Z17</f>
        <v>1483.9704037317538</v>
      </c>
      <c r="AG17" s="8">
        <f>O17*$Z17</f>
        <v>0</v>
      </c>
      <c r="AH17" s="8">
        <f>P17*$Z17</f>
        <v>1231.9200722408968</v>
      </c>
      <c r="AI17" s="8">
        <f>AJ17+AK17+AL17</f>
        <v>4106.4002408029901</v>
      </c>
      <c r="AJ17" s="8">
        <f>R17*$Z17</f>
        <v>131.24838821240454</v>
      </c>
      <c r="AK17" s="8">
        <f>S17*$Z17</f>
        <v>1028.7877696404394</v>
      </c>
      <c r="AL17" s="18">
        <f>T17*$Z17</f>
        <v>2946.364082950146</v>
      </c>
      <c r="AM17" s="70">
        <f>R17*AA17</f>
        <v>229.56224400000002</v>
      </c>
      <c r="AN17" s="217">
        <f>(S17+T17)*AB17</f>
        <v>3323.6493120000005</v>
      </c>
      <c r="AR17" s="8"/>
      <c r="AS17" s="8"/>
      <c r="AT17" s="8"/>
    </row>
    <row r="18" spans="1:46" x14ac:dyDescent="0.25">
      <c r="A18" s="2" t="s">
        <v>23</v>
      </c>
      <c r="B18" s="139">
        <v>16.425830845771141</v>
      </c>
      <c r="C18" s="116">
        <v>1.6137146249999996</v>
      </c>
      <c r="D18" s="116">
        <v>0</v>
      </c>
      <c r="E18" s="119">
        <v>302.339</v>
      </c>
      <c r="F18" s="119">
        <v>361.25</v>
      </c>
      <c r="G18" s="172">
        <v>292.12651948747333</v>
      </c>
      <c r="H18" s="172">
        <v>973.75506495824447</v>
      </c>
      <c r="I18" s="173"/>
      <c r="J18" s="174"/>
      <c r="K18" s="179">
        <v>19.876635645302901</v>
      </c>
      <c r="L18" s="39">
        <v>4.6296749999999998</v>
      </c>
      <c r="M18" s="39">
        <v>0</v>
      </c>
      <c r="N18" s="39">
        <v>355.88499999999999</v>
      </c>
      <c r="O18" s="39">
        <v>420.75</v>
      </c>
      <c r="P18" s="39">
        <f t="shared" si="0"/>
        <v>343.34627599084405</v>
      </c>
      <c r="Q18" s="39">
        <f t="shared" si="3"/>
        <v>1144.4875866361469</v>
      </c>
      <c r="R18" s="180">
        <v>74.812766336385309</v>
      </c>
      <c r="S18" s="180">
        <v>415.71572499999996</v>
      </c>
      <c r="T18" s="181">
        <f t="shared" si="4"/>
        <v>653.95909529976166</v>
      </c>
      <c r="U18" s="231">
        <v>2.4735851208160708</v>
      </c>
      <c r="V18" s="231">
        <f t="shared" si="1"/>
        <v>2.4735851208160708</v>
      </c>
      <c r="W18" s="185">
        <v>2.1045803101102205</v>
      </c>
      <c r="X18" s="180">
        <v>2.546348829602767</v>
      </c>
      <c r="Y18" s="180">
        <v>2.5928476013137933</v>
      </c>
      <c r="Z18" s="188">
        <f>W18</f>
        <v>2.1045803101102205</v>
      </c>
      <c r="AA18" s="180">
        <v>2.546348829602767</v>
      </c>
      <c r="AB18" s="180">
        <v>2.5928476013137933</v>
      </c>
      <c r="AC18" s="70">
        <f>K18*$Z18</f>
        <v>41.831976010339446</v>
      </c>
      <c r="AD18" s="8">
        <f>L18*$Z18</f>
        <v>9.743522847209535</v>
      </c>
      <c r="AE18" s="8">
        <f>M18*$Z18</f>
        <v>0</v>
      </c>
      <c r="AF18" s="8">
        <f>N18*$Z18</f>
        <v>748.98856366357586</v>
      </c>
      <c r="AG18" s="8">
        <f>O18*$Z18</f>
        <v>885.50216547887533</v>
      </c>
      <c r="AH18" s="8">
        <f>P18*$Z18</f>
        <v>722.59981199999993</v>
      </c>
      <c r="AI18" s="8">
        <f t="shared" si="2"/>
        <v>2408.6660400000001</v>
      </c>
      <c r="AJ18" s="8">
        <f>R18*$Z18</f>
        <v>157.44947497643327</v>
      </c>
      <c r="AK18" s="8">
        <f>S18*$Z18</f>
        <v>874.90712943819506</v>
      </c>
      <c r="AL18" s="18">
        <f>T18*$Z18</f>
        <v>1376.3094355853716</v>
      </c>
      <c r="AM18" s="70">
        <f>R18*AA18</f>
        <v>190.49940000000001</v>
      </c>
      <c r="AN18" s="217">
        <f>(S18+T18)*AB18</f>
        <v>2773.503792</v>
      </c>
      <c r="AR18" s="8"/>
      <c r="AS18" s="8"/>
      <c r="AT18" s="8"/>
    </row>
    <row r="19" spans="1:46" x14ac:dyDescent="0.25">
      <c r="A19" s="2" t="s">
        <v>24</v>
      </c>
      <c r="B19" s="139">
        <v>62.901019999999995</v>
      </c>
      <c r="C19" s="116">
        <v>65.624394749999993</v>
      </c>
      <c r="D19" s="116">
        <v>265.93</v>
      </c>
      <c r="E19" s="119">
        <v>2138.5970000000002</v>
      </c>
      <c r="F19" s="119">
        <v>586.28750000000002</v>
      </c>
      <c r="G19" s="172">
        <v>1336.8599634642858</v>
      </c>
      <c r="H19" s="172">
        <v>4456.1998782142855</v>
      </c>
      <c r="I19" s="173"/>
      <c r="J19" s="174"/>
      <c r="K19" s="179">
        <v>76.103999999999999</v>
      </c>
      <c r="L19" s="39">
        <v>188.27345</v>
      </c>
      <c r="M19" s="39">
        <v>424.44000000000005</v>
      </c>
      <c r="N19" s="39">
        <v>2517.355</v>
      </c>
      <c r="O19" s="39">
        <v>682.85249999999996</v>
      </c>
      <c r="P19" s="39">
        <f t="shared" si="0"/>
        <v>1666.7249785714284</v>
      </c>
      <c r="Q19" s="39">
        <f t="shared" si="3"/>
        <v>5555.7499285714284</v>
      </c>
      <c r="R19" s="180">
        <v>191.90042857142856</v>
      </c>
      <c r="S19" s="180">
        <v>1235.1539360714287</v>
      </c>
      <c r="T19" s="181">
        <f t="shared" si="4"/>
        <v>4128.6955639285716</v>
      </c>
      <c r="U19" s="231">
        <v>1.7483888095078277</v>
      </c>
      <c r="V19" s="231">
        <f t="shared" si="1"/>
        <v>1.7483888095078277</v>
      </c>
      <c r="W19" s="185">
        <v>1.4023623007098476</v>
      </c>
      <c r="X19" s="180">
        <v>2.2829899613117819</v>
      </c>
      <c r="Y19" s="180">
        <v>1.3708564157141245</v>
      </c>
      <c r="Z19" s="188">
        <v>1.4023615353766246</v>
      </c>
      <c r="AA19" s="180">
        <v>2.2829899613117819</v>
      </c>
      <c r="AB19" s="180">
        <v>1.3708564157141245</v>
      </c>
      <c r="AC19" s="70">
        <f>K19*$Z19</f>
        <v>106.72532228830264</v>
      </c>
      <c r="AD19" s="8">
        <f>L19*$Z19</f>
        <v>264.02744441265418</v>
      </c>
      <c r="AE19" s="8">
        <f>M19*$Z19</f>
        <v>595.21833007525458</v>
      </c>
      <c r="AF19" s="8">
        <f>N19*$Z19</f>
        <v>3530.2418228880229</v>
      </c>
      <c r="AG19" s="8">
        <f>O19*$Z19</f>
        <v>957.60608033576648</v>
      </c>
      <c r="AH19" s="8">
        <f>P19*$Z19</f>
        <v>2337.3510000000001</v>
      </c>
      <c r="AI19" s="8">
        <f t="shared" si="2"/>
        <v>7791.170000000001</v>
      </c>
      <c r="AJ19" s="8">
        <f>R19*$Z19</f>
        <v>269.11377965086081</v>
      </c>
      <c r="AK19" s="8">
        <f>S19*$Z19</f>
        <v>1732.1323702156099</v>
      </c>
      <c r="AL19" s="18">
        <f>T19*$Z19</f>
        <v>5789.9238501335303</v>
      </c>
      <c r="AM19" s="70">
        <f>R19*AA19</f>
        <v>438.10675200000009</v>
      </c>
      <c r="AN19" s="217">
        <f>(S19+T19)*AB19</f>
        <v>7353.0674999999992</v>
      </c>
      <c r="AR19" s="8"/>
      <c r="AS19" s="8"/>
      <c r="AT19" s="8"/>
    </row>
    <row r="20" spans="1:46" ht="15.75" thickBot="1" x14ac:dyDescent="0.3">
      <c r="A20" s="26" t="s">
        <v>25</v>
      </c>
      <c r="B20" s="140">
        <v>38.600702487562181</v>
      </c>
      <c r="C20" s="141">
        <v>18.288765749999996</v>
      </c>
      <c r="D20" s="141">
        <v>133.37100000000001</v>
      </c>
      <c r="E20" s="142">
        <v>1083.184046048033</v>
      </c>
      <c r="F20" s="142">
        <v>446.04512213302928</v>
      </c>
      <c r="G20" s="143">
        <v>736.92412989369632</v>
      </c>
      <c r="H20" s="143">
        <v>2456.4137663123211</v>
      </c>
      <c r="I20" s="175"/>
      <c r="J20" s="176"/>
      <c r="K20" s="182">
        <v>46.728000000000002</v>
      </c>
      <c r="L20" s="40">
        <v>52.469650000000001</v>
      </c>
      <c r="M20" s="40">
        <v>212.86799999999999</v>
      </c>
      <c r="N20" s="40">
        <v>1275.02225722717</v>
      </c>
      <c r="O20" s="40">
        <v>519.51137754317494</v>
      </c>
      <c r="P20" s="40">
        <f t="shared" si="0"/>
        <v>902.8282649015764</v>
      </c>
      <c r="Q20" s="40">
        <f t="shared" si="3"/>
        <v>3009.4275496719215</v>
      </c>
      <c r="R20" s="65">
        <v>109.44894968485366</v>
      </c>
      <c r="S20" s="65">
        <v>619.13960072678344</v>
      </c>
      <c r="T20" s="183">
        <f t="shared" si="4"/>
        <v>2280.8389992602843</v>
      </c>
      <c r="U20" s="232">
        <v>1.4060253396092017</v>
      </c>
      <c r="V20" s="232">
        <f t="shared" si="1"/>
        <v>1.4060253396092017</v>
      </c>
      <c r="W20" s="186">
        <v>1.1476518370998914</v>
      </c>
      <c r="X20" s="65">
        <v>3.8999392979928231</v>
      </c>
      <c r="Y20" s="65">
        <v>1.0437769423586432</v>
      </c>
      <c r="Z20" s="189">
        <v>1.147653479937246</v>
      </c>
      <c r="AA20" s="65">
        <v>3.8999392979928231</v>
      </c>
      <c r="AB20" s="65">
        <v>1.0437769423586432</v>
      </c>
      <c r="AC20" s="71">
        <f>K20*$Z20</f>
        <v>53.627551810507633</v>
      </c>
      <c r="AD20" s="22">
        <f>L20*$Z20</f>
        <v>60.216976413589322</v>
      </c>
      <c r="AE20" s="22">
        <f>M20*$Z20</f>
        <v>244.29870096728166</v>
      </c>
      <c r="AF20" s="22">
        <f>N20*$Z20</f>
        <v>1463.283730504204</v>
      </c>
      <c r="AG20" s="22">
        <f>O20*$Z20</f>
        <v>596.21904030441715</v>
      </c>
      <c r="AH20" s="22">
        <f>P20*$Z20</f>
        <v>1036.134</v>
      </c>
      <c r="AI20" s="22">
        <f t="shared" si="2"/>
        <v>3453.7799999999997</v>
      </c>
      <c r="AJ20" s="22">
        <f>R20*$Z20</f>
        <v>125.60946798129885</v>
      </c>
      <c r="AK20" s="22">
        <f>S20*$Z20</f>
        <v>710.55771734105008</v>
      </c>
      <c r="AL20" s="23">
        <f>T20*$Z20</f>
        <v>2617.6128146776509</v>
      </c>
      <c r="AM20" s="71">
        <f>R20*AA20</f>
        <v>426.84426000000002</v>
      </c>
      <c r="AN20" s="224">
        <f>(S20+T20)*AB20</f>
        <v>3026.9307960000006</v>
      </c>
      <c r="AR20" s="8"/>
      <c r="AS20" s="8"/>
      <c r="AT20" s="8"/>
    </row>
    <row r="22" spans="1:46" x14ac:dyDescent="0.25">
      <c r="R22" s="36"/>
      <c r="S22" s="41"/>
      <c r="T22" s="36"/>
      <c r="U22" s="36"/>
      <c r="V22" s="36"/>
      <c r="X22" s="36"/>
      <c r="Y22" s="36"/>
      <c r="Z22" s="36"/>
      <c r="AA22" s="36"/>
      <c r="AB22" s="36"/>
    </row>
    <row r="23" spans="1:46" x14ac:dyDescent="0.25">
      <c r="R23" s="36"/>
      <c r="S23" s="42"/>
      <c r="T23" s="36"/>
      <c r="U23" s="36"/>
      <c r="V23" s="229"/>
      <c r="W23" s="36"/>
      <c r="X23" s="39"/>
      <c r="Y23" s="39"/>
      <c r="Z23" s="39"/>
      <c r="AA23" s="39"/>
      <c r="AB23" s="39"/>
      <c r="AC23" s="8"/>
      <c r="AD23" s="8"/>
      <c r="AE23" s="8"/>
      <c r="AF23" s="8"/>
      <c r="AG23" s="8"/>
      <c r="AH23" s="8"/>
      <c r="AI23" s="8"/>
    </row>
    <row r="24" spans="1:46" x14ac:dyDescent="0.25">
      <c r="P24" s="39"/>
      <c r="Q24" s="39"/>
      <c r="S24" s="39"/>
      <c r="T24" s="36"/>
      <c r="U24" s="36"/>
      <c r="V24" s="39"/>
      <c r="W24" s="39"/>
      <c r="X24" s="39"/>
      <c r="Y24" s="39"/>
      <c r="Z24" s="39"/>
      <c r="AA24" s="39"/>
      <c r="AB24" s="39"/>
      <c r="AC24" s="8"/>
      <c r="AD24" s="8"/>
      <c r="AE24" s="8"/>
      <c r="AF24" s="8"/>
      <c r="AG24" s="8"/>
      <c r="AH24" s="8"/>
      <c r="AI24" s="8"/>
    </row>
    <row r="25" spans="1:46" x14ac:dyDescent="0.25">
      <c r="P25" s="36"/>
      <c r="Q25" s="39"/>
      <c r="S25" s="39"/>
      <c r="T25" s="36"/>
      <c r="U25" s="36"/>
      <c r="X25" s="39"/>
      <c r="Y25" s="39"/>
      <c r="Z25" s="39"/>
      <c r="AA25" s="39"/>
      <c r="AB25" s="39"/>
      <c r="AC25" s="8"/>
      <c r="AD25" s="8"/>
      <c r="AE25" s="8"/>
      <c r="AF25" s="8"/>
      <c r="AG25" s="8"/>
      <c r="AH25" s="8"/>
      <c r="AI25" s="8"/>
    </row>
    <row r="26" spans="1:46" x14ac:dyDescent="0.25">
      <c r="R26" s="36"/>
      <c r="S26" s="42"/>
      <c r="T26" s="36"/>
      <c r="U26" s="36"/>
      <c r="V26" s="39"/>
      <c r="W26" s="39"/>
      <c r="X26" s="39"/>
      <c r="Y26" s="39"/>
      <c r="Z26" s="39"/>
      <c r="AA26" s="39"/>
      <c r="AB26" s="39"/>
      <c r="AC26" s="39"/>
      <c r="AD26" s="39"/>
      <c r="AE26" s="39"/>
      <c r="AF26" s="39"/>
      <c r="AG26" s="39"/>
      <c r="AH26" s="39"/>
      <c r="AI26" s="39"/>
      <c r="AJ26" s="36"/>
    </row>
    <row r="27" spans="1:46" x14ac:dyDescent="0.25">
      <c r="R27" s="36"/>
      <c r="S27" s="42"/>
      <c r="T27" s="36"/>
      <c r="U27" s="36"/>
      <c r="V27" s="36"/>
      <c r="W27" s="36"/>
      <c r="X27" s="36"/>
      <c r="Y27" s="36"/>
      <c r="Z27" s="36"/>
      <c r="AA27" s="36"/>
      <c r="AB27" s="36"/>
    </row>
    <row r="28" spans="1:46" x14ac:dyDescent="0.25">
      <c r="P28" s="36"/>
      <c r="Q28" s="36"/>
      <c r="R28" s="36"/>
      <c r="S28" s="36"/>
      <c r="T28" s="36"/>
      <c r="U28" s="36"/>
      <c r="V28" s="36"/>
      <c r="W28" s="36"/>
      <c r="X28" s="36"/>
      <c r="Y28" s="36"/>
      <c r="Z28" s="36"/>
      <c r="AA28" s="36"/>
      <c r="AB28" s="36"/>
    </row>
    <row r="29" spans="1:46" x14ac:dyDescent="0.25">
      <c r="P29" s="41"/>
      <c r="Q29" s="36"/>
      <c r="R29" s="36"/>
      <c r="S29" s="36"/>
      <c r="T29" s="36"/>
      <c r="U29" s="36"/>
      <c r="V29" s="36"/>
      <c r="W29" s="36"/>
      <c r="X29" s="36"/>
      <c r="Y29" s="36"/>
      <c r="Z29" s="36"/>
      <c r="AA29" s="36"/>
      <c r="AB29" s="36"/>
    </row>
    <row r="30" spans="1:46" x14ac:dyDescent="0.25">
      <c r="P30" s="36"/>
      <c r="Q30" s="42"/>
      <c r="R30" s="36"/>
      <c r="S30" s="42"/>
      <c r="T30" s="36"/>
      <c r="U30" s="36"/>
      <c r="V30" s="39"/>
      <c r="W30" s="39"/>
      <c r="X30" s="36"/>
      <c r="Y30" s="36"/>
      <c r="Z30" s="36"/>
      <c r="AA30" s="36"/>
      <c r="AB30" s="36"/>
    </row>
    <row r="31" spans="1:46" x14ac:dyDescent="0.25">
      <c r="P31" s="36"/>
      <c r="Q31" s="42"/>
      <c r="R31" s="36"/>
      <c r="S31" s="42"/>
      <c r="T31" s="36"/>
      <c r="U31" s="36"/>
      <c r="V31" s="39"/>
      <c r="W31" s="39"/>
      <c r="X31" s="36"/>
      <c r="Y31" s="36"/>
      <c r="Z31" s="36"/>
      <c r="AA31" s="36"/>
      <c r="AB31" s="36"/>
    </row>
    <row r="32" spans="1:46" x14ac:dyDescent="0.25">
      <c r="R32" s="36"/>
      <c r="S32" s="42"/>
      <c r="T32" s="36"/>
      <c r="U32" s="36"/>
      <c r="V32" s="39"/>
      <c r="W32" s="39"/>
      <c r="X32" s="36"/>
      <c r="Y32" s="36"/>
      <c r="Z32" s="36"/>
      <c r="AA32" s="36"/>
      <c r="AB32" s="36"/>
    </row>
    <row r="33" spans="1:35" x14ac:dyDescent="0.25">
      <c r="R33" s="36"/>
      <c r="S33" s="42"/>
      <c r="T33" s="36"/>
      <c r="U33" s="36"/>
      <c r="V33" s="39"/>
      <c r="W33" s="39"/>
      <c r="X33" s="36"/>
      <c r="Y33" s="36"/>
      <c r="Z33" s="36"/>
      <c r="AA33" s="36"/>
      <c r="AB33" s="36"/>
    </row>
    <row r="34" spans="1:35" x14ac:dyDescent="0.25">
      <c r="R34" s="36"/>
      <c r="S34" s="42"/>
      <c r="T34" s="36"/>
      <c r="U34" s="36"/>
      <c r="V34" s="39"/>
      <c r="W34" s="39"/>
      <c r="X34" s="36"/>
      <c r="Y34" s="36"/>
      <c r="Z34" s="36"/>
      <c r="AA34" s="36"/>
      <c r="AB34" s="36"/>
    </row>
    <row r="35" spans="1:35" x14ac:dyDescent="0.25">
      <c r="R35" s="36"/>
      <c r="S35" s="42"/>
      <c r="T35" s="36"/>
      <c r="U35" s="36"/>
      <c r="V35" s="39"/>
      <c r="W35" s="39"/>
      <c r="X35" s="36"/>
      <c r="Y35" s="36"/>
      <c r="Z35" s="36"/>
      <c r="AA35" s="36"/>
      <c r="AB35" s="36"/>
      <c r="AI35" s="43"/>
    </row>
    <row r="36" spans="1:35" x14ac:dyDescent="0.25">
      <c r="A36" s="66"/>
      <c r="B36" s="66"/>
      <c r="C36" s="66"/>
      <c r="D36" s="66"/>
      <c r="E36" s="66"/>
      <c r="F36" s="66"/>
      <c r="G36" s="66"/>
      <c r="H36" s="66"/>
      <c r="I36" s="66"/>
      <c r="J36" s="66"/>
      <c r="K36" s="67"/>
      <c r="L36" s="68"/>
      <c r="M36" s="69"/>
      <c r="N36" s="66"/>
      <c r="U36" s="36"/>
      <c r="V36" s="8"/>
      <c r="W36" s="8"/>
      <c r="Z36" s="36"/>
    </row>
    <row r="37" spans="1:35" x14ac:dyDescent="0.25">
      <c r="A37" s="66"/>
      <c r="B37" s="66"/>
      <c r="C37" s="66"/>
      <c r="D37" s="66"/>
      <c r="E37" s="66"/>
      <c r="F37" s="66"/>
      <c r="G37" s="66"/>
      <c r="H37" s="66"/>
      <c r="I37" s="66"/>
      <c r="J37" s="66"/>
      <c r="K37" s="67"/>
      <c r="L37" s="68"/>
      <c r="M37" s="69"/>
      <c r="N37" s="66"/>
      <c r="U37" s="36"/>
      <c r="V37" s="8"/>
      <c r="W37" s="8"/>
    </row>
    <row r="38" spans="1:35" x14ac:dyDescent="0.25">
      <c r="A38" s="66"/>
      <c r="B38" s="66"/>
      <c r="C38" s="66"/>
      <c r="D38" s="66"/>
      <c r="E38" s="66"/>
      <c r="F38" s="66"/>
      <c r="G38" s="66"/>
      <c r="H38" s="66"/>
      <c r="I38" s="66"/>
      <c r="J38" s="66"/>
      <c r="K38" s="67"/>
      <c r="L38" s="68"/>
      <c r="M38" s="69"/>
      <c r="N38" s="66"/>
      <c r="U38" s="36"/>
      <c r="V38" s="8"/>
      <c r="W38" s="8"/>
    </row>
    <row r="39" spans="1:35" x14ac:dyDescent="0.25">
      <c r="A39" s="66"/>
      <c r="B39" s="66"/>
      <c r="C39" s="66"/>
      <c r="D39" s="66"/>
      <c r="E39" s="66"/>
      <c r="F39" s="66"/>
      <c r="G39" s="66"/>
      <c r="H39" s="66"/>
      <c r="I39" s="66"/>
      <c r="J39" s="66"/>
      <c r="K39" s="67"/>
      <c r="L39" s="68"/>
      <c r="M39" s="69"/>
      <c r="N39" s="66"/>
      <c r="V39" s="8"/>
      <c r="W39" s="8"/>
    </row>
    <row r="40" spans="1:35" x14ac:dyDescent="0.25">
      <c r="A40" s="66"/>
      <c r="B40" s="66"/>
      <c r="C40" s="66"/>
      <c r="D40" s="66"/>
      <c r="E40" s="66"/>
      <c r="F40" s="66"/>
      <c r="G40" s="66"/>
      <c r="H40" s="66"/>
      <c r="I40" s="66"/>
      <c r="J40" s="66"/>
      <c r="K40" s="67"/>
      <c r="L40" s="68"/>
      <c r="M40" s="69"/>
      <c r="N40" s="66"/>
      <c r="V40" s="8"/>
      <c r="W40" s="8"/>
    </row>
    <row r="41" spans="1:35" x14ac:dyDescent="0.25">
      <c r="A41" s="66"/>
      <c r="B41" s="66"/>
      <c r="C41" s="66"/>
      <c r="D41" s="66"/>
      <c r="E41" s="66"/>
      <c r="F41" s="66"/>
      <c r="G41" s="66"/>
      <c r="H41" s="66"/>
      <c r="I41" s="66"/>
      <c r="J41" s="66"/>
      <c r="K41" s="67"/>
      <c r="L41" s="68"/>
      <c r="M41" s="69"/>
      <c r="N41" s="66"/>
      <c r="V41" s="8"/>
      <c r="W41" s="8"/>
    </row>
    <row r="42" spans="1:35" x14ac:dyDescent="0.25">
      <c r="A42" s="66"/>
      <c r="B42" s="66"/>
      <c r="C42" s="66"/>
      <c r="D42" s="66"/>
      <c r="E42" s="66"/>
      <c r="F42" s="66"/>
      <c r="G42" s="66"/>
      <c r="H42" s="66"/>
      <c r="I42" s="66"/>
      <c r="J42" s="66"/>
      <c r="K42" s="67"/>
      <c r="L42" s="68"/>
      <c r="M42" s="69"/>
      <c r="N42" s="66"/>
      <c r="V42" s="8"/>
      <c r="W42" s="8"/>
    </row>
    <row r="43" spans="1:35" x14ac:dyDescent="0.25">
      <c r="A43" s="66"/>
      <c r="B43" s="66"/>
      <c r="C43" s="66"/>
      <c r="D43" s="66"/>
      <c r="E43" s="66"/>
      <c r="F43" s="66"/>
      <c r="G43" s="66"/>
      <c r="H43" s="66"/>
      <c r="I43" s="66"/>
      <c r="J43" s="66"/>
      <c r="K43" s="67"/>
      <c r="L43" s="68"/>
      <c r="M43" s="69"/>
      <c r="N43" s="66"/>
      <c r="V43" s="8"/>
      <c r="W43" s="8"/>
    </row>
    <row r="44" spans="1:35" x14ac:dyDescent="0.25">
      <c r="I44" s="66"/>
      <c r="K44" s="67"/>
      <c r="V44" s="8"/>
      <c r="W44" s="8"/>
    </row>
    <row r="45" spans="1:35" x14ac:dyDescent="0.25">
      <c r="I45" s="66"/>
      <c r="K45" s="67"/>
      <c r="V45" s="8"/>
      <c r="W45" s="8"/>
    </row>
    <row r="46" spans="1:35" x14ac:dyDescent="0.25">
      <c r="I46" s="66"/>
      <c r="K46" s="67"/>
    </row>
    <row r="47" spans="1:35" x14ac:dyDescent="0.25">
      <c r="I47" s="66"/>
      <c r="K47" s="67"/>
    </row>
    <row r="48" spans="1:35" x14ac:dyDescent="0.25">
      <c r="I48" s="66"/>
      <c r="K48" s="67"/>
    </row>
    <row r="49" spans="9:11" x14ac:dyDescent="0.25">
      <c r="I49" s="66"/>
      <c r="K49" s="67"/>
    </row>
    <row r="50" spans="9:11" x14ac:dyDescent="0.25">
      <c r="I50" s="66"/>
      <c r="K50" s="67"/>
    </row>
    <row r="51" spans="9:11" x14ac:dyDescent="0.25">
      <c r="I51" s="66"/>
      <c r="K51" s="67"/>
    </row>
    <row r="52" spans="9:11" x14ac:dyDescent="0.25">
      <c r="I52" s="66"/>
      <c r="K52" s="67"/>
    </row>
  </sheetData>
  <mergeCells count="13">
    <mergeCell ref="AC4:AL4"/>
    <mergeCell ref="AC1:AL1"/>
    <mergeCell ref="AM1:AN1"/>
    <mergeCell ref="AM4:AN4"/>
    <mergeCell ref="B1:J1"/>
    <mergeCell ref="B4:J4"/>
    <mergeCell ref="W4:Y4"/>
    <mergeCell ref="Z4:AB4"/>
    <mergeCell ref="W2:Y2"/>
    <mergeCell ref="Z2:AB2"/>
    <mergeCell ref="U1:AB1"/>
    <mergeCell ref="K1:T1"/>
    <mergeCell ref="K4:T4"/>
  </mergeCells>
  <pageMargins left="0.7" right="0.7" top="0.78749999999999998" bottom="0.78749999999999998" header="0.511811023622047" footer="0.511811023622047"/>
  <pageSetup paperSize="9" orientation="portrait" horizontalDpi="300" verticalDpi="30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689F9-5287-477B-9B99-2A6ECF1D87C2}">
  <dimension ref="A1:H20"/>
  <sheetViews>
    <sheetView showGridLines="0" zoomScale="85" zoomScaleNormal="85" workbookViewId="0">
      <selection activeCell="G5" sqref="G5"/>
    </sheetView>
  </sheetViews>
  <sheetFormatPr baseColWidth="10" defaultColWidth="10.85546875" defaultRowHeight="15" x14ac:dyDescent="0.25"/>
  <cols>
    <col min="4" max="4" width="16" customWidth="1"/>
    <col min="5" max="5" width="17.140625" customWidth="1"/>
    <col min="6" max="6" width="17.85546875" customWidth="1"/>
    <col min="7" max="7" width="23.28515625" customWidth="1"/>
  </cols>
  <sheetData>
    <row r="1" spans="1:8" ht="60" x14ac:dyDescent="0.25">
      <c r="A1" s="38"/>
      <c r="B1" s="243" t="s">
        <v>0</v>
      </c>
      <c r="C1" s="244"/>
      <c r="D1" s="245"/>
      <c r="E1" s="225" t="s">
        <v>89</v>
      </c>
      <c r="F1" s="227" t="s">
        <v>95</v>
      </c>
      <c r="G1" s="226" t="s">
        <v>94</v>
      </c>
    </row>
    <row r="2" spans="1:8" ht="15.75" thickBot="1" x14ac:dyDescent="0.3">
      <c r="A2" s="10" t="s">
        <v>1</v>
      </c>
      <c r="B2" s="11" t="s">
        <v>35</v>
      </c>
      <c r="C2" s="3" t="s">
        <v>5</v>
      </c>
      <c r="D2" s="5" t="s">
        <v>88</v>
      </c>
      <c r="E2" s="11" t="s">
        <v>35</v>
      </c>
      <c r="F2" s="3" t="s">
        <v>5</v>
      </c>
      <c r="G2" s="5" t="s">
        <v>88</v>
      </c>
    </row>
    <row r="3" spans="1:8" ht="15.75" thickBot="1" x14ac:dyDescent="0.3">
      <c r="A3" s="10"/>
      <c r="B3" s="202"/>
      <c r="D3" s="217"/>
      <c r="E3" s="202"/>
      <c r="G3" s="217"/>
    </row>
    <row r="4" spans="1:8" ht="15.75" thickBot="1" x14ac:dyDescent="0.3">
      <c r="A4" s="14" t="s">
        <v>7</v>
      </c>
      <c r="B4" s="262" t="s">
        <v>8</v>
      </c>
      <c r="C4" s="263"/>
      <c r="D4" s="264"/>
      <c r="E4" s="253" t="s">
        <v>8</v>
      </c>
      <c r="F4" s="261"/>
      <c r="G4" s="254"/>
    </row>
    <row r="5" spans="1:8" x14ac:dyDescent="0.25">
      <c r="A5" s="195" t="s">
        <v>10</v>
      </c>
      <c r="B5" s="127">
        <f>'Iron&amp;Steel'!I5+'Non-Ferrous'!M5+'Non-metallic Minerals'!K5+'Paper&amp;Pulp'!N5+Chemicals!Q5</f>
        <v>1718.2180308089933</v>
      </c>
      <c r="C5" s="128">
        <f>'Iron&amp;Steel'!J5+'Non-Ferrous'!N5+'Non-metallic Minerals'!L5+'Paper&amp;Pulp'!O5+Chemicals!R5</f>
        <v>255.99074332588845</v>
      </c>
      <c r="D5" s="129">
        <f>'Iron&amp;Steel'!K5+'Non-Ferrous'!O5+'Non-metallic Minerals'!M5+'Paper&amp;Pulp'!P5+Chemicals!S5+Chemicals!T5</f>
        <v>1462.2272874831046</v>
      </c>
      <c r="E5" s="8">
        <f>'Iron&amp;Steel'!W5+'Non-Ferrous'!AC5+'Non-metallic Minerals'!Z5+'Paper&amp;Pulp'!AF5+Chemicals!AI5</f>
        <v>2387.1038582690062</v>
      </c>
      <c r="F5" s="8">
        <f>'Iron&amp;Steel'!Z5+'Non-Ferrous'!AF5+'Non-metallic Minerals'!AC5+'Paper&amp;Pulp'!AI5+Chemicals!AM5</f>
        <v>414.04958910992082</v>
      </c>
      <c r="G5" s="18">
        <f>'Iron&amp;Steel'!AA5+'Non-Ferrous'!AG5+'Non-metallic Minerals'!AD5+'Paper&amp;Pulp'!AJ5+Chemicals!AN5</f>
        <v>2097.8612472660971</v>
      </c>
      <c r="H5" s="8"/>
    </row>
    <row r="6" spans="1:8" x14ac:dyDescent="0.25">
      <c r="A6" s="10" t="s">
        <v>11</v>
      </c>
      <c r="B6" s="120">
        <f>'Iron&amp;Steel'!I6+'Non-Ferrous'!M6+'Non-metallic Minerals'!K6+'Paper&amp;Pulp'!N6+Chemicals!Q6</f>
        <v>493.54932958341203</v>
      </c>
      <c r="C6" s="130">
        <f>'Iron&amp;Steel'!J6+'Non-Ferrous'!N6+'Non-metallic Minerals'!L6+'Paper&amp;Pulp'!O6+Chemicals!R6</f>
        <v>140.36382900695165</v>
      </c>
      <c r="D6" s="131">
        <f>'Iron&amp;Steel'!K6+'Non-Ferrous'!O6+'Non-metallic Minerals'!M6+'Paper&amp;Pulp'!P6+Chemicals!S6+Chemicals!T6</f>
        <v>353.18550057646036</v>
      </c>
      <c r="E6" s="8">
        <f>'Iron&amp;Steel'!W6+'Non-Ferrous'!AC6+'Non-metallic Minerals'!Z6+'Paper&amp;Pulp'!AF6+Chemicals!AI6</f>
        <v>902.40790025046022</v>
      </c>
      <c r="F6" s="8">
        <f>'Iron&amp;Steel'!Z6+'Non-Ferrous'!AF6+'Non-metallic Minerals'!AC6+'Paper&amp;Pulp'!AI6+Chemicals!AM6</f>
        <v>215.49954005900983</v>
      </c>
      <c r="G6" s="18">
        <f>'Iron&amp;Steel'!AA6+'Non-Ferrous'!AG6+'Non-metallic Minerals'!AD6+'Paper&amp;Pulp'!AJ6+Chemicals!AN6</f>
        <v>686.97736545768043</v>
      </c>
    </row>
    <row r="7" spans="1:8" x14ac:dyDescent="0.25">
      <c r="A7" s="10" t="s">
        <v>12</v>
      </c>
      <c r="B7" s="120">
        <f>'Iron&amp;Steel'!I7+'Non-Ferrous'!M7+'Non-metallic Minerals'!K7+'Paper&amp;Pulp'!N7+Chemicals!Q7</f>
        <v>1409.7723323646637</v>
      </c>
      <c r="C7" s="130">
        <f>'Iron&amp;Steel'!J7+'Non-Ferrous'!N7+'Non-metallic Minerals'!L7+'Paper&amp;Pulp'!O7+Chemicals!R7</f>
        <v>302.19152187609291</v>
      </c>
      <c r="D7" s="131">
        <f>'Iron&amp;Steel'!K7+'Non-Ferrous'!O7+'Non-metallic Minerals'!M7+'Paper&amp;Pulp'!P7+Chemicals!S7+Chemicals!T7</f>
        <v>1107.5808104885709</v>
      </c>
      <c r="E7" s="8">
        <f>'Iron&amp;Steel'!W7+'Non-Ferrous'!AC7+'Non-metallic Minerals'!Z7+'Paper&amp;Pulp'!AF7+Chemicals!AI7</f>
        <v>1866.2447280271999</v>
      </c>
      <c r="F7" s="8">
        <f>'Iron&amp;Steel'!Z7+'Non-Ferrous'!AF7+'Non-metallic Minerals'!AC7+'Paper&amp;Pulp'!AI7+Chemicals!AM7</f>
        <v>473.77828800000049</v>
      </c>
      <c r="G7" s="18">
        <f>'Iron&amp;Steel'!AA7+'Non-Ferrous'!AG7+'Non-metallic Minerals'!AD7+'Paper&amp;Pulp'!AJ7+Chemicals!AN7</f>
        <v>1392.4652200271998</v>
      </c>
    </row>
    <row r="8" spans="1:8" x14ac:dyDescent="0.25">
      <c r="A8" s="10" t="s">
        <v>13</v>
      </c>
      <c r="B8" s="120">
        <f>'Iron&amp;Steel'!I8+'Non-Ferrous'!M8+'Non-metallic Minerals'!K8+'Paper&amp;Pulp'!N8+Chemicals!Q8</f>
        <v>37790.440730860704</v>
      </c>
      <c r="C8" s="130">
        <f>'Iron&amp;Steel'!J8+'Non-Ferrous'!N8+'Non-metallic Minerals'!L8+'Paper&amp;Pulp'!O8+Chemicals!R8</f>
        <v>5790.4456238179891</v>
      </c>
      <c r="D8" s="131">
        <f>'Iron&amp;Steel'!K8+'Non-Ferrous'!O8+'Non-metallic Minerals'!M8+'Paper&amp;Pulp'!P8+Chemicals!S8+Chemicals!T8</f>
        <v>31999.995107042709</v>
      </c>
      <c r="E8" s="8">
        <f>'Iron&amp;Steel'!W8+'Non-Ferrous'!AC8+'Non-metallic Minerals'!Z8+'Paper&amp;Pulp'!AF8+Chemicals!AI8</f>
        <v>41462.707595764863</v>
      </c>
      <c r="F8" s="8">
        <f>'Iron&amp;Steel'!Z8+'Non-Ferrous'!AF8+'Non-metallic Minerals'!AC8+'Paper&amp;Pulp'!AI8+Chemicals!AM8</f>
        <v>8288.5660919999955</v>
      </c>
      <c r="G8" s="18">
        <f>'Iron&amp;Steel'!AA8+'Non-Ferrous'!AG8+'Non-metallic Minerals'!AD8+'Paper&amp;Pulp'!AJ8+Chemicals!AN8</f>
        <v>41140.488667349156</v>
      </c>
    </row>
    <row r="9" spans="1:8" x14ac:dyDescent="0.25">
      <c r="A9" s="10" t="s">
        <v>14</v>
      </c>
      <c r="B9" s="120">
        <f>'Iron&amp;Steel'!I9+'Non-Ferrous'!M9+'Non-metallic Minerals'!K9+'Paper&amp;Pulp'!N9+Chemicals!Q9</f>
        <v>2674.5577557126812</v>
      </c>
      <c r="C9" s="130">
        <f>'Iron&amp;Steel'!J9+'Non-Ferrous'!N9+'Non-metallic Minerals'!L9+'Paper&amp;Pulp'!O9+Chemicals!R9</f>
        <v>379.53628633114761</v>
      </c>
      <c r="D9" s="131">
        <f>'Iron&amp;Steel'!K9+'Non-Ferrous'!O9+'Non-metallic Minerals'!M9+'Paper&amp;Pulp'!P9+Chemicals!S9+Chemicals!T9</f>
        <v>2295.0214693815333</v>
      </c>
      <c r="E9" s="8">
        <f>'Iron&amp;Steel'!W9+'Non-Ferrous'!AC9+'Non-metallic Minerals'!Z9+'Paper&amp;Pulp'!AF9+Chemicals!AI9</f>
        <v>3883.8708277640003</v>
      </c>
      <c r="F9" s="8">
        <f>'Iron&amp;Steel'!Z9+'Non-Ferrous'!AF9+'Non-metallic Minerals'!AC9+'Paper&amp;Pulp'!AI9+Chemicals!AM9</f>
        <v>664.40329199999996</v>
      </c>
      <c r="G9" s="18">
        <f>'Iron&amp;Steel'!AA9+'Non-Ferrous'!AG9+'Non-metallic Minerals'!AD9+'Paper&amp;Pulp'!AJ9+Chemicals!AN9</f>
        <v>3219.4659437640003</v>
      </c>
    </row>
    <row r="10" spans="1:8" x14ac:dyDescent="0.25">
      <c r="A10" s="10" t="s">
        <v>15</v>
      </c>
      <c r="B10" s="120">
        <f>'Iron&amp;Steel'!I10+'Non-Ferrous'!M10+'Non-metallic Minerals'!K10+'Paper&amp;Pulp'!N10+Chemicals!Q10</f>
        <v>1161.7765323853941</v>
      </c>
      <c r="C10" s="130">
        <f>'Iron&amp;Steel'!J10+'Non-Ferrous'!N10+'Non-metallic Minerals'!L10+'Paper&amp;Pulp'!O10+Chemicals!R10</f>
        <v>161.57441509268816</v>
      </c>
      <c r="D10" s="131">
        <f>'Iron&amp;Steel'!K10+'Non-Ferrous'!O10+'Non-metallic Minerals'!M10+'Paper&amp;Pulp'!P10+Chemicals!S10+Chemicals!T10</f>
        <v>1000.2021172927061</v>
      </c>
      <c r="E10" s="8">
        <f>'Iron&amp;Steel'!W10+'Non-Ferrous'!AC10+'Non-metallic Minerals'!Z10+'Paper&amp;Pulp'!AF10+Chemicals!AI10</f>
        <v>1868.5511978856</v>
      </c>
      <c r="F10" s="8">
        <f>'Iron&amp;Steel'!Z10+'Non-Ferrous'!AF10+'Non-metallic Minerals'!AC10+'Paper&amp;Pulp'!AI10+Chemicals!AM10</f>
        <v>307.14364799999998</v>
      </c>
      <c r="G10" s="18">
        <f>'Iron&amp;Steel'!AA10+'Non-Ferrous'!AG10+'Non-metallic Minerals'!AD10+'Paper&amp;Pulp'!AJ10+Chemicals!AN10</f>
        <v>1561.4056898855999</v>
      </c>
    </row>
    <row r="11" spans="1:8" x14ac:dyDescent="0.25">
      <c r="A11" s="10" t="s">
        <v>16</v>
      </c>
      <c r="B11" s="120">
        <f>'Iron&amp;Steel'!I11+'Non-Ferrous'!M11+'Non-metallic Minerals'!K11+'Paper&amp;Pulp'!N11+Chemicals!Q11</f>
        <v>4530.454933637634</v>
      </c>
      <c r="C11" s="130">
        <f>'Iron&amp;Steel'!J11+'Non-Ferrous'!N11+'Non-metallic Minerals'!L11+'Paper&amp;Pulp'!O11+Chemicals!R11</f>
        <v>646.16127622206329</v>
      </c>
      <c r="D11" s="131">
        <f>'Iron&amp;Steel'!K11+'Non-Ferrous'!O11+'Non-metallic Minerals'!M11+'Paper&amp;Pulp'!P11+Chemicals!S11+Chemicals!T11</f>
        <v>3884.2936574155706</v>
      </c>
      <c r="E11" s="8">
        <f>'Iron&amp;Steel'!W11+'Non-Ferrous'!AC11+'Non-metallic Minerals'!Z11+'Paper&amp;Pulp'!AF11+Chemicals!AI11</f>
        <v>9443.095404440799</v>
      </c>
      <c r="F11" s="8">
        <f>'Iron&amp;Steel'!Z11+'Non-Ferrous'!AF11+'Non-metallic Minerals'!AC11+'Paper&amp;Pulp'!AI11+Chemicals!AM11</f>
        <v>1220.1172560000002</v>
      </c>
      <c r="G11" s="18">
        <f>'Iron&amp;Steel'!AA11+'Non-Ferrous'!AG11+'Non-metallic Minerals'!AD11+'Paper&amp;Pulp'!AJ11+Chemicals!AN11</f>
        <v>8222.9794764407998</v>
      </c>
    </row>
    <row r="12" spans="1:8" x14ac:dyDescent="0.25">
      <c r="A12" s="10" t="s">
        <v>17</v>
      </c>
      <c r="B12" s="120">
        <f>'Iron&amp;Steel'!I12+'Non-Ferrous'!M12+'Non-metallic Minerals'!K12+'Paper&amp;Pulp'!N12+Chemicals!Q12</f>
        <v>2067.0591550816316</v>
      </c>
      <c r="C12" s="130">
        <f>'Iron&amp;Steel'!J12+'Non-Ferrous'!N12+'Non-metallic Minerals'!L12+'Paper&amp;Pulp'!O12+Chemicals!R12</f>
        <v>272.55499952962685</v>
      </c>
      <c r="D12" s="131">
        <f>'Iron&amp;Steel'!K12+'Non-Ferrous'!O12+'Non-metallic Minerals'!M12+'Paper&amp;Pulp'!P12+Chemicals!S12+Chemicals!T12</f>
        <v>1794.5041555520047</v>
      </c>
      <c r="E12" s="8">
        <f>'Iron&amp;Steel'!W12+'Non-Ferrous'!AC12+'Non-metallic Minerals'!Z12+'Paper&amp;Pulp'!AF12+Chemicals!AI12</f>
        <v>2582.2862087283775</v>
      </c>
      <c r="F12" s="8">
        <f>'Iron&amp;Steel'!Z12+'Non-Ferrous'!AF12+'Non-metallic Minerals'!AC12+'Paper&amp;Pulp'!AI12+Chemicals!AM12</f>
        <v>465.27908400000013</v>
      </c>
      <c r="G12" s="18">
        <f>'Iron&amp;Steel'!AA12+'Non-Ferrous'!AG12+'Non-metallic Minerals'!AD12+'Paper&amp;Pulp'!AJ12+Chemicals!AN12</f>
        <v>2152.6963881731999</v>
      </c>
    </row>
    <row r="13" spans="1:8" x14ac:dyDescent="0.25">
      <c r="A13" s="10" t="s">
        <v>18</v>
      </c>
      <c r="B13" s="120">
        <f>'Iron&amp;Steel'!I13+'Non-Ferrous'!M13+'Non-metallic Minerals'!K13+'Paper&amp;Pulp'!N13+Chemicals!Q13</f>
        <v>5583.2247469391186</v>
      </c>
      <c r="C13" s="130">
        <f>'Iron&amp;Steel'!J13+'Non-Ferrous'!N13+'Non-metallic Minerals'!L13+'Paper&amp;Pulp'!O13+Chemicals!R13</f>
        <v>726.2099442609092</v>
      </c>
      <c r="D13" s="131">
        <f>'Iron&amp;Steel'!K13+'Non-Ferrous'!O13+'Non-metallic Minerals'!M13+'Paper&amp;Pulp'!P13+Chemicals!S13+Chemicals!T13</f>
        <v>4857.014802678209</v>
      </c>
      <c r="E13" s="8">
        <f>'Iron&amp;Steel'!W13+'Non-Ferrous'!AC13+'Non-metallic Minerals'!Z13+'Paper&amp;Pulp'!AF13+Chemicals!AI13</f>
        <v>9428.0054046431505</v>
      </c>
      <c r="F13" s="8">
        <f>'Iron&amp;Steel'!Z13+'Non-Ferrous'!AF13+'Non-metallic Minerals'!AC13+'Paper&amp;Pulp'!AI13+Chemicals!AM13</f>
        <v>1256.5332543439858</v>
      </c>
      <c r="G13" s="18">
        <f>'Iron&amp;Steel'!AA13+'Non-Ferrous'!AG13+'Non-metallic Minerals'!AD13+'Paper&amp;Pulp'!AJ13+Chemicals!AN13</f>
        <v>8471.3883121461313</v>
      </c>
    </row>
    <row r="14" spans="1:8" x14ac:dyDescent="0.25">
      <c r="A14" s="10" t="s">
        <v>19</v>
      </c>
      <c r="B14" s="120">
        <f>'Iron&amp;Steel'!I14+'Non-Ferrous'!M14+'Non-metallic Minerals'!K14+'Paper&amp;Pulp'!N14+Chemicals!Q14</f>
        <v>3381.9471819850696</v>
      </c>
      <c r="C14" s="130">
        <f>'Iron&amp;Steel'!J14+'Non-Ferrous'!N14+'Non-metallic Minerals'!L14+'Paper&amp;Pulp'!O14+Chemicals!R14</f>
        <v>416.89867640885853</v>
      </c>
      <c r="D14" s="131">
        <f>'Iron&amp;Steel'!K14+'Non-Ferrous'!O14+'Non-metallic Minerals'!M14+'Paper&amp;Pulp'!P14+Chemicals!S14+Chemicals!T14</f>
        <v>2965.048505576211</v>
      </c>
      <c r="E14" s="8">
        <f>'Iron&amp;Steel'!W14+'Non-Ferrous'!AC14+'Non-metallic Minerals'!Z14+'Paper&amp;Pulp'!AF14+Chemicals!AI14</f>
        <v>4548.4416545011991</v>
      </c>
      <c r="F14" s="8">
        <f>'Iron&amp;Steel'!Z14+'Non-Ferrous'!AF14+'Non-metallic Minerals'!AC14+'Paper&amp;Pulp'!AI14+Chemicals!AM14</f>
        <v>690.06837600000006</v>
      </c>
      <c r="G14" s="18">
        <f>'Iron&amp;Steel'!AA14+'Non-Ferrous'!AG14+'Non-metallic Minerals'!AD14+'Paper&amp;Pulp'!AJ14+Chemicals!AN14</f>
        <v>3858.3713265012002</v>
      </c>
    </row>
    <row r="15" spans="1:8" x14ac:dyDescent="0.25">
      <c r="A15" s="10" t="s">
        <v>20</v>
      </c>
      <c r="B15" s="120">
        <f>'Iron&amp;Steel'!I15+'Non-Ferrous'!M15+'Non-metallic Minerals'!K15+'Paper&amp;Pulp'!N15+Chemicals!Q15</f>
        <v>4790.3515984975238</v>
      </c>
      <c r="C15" s="130">
        <f>'Iron&amp;Steel'!J15+'Non-Ferrous'!N15+'Non-metallic Minerals'!L15+'Paper&amp;Pulp'!O15+Chemicals!R15</f>
        <v>716.9614813195717</v>
      </c>
      <c r="D15" s="131">
        <f>'Iron&amp;Steel'!K15+'Non-Ferrous'!O15+'Non-metallic Minerals'!M15+'Paper&amp;Pulp'!P15+Chemicals!S15+Chemicals!T15</f>
        <v>4073.3901171779517</v>
      </c>
      <c r="E15" s="8">
        <f>'Iron&amp;Steel'!W15+'Non-Ferrous'!AC15+'Non-metallic Minerals'!Z15+'Paper&amp;Pulp'!AF15+Chemicals!AI15</f>
        <v>7604.9409534157585</v>
      </c>
      <c r="F15" s="8">
        <f>'Iron&amp;Steel'!Z15+'Non-Ferrous'!AF15+'Non-metallic Minerals'!AC15+'Paper&amp;Pulp'!AI15+Chemicals!AM15</f>
        <v>1483.873133591434</v>
      </c>
      <c r="G15" s="18">
        <f>'Iron&amp;Steel'!AA15+'Non-Ferrous'!AG15+'Non-metallic Minerals'!AD15+'Paper&amp;Pulp'!AJ15+Chemicals!AN15</f>
        <v>6442.2375755330704</v>
      </c>
    </row>
    <row r="16" spans="1:8" x14ac:dyDescent="0.25">
      <c r="A16" s="10" t="s">
        <v>21</v>
      </c>
      <c r="B16" s="120">
        <f>'Iron&amp;Steel'!I16+'Non-Ferrous'!M16+'Non-metallic Minerals'!K16+'Paper&amp;Pulp'!N16+Chemicals!Q16</f>
        <v>580.63725134540528</v>
      </c>
      <c r="C16" s="130">
        <f>'Iron&amp;Steel'!J16+'Non-Ferrous'!N16+'Non-metallic Minerals'!L16+'Paper&amp;Pulp'!O16+Chemicals!R16</f>
        <v>112.74035181877065</v>
      </c>
      <c r="D16" s="131">
        <f>'Iron&amp;Steel'!K16+'Non-Ferrous'!O16+'Non-metallic Minerals'!M16+'Paper&amp;Pulp'!P16+Chemicals!S16+Chemicals!T16</f>
        <v>467.89689952663457</v>
      </c>
      <c r="E16" s="8">
        <f>'Iron&amp;Steel'!W16+'Non-Ferrous'!AC16+'Non-metallic Minerals'!Z16+'Paper&amp;Pulp'!AF16+Chemicals!AI16</f>
        <v>933.95673449668152</v>
      </c>
      <c r="F16" s="8">
        <f>'Iron&amp;Steel'!Z16+'Non-Ferrous'!AF16+'Non-metallic Minerals'!AC16+'Paper&amp;Pulp'!AI16+Chemicals!AM16</f>
        <v>168.05887418109296</v>
      </c>
      <c r="G16" s="18">
        <f>'Iron&amp;Steel'!AA16+'Non-Ferrous'!AG16+'Non-metallic Minerals'!AD16+'Paper&amp;Pulp'!AJ16+Chemicals!AN16</f>
        <v>725.48679691009443</v>
      </c>
    </row>
    <row r="17" spans="1:7" x14ac:dyDescent="0.25">
      <c r="A17" s="10" t="s">
        <v>22</v>
      </c>
      <c r="B17" s="120">
        <f>'Iron&amp;Steel'!I17+'Non-Ferrous'!M17+'Non-metallic Minerals'!K17+'Paper&amp;Pulp'!N17+Chemicals!Q17</f>
        <v>3722.3366813838488</v>
      </c>
      <c r="C17" s="130">
        <f>'Iron&amp;Steel'!J17+'Non-Ferrous'!N17+'Non-metallic Minerals'!L17+'Paper&amp;Pulp'!O17+Chemicals!R17</f>
        <v>441.4615444333769</v>
      </c>
      <c r="D17" s="131">
        <f>'Iron&amp;Steel'!K17+'Non-Ferrous'!O17+'Non-metallic Minerals'!M17+'Paper&amp;Pulp'!P17+Chemicals!S17+Chemicals!T17</f>
        <v>3280.8751369504716</v>
      </c>
      <c r="E17" s="8">
        <f>'Iron&amp;Steel'!W17+'Non-Ferrous'!AC17+'Non-metallic Minerals'!Z17+'Paper&amp;Pulp'!AF17+Chemicals!AI17</f>
        <v>7508.4226909554363</v>
      </c>
      <c r="F17" s="8">
        <f>'Iron&amp;Steel'!Z17+'Non-Ferrous'!AF17+'Non-metallic Minerals'!AC17+'Paper&amp;Pulp'!AI17+Chemicals!AM17</f>
        <v>908.2167393670527</v>
      </c>
      <c r="G17" s="18">
        <f>'Iron&amp;Steel'!AA17+'Non-Ferrous'!AG17+'Non-metallic Minerals'!AD17+'Paper&amp;Pulp'!AJ17+Chemicals!AN17</f>
        <v>6352.4143306049054</v>
      </c>
    </row>
    <row r="18" spans="1:7" x14ac:dyDescent="0.25">
      <c r="A18" s="10" t="s">
        <v>23</v>
      </c>
      <c r="B18" s="120">
        <f>'Iron&amp;Steel'!I18+'Non-Ferrous'!M18+'Non-metallic Minerals'!K18+'Paper&amp;Pulp'!N18+Chemicals!Q18</f>
        <v>2350.9458962241006</v>
      </c>
      <c r="C18" s="130">
        <f>'Iron&amp;Steel'!J18+'Non-Ferrous'!N18+'Non-metallic Minerals'!L18+'Paper&amp;Pulp'!O18+Chemicals!R18</f>
        <v>264.45223896630722</v>
      </c>
      <c r="D18" s="131">
        <f>'Iron&amp;Steel'!K18+'Non-Ferrous'!O18+'Non-metallic Minerals'!M18+'Paper&amp;Pulp'!P18+Chemicals!S18+Chemicals!T18</f>
        <v>2086.4936572577935</v>
      </c>
      <c r="E18" s="8">
        <f>'Iron&amp;Steel'!W18+'Non-Ferrous'!AC18+'Non-metallic Minerals'!Z18+'Paper&amp;Pulp'!AF18+Chemicals!AI18</f>
        <v>3748.1251243607999</v>
      </c>
      <c r="F18" s="8">
        <f>'Iron&amp;Steel'!Z18+'Non-Ferrous'!AF18+'Non-metallic Minerals'!AC18+'Paper&amp;Pulp'!AI18+Chemicals!AM18</f>
        <v>507.23081999999999</v>
      </c>
      <c r="G18" s="18">
        <f>'Iron&amp;Steel'!AA18+'Non-Ferrous'!AG18+'Non-metallic Minerals'!AD18+'Paper&amp;Pulp'!AJ18+Chemicals!AN18</f>
        <v>4172.7348700012953</v>
      </c>
    </row>
    <row r="19" spans="1:7" x14ac:dyDescent="0.25">
      <c r="A19" s="10" t="s">
        <v>24</v>
      </c>
      <c r="B19" s="120">
        <f>'Iron&amp;Steel'!I19+'Non-Ferrous'!M19+'Non-metallic Minerals'!K19+'Paper&amp;Pulp'!N19+Chemicals!Q19</f>
        <v>8025.7377842701198</v>
      </c>
      <c r="C19" s="130">
        <f>'Iron&amp;Steel'!J19+'Non-Ferrous'!N19+'Non-metallic Minerals'!L19+'Paper&amp;Pulp'!O19+Chemicals!R19</f>
        <v>808.95971651485343</v>
      </c>
      <c r="D19" s="131">
        <f>'Iron&amp;Steel'!K19+'Non-Ferrous'!O19+'Non-metallic Minerals'!M19+'Paper&amp;Pulp'!P19+Chemicals!S19+Chemicals!T19</f>
        <v>7216.7780677552673</v>
      </c>
      <c r="E19" s="8">
        <f>'Iron&amp;Steel'!W19+'Non-Ferrous'!AC19+'Non-metallic Minerals'!Z19+'Paper&amp;Pulp'!AF19+Chemicals!AI19</f>
        <v>11871.947035580002</v>
      </c>
      <c r="F19" s="8">
        <f>'Iron&amp;Steel'!Z19+'Non-Ferrous'!AF19+'Non-metallic Minerals'!AC19+'Paper&amp;Pulp'!AI19+Chemicals!AM19</f>
        <v>1356.2775018935249</v>
      </c>
      <c r="G19" s="18">
        <f>'Iron&amp;Steel'!AA19+'Non-Ferrous'!AG19+'Non-metallic Minerals'!AD19+'Paper&amp;Pulp'!AJ19+Chemicals!AN19</f>
        <v>10675.99186758</v>
      </c>
    </row>
    <row r="20" spans="1:7" ht="15.75" thickBot="1" x14ac:dyDescent="0.3">
      <c r="A20" s="11" t="s">
        <v>25</v>
      </c>
      <c r="B20" s="121">
        <f>'Iron&amp;Steel'!I20+'Non-Ferrous'!M20+'Non-metallic Minerals'!K20+'Paper&amp;Pulp'!N20+Chemicals!Q20</f>
        <v>5657.1897395405886</v>
      </c>
      <c r="C20" s="126">
        <f>'Iron&amp;Steel'!J20+'Non-Ferrous'!N20+'Non-metallic Minerals'!L20+'Paper&amp;Pulp'!O20+Chemicals!R20</f>
        <v>796.43300337882636</v>
      </c>
      <c r="D20" s="132">
        <f>'Iron&amp;Steel'!K20+'Non-Ferrous'!O20+'Non-metallic Minerals'!M20+'Paper&amp;Pulp'!P20+Chemicals!S20+Chemicals!T20</f>
        <v>4860.7567361617621</v>
      </c>
      <c r="E20" s="22">
        <f>'Iron&amp;Steel'!W20+'Non-Ferrous'!AC20+'Non-metallic Minerals'!Z20+'Paper&amp;Pulp'!AF20+Chemicals!AI20</f>
        <v>7415.9717279999995</v>
      </c>
      <c r="F20" s="22">
        <f>'Iron&amp;Steel'!Z20+'Non-Ferrous'!AF20+'Non-metallic Minerals'!AC20+'Paper&amp;Pulp'!AI20+Chemicals!AM20</f>
        <v>1467.5152679999999</v>
      </c>
      <c r="G20" s="23">
        <f>'Iron&amp;Steel'!AA20+'Non-Ferrous'!AG20+'Non-metallic Minerals'!AD20+'Paper&amp;Pulp'!AJ20+Chemicals!AN20</f>
        <v>6009.1046510250917</v>
      </c>
    </row>
  </sheetData>
  <mergeCells count="3">
    <mergeCell ref="E4:G4"/>
    <mergeCell ref="B4:D4"/>
    <mergeCell ref="B1:D1"/>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A2E85-9C90-4E8F-86A9-847AB19A80CF}">
  <dimension ref="A1:O40"/>
  <sheetViews>
    <sheetView workbookViewId="0">
      <selection activeCell="D25" sqref="D25"/>
    </sheetView>
  </sheetViews>
  <sheetFormatPr baseColWidth="10" defaultColWidth="9.140625" defaultRowHeight="15" x14ac:dyDescent="0.25"/>
  <cols>
    <col min="2" max="2" width="10.5703125" bestFit="1" customWidth="1"/>
    <col min="3" max="3" width="11.85546875" bestFit="1" customWidth="1"/>
    <col min="4" max="4" width="19.28515625" bestFit="1" customWidth="1"/>
    <col min="5" max="5" width="11.5703125" bestFit="1" customWidth="1"/>
    <col min="6" max="6" width="11.5703125" customWidth="1"/>
    <col min="7" max="7" width="11.85546875" bestFit="1" customWidth="1"/>
  </cols>
  <sheetData>
    <row r="1" spans="1:15" ht="15.75" thickBot="1" x14ac:dyDescent="0.3">
      <c r="B1" s="265" t="s">
        <v>85</v>
      </c>
      <c r="C1" s="266"/>
      <c r="D1" s="266"/>
      <c r="E1" s="266"/>
      <c r="F1" s="266"/>
      <c r="G1" s="266"/>
      <c r="H1" s="267"/>
      <c r="I1" s="265" t="s">
        <v>86</v>
      </c>
      <c r="J1" s="266"/>
      <c r="K1" s="266"/>
      <c r="L1" s="266"/>
      <c r="M1" s="266"/>
      <c r="N1" s="266"/>
      <c r="O1" s="267"/>
    </row>
    <row r="2" spans="1:15" ht="15.75" thickBot="1" x14ac:dyDescent="0.3">
      <c r="A2" s="9"/>
      <c r="B2" s="9" t="s">
        <v>46</v>
      </c>
      <c r="C2" s="47" t="s">
        <v>54</v>
      </c>
      <c r="D2" s="47" t="s">
        <v>53</v>
      </c>
      <c r="E2" s="47" t="s">
        <v>49</v>
      </c>
      <c r="F2" s="47" t="s">
        <v>47</v>
      </c>
      <c r="G2" s="53" t="s">
        <v>48</v>
      </c>
      <c r="H2" s="54" t="s">
        <v>52</v>
      </c>
      <c r="I2" s="53" t="s">
        <v>46</v>
      </c>
      <c r="J2" s="190" t="s">
        <v>54</v>
      </c>
      <c r="K2" s="190" t="s">
        <v>53</v>
      </c>
      <c r="L2" s="190" t="s">
        <v>49</v>
      </c>
      <c r="M2" s="191" t="s">
        <v>47</v>
      </c>
      <c r="N2" s="54" t="s">
        <v>48</v>
      </c>
      <c r="O2" s="54" t="s">
        <v>52</v>
      </c>
    </row>
    <row r="3" spans="1:15" x14ac:dyDescent="0.25">
      <c r="A3" s="50" t="s">
        <v>13</v>
      </c>
      <c r="B3" s="72">
        <f>'Iron&amp;Steel'!Q8</f>
        <v>1.0846217723586455</v>
      </c>
      <c r="C3" s="29">
        <f>'Non-Ferrous'!U8</f>
        <v>1.4001929046923822</v>
      </c>
      <c r="D3" s="73">
        <f>'Non-metallic Minerals'!S8</f>
        <v>1.0444576556276792</v>
      </c>
      <c r="E3" s="29">
        <f>'Paper&amp;Pulp'!V8</f>
        <v>1.4273682256151674</v>
      </c>
      <c r="F3" s="74">
        <f>Chemicals!Z8</f>
        <v>1.056757863096452</v>
      </c>
      <c r="G3" s="55">
        <f t="shared" ref="G3:G18" si="0">(B3+D3+C3+E3+F3)/5</f>
        <v>1.2026796842780652</v>
      </c>
      <c r="H3" s="56">
        <f t="shared" ref="H3:H18" si="1">(B3+D3+E3+F3)/4</f>
        <v>1.1533013791744859</v>
      </c>
      <c r="I3" s="164">
        <f>'Iron&amp;Steel'!M8</f>
        <v>2.4477478954517959</v>
      </c>
      <c r="J3" s="60">
        <f>'Non-Ferrous'!Q8</f>
        <v>3.7599502665359377</v>
      </c>
      <c r="K3" s="8">
        <f>'Non-metallic Minerals'!O8</f>
        <v>1.2745532230869843</v>
      </c>
      <c r="L3" s="8">
        <f>'Paper&amp;Pulp'!R8</f>
        <v>3.8988382672939594</v>
      </c>
      <c r="M3" s="18">
        <f>Chemicals!V8</f>
        <v>1.4685391547397617</v>
      </c>
      <c r="N3" s="56">
        <f t="shared" ref="N3:N18" si="2">(I3+K3+J3+L3+M3)/5</f>
        <v>2.5699257614216879</v>
      </c>
      <c r="O3" s="56">
        <f t="shared" ref="O3:O18" si="3">(I3+K3+L3+M3)/4</f>
        <v>2.2724196351431254</v>
      </c>
    </row>
    <row r="4" spans="1:15" x14ac:dyDescent="0.25">
      <c r="A4" s="51" t="s">
        <v>10</v>
      </c>
      <c r="B4" s="70">
        <f>'Iron&amp;Steel'!Q5</f>
        <v>1.4025839176355879</v>
      </c>
      <c r="C4" s="8">
        <f>'Non-Ferrous'!U5</f>
        <v>1.1096136441674467</v>
      </c>
      <c r="D4" s="64">
        <f>'Non-metallic Minerals'!S5</f>
        <v>1.8073164875705434</v>
      </c>
      <c r="E4" s="8">
        <f>'Paper&amp;Pulp'!V5</f>
        <v>1.4273682256151674</v>
      </c>
      <c r="F4" s="75">
        <f>Chemicals!Z5</f>
        <v>1.1220004789136599</v>
      </c>
      <c r="G4" s="55">
        <f t="shared" si="0"/>
        <v>1.3737765507804811</v>
      </c>
      <c r="H4" s="56">
        <f t="shared" si="1"/>
        <v>1.4398172774337394</v>
      </c>
      <c r="I4" s="164">
        <f>'Iron&amp;Steel'!M5</f>
        <v>3.2010916811698471</v>
      </c>
      <c r="J4" s="60">
        <f>'Non-Ferrous'!Q5</f>
        <v>2.9215222095860653</v>
      </c>
      <c r="K4" s="8">
        <f>'Non-metallic Minerals'!O5</f>
        <v>1.0568607331002247</v>
      </c>
      <c r="L4" s="8">
        <f>'Paper&amp;Pulp'!R5</f>
        <v>1.2892283499734518</v>
      </c>
      <c r="M4" s="18">
        <f>Chemicals!V5</f>
        <v>1.7158184937247267</v>
      </c>
      <c r="N4" s="56">
        <f t="shared" si="2"/>
        <v>2.0369042935108634</v>
      </c>
      <c r="O4" s="56">
        <f t="shared" si="3"/>
        <v>1.8157498144920625</v>
      </c>
    </row>
    <row r="5" spans="1:15" x14ac:dyDescent="0.25">
      <c r="A5" s="51" t="s">
        <v>12</v>
      </c>
      <c r="B5" s="70">
        <f>'Iron&amp;Steel'!Q7</f>
        <v>1.2841371679608704</v>
      </c>
      <c r="C5" s="8">
        <f>'Non-Ferrous'!U7</f>
        <v>1.3457319979222413</v>
      </c>
      <c r="D5" s="64">
        <f>'Non-metallic Minerals'!S7</f>
        <v>1.613863061362294</v>
      </c>
      <c r="E5" s="8">
        <f>'Paper&amp;Pulp'!V7</f>
        <v>1.8562440667081421</v>
      </c>
      <c r="F5" s="75">
        <f>Chemicals!Z7</f>
        <v>1.1305288523279819</v>
      </c>
      <c r="G5" s="55">
        <f t="shared" si="0"/>
        <v>1.4461010292563059</v>
      </c>
      <c r="H5" s="56">
        <f t="shared" si="1"/>
        <v>1.4711932870898221</v>
      </c>
      <c r="I5" s="164">
        <f>'Iron&amp;Steel'!M7</f>
        <v>2.8956242037650717</v>
      </c>
      <c r="J5" s="60">
        <f>'Non-Ferrous'!Q7</f>
        <v>3.6050265232971643</v>
      </c>
      <c r="K5" s="8">
        <f>'Non-metallic Minerals'!O7</f>
        <v>2.1037600399099272</v>
      </c>
      <c r="L5" s="8">
        <f>'Paper&amp;Pulp'!R7</f>
        <v>7.4033888027814356</v>
      </c>
      <c r="M5" s="18">
        <f>Chemicals!V7</f>
        <v>1.4750787020019531</v>
      </c>
      <c r="N5" s="56">
        <f t="shared" si="2"/>
        <v>3.4965756543511106</v>
      </c>
      <c r="O5" s="56">
        <f t="shared" si="3"/>
        <v>3.4694629371145971</v>
      </c>
    </row>
    <row r="6" spans="1:15" x14ac:dyDescent="0.25">
      <c r="A6" s="51" t="s">
        <v>17</v>
      </c>
      <c r="B6" s="70">
        <f>'Iron&amp;Steel'!Q12</f>
        <v>1.0518828730958327</v>
      </c>
      <c r="C6" s="8">
        <f>'Non-Ferrous'!U12</f>
        <v>2.2181841865676972</v>
      </c>
      <c r="D6" s="64">
        <f>'Non-metallic Minerals'!S12</f>
        <v>1.62</v>
      </c>
      <c r="E6" s="8">
        <f>'Paper&amp;Pulp'!V12</f>
        <v>1.1231715589481093</v>
      </c>
      <c r="F6" s="75">
        <f>Chemicals!Z12</f>
        <v>1.2797422273384271</v>
      </c>
      <c r="G6" s="55">
        <f t="shared" si="0"/>
        <v>1.4585961691900133</v>
      </c>
      <c r="H6" s="56">
        <f t="shared" si="1"/>
        <v>1.2686991648455923</v>
      </c>
      <c r="I6" s="164">
        <f>'Iron&amp;Steel'!M12</f>
        <v>2.5036325868274036</v>
      </c>
      <c r="J6" s="60">
        <f>'Non-Ferrous'!Q12</f>
        <v>6.0637746035648696</v>
      </c>
      <c r="K6" s="8">
        <f>'Non-metallic Minerals'!O20</f>
        <v>3.1044814348787155</v>
      </c>
      <c r="L6" s="8">
        <f>'Paper&amp;Pulp'!R12</f>
        <v>4.2328314832426059</v>
      </c>
      <c r="M6" s="18">
        <f>Chemicals!V12</f>
        <v>1.5912300685966148</v>
      </c>
      <c r="N6" s="56">
        <f t="shared" si="2"/>
        <v>3.4991900354220418</v>
      </c>
      <c r="O6" s="56">
        <f t="shared" si="3"/>
        <v>2.8580438933863346</v>
      </c>
    </row>
    <row r="7" spans="1:15" x14ac:dyDescent="0.25">
      <c r="A7" s="51" t="s">
        <v>25</v>
      </c>
      <c r="B7" s="70">
        <f>'Iron&amp;Steel'!Q20</f>
        <v>1.32</v>
      </c>
      <c r="C7" s="8">
        <f>'Non-Ferrous'!U20</f>
        <v>1.5063407915078701</v>
      </c>
      <c r="D7" s="64">
        <f>'Non-metallic Minerals'!S20</f>
        <v>2.456130490578079</v>
      </c>
      <c r="E7" s="8">
        <f>'Paper&amp;Pulp'!V20</f>
        <v>1.3097038287095204</v>
      </c>
      <c r="F7" s="75">
        <f>Chemicals!Z20</f>
        <v>1.147653479937246</v>
      </c>
      <c r="G7" s="55">
        <f t="shared" si="0"/>
        <v>1.5479657181465432</v>
      </c>
      <c r="H7" s="56">
        <f t="shared" si="1"/>
        <v>1.5583719498062112</v>
      </c>
      <c r="I7" s="164">
        <f>'Iron&amp;Steel'!M20</f>
        <v>2.1474349320245349</v>
      </c>
      <c r="J7" s="60">
        <f>'Non-Ferrous'!Q20</f>
        <v>4.0184800417491084</v>
      </c>
      <c r="K7" s="8">
        <f>'Non-metallic Minerals'!O19</f>
        <v>2.4769416545019851</v>
      </c>
      <c r="L7" s="8">
        <f>'Paper&amp;Pulp'!R20</f>
        <v>5.0265103734579695</v>
      </c>
      <c r="M7" s="18">
        <f>Chemicals!V20</f>
        <v>1.4060253396092017</v>
      </c>
      <c r="N7" s="56">
        <f t="shared" si="2"/>
        <v>3.0150784682685599</v>
      </c>
      <c r="O7" s="56">
        <f t="shared" si="3"/>
        <v>2.7642280748984227</v>
      </c>
    </row>
    <row r="8" spans="1:15" x14ac:dyDescent="0.25">
      <c r="A8" s="51" t="s">
        <v>14</v>
      </c>
      <c r="B8" s="70">
        <f>'Iron&amp;Steel'!Q9</f>
        <v>1.3213184669496669</v>
      </c>
      <c r="C8" s="8">
        <f>'Non-Ferrous'!U9</f>
        <v>2.2998898747809493</v>
      </c>
      <c r="D8" s="64">
        <f>'Non-metallic Minerals'!S9</f>
        <v>1.5480341387483301</v>
      </c>
      <c r="E8" s="8">
        <f>'Paper&amp;Pulp'!V9</f>
        <v>1.3149409145252782</v>
      </c>
      <c r="F8" s="75">
        <f>Chemicals!Z9</f>
        <v>1.5131725796500084</v>
      </c>
      <c r="G8" s="55">
        <f t="shared" si="0"/>
        <v>1.5994711949308467</v>
      </c>
      <c r="H8" s="56">
        <f t="shared" si="1"/>
        <v>1.4243665249683208</v>
      </c>
      <c r="I8" s="164">
        <f>'Iron&amp;Steel'!M9</f>
        <v>2.9748886981446208</v>
      </c>
      <c r="J8" s="60">
        <f>'Non-Ferrous'!Q9</f>
        <v>6.187085846566923</v>
      </c>
      <c r="K8" s="8">
        <f>'Non-metallic Minerals'!O9</f>
        <v>1.8211417323573627</v>
      </c>
      <c r="L8" s="8">
        <f>'Paper&amp;Pulp'!R9</f>
        <v>7.8054249903454602</v>
      </c>
      <c r="M8" s="18">
        <f>Chemicals!V9</f>
        <v>2.3577406738360649</v>
      </c>
      <c r="N8" s="56">
        <f t="shared" si="2"/>
        <v>4.2292563882500867</v>
      </c>
      <c r="O8" s="56">
        <f t="shared" si="3"/>
        <v>3.7397990236708774</v>
      </c>
    </row>
    <row r="9" spans="1:15" x14ac:dyDescent="0.25">
      <c r="A9" s="51" t="s">
        <v>19</v>
      </c>
      <c r="B9" s="70">
        <f>'Iron&amp;Steel'!Q14</f>
        <v>1.0824709952677194</v>
      </c>
      <c r="C9" s="8">
        <f>'Non-Ferrous'!U14</f>
        <v>2.3277115176088676</v>
      </c>
      <c r="D9" s="64">
        <f>'Non-metallic Minerals'!S14</f>
        <v>2.1293805411671762</v>
      </c>
      <c r="E9" s="8">
        <f>'Paper&amp;Pulp'!V14</f>
        <v>1.169394302396437</v>
      </c>
      <c r="F9" s="75">
        <f>Chemicals!Z14</f>
        <v>1.5864008837502654</v>
      </c>
      <c r="G9" s="55">
        <f t="shared" si="0"/>
        <v>1.6590716480380934</v>
      </c>
      <c r="H9" s="56">
        <f t="shared" si="1"/>
        <v>1.4919116806453996</v>
      </c>
      <c r="I9" s="164">
        <f>'Iron&amp;Steel'!M14</f>
        <v>2.436486954184605</v>
      </c>
      <c r="J9" s="60">
        <f>'Non-Ferrous'!Q14</f>
        <v>6.2084419224664718</v>
      </c>
      <c r="K9" s="8">
        <f>'Non-metallic Minerals'!O13</f>
        <v>1.1583355305771177</v>
      </c>
      <c r="L9" s="8">
        <f>'Paper&amp;Pulp'!R14</f>
        <v>3.9964933665806277</v>
      </c>
      <c r="M9" s="18">
        <f>Chemicals!V14</f>
        <v>1.882709580425066</v>
      </c>
      <c r="N9" s="56">
        <f t="shared" si="2"/>
        <v>3.1364934708467778</v>
      </c>
      <c r="O9" s="56">
        <f t="shared" si="3"/>
        <v>2.3685063579418544</v>
      </c>
    </row>
    <row r="10" spans="1:15" x14ac:dyDescent="0.25">
      <c r="A10" s="51" t="s">
        <v>20</v>
      </c>
      <c r="B10" s="70">
        <f>'Iron&amp;Steel'!Q15</f>
        <v>1.32</v>
      </c>
      <c r="C10" s="8">
        <f>'Non-Ferrous'!U15</f>
        <v>2.2186180324239571</v>
      </c>
      <c r="D10" s="64">
        <f>'Non-metallic Minerals'!S15</f>
        <v>1.8073164875705434</v>
      </c>
      <c r="E10" s="8">
        <f>'Paper&amp;Pulp'!V15</f>
        <v>1.7572352899319701</v>
      </c>
      <c r="F10" s="75">
        <f>Chemicals!Z15</f>
        <v>1.5445884513002417</v>
      </c>
      <c r="G10" s="55">
        <f t="shared" si="0"/>
        <v>1.7295516522453425</v>
      </c>
      <c r="H10" s="56">
        <f t="shared" si="1"/>
        <v>1.6072850572006889</v>
      </c>
      <c r="I10" s="164">
        <f>'Iron&amp;Steel'!M15</f>
        <v>2.7843449426649367</v>
      </c>
      <c r="J10" s="60">
        <f>'Non-Ferrous'!Q15</f>
        <v>5.9794818597981365</v>
      </c>
      <c r="K10" s="8">
        <f>'Non-metallic Minerals'!O14</f>
        <v>2.4809544137020638</v>
      </c>
      <c r="L10" s="8">
        <f>'Paper&amp;Pulp'!R15</f>
        <v>3.4401220951887992</v>
      </c>
      <c r="M10" s="18">
        <f>Chemicals!V15</f>
        <v>2.3290961877330481</v>
      </c>
      <c r="N10" s="56">
        <f t="shared" si="2"/>
        <v>3.4027998998173969</v>
      </c>
      <c r="O10" s="56">
        <f t="shared" si="3"/>
        <v>2.7586294098222122</v>
      </c>
    </row>
    <row r="11" spans="1:15" x14ac:dyDescent="0.25">
      <c r="A11" s="51" t="s">
        <v>18</v>
      </c>
      <c r="B11" s="70">
        <f>'Iron&amp;Steel'!Q13</f>
        <v>1.6626877827020927</v>
      </c>
      <c r="C11" s="8">
        <f>'Non-Ferrous'!U13</f>
        <v>2.2186180324239571</v>
      </c>
      <c r="D11" s="64">
        <f>'Non-metallic Minerals'!S13</f>
        <v>1.8073164875705434</v>
      </c>
      <c r="E11" s="8">
        <f>'Paper&amp;Pulp'!V13</f>
        <v>1.4273682256151674</v>
      </c>
      <c r="F11" s="75">
        <f>Chemicals!Z13</f>
        <v>1.6145656785206102</v>
      </c>
      <c r="G11" s="55">
        <f t="shared" si="0"/>
        <v>1.7461112413664743</v>
      </c>
      <c r="H11" s="56">
        <f t="shared" si="1"/>
        <v>1.6279845436021034</v>
      </c>
      <c r="I11" s="164">
        <f>'Iron&amp;Steel'!M13</f>
        <v>3.7985463346544894</v>
      </c>
      <c r="J11" s="60">
        <f>'Non-Ferrous'!Q13</f>
        <v>5.9794818597981365</v>
      </c>
      <c r="K11" s="8">
        <f>'Non-metallic Minerals'!O12</f>
        <v>2.2811233941573898</v>
      </c>
      <c r="L11" s="8">
        <f>'Paper&amp;Pulp'!R13</f>
        <v>2.3717829475372749</v>
      </c>
      <c r="M11" s="18">
        <f>Chemicals!V13</f>
        <v>2.0519110354253987</v>
      </c>
      <c r="N11" s="56">
        <f t="shared" si="2"/>
        <v>3.2965691143145377</v>
      </c>
      <c r="O11" s="56">
        <f t="shared" si="3"/>
        <v>2.6258409279436381</v>
      </c>
    </row>
    <row r="12" spans="1:15" x14ac:dyDescent="0.25">
      <c r="A12" s="51" t="s">
        <v>21</v>
      </c>
      <c r="B12" s="70">
        <f>'Iron&amp;Steel'!Q16</f>
        <v>1.32</v>
      </c>
      <c r="C12" s="8">
        <f>'Non-Ferrous'!U16</f>
        <v>2.2186180324239571</v>
      </c>
      <c r="D12" s="64">
        <f>'Non-metallic Minerals'!S16</f>
        <v>1.310818426975193</v>
      </c>
      <c r="E12" s="8">
        <f>'Paper&amp;Pulp'!V16</f>
        <v>1.4273682256151674</v>
      </c>
      <c r="F12" s="75">
        <f>Chemicals!Z16</f>
        <v>2.4882252747336446</v>
      </c>
      <c r="G12" s="55">
        <f t="shared" si="0"/>
        <v>1.7530059919495926</v>
      </c>
      <c r="H12" s="56">
        <f t="shared" si="1"/>
        <v>1.6366029818310013</v>
      </c>
      <c r="I12" s="164">
        <f>'Iron&amp;Steel'!M16</f>
        <v>2.1542491364698182</v>
      </c>
      <c r="J12" s="60">
        <f>'Non-Ferrous'!Q16</f>
        <v>5.9794818597981365</v>
      </c>
      <c r="K12" s="8">
        <f>'Non-metallic Minerals'!O15</f>
        <v>1.0568607331002247</v>
      </c>
      <c r="L12" s="8">
        <f>'Paper&amp;Pulp'!R16</f>
        <v>4.7921265545013769</v>
      </c>
      <c r="M12" s="18">
        <f>Chemicals!V16</f>
        <v>3.0330707866414395</v>
      </c>
      <c r="N12" s="56">
        <f t="shared" si="2"/>
        <v>3.4031578141021988</v>
      </c>
      <c r="O12" s="56">
        <f t="shared" si="3"/>
        <v>2.7590768026782149</v>
      </c>
    </row>
    <row r="13" spans="1:15" x14ac:dyDescent="0.25">
      <c r="A13" s="51" t="s">
        <v>15</v>
      </c>
      <c r="B13" s="70">
        <f>'Iron&amp;Steel'!Q10</f>
        <v>1.1647170666410651</v>
      </c>
      <c r="C13" s="8">
        <f>'Non-Ferrous'!U10</f>
        <v>2.3913532363240027</v>
      </c>
      <c r="D13" s="64">
        <f>'Non-metallic Minerals'!S10</f>
        <v>2.0521792139226669</v>
      </c>
      <c r="E13" s="8">
        <f>'Paper&amp;Pulp'!V10</f>
        <v>1.4396214796950364</v>
      </c>
      <c r="F13" s="75">
        <f>Chemicals!Z10</f>
        <v>1.8082052518661162</v>
      </c>
      <c r="G13" s="55">
        <f t="shared" si="0"/>
        <v>1.7712152496897775</v>
      </c>
      <c r="H13" s="56">
        <f t="shared" si="1"/>
        <v>1.6161807530312213</v>
      </c>
      <c r="I13" s="164">
        <f>'Iron&amp;Steel'!M10</f>
        <v>2.6184187361146201</v>
      </c>
      <c r="J13" s="60">
        <f>'Non-Ferrous'!Q10</f>
        <v>6.3892835933468906</v>
      </c>
      <c r="K13" s="8">
        <f>'Non-metallic Minerals'!O10</f>
        <v>2.6955960182018255</v>
      </c>
      <c r="L13" s="8">
        <f>'Paper&amp;Pulp'!R10</f>
        <v>5.4422251261523167</v>
      </c>
      <c r="M13" s="18">
        <f>Chemicals!V10</f>
        <v>2.4211502128146489</v>
      </c>
      <c r="N13" s="56">
        <f t="shared" si="2"/>
        <v>3.9133347373260605</v>
      </c>
      <c r="O13" s="56">
        <f t="shared" si="3"/>
        <v>3.2943475233208526</v>
      </c>
    </row>
    <row r="14" spans="1:15" x14ac:dyDescent="0.25">
      <c r="A14" s="51" t="s">
        <v>22</v>
      </c>
      <c r="B14" s="70">
        <f>'Iron&amp;Steel'!Q17</f>
        <v>1.32</v>
      </c>
      <c r="C14" s="8">
        <f>'Non-Ferrous'!U17</f>
        <v>1.8157428372159345</v>
      </c>
      <c r="D14" s="64">
        <f>'Non-metallic Minerals'!S17</f>
        <v>1.6751435398065897</v>
      </c>
      <c r="E14" s="8">
        <f>'Paper&amp;Pulp'!V17</f>
        <v>1.4273682256151674</v>
      </c>
      <c r="F14" s="75">
        <f>Chemicals!Z17</f>
        <v>2.8033372539248047</v>
      </c>
      <c r="G14" s="55">
        <f t="shared" si="0"/>
        <v>1.8083183713124995</v>
      </c>
      <c r="H14" s="56">
        <f t="shared" si="1"/>
        <v>1.8064622548366405</v>
      </c>
      <c r="I14" s="164">
        <f>'Iron&amp;Steel'!M17</f>
        <v>1.6651038491379935</v>
      </c>
      <c r="J14" s="60">
        <f>'Non-Ferrous'!Q17</f>
        <v>4.8731521018896844</v>
      </c>
      <c r="K14" s="8">
        <f>'Non-metallic Minerals'!O16</f>
        <v>1.6615452743252108</v>
      </c>
      <c r="L14" s="8">
        <f>'Paper&amp;Pulp'!R17</f>
        <v>2.8940012733883362</v>
      </c>
      <c r="M14" s="18">
        <f>Chemicals!V17</f>
        <v>3.873164145810307</v>
      </c>
      <c r="N14" s="56">
        <f t="shared" si="2"/>
        <v>2.9933933289103067</v>
      </c>
      <c r="O14" s="56">
        <f t="shared" si="3"/>
        <v>2.523453635665462</v>
      </c>
    </row>
    <row r="15" spans="1:15" x14ac:dyDescent="0.25">
      <c r="A15" s="51" t="s">
        <v>16</v>
      </c>
      <c r="B15" s="70">
        <f>'Iron&amp;Steel'!Q11</f>
        <v>2.0940118951508326</v>
      </c>
      <c r="C15" s="8">
        <f>'Non-Ferrous'!U11</f>
        <v>1.6440094149584858</v>
      </c>
      <c r="D15" s="64">
        <f>'Non-metallic Minerals'!S11</f>
        <v>1.8391360116915989</v>
      </c>
      <c r="E15" s="8">
        <f>'Paper&amp;Pulp'!V11</f>
        <v>1.5592322627054462</v>
      </c>
      <c r="F15" s="75">
        <f>Chemicals!Z11</f>
        <v>2.27075364854243</v>
      </c>
      <c r="G15" s="55">
        <f t="shared" si="0"/>
        <v>1.8814286466097587</v>
      </c>
      <c r="H15" s="56">
        <f t="shared" si="1"/>
        <v>1.9407834545225771</v>
      </c>
      <c r="I15" s="164">
        <f>'Iron&amp;Steel'!M11</f>
        <v>4.7390932917204642</v>
      </c>
      <c r="J15" s="60">
        <f>'Non-Ferrous'!Q11</f>
        <v>4.406681062310521</v>
      </c>
      <c r="K15" s="8">
        <f>'Non-metallic Minerals'!O11</f>
        <v>2.4738587742200084</v>
      </c>
      <c r="L15" s="8">
        <f>'Paper&amp;Pulp'!R11</f>
        <v>6.9564898560600303</v>
      </c>
      <c r="M15" s="18">
        <f>Chemicals!V11</f>
        <v>3.3364608108129992</v>
      </c>
      <c r="N15" s="56">
        <f t="shared" si="2"/>
        <v>4.3825167590248046</v>
      </c>
      <c r="O15" s="56">
        <f t="shared" si="3"/>
        <v>4.3764756832033749</v>
      </c>
    </row>
    <row r="16" spans="1:15" x14ac:dyDescent="0.25">
      <c r="A16" s="51" t="s">
        <v>11</v>
      </c>
      <c r="B16" s="70">
        <f>'Iron&amp;Steel'!Q6</f>
        <v>1.1291486228809957</v>
      </c>
      <c r="C16" s="8">
        <f>'Non-Ferrous'!U6</f>
        <v>2.5439216301812406</v>
      </c>
      <c r="D16" s="64">
        <f>'Non-metallic Minerals'!S6</f>
        <v>2.7885026526401577</v>
      </c>
      <c r="E16" s="8">
        <f>'Paper&amp;Pulp'!V6</f>
        <v>1.4273682256151674</v>
      </c>
      <c r="F16" s="75">
        <f>Chemicals!Z6</f>
        <v>1.6206123181197565</v>
      </c>
      <c r="G16" s="55">
        <f t="shared" si="0"/>
        <v>1.9019106898874636</v>
      </c>
      <c r="H16" s="56">
        <f t="shared" si="1"/>
        <v>1.7414079548140193</v>
      </c>
      <c r="I16" s="164">
        <f>'Iron&amp;Steel'!M6</f>
        <v>2.5349617623901368</v>
      </c>
      <c r="J16" s="60">
        <f>'Non-Ferrous'!Q6</f>
        <v>6.8019419090392557</v>
      </c>
      <c r="K16" s="8">
        <f>'Non-metallic Minerals'!O6</f>
        <v>3.3911491994779079</v>
      </c>
      <c r="L16" s="8">
        <f>'Paper&amp;Pulp'!R6</f>
        <v>2.2927680709416816</v>
      </c>
      <c r="M16" s="18">
        <f>Chemicals!V6</f>
        <v>2.8807897997459211</v>
      </c>
      <c r="N16" s="56">
        <f t="shared" si="2"/>
        <v>3.58032214831898</v>
      </c>
      <c r="O16" s="56">
        <f t="shared" si="3"/>
        <v>2.7749172081389117</v>
      </c>
    </row>
    <row r="17" spans="1:15" x14ac:dyDescent="0.25">
      <c r="A17" s="51" t="s">
        <v>24</v>
      </c>
      <c r="B17" s="70">
        <f>'Iron&amp;Steel'!Q19</f>
        <v>1.54292336099852</v>
      </c>
      <c r="C17" s="8">
        <f>'Non-Ferrous'!U19</f>
        <v>3.3771465611554108</v>
      </c>
      <c r="D17" s="64">
        <f>'Non-metallic Minerals'!S19</f>
        <v>1.793917635191197</v>
      </c>
      <c r="E17" s="8">
        <f>'Paper&amp;Pulp'!V19</f>
        <v>1.539879471150889</v>
      </c>
      <c r="F17" s="75">
        <f>Chemicals!Z19</f>
        <v>1.4023615353766246</v>
      </c>
      <c r="G17" s="55">
        <f t="shared" si="0"/>
        <v>1.9312457127745284</v>
      </c>
      <c r="H17" s="56">
        <f t="shared" si="1"/>
        <v>1.5697705006793077</v>
      </c>
      <c r="I17" s="164">
        <f>'Iron&amp;Steel'!M19</f>
        <v>3.4075507339468465</v>
      </c>
      <c r="J17" s="60">
        <f>'Non-Ferrous'!Q19</f>
        <v>8.9166058327115127</v>
      </c>
      <c r="K17" s="8">
        <f>'Non-metallic Minerals'!O18</f>
        <v>1.7892961810404198</v>
      </c>
      <c r="L17" s="8">
        <f>'Paper&amp;Pulp'!R19</f>
        <v>5.2115188336669114</v>
      </c>
      <c r="M17" s="18">
        <f>Chemicals!V19</f>
        <v>1.7483888095078277</v>
      </c>
      <c r="N17" s="56">
        <f t="shared" si="2"/>
        <v>4.2146720781747034</v>
      </c>
      <c r="O17" s="56">
        <f t="shared" si="3"/>
        <v>3.0391886395405012</v>
      </c>
    </row>
    <row r="18" spans="1:15" ht="15.75" thickBot="1" x14ac:dyDescent="0.3">
      <c r="A18" s="52" t="s">
        <v>23</v>
      </c>
      <c r="B18" s="71">
        <f>'Iron&amp;Steel'!Q18</f>
        <v>0.99810405118270829</v>
      </c>
      <c r="C18" s="22">
        <f>'Non-Ferrous'!U18</f>
        <v>4.8621958244289099</v>
      </c>
      <c r="D18" s="76">
        <f>'Non-metallic Minerals'!S18</f>
        <v>1.6235509707061031</v>
      </c>
      <c r="E18" s="22">
        <f>'Paper&amp;Pulp'!V18</f>
        <v>1.2042590813808476</v>
      </c>
      <c r="F18" s="77">
        <f>Chemicals!Z18</f>
        <v>2.1045803101102205</v>
      </c>
      <c r="G18" s="57">
        <f t="shared" si="0"/>
        <v>2.1585380475617582</v>
      </c>
      <c r="H18" s="58">
        <f t="shared" si="1"/>
        <v>1.4826236033449698</v>
      </c>
      <c r="I18" s="165">
        <f>'Iron&amp;Steel'!M18</f>
        <v>2.2403433439718028</v>
      </c>
      <c r="J18" s="192">
        <f>'Non-Ferrous'!Q18</f>
        <v>13.581318264311367</v>
      </c>
      <c r="K18" s="22">
        <f>'Non-metallic Minerals'!O17</f>
        <v>2.1099475400748497</v>
      </c>
      <c r="L18" s="22">
        <f>'Paper&amp;Pulp'!R18</f>
        <v>8.5230432853121396</v>
      </c>
      <c r="M18" s="23">
        <f>Chemicals!V18</f>
        <v>2.4735851208160708</v>
      </c>
      <c r="N18" s="58">
        <f t="shared" si="2"/>
        <v>5.7856475108972472</v>
      </c>
      <c r="O18" s="58">
        <f t="shared" si="3"/>
        <v>3.8367298225437159</v>
      </c>
    </row>
    <row r="20" spans="1:15" x14ac:dyDescent="0.25">
      <c r="A20" s="59" t="s">
        <v>50</v>
      </c>
      <c r="G20" s="8">
        <f>MIN(G3:G18)</f>
        <v>1.2026796842780652</v>
      </c>
      <c r="H20" s="8">
        <f>MIN(H3:H18)</f>
        <v>1.1533013791744859</v>
      </c>
      <c r="N20" s="8">
        <f>MIN(N3:N18)</f>
        <v>2.0369042935108634</v>
      </c>
      <c r="O20" s="8">
        <f>MIN(O3:O18)</f>
        <v>1.8157498144920625</v>
      </c>
    </row>
    <row r="21" spans="1:15" x14ac:dyDescent="0.25">
      <c r="A21" s="59" t="s">
        <v>51</v>
      </c>
      <c r="G21" s="8">
        <f>MAX(G3:G18)</f>
        <v>2.1585380475617582</v>
      </c>
      <c r="H21" s="8">
        <f>MAX(H3:H18)</f>
        <v>1.9407834545225771</v>
      </c>
      <c r="N21" s="8">
        <f>MAX(N3:N18)</f>
        <v>5.7856475108972472</v>
      </c>
      <c r="O21" s="8">
        <f>MAX(O3:O18)</f>
        <v>4.3764756832033749</v>
      </c>
    </row>
    <row r="22" spans="1:15" x14ac:dyDescent="0.25">
      <c r="A22" s="59"/>
      <c r="G22" s="8"/>
      <c r="H22" s="8"/>
    </row>
    <row r="23" spans="1:15" x14ac:dyDescent="0.25">
      <c r="B23" s="268"/>
      <c r="C23" s="268"/>
      <c r="D23" s="268"/>
      <c r="E23" s="268"/>
      <c r="F23" s="268"/>
      <c r="G23" s="268"/>
      <c r="H23" s="268"/>
    </row>
    <row r="25" spans="1:15" x14ac:dyDescent="0.25">
      <c r="A25" s="59"/>
      <c r="B25" s="64"/>
      <c r="C25" s="60"/>
      <c r="D25" s="8"/>
      <c r="E25" s="8"/>
      <c r="F25" s="8"/>
      <c r="G25" s="48"/>
      <c r="H25" s="48"/>
    </row>
    <row r="26" spans="1:15" x14ac:dyDescent="0.25">
      <c r="A26" s="59"/>
      <c r="B26" s="64"/>
      <c r="C26" s="60"/>
      <c r="D26" s="8"/>
      <c r="E26" s="8"/>
      <c r="F26" s="8"/>
      <c r="G26" s="48"/>
      <c r="H26" s="48"/>
    </row>
    <row r="27" spans="1:15" x14ac:dyDescent="0.25">
      <c r="A27" s="59"/>
      <c r="B27" s="64"/>
      <c r="C27" s="60"/>
      <c r="D27" s="8"/>
      <c r="E27" s="8"/>
      <c r="F27" s="8"/>
      <c r="G27" s="48"/>
      <c r="H27" s="48"/>
    </row>
    <row r="28" spans="1:15" x14ac:dyDescent="0.25">
      <c r="A28" s="59"/>
      <c r="B28" s="64"/>
      <c r="C28" s="60"/>
      <c r="D28" s="8"/>
      <c r="E28" s="8"/>
      <c r="F28" s="8"/>
      <c r="G28" s="48"/>
      <c r="H28" s="48"/>
    </row>
    <row r="29" spans="1:15" x14ac:dyDescent="0.25">
      <c r="A29" s="59"/>
      <c r="B29" s="64"/>
      <c r="C29" s="60"/>
      <c r="D29" s="8"/>
      <c r="E29" s="8"/>
      <c r="F29" s="8"/>
      <c r="G29" s="48"/>
      <c r="H29" s="48"/>
    </row>
    <row r="30" spans="1:15" x14ac:dyDescent="0.25">
      <c r="A30" s="59"/>
      <c r="B30" s="64"/>
      <c r="C30" s="60"/>
      <c r="D30" s="8"/>
      <c r="E30" s="8"/>
      <c r="F30" s="8"/>
      <c r="G30" s="48"/>
      <c r="H30" s="48"/>
    </row>
    <row r="31" spans="1:15" x14ac:dyDescent="0.25">
      <c r="A31" s="59"/>
      <c r="B31" s="64"/>
      <c r="C31" s="60"/>
      <c r="D31" s="8"/>
      <c r="E31" s="8"/>
      <c r="F31" s="8"/>
      <c r="G31" s="48"/>
      <c r="H31" s="48"/>
    </row>
    <row r="32" spans="1:15" x14ac:dyDescent="0.25">
      <c r="A32" s="59"/>
      <c r="B32" s="64"/>
      <c r="C32" s="60"/>
      <c r="D32" s="8"/>
      <c r="E32" s="8"/>
      <c r="F32" s="8"/>
      <c r="G32" s="48"/>
      <c r="H32" s="48"/>
    </row>
    <row r="33" spans="1:8" x14ac:dyDescent="0.25">
      <c r="A33" s="59"/>
      <c r="B33" s="64"/>
      <c r="C33" s="60"/>
      <c r="D33" s="8"/>
      <c r="E33" s="8"/>
      <c r="F33" s="8"/>
      <c r="G33" s="48"/>
      <c r="H33" s="48"/>
    </row>
    <row r="34" spans="1:8" x14ac:dyDescent="0.25">
      <c r="A34" s="59"/>
      <c r="B34" s="64"/>
      <c r="C34" s="60"/>
      <c r="D34" s="8"/>
      <c r="E34" s="8"/>
      <c r="F34" s="8"/>
      <c r="G34" s="48"/>
      <c r="H34" s="48"/>
    </row>
    <row r="35" spans="1:8" x14ac:dyDescent="0.25">
      <c r="A35" s="59"/>
      <c r="B35" s="64"/>
      <c r="C35" s="60"/>
      <c r="D35" s="8"/>
      <c r="E35" s="8"/>
      <c r="F35" s="8"/>
      <c r="G35" s="48"/>
      <c r="H35" s="48"/>
    </row>
    <row r="36" spans="1:8" x14ac:dyDescent="0.25">
      <c r="A36" s="59"/>
      <c r="B36" s="64"/>
      <c r="C36" s="60"/>
      <c r="D36" s="8"/>
      <c r="E36" s="8"/>
      <c r="F36" s="8"/>
      <c r="G36" s="48"/>
      <c r="H36" s="48"/>
    </row>
    <row r="37" spans="1:8" x14ac:dyDescent="0.25">
      <c r="A37" s="59"/>
      <c r="B37" s="64"/>
      <c r="C37" s="60"/>
      <c r="D37" s="8"/>
      <c r="E37" s="8"/>
      <c r="F37" s="8"/>
      <c r="G37" s="48"/>
      <c r="H37" s="48"/>
    </row>
    <row r="38" spans="1:8" x14ac:dyDescent="0.25">
      <c r="A38" s="59"/>
      <c r="B38" s="64"/>
      <c r="C38" s="60"/>
      <c r="D38" s="8"/>
      <c r="E38" s="8"/>
      <c r="F38" s="8"/>
      <c r="G38" s="48"/>
      <c r="H38" s="48"/>
    </row>
    <row r="39" spans="1:8" x14ac:dyDescent="0.25">
      <c r="A39" s="59"/>
      <c r="B39" s="64"/>
      <c r="C39" s="60"/>
      <c r="D39" s="8"/>
      <c r="E39" s="8"/>
      <c r="F39" s="8"/>
      <c r="G39" s="48"/>
      <c r="H39" s="48"/>
    </row>
    <row r="40" spans="1:8" x14ac:dyDescent="0.25">
      <c r="A40" s="59"/>
      <c r="B40" s="64"/>
      <c r="C40" s="60"/>
      <c r="D40" s="8"/>
      <c r="E40" s="8"/>
      <c r="F40" s="8"/>
      <c r="G40" s="48"/>
      <c r="H40" s="48"/>
    </row>
  </sheetData>
  <autoFilter ref="A2:O2" xr:uid="{4D909CBD-8B20-4D71-9C58-57D63E995BCA}">
    <sortState xmlns:xlrd2="http://schemas.microsoft.com/office/spreadsheetml/2017/richdata2" ref="A3:O18">
      <sortCondition ref="G2"/>
    </sortState>
  </autoFilter>
  <mergeCells count="3">
    <mergeCell ref="B1:H1"/>
    <mergeCell ref="I1:O1"/>
    <mergeCell ref="B23:H2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Info</vt:lpstr>
      <vt:lpstr>Iron&amp;Steel</vt:lpstr>
      <vt:lpstr>Non-Ferrous</vt:lpstr>
      <vt:lpstr>Non-metallic Minerals</vt:lpstr>
      <vt:lpstr>Paper&amp;Pulp</vt:lpstr>
      <vt:lpstr>Chemicals</vt:lpstr>
      <vt:lpstr>Total</vt:lpstr>
      <vt:lpstr>Overview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Andelka Kerekes</dc:creator>
  <dc:description/>
  <cp:lastModifiedBy>Kerekes, Andelka</cp:lastModifiedBy>
  <cp:revision>5</cp:revision>
  <dcterms:created xsi:type="dcterms:W3CDTF">2015-06-05T18:19:34Z</dcterms:created>
  <dcterms:modified xsi:type="dcterms:W3CDTF">2025-10-02T14:24:50Z</dcterms:modified>
  <dc:language>de-DE</dc:language>
</cp:coreProperties>
</file>