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e37kog\bwSyncShare\Follow ETSAP\Veröffentlichungen\Materials and energy demands 2018\ANNEX\02_Energy_calculation\"/>
    </mc:Choice>
  </mc:AlternateContent>
  <xr:revisionPtr revIDLastSave="0" documentId="13_ncr:1_{51945C1D-3D32-4666-A49C-D39975879803}" xr6:coauthVersionLast="47" xr6:coauthVersionMax="47" xr10:uidLastSave="{00000000-0000-0000-0000-000000000000}"/>
  <bookViews>
    <workbookView xWindow="29355" yWindow="510" windowWidth="24975" windowHeight="16005" tabRatio="500" xr2:uid="{00000000-000D-0000-FFFF-FFFF00000000}"/>
  </bookViews>
  <sheets>
    <sheet name="Iron&amp;Steel" sheetId="1" r:id="rId1"/>
    <sheet name="Non-Ferrous" sheetId="2" r:id="rId2"/>
    <sheet name="Non-metallic Minerals" sheetId="3" r:id="rId3"/>
    <sheet name="Paper&amp;Pulp" sheetId="4" r:id="rId4"/>
    <sheet name="Chemicals" sheetId="5" r:id="rId5"/>
    <sheet name="Overview" sheetId="6" r:id="rId6"/>
  </sheets>
  <definedNames>
    <definedName name="_xlnm._FilterDatabase" localSheetId="5" hidden="1">Overview!$A$1:$H$1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E4" i="3" l="1"/>
  <c r="F4" i="3" s="1"/>
  <c r="H4" i="3" s="1"/>
  <c r="I4" i="4" l="1"/>
  <c r="H4" i="4"/>
  <c r="I4" i="1" l="1"/>
  <c r="M4" i="1" l="1"/>
  <c r="T4" i="5" l="1"/>
  <c r="M4" i="5"/>
  <c r="G4" i="5" l="1"/>
  <c r="R4" i="5" s="1"/>
  <c r="O4" i="3" l="1"/>
  <c r="G5" i="5"/>
  <c r="H5" i="5" s="1"/>
  <c r="K5" i="5" s="1"/>
  <c r="G6" i="5"/>
  <c r="H6" i="5" s="1"/>
  <c r="K6" i="5" s="1"/>
  <c r="G7" i="5"/>
  <c r="H7" i="5" s="1"/>
  <c r="K7" i="5" s="1"/>
  <c r="G8" i="5"/>
  <c r="H8" i="5" s="1"/>
  <c r="K8" i="5" s="1"/>
  <c r="G9" i="5"/>
  <c r="H9" i="5" s="1"/>
  <c r="K9" i="5" s="1"/>
  <c r="G10" i="5"/>
  <c r="H10" i="5" s="1"/>
  <c r="K10" i="5" s="1"/>
  <c r="G11" i="5"/>
  <c r="H11" i="5" s="1"/>
  <c r="K11" i="5" s="1"/>
  <c r="G12" i="5"/>
  <c r="H12" i="5" s="1"/>
  <c r="K12" i="5" s="1"/>
  <c r="G13" i="5"/>
  <c r="H13" i="5" s="1"/>
  <c r="K13" i="5" s="1"/>
  <c r="G14" i="5"/>
  <c r="H14" i="5" s="1"/>
  <c r="K14" i="5" s="1"/>
  <c r="G15" i="5"/>
  <c r="H15" i="5" s="1"/>
  <c r="K15" i="5" s="1"/>
  <c r="G16" i="5"/>
  <c r="H16" i="5" s="1"/>
  <c r="K16" i="5" s="1"/>
  <c r="G17" i="5"/>
  <c r="H17" i="5" s="1"/>
  <c r="K17" i="5" s="1"/>
  <c r="G18" i="5"/>
  <c r="H18" i="5" s="1"/>
  <c r="K18" i="5" s="1"/>
  <c r="G19" i="5"/>
  <c r="H19" i="5" s="1"/>
  <c r="K19" i="5" s="1"/>
  <c r="H4" i="5"/>
  <c r="K4" i="5" s="1"/>
  <c r="E5" i="3"/>
  <c r="F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H14" i="6"/>
  <c r="H2" i="6"/>
  <c r="L14" i="3" l="1"/>
  <c r="K7" i="3"/>
  <c r="G2" i="6"/>
  <c r="H3" i="6"/>
  <c r="H5" i="6"/>
  <c r="H4" i="6"/>
  <c r="H8" i="6"/>
  <c r="H6" i="6"/>
  <c r="H7" i="6"/>
  <c r="H11" i="6"/>
  <c r="H15" i="6"/>
  <c r="H9" i="6"/>
  <c r="H10" i="6"/>
  <c r="H12" i="6"/>
  <c r="H13" i="6"/>
  <c r="H17" i="6"/>
  <c r="H16" i="6"/>
  <c r="G5" i="6"/>
  <c r="G17" i="6"/>
  <c r="G15" i="6"/>
  <c r="G8" i="6"/>
  <c r="G7" i="6"/>
  <c r="G3" i="6"/>
  <c r="G11" i="6"/>
  <c r="G12" i="6"/>
  <c r="G4" i="6"/>
  <c r="G9" i="6"/>
  <c r="G10" i="6"/>
  <c r="G6" i="6"/>
  <c r="G16" i="6"/>
  <c r="G13" i="6"/>
  <c r="G14" i="6"/>
  <c r="V19" i="5"/>
  <c r="U19" i="5"/>
  <c r="T19" i="5"/>
  <c r="R19" i="5"/>
  <c r="Q19" i="5"/>
  <c r="P19" i="5"/>
  <c r="O19" i="5"/>
  <c r="N19" i="5"/>
  <c r="M19" i="5"/>
  <c r="V18" i="5"/>
  <c r="U18" i="5"/>
  <c r="T18" i="5"/>
  <c r="R18" i="5"/>
  <c r="Q18" i="5"/>
  <c r="P18" i="5"/>
  <c r="O18" i="5"/>
  <c r="N18" i="5"/>
  <c r="M18" i="5"/>
  <c r="V16" i="5"/>
  <c r="U16" i="5"/>
  <c r="T16" i="5"/>
  <c r="R16" i="5"/>
  <c r="Q16" i="5"/>
  <c r="P16" i="5"/>
  <c r="O16" i="5"/>
  <c r="N16" i="5"/>
  <c r="M16" i="5"/>
  <c r="V17" i="5"/>
  <c r="U17" i="5"/>
  <c r="T17" i="5"/>
  <c r="R17" i="5"/>
  <c r="Q17" i="5"/>
  <c r="P17" i="5"/>
  <c r="O17" i="5"/>
  <c r="N17" i="5"/>
  <c r="M17" i="5"/>
  <c r="V15" i="5"/>
  <c r="U15" i="5"/>
  <c r="T15" i="5"/>
  <c r="R15" i="5"/>
  <c r="Q15" i="5"/>
  <c r="P15" i="5"/>
  <c r="O15" i="5"/>
  <c r="N15" i="5"/>
  <c r="M15" i="5"/>
  <c r="V14" i="5"/>
  <c r="U14" i="5"/>
  <c r="T14" i="5"/>
  <c r="R14" i="5"/>
  <c r="Q14" i="5"/>
  <c r="P14" i="5"/>
  <c r="O14" i="5"/>
  <c r="N14" i="5"/>
  <c r="M14" i="5"/>
  <c r="V13" i="5"/>
  <c r="U13" i="5"/>
  <c r="T13" i="5"/>
  <c r="R13" i="5"/>
  <c r="Q13" i="5"/>
  <c r="P13" i="5"/>
  <c r="O13" i="5"/>
  <c r="N13" i="5"/>
  <c r="M13" i="5"/>
  <c r="V12" i="5"/>
  <c r="U12" i="5"/>
  <c r="T12" i="5"/>
  <c r="R12" i="5"/>
  <c r="Q12" i="5"/>
  <c r="P12" i="5"/>
  <c r="O12" i="5"/>
  <c r="N12" i="5"/>
  <c r="M12" i="5"/>
  <c r="V11" i="5"/>
  <c r="U11" i="5"/>
  <c r="T11" i="5"/>
  <c r="R11" i="5"/>
  <c r="Q11" i="5"/>
  <c r="P11" i="5"/>
  <c r="O11" i="5"/>
  <c r="N11" i="5"/>
  <c r="M11" i="5"/>
  <c r="V10" i="5"/>
  <c r="U10" i="5"/>
  <c r="T10" i="5"/>
  <c r="R10" i="5"/>
  <c r="Q10" i="5"/>
  <c r="P10" i="5"/>
  <c r="O10" i="5"/>
  <c r="N10" i="5"/>
  <c r="M10" i="5"/>
  <c r="V9" i="5"/>
  <c r="U9" i="5"/>
  <c r="T9" i="5"/>
  <c r="R9" i="5"/>
  <c r="Q9" i="5"/>
  <c r="P9" i="5"/>
  <c r="O9" i="5"/>
  <c r="N9" i="5"/>
  <c r="M9" i="5"/>
  <c r="V8" i="5"/>
  <c r="U8" i="5"/>
  <c r="T8" i="5"/>
  <c r="R8" i="5"/>
  <c r="Q8" i="5"/>
  <c r="P8" i="5"/>
  <c r="O8" i="5"/>
  <c r="N8" i="5"/>
  <c r="M8" i="5"/>
  <c r="V7" i="5"/>
  <c r="U7" i="5"/>
  <c r="T7" i="5"/>
  <c r="R7" i="5"/>
  <c r="Q7" i="5"/>
  <c r="P7" i="5"/>
  <c r="O7" i="5"/>
  <c r="N7" i="5"/>
  <c r="M7" i="5"/>
  <c r="V6" i="5"/>
  <c r="U6" i="5"/>
  <c r="T6" i="5"/>
  <c r="R6" i="5"/>
  <c r="Q6" i="5"/>
  <c r="P6" i="5"/>
  <c r="O6" i="5"/>
  <c r="N6" i="5"/>
  <c r="M6" i="5"/>
  <c r="V5" i="5"/>
  <c r="U5" i="5"/>
  <c r="T5" i="5"/>
  <c r="R5" i="5"/>
  <c r="Q5" i="5"/>
  <c r="P5" i="5"/>
  <c r="O5" i="5"/>
  <c r="N5" i="5"/>
  <c r="M5" i="5"/>
  <c r="V4" i="5"/>
  <c r="U4" i="5"/>
  <c r="Q4" i="5"/>
  <c r="P4" i="5"/>
  <c r="O4" i="5"/>
  <c r="N4" i="5"/>
  <c r="L19" i="4"/>
  <c r="K19" i="4"/>
  <c r="I19" i="4"/>
  <c r="H19" i="4"/>
  <c r="L18" i="4"/>
  <c r="K18" i="4"/>
  <c r="I18" i="4"/>
  <c r="H18" i="4"/>
  <c r="L17" i="4"/>
  <c r="K17" i="4"/>
  <c r="I17" i="4"/>
  <c r="H17" i="4"/>
  <c r="L16" i="4"/>
  <c r="K16" i="4"/>
  <c r="I16" i="4"/>
  <c r="H16" i="4"/>
  <c r="L15" i="4"/>
  <c r="K15" i="4"/>
  <c r="I15" i="4"/>
  <c r="H15" i="4"/>
  <c r="L14" i="4"/>
  <c r="K14" i="4"/>
  <c r="I14" i="4"/>
  <c r="H14" i="4"/>
  <c r="L13" i="4"/>
  <c r="K13" i="4"/>
  <c r="I13" i="4"/>
  <c r="H13" i="4"/>
  <c r="L12" i="4"/>
  <c r="K12" i="4"/>
  <c r="I12" i="4"/>
  <c r="H12" i="4"/>
  <c r="L11" i="4"/>
  <c r="K11" i="4"/>
  <c r="I11" i="4"/>
  <c r="H11" i="4"/>
  <c r="L10" i="4"/>
  <c r="K10" i="4"/>
  <c r="I10" i="4"/>
  <c r="H10" i="4"/>
  <c r="L9" i="4"/>
  <c r="K9" i="4"/>
  <c r="I9" i="4"/>
  <c r="H9" i="4"/>
  <c r="L8" i="4"/>
  <c r="K8" i="4"/>
  <c r="I8" i="4"/>
  <c r="H8" i="4"/>
  <c r="L7" i="4"/>
  <c r="K7" i="4"/>
  <c r="I7" i="4"/>
  <c r="H7" i="4"/>
  <c r="L6" i="4"/>
  <c r="K6" i="4"/>
  <c r="I6" i="4"/>
  <c r="H6" i="4"/>
  <c r="L5" i="4"/>
  <c r="K5" i="4"/>
  <c r="I5" i="4"/>
  <c r="H5" i="4"/>
  <c r="L4" i="4"/>
  <c r="K4" i="4"/>
  <c r="J4" i="4" s="1"/>
  <c r="K19" i="3"/>
  <c r="H19" i="3"/>
  <c r="O18" i="3"/>
  <c r="H18" i="3"/>
  <c r="P18" i="3" s="1"/>
  <c r="J17" i="3"/>
  <c r="H17" i="3"/>
  <c r="J16" i="3"/>
  <c r="H16" i="3"/>
  <c r="K15" i="3"/>
  <c r="H15" i="3"/>
  <c r="H14" i="3"/>
  <c r="M13" i="3"/>
  <c r="H13" i="3"/>
  <c r="M12" i="3"/>
  <c r="H12" i="3"/>
  <c r="O11" i="3"/>
  <c r="H11" i="3"/>
  <c r="P11" i="3" s="1"/>
  <c r="O10" i="3"/>
  <c r="H10" i="3"/>
  <c r="J9" i="3"/>
  <c r="H9" i="3"/>
  <c r="J8" i="3"/>
  <c r="H8" i="3"/>
  <c r="P8" i="3" s="1"/>
  <c r="H7" i="3"/>
  <c r="L6" i="3"/>
  <c r="H6" i="3"/>
  <c r="P6" i="3" s="1"/>
  <c r="M5" i="3"/>
  <c r="H5" i="3"/>
  <c r="P5" i="3" s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M19" i="1"/>
  <c r="K19" i="1"/>
  <c r="J19" i="1"/>
  <c r="I19" i="1"/>
  <c r="E19" i="1"/>
  <c r="G19" i="1" s="1"/>
  <c r="N19" i="1" s="1"/>
  <c r="M18" i="1"/>
  <c r="K18" i="1"/>
  <c r="J18" i="1"/>
  <c r="I18" i="1"/>
  <c r="E18" i="1"/>
  <c r="G18" i="1" s="1"/>
  <c r="N18" i="1" s="1"/>
  <c r="M17" i="1"/>
  <c r="K17" i="1"/>
  <c r="J17" i="1"/>
  <c r="I17" i="1"/>
  <c r="E17" i="1"/>
  <c r="G17" i="1" s="1"/>
  <c r="N17" i="1" s="1"/>
  <c r="M16" i="1"/>
  <c r="K16" i="1"/>
  <c r="J16" i="1"/>
  <c r="I16" i="1"/>
  <c r="E16" i="1"/>
  <c r="G16" i="1" s="1"/>
  <c r="N16" i="1" s="1"/>
  <c r="M15" i="1"/>
  <c r="K15" i="1"/>
  <c r="J15" i="1"/>
  <c r="I15" i="1"/>
  <c r="E15" i="1"/>
  <c r="G15" i="1" s="1"/>
  <c r="N15" i="1" s="1"/>
  <c r="M14" i="1"/>
  <c r="K14" i="1"/>
  <c r="J14" i="1"/>
  <c r="I14" i="1"/>
  <c r="E14" i="1"/>
  <c r="G14" i="1" s="1"/>
  <c r="N14" i="1" s="1"/>
  <c r="M13" i="1"/>
  <c r="K13" i="1"/>
  <c r="J13" i="1"/>
  <c r="I13" i="1"/>
  <c r="E13" i="1"/>
  <c r="G13" i="1" s="1"/>
  <c r="N13" i="1" s="1"/>
  <c r="M12" i="1"/>
  <c r="K12" i="1"/>
  <c r="J12" i="1"/>
  <c r="I12" i="1"/>
  <c r="E12" i="1"/>
  <c r="G12" i="1" s="1"/>
  <c r="N12" i="1" s="1"/>
  <c r="M11" i="1"/>
  <c r="K11" i="1"/>
  <c r="J11" i="1"/>
  <c r="I11" i="1"/>
  <c r="E11" i="1"/>
  <c r="G11" i="1" s="1"/>
  <c r="N11" i="1" s="1"/>
  <c r="M10" i="1"/>
  <c r="K10" i="1"/>
  <c r="J10" i="1"/>
  <c r="I10" i="1"/>
  <c r="E10" i="1"/>
  <c r="G10" i="1" s="1"/>
  <c r="N10" i="1" s="1"/>
  <c r="M9" i="1"/>
  <c r="K9" i="1"/>
  <c r="J9" i="1"/>
  <c r="I9" i="1"/>
  <c r="E9" i="1"/>
  <c r="G9" i="1" s="1"/>
  <c r="N9" i="1" s="1"/>
  <c r="M8" i="1"/>
  <c r="K8" i="1"/>
  <c r="J8" i="1"/>
  <c r="I8" i="1"/>
  <c r="E8" i="1"/>
  <c r="G8" i="1" s="1"/>
  <c r="N8" i="1" s="1"/>
  <c r="M7" i="1"/>
  <c r="K7" i="1"/>
  <c r="J7" i="1"/>
  <c r="I7" i="1"/>
  <c r="E7" i="1"/>
  <c r="G7" i="1" s="1"/>
  <c r="N7" i="1" s="1"/>
  <c r="M6" i="1"/>
  <c r="K6" i="1"/>
  <c r="J6" i="1"/>
  <c r="I6" i="1"/>
  <c r="E6" i="1"/>
  <c r="G6" i="1" s="1"/>
  <c r="N6" i="1" s="1"/>
  <c r="M5" i="1"/>
  <c r="K5" i="1"/>
  <c r="J5" i="1"/>
  <c r="I5" i="1"/>
  <c r="E5" i="1"/>
  <c r="G5" i="1" s="1"/>
  <c r="N5" i="1" s="1"/>
  <c r="K4" i="1"/>
  <c r="J4" i="1"/>
  <c r="E4" i="1"/>
  <c r="G4" i="1" s="1"/>
  <c r="N4" i="1" s="1"/>
  <c r="L4" i="1" s="1"/>
  <c r="P4" i="3" l="1"/>
  <c r="M4" i="3"/>
  <c r="J4" i="3"/>
  <c r="H20" i="6"/>
  <c r="G20" i="6"/>
  <c r="H19" i="6"/>
  <c r="G19" i="6"/>
  <c r="R4" i="2"/>
  <c r="R15" i="2"/>
  <c r="R12" i="2"/>
  <c r="R11" i="2"/>
  <c r="R19" i="2"/>
  <c r="R8" i="2"/>
  <c r="R16" i="2"/>
  <c r="R18" i="2"/>
  <c r="R14" i="2"/>
  <c r="R5" i="2"/>
  <c r="R13" i="2"/>
  <c r="L10" i="1"/>
  <c r="J5" i="4"/>
  <c r="J7" i="4"/>
  <c r="J9" i="4"/>
  <c r="J11" i="4"/>
  <c r="J13" i="4"/>
  <c r="J15" i="4"/>
  <c r="J17" i="4"/>
  <c r="J19" i="4"/>
  <c r="J6" i="4"/>
  <c r="J8" i="4"/>
  <c r="J12" i="4"/>
  <c r="L17" i="1"/>
  <c r="L5" i="1"/>
  <c r="L9" i="1"/>
  <c r="L13" i="1"/>
  <c r="J10" i="4"/>
  <c r="J14" i="4"/>
  <c r="J16" i="4"/>
  <c r="J18" i="4"/>
  <c r="K9" i="3"/>
  <c r="J10" i="3"/>
  <c r="P15" i="3"/>
  <c r="K17" i="3"/>
  <c r="L7" i="3"/>
  <c r="P9" i="3"/>
  <c r="P12" i="3"/>
  <c r="P16" i="3"/>
  <c r="O12" i="3"/>
  <c r="L17" i="3"/>
  <c r="L15" i="3"/>
  <c r="M15" i="3"/>
  <c r="P7" i="3"/>
  <c r="P10" i="3"/>
  <c r="N10" i="3" s="1"/>
  <c r="P14" i="3"/>
  <c r="P17" i="3"/>
  <c r="L19" i="3"/>
  <c r="N18" i="3"/>
  <c r="N11" i="3"/>
  <c r="M7" i="3"/>
  <c r="O19" i="3"/>
  <c r="J6" i="3"/>
  <c r="M9" i="3"/>
  <c r="J12" i="3"/>
  <c r="J14" i="3"/>
  <c r="M17" i="3"/>
  <c r="L9" i="3"/>
  <c r="P19" i="3"/>
  <c r="L4" i="3"/>
  <c r="K6" i="3"/>
  <c r="L12" i="3"/>
  <c r="K14" i="3"/>
  <c r="O17" i="3"/>
  <c r="O9" i="3"/>
  <c r="M6" i="3"/>
  <c r="L8" i="3"/>
  <c r="M14" i="3"/>
  <c r="L16" i="3"/>
  <c r="O16" i="3"/>
  <c r="O8" i="3"/>
  <c r="N8" i="3" s="1"/>
  <c r="O15" i="3"/>
  <c r="O7" i="3"/>
  <c r="O14" i="3"/>
  <c r="N6" i="3"/>
  <c r="L5" i="3"/>
  <c r="J7" i="3"/>
  <c r="L13" i="3"/>
  <c r="J15" i="3"/>
  <c r="O13" i="3"/>
  <c r="O5" i="3"/>
  <c r="P13" i="3"/>
  <c r="L19" i="1"/>
  <c r="L11" i="1"/>
  <c r="L18" i="1"/>
  <c r="L12" i="1"/>
  <c r="L16" i="1"/>
  <c r="L8" i="1"/>
  <c r="L15" i="1"/>
  <c r="L7" i="1"/>
  <c r="L14" i="1"/>
  <c r="L6" i="1"/>
  <c r="S10" i="5"/>
  <c r="S18" i="5"/>
  <c r="S4" i="5"/>
  <c r="S12" i="5"/>
  <c r="S9" i="5"/>
  <c r="S15" i="5"/>
  <c r="S16" i="5"/>
  <c r="S6" i="5"/>
  <c r="S14" i="5"/>
  <c r="S11" i="5"/>
  <c r="S19" i="5"/>
  <c r="S5" i="5"/>
  <c r="S13" i="5"/>
  <c r="S7" i="5"/>
  <c r="S8" i="5"/>
  <c r="S17" i="5"/>
  <c r="K8" i="3"/>
  <c r="K16" i="3"/>
  <c r="J18" i="3"/>
  <c r="M8" i="3"/>
  <c r="K10" i="3"/>
  <c r="J11" i="3"/>
  <c r="M16" i="3"/>
  <c r="K18" i="3"/>
  <c r="J19" i="3"/>
  <c r="L10" i="3"/>
  <c r="K11" i="3"/>
  <c r="L18" i="3"/>
  <c r="K4" i="3"/>
  <c r="J5" i="3"/>
  <c r="M10" i="3"/>
  <c r="L11" i="3"/>
  <c r="K12" i="3"/>
  <c r="J13" i="3"/>
  <c r="M18" i="3"/>
  <c r="K5" i="3"/>
  <c r="M11" i="3"/>
  <c r="K13" i="3"/>
  <c r="M19" i="3"/>
  <c r="N5" i="3" l="1"/>
  <c r="N4" i="3"/>
  <c r="K6" i="2"/>
  <c r="Q6" i="2"/>
  <c r="O6" i="2"/>
  <c r="M6" i="2"/>
  <c r="N6" i="2"/>
  <c r="L6" i="2"/>
  <c r="M13" i="2"/>
  <c r="Q13" i="2"/>
  <c r="P13" i="2" s="1"/>
  <c r="O13" i="2"/>
  <c r="N13" i="2"/>
  <c r="L13" i="2"/>
  <c r="K13" i="2"/>
  <c r="R6" i="2"/>
  <c r="M8" i="2"/>
  <c r="L8" i="2"/>
  <c r="Q8" i="2"/>
  <c r="P8" i="2" s="1"/>
  <c r="K8" i="2"/>
  <c r="O8" i="2"/>
  <c r="N8" i="2"/>
  <c r="Q11" i="2"/>
  <c r="P11" i="2" s="1"/>
  <c r="O11" i="2"/>
  <c r="K11" i="2"/>
  <c r="N11" i="2"/>
  <c r="M11" i="2"/>
  <c r="L11" i="2"/>
  <c r="O18" i="2"/>
  <c r="N18" i="2"/>
  <c r="M18" i="2"/>
  <c r="L18" i="2"/>
  <c r="K18" i="2"/>
  <c r="Q18" i="2"/>
  <c r="P18" i="2" s="1"/>
  <c r="N17" i="2"/>
  <c r="M17" i="2"/>
  <c r="L17" i="2"/>
  <c r="K17" i="2"/>
  <c r="Q17" i="2"/>
  <c r="O17" i="2"/>
  <c r="R17" i="2"/>
  <c r="L12" i="2"/>
  <c r="Q12" i="2"/>
  <c r="P12" i="2" s="1"/>
  <c r="O12" i="2"/>
  <c r="N12" i="2"/>
  <c r="M12" i="2"/>
  <c r="K12" i="2"/>
  <c r="O10" i="2"/>
  <c r="N10" i="2"/>
  <c r="M10" i="2"/>
  <c r="L10" i="2"/>
  <c r="K10" i="2"/>
  <c r="Q10" i="2"/>
  <c r="L7" i="2"/>
  <c r="K7" i="2"/>
  <c r="O7" i="2"/>
  <c r="Q7" i="2"/>
  <c r="N7" i="2"/>
  <c r="M7" i="2"/>
  <c r="N9" i="2"/>
  <c r="M9" i="2"/>
  <c r="L9" i="2"/>
  <c r="K9" i="2"/>
  <c r="Q9" i="2"/>
  <c r="O9" i="2"/>
  <c r="K14" i="2"/>
  <c r="N14" i="2"/>
  <c r="Q14" i="2"/>
  <c r="P14" i="2" s="1"/>
  <c r="O14" i="2"/>
  <c r="M14" i="2"/>
  <c r="L14" i="2"/>
  <c r="M5" i="2"/>
  <c r="Q5" i="2"/>
  <c r="P5" i="2" s="1"/>
  <c r="O5" i="2"/>
  <c r="N5" i="2"/>
  <c r="L5" i="2"/>
  <c r="K5" i="2"/>
  <c r="R10" i="2"/>
  <c r="R7" i="2"/>
  <c r="R9" i="2"/>
  <c r="Q4" i="2"/>
  <c r="P4" i="2" s="1"/>
  <c r="L4" i="2"/>
  <c r="O4" i="2"/>
  <c r="N4" i="2"/>
  <c r="M4" i="2"/>
  <c r="K4" i="2"/>
  <c r="M16" i="2"/>
  <c r="L16" i="2"/>
  <c r="K16" i="2"/>
  <c r="O16" i="2"/>
  <c r="N16" i="2"/>
  <c r="Q16" i="2"/>
  <c r="P16" i="2" s="1"/>
  <c r="Q19" i="2"/>
  <c r="P19" i="2" s="1"/>
  <c r="O19" i="2"/>
  <c r="N19" i="2"/>
  <c r="M19" i="2"/>
  <c r="L19" i="2"/>
  <c r="K19" i="2"/>
  <c r="L15" i="2"/>
  <c r="O15" i="2"/>
  <c r="K15" i="2"/>
  <c r="Q15" i="2"/>
  <c r="P15" i="2" s="1"/>
  <c r="N15" i="2"/>
  <c r="M15" i="2"/>
  <c r="N9" i="3"/>
  <c r="N15" i="3"/>
  <c r="N12" i="3"/>
  <c r="N16" i="3"/>
  <c r="N14" i="3"/>
  <c r="N7" i="3"/>
  <c r="N19" i="3"/>
  <c r="N17" i="3"/>
  <c r="N13" i="3"/>
  <c r="P7" i="2" l="1"/>
  <c r="P10" i="2"/>
  <c r="P17" i="2"/>
  <c r="P9" i="2"/>
  <c r="P6" i="2"/>
</calcChain>
</file>

<file path=xl/sharedStrings.xml><?xml version="1.0" encoding="utf-8"?>
<sst xmlns="http://schemas.openxmlformats.org/spreadsheetml/2006/main" count="222" uniqueCount="58">
  <si>
    <t>Calculated BAT energy demand</t>
  </si>
  <si>
    <t>Inefficiency</t>
  </si>
  <si>
    <t>Recalculated energy demand</t>
  </si>
  <si>
    <t>Region</t>
  </si>
  <si>
    <t>DRIEAF</t>
  </si>
  <si>
    <t>Secondary</t>
  </si>
  <si>
    <t xml:space="preserve"> Total </t>
  </si>
  <si>
    <t>Electricity</t>
  </si>
  <si>
    <t>Fuel</t>
  </si>
  <si>
    <t>Final</t>
  </si>
  <si>
    <t>-</t>
  </si>
  <si>
    <t>Energy [PJ]</t>
  </si>
  <si>
    <t>[-]</t>
  </si>
  <si>
    <t>AFR</t>
  </si>
  <si>
    <t>AUS</t>
  </si>
  <si>
    <t>CAN</t>
  </si>
  <si>
    <t>CHI</t>
  </si>
  <si>
    <t>CSA</t>
  </si>
  <si>
    <t>EEU</t>
  </si>
  <si>
    <t>FSU</t>
  </si>
  <si>
    <t>GER</t>
  </si>
  <si>
    <t>IND</t>
  </si>
  <si>
    <t>JPN</t>
  </si>
  <si>
    <t>MEA</t>
  </si>
  <si>
    <t>MEX</t>
  </si>
  <si>
    <t>ODA</t>
  </si>
  <si>
    <t>SKO</t>
  </si>
  <si>
    <t>USA</t>
  </si>
  <si>
    <t>WEU</t>
  </si>
  <si>
    <t>Primary Aluminium</t>
  </si>
  <si>
    <t>Secondary Aluminium</t>
  </si>
  <si>
    <t>Primary Copper Pyro-metallurgical</t>
  </si>
  <si>
    <t>Primary Copper Hydro-metallurgical</t>
  </si>
  <si>
    <t>Secondary Copper</t>
  </si>
  <si>
    <t>Glass</t>
  </si>
  <si>
    <t>Lime</t>
  </si>
  <si>
    <t>Cement</t>
  </si>
  <si>
    <t>Others</t>
  </si>
  <si>
    <t>Total</t>
  </si>
  <si>
    <t>Pulp</t>
  </si>
  <si>
    <t>Paper</t>
  </si>
  <si>
    <t>Chlorine</t>
  </si>
  <si>
    <t>Methanol</t>
  </si>
  <si>
    <t xml:space="preserve"> Ammonia</t>
  </si>
  <si>
    <t>Olefins</t>
  </si>
  <si>
    <t>Aromatic</t>
  </si>
  <si>
    <t>Fuel-feedstock</t>
  </si>
  <si>
    <t>BF-BOF</t>
  </si>
  <si>
    <t>DRI-EAF</t>
  </si>
  <si>
    <t>Iron &amp; Steel</t>
  </si>
  <si>
    <t>Chemicals</t>
  </si>
  <si>
    <t>Average</t>
  </si>
  <si>
    <t>Pulp &amp; Paper</t>
  </si>
  <si>
    <t>Min</t>
  </si>
  <si>
    <t>Max</t>
  </si>
  <si>
    <t>Average without Non-Ferrous</t>
  </si>
  <si>
    <t>Non-Metallic Minerals</t>
  </si>
  <si>
    <t>Non-Ferrous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</si>
</sst>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.00\ _€_-;\-* #,##0.00\ _€_-;_-* \-??\ _€_-;_-@_-"/>
    <numFmt numFmtId="166" formatCode="0.0"/>
    <numFmt numFmtId="167" formatCode="_-* #,##0.00_-;\-* #,##0.00_-;_-* \-??_-;_-@_-"/>
    <numFmt numFmtId="168" formatCode="0\ %"/>
  </numFmts>
  <fonts count="7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167" fontId="5" fillId="0" borderId="0" applyBorder="0" applyProtection="0"/>
    <xf numFmtId="168" fontId="5" fillId="0" borderId="0" applyBorder="0" applyProtection="0"/>
    <xf numFmtId="164" fontId="1" fillId="0" borderId="0" applyFont="0" applyFill="0" applyBorder="0" applyProtection="0"/>
  </cellStyleXfs>
  <cellXfs count="129">
    <xf numFmtId="0" fontId="0" fillId="0" borderId="0" xfId="0"/>
    <xf numFmtId="0" fontId="0" fillId="0" borderId="1" xfId="0" applyBorder="1"/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4" fillId="0" borderId="0" xfId="0" applyFont="1" applyAlignment="1">
      <alignment horizontal="right"/>
    </xf>
    <xf numFmtId="2" fontId="0" fillId="0" borderId="0" xfId="0" applyNumberFormat="1"/>
    <xf numFmtId="2" fontId="4" fillId="0" borderId="0" xfId="0" applyNumberFormat="1" applyFont="1" applyAlignment="1">
      <alignment horizontal="right"/>
    </xf>
    <xf numFmtId="0" fontId="0" fillId="0" borderId="10" xfId="0" applyBorder="1"/>
    <xf numFmtId="0" fontId="2" fillId="0" borderId="11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2" fillId="0" borderId="12" xfId="0" applyFont="1" applyBorder="1" applyAlignment="1">
      <alignment horizontal="justify" vertical="center" wrapText="1"/>
    </xf>
    <xf numFmtId="2" fontId="0" fillId="0" borderId="11" xfId="0" applyNumberFormat="1" applyBorder="1" applyAlignment="1">
      <alignment horizontal="justify" vertical="center"/>
    </xf>
    <xf numFmtId="2" fontId="0" fillId="0" borderId="0" xfId="0" applyNumberFormat="1" applyAlignment="1">
      <alignment horizontal="justify" vertical="center"/>
    </xf>
    <xf numFmtId="2" fontId="0" fillId="0" borderId="2" xfId="0" applyNumberFormat="1" applyBorder="1" applyAlignment="1">
      <alignment horizontal="justify" vertical="center"/>
    </xf>
    <xf numFmtId="2" fontId="0" fillId="0" borderId="13" xfId="0" applyNumberFormat="1" applyBorder="1"/>
    <xf numFmtId="0" fontId="2" fillId="0" borderId="4" xfId="0" applyFont="1" applyBorder="1" applyAlignment="1">
      <alignment horizontal="justify" vertical="center"/>
    </xf>
    <xf numFmtId="2" fontId="0" fillId="0" borderId="5" xfId="0" applyNumberFormat="1" applyBorder="1" applyAlignment="1">
      <alignment horizontal="justify" vertical="center"/>
    </xf>
    <xf numFmtId="2" fontId="0" fillId="0" borderId="4" xfId="0" applyNumberFormat="1" applyBorder="1" applyAlignment="1">
      <alignment horizontal="justify" vertical="center"/>
    </xf>
    <xf numFmtId="2" fontId="0" fillId="0" borderId="4" xfId="0" applyNumberFormat="1" applyBorder="1"/>
    <xf numFmtId="2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167" fontId="5" fillId="0" borderId="2" xfId="1" applyBorder="1" applyProtection="1"/>
    <xf numFmtId="2" fontId="5" fillId="0" borderId="2" xfId="1" applyNumberFormat="1" applyBorder="1" applyAlignment="1" applyProtection="1">
      <alignment horizontal="right"/>
    </xf>
    <xf numFmtId="2" fontId="4" fillId="0" borderId="2" xfId="0" applyNumberFormat="1" applyFont="1" applyBorder="1" applyAlignment="1">
      <alignment horizontal="right" vertical="center"/>
    </xf>
    <xf numFmtId="2" fontId="0" fillId="0" borderId="2" xfId="0" applyNumberFormat="1" applyBorder="1"/>
    <xf numFmtId="2" fontId="0" fillId="0" borderId="16" xfId="0" applyNumberFormat="1" applyBorder="1"/>
    <xf numFmtId="167" fontId="5" fillId="0" borderId="0" xfId="1" applyBorder="1" applyProtection="1"/>
    <xf numFmtId="2" fontId="5" fillId="0" borderId="0" xfId="1" applyNumberFormat="1" applyBorder="1" applyAlignment="1" applyProtection="1">
      <alignment horizontal="right"/>
    </xf>
    <xf numFmtId="2" fontId="4" fillId="0" borderId="0" xfId="0" applyNumberFormat="1" applyFont="1" applyAlignment="1">
      <alignment horizontal="right" vertical="center"/>
    </xf>
    <xf numFmtId="167" fontId="5" fillId="0" borderId="4" xfId="1" applyBorder="1" applyProtection="1"/>
    <xf numFmtId="2" fontId="5" fillId="0" borderId="4" xfId="1" applyNumberFormat="1" applyBorder="1" applyAlignment="1" applyProtection="1">
      <alignment horizontal="right"/>
    </xf>
    <xf numFmtId="2" fontId="4" fillId="0" borderId="4" xfId="0" applyNumberFormat="1" applyFont="1" applyBorder="1" applyAlignment="1">
      <alignment horizontal="right" vertical="center"/>
    </xf>
    <xf numFmtId="0" fontId="0" fillId="0" borderId="9" xfId="0" applyBorder="1"/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justify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10" xfId="0" applyFont="1" applyBorder="1"/>
    <xf numFmtId="0" fontId="2" fillId="0" borderId="10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justify" vertical="center"/>
    </xf>
    <xf numFmtId="0" fontId="0" fillId="0" borderId="13" xfId="0" applyBorder="1"/>
    <xf numFmtId="2" fontId="4" fillId="0" borderId="4" xfId="0" applyNumberFormat="1" applyFont="1" applyBorder="1" applyAlignment="1">
      <alignment horizontal="justify" vertical="center"/>
    </xf>
    <xf numFmtId="0" fontId="0" fillId="0" borderId="6" xfId="0" applyBorder="1"/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0" borderId="3" xfId="0" applyBorder="1"/>
    <xf numFmtId="0" fontId="0" fillId="0" borderId="14" xfId="0" applyBorder="1"/>
    <xf numFmtId="0" fontId="2" fillId="0" borderId="16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" fontId="0" fillId="0" borderId="4" xfId="0" applyNumberFormat="1" applyBorder="1"/>
    <xf numFmtId="0" fontId="0" fillId="0" borderId="16" xfId="0" applyBorder="1"/>
    <xf numFmtId="166" fontId="0" fillId="0" borderId="10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166" fontId="0" fillId="0" borderId="2" xfId="0" applyNumberFormat="1" applyBorder="1"/>
    <xf numFmtId="2" fontId="4" fillId="0" borderId="2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166" fontId="0" fillId="0" borderId="1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2" fontId="4" fillId="0" borderId="0" xfId="0" applyNumberFormat="1" applyFont="1" applyAlignment="1">
      <alignment horizontal="center"/>
    </xf>
    <xf numFmtId="166" fontId="0" fillId="0" borderId="5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166" fontId="0" fillId="0" borderId="4" xfId="0" applyNumberFormat="1" applyBorder="1"/>
    <xf numFmtId="2" fontId="4" fillId="0" borderId="4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14" xfId="0" applyFont="1" applyBorder="1"/>
    <xf numFmtId="0" fontId="0" fillId="0" borderId="12" xfId="0" applyBorder="1"/>
    <xf numFmtId="0" fontId="0" fillId="0" borderId="7" xfId="0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14" xfId="0" applyNumberFormat="1" applyBorder="1"/>
    <xf numFmtId="0" fontId="3" fillId="0" borderId="0" xfId="0" applyFont="1"/>
    <xf numFmtId="2" fontId="4" fillId="0" borderId="1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0" xfId="2" applyNumberFormat="1" applyFont="1" applyBorder="1" applyAlignment="1" applyProtection="1">
      <alignment horizontal="center" vertical="center"/>
    </xf>
    <xf numFmtId="2" fontId="4" fillId="0" borderId="4" xfId="2" applyNumberFormat="1" applyFont="1" applyBorder="1" applyAlignment="1" applyProtection="1">
      <alignment horizontal="center" vertical="center"/>
    </xf>
    <xf numFmtId="2" fontId="6" fillId="0" borderId="2" xfId="1" applyNumberFormat="1" applyFont="1" applyBorder="1" applyAlignment="1" applyProtection="1">
      <alignment horizontal="right"/>
    </xf>
    <xf numFmtId="2" fontId="6" fillId="0" borderId="0" xfId="1" applyNumberFormat="1" applyFont="1" applyBorder="1" applyAlignment="1" applyProtection="1">
      <alignment horizontal="right"/>
    </xf>
    <xf numFmtId="2" fontId="6" fillId="0" borderId="4" xfId="1" applyNumberFormat="1" applyFont="1" applyBorder="1" applyAlignment="1" applyProtection="1">
      <alignment horizontal="right"/>
    </xf>
    <xf numFmtId="2" fontId="4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justify" vertical="center"/>
    </xf>
    <xf numFmtId="2" fontId="6" fillId="0" borderId="4" xfId="0" applyNumberFormat="1" applyFont="1" applyBorder="1" applyAlignment="1">
      <alignment horizontal="justify" vertical="center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justify" vertical="center"/>
    </xf>
    <xf numFmtId="43" fontId="6" fillId="0" borderId="0" xfId="0" applyNumberFormat="1" applyFont="1"/>
    <xf numFmtId="2" fontId="0" fillId="0" borderId="11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4" fillId="0" borderId="2" xfId="0" applyNumberFormat="1" applyFont="1" applyBorder="1" applyAlignment="1">
      <alignment vertical="center"/>
    </xf>
    <xf numFmtId="2" fontId="4" fillId="0" borderId="16" xfId="2" applyNumberFormat="1" applyFont="1" applyBorder="1" applyAlignment="1" applyProtection="1">
      <alignment horizontal="right" vertical="center"/>
    </xf>
    <xf numFmtId="2" fontId="4" fillId="0" borderId="13" xfId="2" applyNumberFormat="1" applyFont="1" applyBorder="1" applyAlignment="1" applyProtection="1">
      <alignment horizontal="right" vertical="center"/>
    </xf>
    <xf numFmtId="2" fontId="4" fillId="0" borderId="4" xfId="0" applyNumberFormat="1" applyFont="1" applyBorder="1" applyAlignment="1">
      <alignment vertical="center"/>
    </xf>
    <xf numFmtId="2" fontId="4" fillId="0" borderId="6" xfId="2" applyNumberFormat="1" applyFont="1" applyBorder="1" applyAlignment="1" applyProtection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4">
    <cellStyle name="Comma" xfId="1" xr:uid="{00000000-0005-0000-0000-000006000000}"/>
    <cellStyle name="Komma 2" xfId="3" xr:uid="{4AC2EC8B-B5EC-4A3C-BF1F-08F047B9B203}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B8B8B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3646578141"/>
          <c:y val="5.3182917002417403E-2"/>
          <c:w val="0.88539325842696603"/>
          <c:h val="0.73126510878323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'Iron&amp;Steel'!$M$2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0">
              <a:solidFill>
                <a:schemeClr val="tx1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('Iron&amp;Steel'!$A$4:$A$6,'Iron&amp;Steel'!$A$8:$A$19)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('Iron&amp;Steel'!$M$4:$M$6,'Iron&amp;Steel'!$M$8:$M$19)</c:f>
              <c:numCache>
                <c:formatCode>General</c:formatCode>
                <c:ptCount val="15"/>
                <c:pt idx="0">
                  <c:v>75.881495255999994</c:v>
                </c:pt>
                <c:pt idx="1">
                  <c:v>15.59219466115</c:v>
                </c:pt>
                <c:pt idx="2">
                  <c:v>38.896591872000002</c:v>
                </c:pt>
                <c:pt idx="3">
                  <c:v>137.82471156299999</c:v>
                </c:pt>
                <c:pt idx="4">
                  <c:v>66.47862452119999</c:v>
                </c:pt>
                <c:pt idx="5">
                  <c:v>517.58854980469994</c:v>
                </c:pt>
                <c:pt idx="6">
                  <c:v>92.08778502525</c:v>
                </c:pt>
                <c:pt idx="7">
                  <c:v>537.20974689529999</c:v>
                </c:pt>
                <c:pt idx="8">
                  <c:v>238.43877880320002</c:v>
                </c:pt>
                <c:pt idx="9">
                  <c:v>318.07838635979999</c:v>
                </c:pt>
                <c:pt idx="10">
                  <c:v>67.001848768800002</c:v>
                </c:pt>
                <c:pt idx="11">
                  <c:v>176.72023529820004</c:v>
                </c:pt>
                <c:pt idx="12">
                  <c:v>147.46908782</c:v>
                </c:pt>
                <c:pt idx="13">
                  <c:v>242.12810237000002</c:v>
                </c:pt>
                <c:pt idx="14">
                  <c:v>257.07173265839998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F7E-BFF0-DEEA9C3091D6}"/>
            </c:ext>
          </c:extLst>
        </c:ser>
        <c:ser>
          <c:idx val="1"/>
          <c:order val="1"/>
          <c:tx>
            <c:strRef>
              <c:f>'Iron&amp;Steel'!$N$2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2.5302106151300734E-3"/>
                  <c:y val="-6.9317685772808169E-2"/>
                </c:manualLayout>
              </c:layout>
              <c:tx>
                <c:rich>
                  <a:bodyPr/>
                  <a:lstStyle/>
                  <a:p>
                    <a:fld id="{6F21ABF2-3F5D-403D-8396-0A519901FD9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71-4F7E-BFF0-DEEA9C3091D6}"/>
                </c:ext>
              </c:extLst>
            </c:dLbl>
            <c:dLbl>
              <c:idx val="1"/>
              <c:layout>
                <c:manualLayout>
                  <c:x val="-2.3193329374038806E-17"/>
                  <c:y val="-6.8040585160560982E-2"/>
                </c:manualLayout>
              </c:layout>
              <c:tx>
                <c:rich>
                  <a:bodyPr/>
                  <a:lstStyle/>
                  <a:p>
                    <a:fld id="{CFA0F896-BBFC-4324-BFF7-3F23A2343D1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71-4F7E-BFF0-DEEA9C3091D6}"/>
                </c:ext>
              </c:extLst>
            </c:dLbl>
            <c:dLbl>
              <c:idx val="2"/>
              <c:layout>
                <c:manualLayout>
                  <c:x val="-2.5302106151301081E-3"/>
                  <c:y val="-5.558353760227451E-2"/>
                </c:manualLayout>
              </c:layout>
              <c:tx>
                <c:rich>
                  <a:bodyPr/>
                  <a:lstStyle/>
                  <a:p>
                    <a:fld id="{1CA07D7D-2AC3-43CA-9FE1-55E0C48EFF5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71-4F7E-BFF0-DEEA9C3091D6}"/>
                </c:ext>
              </c:extLst>
            </c:dLbl>
            <c:dLbl>
              <c:idx val="3"/>
              <c:layout>
                <c:manualLayout>
                  <c:x val="0"/>
                  <c:y val="-0.11546343865775725"/>
                </c:manualLayout>
              </c:layout>
              <c:tx>
                <c:rich>
                  <a:bodyPr/>
                  <a:lstStyle/>
                  <a:p>
                    <a:fld id="{B92365E2-7D89-4729-B172-681ECE5BF22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71-4F7E-BFF0-DEEA9C3091D6}"/>
                </c:ext>
              </c:extLst>
            </c:dLbl>
            <c:dLbl>
              <c:idx val="4"/>
              <c:layout>
                <c:manualLayout>
                  <c:x val="-2.5302106151300617E-3"/>
                  <c:y val="-0.11005730723168015"/>
                </c:manualLayout>
              </c:layout>
              <c:tx>
                <c:rich>
                  <a:bodyPr/>
                  <a:lstStyle/>
                  <a:p>
                    <a:fld id="{216C4F08-F49A-4209-83C9-D03EBD5ECEF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71-4F7E-BFF0-DEEA9C3091D6}"/>
                </c:ext>
              </c:extLst>
            </c:dLbl>
            <c:dLbl>
              <c:idx val="5"/>
              <c:layout>
                <c:manualLayout>
                  <c:x val="0"/>
                  <c:y val="-0.32576586861869422"/>
                </c:manualLayout>
              </c:layout>
              <c:tx>
                <c:rich>
                  <a:bodyPr/>
                  <a:lstStyle/>
                  <a:p>
                    <a:fld id="{6D847361-47D7-4203-B923-3214217CD54D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A71-4F7E-BFF0-DEEA9C3091D6}"/>
                </c:ext>
              </c:extLst>
            </c:dLbl>
            <c:dLbl>
              <c:idx val="6"/>
              <c:layout>
                <c:manualLayout>
                  <c:x val="0"/>
                  <c:y val="-8.5854515742699478E-2"/>
                </c:manualLayout>
              </c:layout>
              <c:tx>
                <c:rich>
                  <a:bodyPr/>
                  <a:lstStyle/>
                  <a:p>
                    <a:fld id="{2D4EA178-BC32-49ED-91C0-16FF5F9C76E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71-4F7E-BFF0-DEEA9C3091D6}"/>
                </c:ext>
              </c:extLst>
            </c:dLbl>
            <c:dLbl>
              <c:idx val="7"/>
              <c:layout>
                <c:manualLayout>
                  <c:x val="2.5302106151300617E-3"/>
                  <c:y val="-0.3025631554794444"/>
                </c:manualLayout>
              </c:layout>
              <c:tx>
                <c:rich>
                  <a:bodyPr/>
                  <a:lstStyle/>
                  <a:p>
                    <a:fld id="{14758BC4-BC85-4711-8353-97AF1FD9BFAD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1-4F7E-BFF0-DEEA9C3091D6}"/>
                </c:ext>
              </c:extLst>
            </c:dLbl>
            <c:dLbl>
              <c:idx val="8"/>
              <c:layout>
                <c:manualLayout>
                  <c:x val="-9.2773317496155224E-17"/>
                  <c:y val="-0.17976674165855186"/>
                </c:manualLayout>
              </c:layout>
              <c:tx>
                <c:rich>
                  <a:bodyPr/>
                  <a:lstStyle/>
                  <a:p>
                    <a:fld id="{01A2E4CF-E2B3-4651-A384-9EE0BBD7AE6C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71-4F7E-BFF0-DEEA9C3091D6}"/>
                </c:ext>
              </c:extLst>
            </c:dLbl>
            <c:dLbl>
              <c:idx val="9"/>
              <c:layout>
                <c:manualLayout>
                  <c:x val="0"/>
                  <c:y val="-0.15888989624257083"/>
                </c:manualLayout>
              </c:layout>
              <c:tx>
                <c:rich>
                  <a:bodyPr/>
                  <a:lstStyle/>
                  <a:p>
                    <a:fld id="{FBE248F9-4980-42D1-8E79-A7AFE9F55C0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A71-4F7E-BFF0-DEEA9C3091D6}"/>
                </c:ext>
              </c:extLst>
            </c:dLbl>
            <c:dLbl>
              <c:idx val="10"/>
              <c:layout>
                <c:manualLayout>
                  <c:x val="-2.5302106151301545E-3"/>
                  <c:y val="-7.453913569054095E-2"/>
                </c:manualLayout>
              </c:layout>
              <c:tx>
                <c:rich>
                  <a:bodyPr/>
                  <a:lstStyle/>
                  <a:p>
                    <a:fld id="{EDB7589A-6F9C-4BE8-9C57-D3041F23628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A71-4F7E-BFF0-DEEA9C3091D6}"/>
                </c:ext>
              </c:extLst>
            </c:dLbl>
            <c:dLbl>
              <c:idx val="11"/>
              <c:layout>
                <c:manualLayout>
                  <c:x val="0"/>
                  <c:y val="-0.14046987452850251"/>
                </c:manualLayout>
              </c:layout>
              <c:tx>
                <c:rich>
                  <a:bodyPr/>
                  <a:lstStyle/>
                  <a:p>
                    <a:fld id="{6452FD63-A9CB-48BF-A2B7-02DC8D6A19A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A71-4F7E-BFF0-DEEA9C3091D6}"/>
                </c:ext>
              </c:extLst>
            </c:dLbl>
            <c:dLbl>
              <c:idx val="12"/>
              <c:layout>
                <c:manualLayout>
                  <c:x val="2.5302106151301545E-3"/>
                  <c:y val="-0.13646284543836673"/>
                </c:manualLayout>
              </c:layout>
              <c:tx>
                <c:rich>
                  <a:bodyPr/>
                  <a:lstStyle/>
                  <a:p>
                    <a:fld id="{29FA84C7-B5C5-4513-AEE2-796C0B25D811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A71-4F7E-BFF0-DEEA9C3091D6}"/>
                </c:ext>
              </c:extLst>
            </c:dLbl>
            <c:dLbl>
              <c:idx val="13"/>
              <c:layout>
                <c:manualLayout>
                  <c:x val="0"/>
                  <c:y val="-0.12135645769674183"/>
                </c:manualLayout>
              </c:layout>
              <c:tx>
                <c:rich>
                  <a:bodyPr/>
                  <a:lstStyle/>
                  <a:p>
                    <a:fld id="{0D440FBE-67D4-44C1-984F-F14E72F3062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A71-4F7E-BFF0-DEEA9C3091D6}"/>
                </c:ext>
              </c:extLst>
            </c:dLbl>
            <c:dLbl>
              <c:idx val="14"/>
              <c:layout>
                <c:manualLayout>
                  <c:x val="-7.5906318453901854E-3"/>
                  <c:y val="-0.18790839797186126"/>
                </c:manualLayout>
              </c:layout>
              <c:tx>
                <c:rich>
                  <a:bodyPr/>
                  <a:lstStyle/>
                  <a:p>
                    <a:fld id="{682D2CDC-8C1C-4F00-A464-9D47D04933B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71-4F7E-BFF0-DEEA9C3091D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eparator>.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('Iron&amp;Steel'!$A$4:$A$6,'Iron&amp;Steel'!$A$8:$A$19)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('Iron&amp;Steel'!$N$4:$N$6,'Iron&amp;Steel'!$N$8:$N$19)</c:f>
              <c:numCache>
                <c:formatCode>General</c:formatCode>
                <c:ptCount val="15"/>
                <c:pt idx="0">
                  <c:v>338.64996474399999</c:v>
                </c:pt>
                <c:pt idx="1">
                  <c:v>91.411363158849966</c:v>
                </c:pt>
                <c:pt idx="2">
                  <c:v>188.40114892800005</c:v>
                </c:pt>
                <c:pt idx="3">
                  <c:v>843.48634883700004</c:v>
                </c:pt>
                <c:pt idx="4">
                  <c:v>395.56232107879993</c:v>
                </c:pt>
                <c:pt idx="5">
                  <c:v>3221.9373039952998</c:v>
                </c:pt>
                <c:pt idx="6">
                  <c:v>519.56487197475008</c:v>
                </c:pt>
                <c:pt idx="7">
                  <c:v>2968.1012190246997</c:v>
                </c:pt>
                <c:pt idx="8">
                  <c:v>1469.2019683967999</c:v>
                </c:pt>
                <c:pt idx="9">
                  <c:v>1163.0568648402</c:v>
                </c:pt>
                <c:pt idx="10">
                  <c:v>240.26599563120001</c:v>
                </c:pt>
                <c:pt idx="11">
                  <c:v>961.54248150180001</c:v>
                </c:pt>
                <c:pt idx="12">
                  <c:v>839.95189217999996</c:v>
                </c:pt>
                <c:pt idx="13">
                  <c:v>830.19787543000007</c:v>
                </c:pt>
                <c:pt idx="14">
                  <c:v>1325.0079313416002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('Iron&amp;Steel'!$L$4:$L$6,'Iron&amp;Steel'!$L$8:$L$19)</c15:f>
                <c15:dlblRangeCache>
                  <c:ptCount val="15"/>
                  <c:pt idx="0">
                    <c:v>415</c:v>
                  </c:pt>
                  <c:pt idx="1">
                    <c:v>107</c:v>
                  </c:pt>
                  <c:pt idx="2">
                    <c:v>227</c:v>
                  </c:pt>
                  <c:pt idx="3">
                    <c:v>981</c:v>
                  </c:pt>
                  <c:pt idx="4">
                    <c:v>462</c:v>
                  </c:pt>
                  <c:pt idx="5">
                    <c:v>3740</c:v>
                  </c:pt>
                  <c:pt idx="6">
                    <c:v>612</c:v>
                  </c:pt>
                  <c:pt idx="7">
                    <c:v>3505</c:v>
                  </c:pt>
                  <c:pt idx="8">
                    <c:v>1708</c:v>
                  </c:pt>
                  <c:pt idx="9">
                    <c:v>1481</c:v>
                  </c:pt>
                  <c:pt idx="10">
                    <c:v>307</c:v>
                  </c:pt>
                  <c:pt idx="11">
                    <c:v>1138</c:v>
                  </c:pt>
                  <c:pt idx="12">
                    <c:v>987</c:v>
                  </c:pt>
                  <c:pt idx="13">
                    <c:v>1072</c:v>
                  </c:pt>
                  <c:pt idx="14">
                    <c:v>1582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BA71-4F7E-BFF0-DEEA9C30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48196"/>
        <c:axId val="39333232"/>
      </c:barChart>
      <c:catAx>
        <c:axId val="967481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333232"/>
        <c:crosses val="autoZero"/>
        <c:auto val="1"/>
        <c:lblAlgn val="ctr"/>
        <c:lblOffset val="100"/>
        <c:noMultiLvlLbl val="0"/>
      </c:catAx>
      <c:valAx>
        <c:axId val="39333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7481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87065293801434"/>
          <c:y val="0.11835788401378711"/>
          <c:w val="0.6271055424609574"/>
          <c:h val="0.73081743563190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'Paper&amp;Pulp'!$K$2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('Paper&amp;Pulp'!$A$7:$A$8,'Paper&amp;Pulp'!$A$18:$A$19)</c:f>
              <c:strCache>
                <c:ptCount val="4"/>
                <c:pt idx="0">
                  <c:v>CHI</c:v>
                </c:pt>
                <c:pt idx="1">
                  <c:v>CSA</c:v>
                </c:pt>
                <c:pt idx="2">
                  <c:v>USA</c:v>
                </c:pt>
                <c:pt idx="3">
                  <c:v>WEU</c:v>
                </c:pt>
              </c:strCache>
            </c:strRef>
          </c:cat>
          <c:val>
            <c:numRef>
              <c:f>('Paper&amp;Pulp'!$K$7:$K$8,'Paper&amp;Pulp'!$K$18:$K$19)</c:f>
              <c:numCache>
                <c:formatCode>General</c:formatCode>
                <c:ptCount val="4"/>
                <c:pt idx="0">
                  <c:v>448.402326023</c:v>
                </c:pt>
                <c:pt idx="1">
                  <c:v>169.76500331960003</c:v>
                </c:pt>
                <c:pt idx="2">
                  <c:v>530.77646875263997</c:v>
                </c:pt>
                <c:pt idx="3">
                  <c:v>339.49478962595998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0-42E5-AF66-48AEF413D74E}"/>
            </c:ext>
          </c:extLst>
        </c:ser>
        <c:ser>
          <c:idx val="1"/>
          <c:order val="1"/>
          <c:tx>
            <c:strRef>
              <c:f>'Paper&amp;Pulp'!$L$2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7.002164054638934E-3"/>
                  <c:y val="-0.20614024307389653"/>
                </c:manualLayout>
              </c:layout>
              <c:tx>
                <c:rich>
                  <a:bodyPr/>
                  <a:lstStyle/>
                  <a:p>
                    <a:fld id="{046B2801-C13C-49D1-91BB-A1F73FF5DC22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50-42E5-AF66-48AEF413D74E}"/>
                </c:ext>
              </c:extLst>
            </c:dLbl>
            <c:dLbl>
              <c:idx val="1"/>
              <c:layout>
                <c:manualLayout>
                  <c:x val="-2.1006492163916802E-2"/>
                  <c:y val="-0.15902247322843446"/>
                </c:manualLayout>
              </c:layout>
              <c:tx>
                <c:rich>
                  <a:bodyPr/>
                  <a:lstStyle/>
                  <a:p>
                    <a:fld id="{9C5A3553-630C-433E-AA8A-98A3FBC16D2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50-42E5-AF66-48AEF413D74E}"/>
                </c:ext>
              </c:extLst>
            </c:dLbl>
            <c:dLbl>
              <c:idx val="2"/>
              <c:layout>
                <c:manualLayout>
                  <c:x val="0"/>
                  <c:y val="-0.32241334674011218"/>
                </c:manualLayout>
              </c:layout>
              <c:tx>
                <c:rich>
                  <a:bodyPr/>
                  <a:lstStyle/>
                  <a:p>
                    <a:fld id="{7D2571A3-1541-45A9-AF8D-2837960DD0F3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50-42E5-AF66-48AEF413D74E}"/>
                </c:ext>
              </c:extLst>
            </c:dLbl>
            <c:dLbl>
              <c:idx val="3"/>
              <c:layout>
                <c:manualLayout>
                  <c:x val="0"/>
                  <c:y val="-0.17830506186750389"/>
                </c:manualLayout>
              </c:layout>
              <c:tx>
                <c:rich>
                  <a:bodyPr/>
                  <a:lstStyle/>
                  <a:p>
                    <a:fld id="{DCD8DD0A-AF70-43ED-9214-EFA3C990724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50-42E5-AF66-48AEF413D7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('Paper&amp;Pulp'!$A$7:$A$8,'Paper&amp;Pulp'!$A$18:$A$19)</c:f>
              <c:strCache>
                <c:ptCount val="4"/>
                <c:pt idx="0">
                  <c:v>CHI</c:v>
                </c:pt>
                <c:pt idx="1">
                  <c:v>CSA</c:v>
                </c:pt>
                <c:pt idx="2">
                  <c:v>USA</c:v>
                </c:pt>
                <c:pt idx="3">
                  <c:v>WEU</c:v>
                </c:pt>
              </c:strCache>
            </c:strRef>
          </c:cat>
          <c:val>
            <c:numRef>
              <c:f>('Paper&amp;Pulp'!$L$7:$L$8,'Paper&amp;Pulp'!$L$18:$L$19)</c:f>
              <c:numCache>
                <c:formatCode>General</c:formatCode>
                <c:ptCount val="4"/>
                <c:pt idx="0">
                  <c:v>876.59194166200007</c:v>
                </c:pt>
                <c:pt idx="1">
                  <c:v>597.88554852000004</c:v>
                </c:pt>
                <c:pt idx="2">
                  <c:v>1398.778067016</c:v>
                </c:pt>
                <c:pt idx="3">
                  <c:v>714.82675081799994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('Paper&amp;Pulp'!$J$7:$J$8,'Paper&amp;Pulp'!$J$18:$J$19)</c15:f>
                <c15:dlblRangeCache>
                  <c:ptCount val="4"/>
                  <c:pt idx="0">
                    <c:v>1325</c:v>
                  </c:pt>
                  <c:pt idx="1">
                    <c:v>768</c:v>
                  </c:pt>
                  <c:pt idx="2">
                    <c:v>1930</c:v>
                  </c:pt>
                  <c:pt idx="3">
                    <c:v>1054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350-42E5-AF66-48AEF413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92274"/>
        <c:axId val="10664388"/>
      </c:barChart>
      <c:catAx>
        <c:axId val="603922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64388"/>
        <c:crosses val="autoZero"/>
        <c:auto val="1"/>
        <c:lblAlgn val="ctr"/>
        <c:lblOffset val="100"/>
        <c:noMultiLvlLbl val="0"/>
      </c:catAx>
      <c:valAx>
        <c:axId val="10664388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Energy in [PJ]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3922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'Paper&amp;Pulp'!$K$2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('Paper&amp;Pulp'!$A$4:$A$6,'Paper&amp;Pulp'!$A$9:$A$17)</c:f>
              <c:strCache>
                <c:ptCount val="12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EEU</c:v>
                </c:pt>
                <c:pt idx="4">
                  <c:v>FSU</c:v>
                </c:pt>
                <c:pt idx="5">
                  <c:v>GER</c:v>
                </c:pt>
                <c:pt idx="6">
                  <c:v>IND</c:v>
                </c:pt>
                <c:pt idx="7">
                  <c:v>JPN</c:v>
                </c:pt>
                <c:pt idx="8">
                  <c:v>MEA</c:v>
                </c:pt>
                <c:pt idx="9">
                  <c:v>MEX</c:v>
                </c:pt>
                <c:pt idx="10">
                  <c:v>ODA</c:v>
                </c:pt>
                <c:pt idx="11">
                  <c:v>SKO</c:v>
                </c:pt>
              </c:strCache>
            </c:strRef>
          </c:cat>
          <c:val>
            <c:numRef>
              <c:f>('Paper&amp;Pulp'!$K$4:$K$6,'Paper&amp;Pulp'!$K$9:$K$17)</c:f>
              <c:numCache>
                <c:formatCode>General</c:formatCode>
                <c:ptCount val="12"/>
                <c:pt idx="0">
                  <c:v>19.421032139160001</c:v>
                </c:pt>
                <c:pt idx="1">
                  <c:v>33.812374036300007</c:v>
                </c:pt>
                <c:pt idx="2">
                  <c:v>188.32624062000002</c:v>
                </c:pt>
                <c:pt idx="3">
                  <c:v>53.872378459799997</c:v>
                </c:pt>
                <c:pt idx="4">
                  <c:v>98.454926958583471</c:v>
                </c:pt>
                <c:pt idx="5">
                  <c:v>81.070378791900012</c:v>
                </c:pt>
                <c:pt idx="6">
                  <c:v>61.994472800000011</c:v>
                </c:pt>
                <c:pt idx="7">
                  <c:v>113.08074631999999</c:v>
                </c:pt>
                <c:pt idx="8">
                  <c:v>13.377565371839998</c:v>
                </c:pt>
                <c:pt idx="9">
                  <c:v>29.006472960000004</c:v>
                </c:pt>
                <c:pt idx="10">
                  <c:v>122.28294654043999</c:v>
                </c:pt>
                <c:pt idx="11">
                  <c:v>27.035582399999999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8-4CB3-BC4C-0C4C8DF183BE}"/>
            </c:ext>
          </c:extLst>
        </c:ser>
        <c:ser>
          <c:idx val="1"/>
          <c:order val="1"/>
          <c:tx>
            <c:strRef>
              <c:f>'Paper&amp;Pulp'!$L$2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2.9634607621461056E-3"/>
                  <c:y val="-7.7577294719285428E-2"/>
                </c:manualLayout>
              </c:layout>
              <c:tx>
                <c:rich>
                  <a:bodyPr/>
                  <a:lstStyle/>
                  <a:p>
                    <a:fld id="{3B1ED546-20CA-434C-A6CA-1C8FA4422794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28-4CB3-BC4C-0C4C8DF183BE}"/>
                </c:ext>
              </c:extLst>
            </c:dLbl>
            <c:dLbl>
              <c:idx val="1"/>
              <c:layout>
                <c:manualLayout>
                  <c:x val="2.9634607621460514E-3"/>
                  <c:y val="-8.037521698057655E-2"/>
                </c:manualLayout>
              </c:layout>
              <c:tx>
                <c:rich>
                  <a:bodyPr/>
                  <a:lstStyle/>
                  <a:p>
                    <a:fld id="{AFF3872D-3668-40A5-8C74-3CAC7E93F904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128-4CB3-BC4C-0C4C8DF183BE}"/>
                </c:ext>
              </c:extLst>
            </c:dLbl>
            <c:dLbl>
              <c:idx val="2"/>
              <c:layout>
                <c:manualLayout>
                  <c:x val="2.9634607621460514E-3"/>
                  <c:y val="-0.26720002205466803"/>
                </c:manualLayout>
              </c:layout>
              <c:tx>
                <c:rich>
                  <a:bodyPr/>
                  <a:lstStyle/>
                  <a:p>
                    <a:fld id="{6DEBCA1D-DDE4-4590-A1A8-A8971009C153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128-4CB3-BC4C-0C4C8DF183BE}"/>
                </c:ext>
              </c:extLst>
            </c:dLbl>
            <c:dLbl>
              <c:idx val="3"/>
              <c:layout>
                <c:manualLayout>
                  <c:x val="-8.8903822864383163E-3"/>
                  <c:y val="-0.1306224229571131"/>
                </c:manualLayout>
              </c:layout>
              <c:tx>
                <c:rich>
                  <a:bodyPr/>
                  <a:lstStyle/>
                  <a:p>
                    <a:fld id="{EDAF4C7D-7E63-48A2-A709-40F78DAD057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128-4CB3-BC4C-0C4C8DF183BE}"/>
                </c:ext>
              </c:extLst>
            </c:dLbl>
            <c:dLbl>
              <c:idx val="4"/>
              <c:layout>
                <c:manualLayout>
                  <c:x val="5.9269215242922111E-3"/>
                  <c:y val="-0.24206872785918099"/>
                </c:manualLayout>
              </c:layout>
              <c:tx>
                <c:rich>
                  <a:bodyPr/>
                  <a:lstStyle/>
                  <a:p>
                    <a:fld id="{C367378F-BFA3-4A68-8914-3B5755ED3852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128-4CB3-BC4C-0C4C8DF183BE}"/>
                </c:ext>
              </c:extLst>
            </c:dLbl>
            <c:dLbl>
              <c:idx val="5"/>
              <c:layout>
                <c:manualLayout>
                  <c:x val="-2.9634607621461056E-3"/>
                  <c:y val="-0.17999090244944657"/>
                </c:manualLayout>
              </c:layout>
              <c:tx>
                <c:rich>
                  <a:bodyPr/>
                  <a:lstStyle/>
                  <a:p>
                    <a:fld id="{78FD54B8-A91B-4544-920D-28BD5FBA377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128-4CB3-BC4C-0C4C8DF183BE}"/>
                </c:ext>
              </c:extLst>
            </c:dLbl>
            <c:dLbl>
              <c:idx val="6"/>
              <c:layout>
                <c:manualLayout>
                  <c:x val="0"/>
                  <c:y val="-0.20828152783712628"/>
                </c:manualLayout>
              </c:layout>
              <c:tx>
                <c:rich>
                  <a:bodyPr/>
                  <a:lstStyle/>
                  <a:p>
                    <a:fld id="{2D8DF030-5996-40D7-945F-569C27CC310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128-4CB3-BC4C-0C4C8DF183BE}"/>
                </c:ext>
              </c:extLst>
            </c:dLbl>
            <c:dLbl>
              <c:idx val="7"/>
              <c:layout>
                <c:manualLayout>
                  <c:x val="-8.8903822864384256E-3"/>
                  <c:y val="-0.27488331702206847"/>
                </c:manualLayout>
              </c:layout>
              <c:tx>
                <c:rich>
                  <a:bodyPr/>
                  <a:lstStyle/>
                  <a:p>
                    <a:fld id="{B9084DA9-896B-41CB-B157-C8CD943FF16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128-4CB3-BC4C-0C4C8DF183BE}"/>
                </c:ext>
              </c:extLst>
            </c:dLbl>
            <c:dLbl>
              <c:idx val="8"/>
              <c:layout>
                <c:manualLayout>
                  <c:x val="-2.9634607621461056E-3"/>
                  <c:y val="-6.6919754635141049E-2"/>
                </c:manualLayout>
              </c:layout>
              <c:tx>
                <c:rich>
                  <a:bodyPr wrap="square"/>
                  <a:lstStyle/>
                  <a:p>
                    <a:pPr>
                      <a:defRPr sz="1000" b="0" strike="noStrike" spc="-1">
                        <a:solidFill>
                          <a:schemeClr val="bg1"/>
                        </a:solidFill>
                        <a:latin typeface="Calibri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31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128-4CB3-BC4C-0C4C8DF183BE}"/>
                </c:ext>
              </c:extLst>
            </c:dLbl>
            <c:dLbl>
              <c:idx val="9"/>
              <c:layout>
                <c:manualLayout>
                  <c:x val="2.9634607621459971E-3"/>
                  <c:y val="-8.3714271536554169E-2"/>
                </c:manualLayout>
              </c:layout>
              <c:tx>
                <c:rich>
                  <a:bodyPr/>
                  <a:lstStyle/>
                  <a:p>
                    <a:fld id="{7FE26553-37A4-4A3D-916A-8764F901CC87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128-4CB3-BC4C-0C4C8DF183BE}"/>
                </c:ext>
              </c:extLst>
            </c:dLbl>
            <c:dLbl>
              <c:idx val="10"/>
              <c:layout>
                <c:manualLayout>
                  <c:x val="-1.0865897270763226E-16"/>
                  <c:y val="-0.33603153817525189"/>
                </c:manualLayout>
              </c:layout>
              <c:tx>
                <c:rich>
                  <a:bodyPr/>
                  <a:lstStyle/>
                  <a:p>
                    <a:fld id="{04A4FB61-1341-4FD2-B1FC-C7F12E15A171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128-4CB3-BC4C-0C4C8DF183BE}"/>
                </c:ext>
              </c:extLst>
            </c:dLbl>
            <c:dLbl>
              <c:idx val="11"/>
              <c:layout>
                <c:manualLayout>
                  <c:x val="2.9634607621459971E-3"/>
                  <c:y val="-9.7883920550906903E-2"/>
                </c:manualLayout>
              </c:layout>
              <c:tx>
                <c:rich>
                  <a:bodyPr/>
                  <a:lstStyle/>
                  <a:p>
                    <a:fld id="{4E9A6338-B399-404B-AF23-3078D986237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128-4CB3-BC4C-0C4C8DF1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('Paper&amp;Pulp'!$A$4:$A$6,'Paper&amp;Pulp'!$A$9:$A$17)</c:f>
              <c:strCache>
                <c:ptCount val="12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EEU</c:v>
                </c:pt>
                <c:pt idx="4">
                  <c:v>FSU</c:v>
                </c:pt>
                <c:pt idx="5">
                  <c:v>GER</c:v>
                </c:pt>
                <c:pt idx="6">
                  <c:v>IND</c:v>
                </c:pt>
                <c:pt idx="7">
                  <c:v>JPN</c:v>
                </c:pt>
                <c:pt idx="8">
                  <c:v>MEA</c:v>
                </c:pt>
                <c:pt idx="9">
                  <c:v>MEX</c:v>
                </c:pt>
                <c:pt idx="10">
                  <c:v>ODA</c:v>
                </c:pt>
                <c:pt idx="11">
                  <c:v>SKO</c:v>
                </c:pt>
              </c:strCache>
            </c:strRef>
          </c:cat>
          <c:val>
            <c:numRef>
              <c:f>('Paper&amp;Pulp'!$L$4:$L$6,'Paper&amp;Pulp'!$L$9:$L$17)</c:f>
              <c:numCache>
                <c:formatCode>General</c:formatCode>
                <c:ptCount val="12"/>
                <c:pt idx="0">
                  <c:v>39.004678161336578</c:v>
                </c:pt>
                <c:pt idx="1">
                  <c:v>55.443137732000004</c:v>
                </c:pt>
                <c:pt idx="2">
                  <c:v>273.58005900000001</c:v>
                </c:pt>
                <c:pt idx="3">
                  <c:v>104.51770925199999</c:v>
                </c:pt>
                <c:pt idx="4">
                  <c:v>202.40299828976526</c:v>
                </c:pt>
                <c:pt idx="5">
                  <c:v>149.40778310400003</c:v>
                </c:pt>
                <c:pt idx="6">
                  <c:v>153.18364560000003</c:v>
                </c:pt>
                <c:pt idx="7">
                  <c:v>272.437252</c:v>
                </c:pt>
                <c:pt idx="8">
                  <c:v>17.430740819999997</c:v>
                </c:pt>
                <c:pt idx="9">
                  <c:v>42.729478</c:v>
                </c:pt>
                <c:pt idx="10">
                  <c:v>342.68207505500004</c:v>
                </c:pt>
                <c:pt idx="11">
                  <c:v>64.073399999999992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('Paper&amp;Pulp'!$J$4:$J$6,'Paper&amp;Pulp'!$J$9:$J$17)</c15:f>
                <c15:dlblRangeCache>
                  <c:ptCount val="12"/>
                  <c:pt idx="0">
                    <c:v>58</c:v>
                  </c:pt>
                  <c:pt idx="1">
                    <c:v>89</c:v>
                  </c:pt>
                  <c:pt idx="2">
                    <c:v>462</c:v>
                  </c:pt>
                  <c:pt idx="3">
                    <c:v>158</c:v>
                  </c:pt>
                  <c:pt idx="4">
                    <c:v>301</c:v>
                  </c:pt>
                  <c:pt idx="5">
                    <c:v>230</c:v>
                  </c:pt>
                  <c:pt idx="6">
                    <c:v>215</c:v>
                  </c:pt>
                  <c:pt idx="7">
                    <c:v>386</c:v>
                  </c:pt>
                  <c:pt idx="8">
                    <c:v>31</c:v>
                  </c:pt>
                  <c:pt idx="9">
                    <c:v>72</c:v>
                  </c:pt>
                  <c:pt idx="10">
                    <c:v>465</c:v>
                  </c:pt>
                  <c:pt idx="11">
                    <c:v>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7128-4CB3-BC4C-0C4C8DF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13085"/>
        <c:axId val="15265489"/>
      </c:barChart>
      <c:catAx>
        <c:axId val="778130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265489"/>
        <c:crosses val="autoZero"/>
        <c:auto val="1"/>
        <c:lblAlgn val="ctr"/>
        <c:lblOffset val="100"/>
        <c:noMultiLvlLbl val="0"/>
      </c:catAx>
      <c:valAx>
        <c:axId val="152654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Energy in [PJ]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8130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9515780039357"/>
          <c:y val="0.27392553352429017"/>
          <c:w val="0.83673077055880818"/>
          <c:h val="0.5125209895096332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'Paper&amp;Pulp'!$H$2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15608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'Paper&amp;Pulp'!$A$4:$A$19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'Paper&amp;Pulp'!$H$4:$H$19</c:f>
              <c:numCache>
                <c:formatCode>General</c:formatCode>
                <c:ptCount val="16"/>
                <c:pt idx="0">
                  <c:v>27.126000000000005</c:v>
                </c:pt>
                <c:pt idx="1">
                  <c:v>53.361500000000007</c:v>
                </c:pt>
                <c:pt idx="2">
                  <c:v>329.52809999999999</c:v>
                </c:pt>
                <c:pt idx="3">
                  <c:v>314.79860000000002</c:v>
                </c:pt>
                <c:pt idx="4">
                  <c:v>582.95900000000006</c:v>
                </c:pt>
                <c:pt idx="5">
                  <c:v>67.038200000000003</c:v>
                </c:pt>
                <c:pt idx="6">
                  <c:v>186.965</c:v>
                </c:pt>
                <c:pt idx="7">
                  <c:v>59.418300000000009</c:v>
                </c:pt>
                <c:pt idx="8">
                  <c:v>62.430900000000008</c:v>
                </c:pt>
                <c:pt idx="9">
                  <c:v>177.70039999999997</c:v>
                </c:pt>
                <c:pt idx="10">
                  <c:v>5.9367999999999999</c:v>
                </c:pt>
                <c:pt idx="11">
                  <c:v>11.960100000000002</c:v>
                </c:pt>
                <c:pt idx="12">
                  <c:v>204.39030000000002</c:v>
                </c:pt>
                <c:pt idx="13">
                  <c:v>0</c:v>
                </c:pt>
                <c:pt idx="14">
                  <c:v>1204.9496000000001</c:v>
                </c:pt>
                <c:pt idx="15">
                  <c:v>560.9307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BCC-82B4-2AA7D8C3E503}"/>
            </c:ext>
          </c:extLst>
        </c:ser>
        <c:ser>
          <c:idx val="1"/>
          <c:order val="1"/>
          <c:tx>
            <c:strRef>
              <c:f>'Paper&amp;Pulp'!$I$2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rgbClr val="64C8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'Paper&amp;Pulp'!$A$4:$A$19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'Paper&amp;Pulp'!$I$4:$I$19</c:f>
              <c:numCache>
                <c:formatCode>General</c:formatCode>
                <c:ptCount val="16"/>
                <c:pt idx="0">
                  <c:v>31.304500000000004</c:v>
                </c:pt>
                <c:pt idx="1">
                  <c:v>35.893999999999998</c:v>
                </c:pt>
                <c:pt idx="2">
                  <c:v>132.3639</c:v>
                </c:pt>
                <c:pt idx="3">
                  <c:v>1010.1969000000001</c:v>
                </c:pt>
                <c:pt idx="4">
                  <c:v>184.691</c:v>
                </c:pt>
                <c:pt idx="5">
                  <c:v>91.34859999999999</c:v>
                </c:pt>
                <c:pt idx="6">
                  <c:v>113.88699999999999</c:v>
                </c:pt>
                <c:pt idx="7">
                  <c:v>171.05100000000002</c:v>
                </c:pt>
                <c:pt idx="8">
                  <c:v>152.7413</c:v>
                </c:pt>
                <c:pt idx="9">
                  <c:v>207.81399999999999</c:v>
                </c:pt>
                <c:pt idx="10">
                  <c:v>24.862399999999997</c:v>
                </c:pt>
                <c:pt idx="11">
                  <c:v>59.773100000000007</c:v>
                </c:pt>
                <c:pt idx="12">
                  <c:v>260.57400000000001</c:v>
                </c:pt>
                <c:pt idx="13">
                  <c:v>91.103999999999999</c:v>
                </c:pt>
                <c:pt idx="14">
                  <c:v>724.5992</c:v>
                </c:pt>
                <c:pt idx="15">
                  <c:v>493.38630000000006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BCC-82B4-2AA7D8C3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233424"/>
        <c:axId val="640215664"/>
      </c:barChart>
      <c:catAx>
        <c:axId val="6402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5664"/>
        <c:crosses val="autoZero"/>
        <c:auto val="1"/>
        <c:lblAlgn val="ctr"/>
        <c:lblOffset val="100"/>
        <c:noMultiLvlLbl val="0"/>
      </c:catAx>
      <c:valAx>
        <c:axId val="6402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dirty="0">
                    <a:solidFill>
                      <a:schemeClr val="tx1"/>
                    </a:solidFill>
                  </a:rPr>
                  <a:t>Energy share in [%]</a:t>
                </a:r>
              </a:p>
            </c:rich>
          </c:tx>
          <c:layout>
            <c:manualLayout>
              <c:xMode val="edge"/>
              <c:yMode val="edge"/>
              <c:x val="7.1111104474904218E-3"/>
              <c:y val="0.21104685518847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334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5710833879420576"/>
          <c:y val="5.0402405153326856E-2"/>
          <c:w val="0.27785217587847877"/>
          <c:h val="0.1801992760134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Chemicals!$T$2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2731334408019993E-17"/>
                  <c:y val="-0.10766740364351007"/>
                </c:manualLayout>
              </c:layout>
              <c:tx>
                <c:rich>
                  <a:bodyPr/>
                  <a:lstStyle/>
                  <a:p>
                    <a:fld id="{08D117AA-45F7-46C8-A7F2-59FD86D0C77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82E-4C23-B4AD-3C380BB2B67A}"/>
                </c:ext>
              </c:extLst>
            </c:dLbl>
            <c:dLbl>
              <c:idx val="1"/>
              <c:layout>
                <c:manualLayout>
                  <c:x val="-1.3780663875969403E-3"/>
                  <c:y val="-8.1234759448172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2389C2-0E18-4DB4-B763-7D0A0082BE98}" type="CELLRANGE">
                      <a:rPr lang="en-US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182822590134506E-2"/>
                      <c:h val="6.20544845687392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82E-4C23-B4AD-3C380BB2B67A}"/>
                </c:ext>
              </c:extLst>
            </c:dLbl>
            <c:dLbl>
              <c:idx val="2"/>
              <c:layout>
                <c:manualLayout>
                  <c:x val="-8.3844983921643693E-3"/>
                  <c:y val="-0.1366308521779605"/>
                </c:manualLayout>
              </c:layout>
              <c:tx>
                <c:rich>
                  <a:bodyPr/>
                  <a:lstStyle/>
                  <a:p>
                    <a:fld id="{225F1737-9983-40B1-9697-EE88DAF2EFCD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82E-4C23-B4AD-3C380BB2B67A}"/>
                </c:ext>
              </c:extLst>
            </c:dLbl>
            <c:dLbl>
              <c:idx val="3"/>
              <c:layout>
                <c:manualLayout>
                  <c:x val="-5.0925337632079971E-17"/>
                  <c:y val="-0.1435185185185186"/>
                </c:manualLayout>
              </c:layout>
              <c:tx>
                <c:rich>
                  <a:bodyPr/>
                  <a:lstStyle/>
                  <a:p>
                    <a:fld id="{D27A5000-5336-4EB9-8825-ACCA0BC0C6EA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82E-4C23-B4AD-3C380BB2B67A}"/>
                </c:ext>
              </c:extLst>
            </c:dLbl>
            <c:dLbl>
              <c:idx val="4"/>
              <c:layout>
                <c:manualLayout>
                  <c:x val="0"/>
                  <c:y val="-9.7222222222222224E-2"/>
                </c:manualLayout>
              </c:layout>
              <c:tx>
                <c:rich>
                  <a:bodyPr/>
                  <a:lstStyle/>
                  <a:p>
                    <a:fld id="{EF8829C5-9EC0-4364-BE4B-2CCF37BD65D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82E-4C23-B4AD-3C380BB2B67A}"/>
                </c:ext>
              </c:extLst>
            </c:dLbl>
            <c:dLbl>
              <c:idx val="5"/>
              <c:layout>
                <c:manualLayout>
                  <c:x val="-2.777679339439424E-3"/>
                  <c:y val="-0.37887695072598682"/>
                </c:manualLayout>
              </c:layout>
              <c:tx>
                <c:rich>
                  <a:bodyPr/>
                  <a:lstStyle/>
                  <a:p>
                    <a:fld id="{0964504B-0ED9-47C3-975A-3E58F5EF3AA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82E-4C23-B4AD-3C380BB2B67A}"/>
                </c:ext>
              </c:extLst>
            </c:dLbl>
            <c:dLbl>
              <c:idx val="6"/>
              <c:layout>
                <c:manualLayout>
                  <c:x val="-2.7777777777778286E-3"/>
                  <c:y val="-0.14814814814814822"/>
                </c:manualLayout>
              </c:layout>
              <c:tx>
                <c:rich>
                  <a:bodyPr/>
                  <a:lstStyle/>
                  <a:p>
                    <a:fld id="{4A96AF68-14EE-40E0-B573-9F8A7805902A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82E-4C23-B4AD-3C380BB2B67A}"/>
                </c:ext>
              </c:extLst>
            </c:dLbl>
            <c:dLbl>
              <c:idx val="7"/>
              <c:layout>
                <c:manualLayout>
                  <c:x val="0"/>
                  <c:y val="-0.364349456317960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64B8D5-AC63-4146-B273-9932C454D7A2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[ZELLBEREICH]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82E-4C23-B4AD-3C380BB2B67A}"/>
                </c:ext>
              </c:extLst>
            </c:dLbl>
            <c:dLbl>
              <c:idx val="8"/>
              <c:layout>
                <c:manualLayout>
                  <c:x val="-2.7777777777778798E-3"/>
                  <c:y val="-0.19444444444444436"/>
                </c:manualLayout>
              </c:layout>
              <c:tx>
                <c:rich>
                  <a:bodyPr/>
                  <a:lstStyle/>
                  <a:p>
                    <a:fld id="{C2C3F209-1E0A-4931-AB30-0B123919D18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82E-4C23-B4AD-3C380BB2B67A}"/>
                </c:ext>
              </c:extLst>
            </c:dLbl>
            <c:dLbl>
              <c:idx val="9"/>
              <c:layout>
                <c:manualLayout>
                  <c:x val="-1.0185067526415994E-16"/>
                  <c:y val="-0.38663098147214359"/>
                </c:manualLayout>
              </c:layout>
              <c:tx>
                <c:rich>
                  <a:bodyPr/>
                  <a:lstStyle/>
                  <a:p>
                    <a:fld id="{03B96AF7-7222-4525-92EA-28117468188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82E-4C23-B4AD-3C380BB2B67A}"/>
                </c:ext>
              </c:extLst>
            </c:dLbl>
            <c:dLbl>
              <c:idx val="10"/>
              <c:layout>
                <c:manualLayout>
                  <c:x val="-1.0185067526415994E-16"/>
                  <c:y val="-0.11822660098522167"/>
                </c:manualLayout>
              </c:layout>
              <c:tx>
                <c:rich>
                  <a:bodyPr/>
                  <a:lstStyle/>
                  <a:p>
                    <a:fld id="{7B7E753E-FB80-46C4-B912-E3A39F75633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82E-4C23-B4AD-3C380BB2B67A}"/>
                </c:ext>
              </c:extLst>
            </c:dLbl>
            <c:dLbl>
              <c:idx val="11"/>
              <c:layout>
                <c:manualLayout>
                  <c:x val="1.0185067526415994E-16"/>
                  <c:y val="-0.40065681444991796"/>
                </c:manualLayout>
              </c:layout>
              <c:tx>
                <c:rich>
                  <a:bodyPr/>
                  <a:lstStyle/>
                  <a:p>
                    <a:fld id="{283A8011-DC57-415F-9117-48B5C5BE810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82E-4C23-B4AD-3C380BB2B67A}"/>
                </c:ext>
              </c:extLst>
            </c:dLbl>
            <c:dLbl>
              <c:idx val="12"/>
              <c:layout>
                <c:manualLayout>
                  <c:x val="-2.777777777777676E-3"/>
                  <c:y val="-0.282430213464696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6B9EF9-5278-4BE3-87E8-031632324748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[ZELLBEREICH]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82E-4C23-B4AD-3C380BB2B67A}"/>
                </c:ext>
              </c:extLst>
            </c:dLbl>
            <c:dLbl>
              <c:idx val="13"/>
              <c:layout>
                <c:manualLayout>
                  <c:x val="0"/>
                  <c:y val="-0.70935960591133018"/>
                </c:manualLayout>
              </c:layout>
              <c:tx>
                <c:rich>
                  <a:bodyPr/>
                  <a:lstStyle/>
                  <a:p>
                    <a:fld id="{D63F18FF-3B21-4D7D-8ABC-FD75E1851A27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82E-4C23-B4AD-3C380BB2B67A}"/>
                </c:ext>
              </c:extLst>
            </c:dLbl>
            <c:dLbl>
              <c:idx val="14"/>
              <c:layout>
                <c:manualLayout>
                  <c:x val="1.3979905042319559E-3"/>
                  <c:y val="-0.341543513957307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4BA991-ED40-40F9-8873-28A8E97AA44C}" type="CELLRANGE">
                      <a:rPr lang="en-US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31329209371424E-2"/>
                      <c:h val="0.109464592787970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82E-4C23-B4AD-3C380BB2B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(Chemicals!$A$4:$A$6,Chemicals!$A$8:$A$19)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(Chemicals!$T$4:$T$6,Chemicals!$T$8:$T$19)</c:f>
              <c:numCache>
                <c:formatCode>General</c:formatCode>
                <c:ptCount val="15"/>
                <c:pt idx="0">
                  <c:v>23.048604071872024</c:v>
                </c:pt>
                <c:pt idx="1">
                  <c:v>5.2048605993264543</c:v>
                </c:pt>
                <c:pt idx="2">
                  <c:v>22.543602557745476</c:v>
                </c:pt>
                <c:pt idx="3">
                  <c:v>66.954484867144387</c:v>
                </c:pt>
                <c:pt idx="4">
                  <c:v>30.008303610097187</c:v>
                </c:pt>
                <c:pt idx="5">
                  <c:v>100.48495395119085</c:v>
                </c:pt>
                <c:pt idx="6">
                  <c:v>69.548127300751631</c:v>
                </c:pt>
                <c:pt idx="7">
                  <c:v>77.770736085875967</c:v>
                </c:pt>
                <c:pt idx="8">
                  <c:v>107.12806527877169</c:v>
                </c:pt>
                <c:pt idx="9">
                  <c:v>106.56873540235925</c:v>
                </c:pt>
                <c:pt idx="10">
                  <c:v>25.431819414650914</c:v>
                </c:pt>
                <c:pt idx="11">
                  <c:v>131.24838821240454</c:v>
                </c:pt>
                <c:pt idx="12">
                  <c:v>108.04048834594263</c:v>
                </c:pt>
                <c:pt idx="13">
                  <c:v>269.11377965086081</c:v>
                </c:pt>
                <c:pt idx="14">
                  <c:v>125.60946798129885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(Chemicals!$S$4:$S$6,Chemicals!$S$8:$S$19)</c15:f>
                <c15:dlblRangeCache>
                  <c:ptCount val="15"/>
                  <c:pt idx="0">
                    <c:v>775</c:v>
                  </c:pt>
                  <c:pt idx="1">
                    <c:v>286</c:v>
                  </c:pt>
                  <c:pt idx="2">
                    <c:v>841</c:v>
                  </c:pt>
                  <c:pt idx="3">
                    <c:v>1378</c:v>
                  </c:pt>
                  <c:pt idx="4">
                    <c:v>800</c:v>
                  </c:pt>
                  <c:pt idx="5">
                    <c:v>4044</c:v>
                  </c:pt>
                  <c:pt idx="6">
                    <c:v>1353</c:v>
                  </c:pt>
                  <c:pt idx="7">
                    <c:v>3315</c:v>
                  </c:pt>
                  <c:pt idx="8">
                    <c:v>2015</c:v>
                  </c:pt>
                  <c:pt idx="9">
                    <c:v>3889</c:v>
                  </c:pt>
                  <c:pt idx="10">
                    <c:v>314</c:v>
                  </c:pt>
                  <c:pt idx="11">
                    <c:v>4109</c:v>
                  </c:pt>
                  <c:pt idx="12">
                    <c:v>2409</c:v>
                  </c:pt>
                  <c:pt idx="13">
                    <c:v>7791</c:v>
                  </c:pt>
                  <c:pt idx="14">
                    <c:v>3454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82E-4C23-B4AD-3C380BB2B67A}"/>
            </c:ext>
          </c:extLst>
        </c:ser>
        <c:ser>
          <c:idx val="1"/>
          <c:order val="1"/>
          <c:tx>
            <c:strRef>
              <c:f>Chemicals!$U$2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(Chemicals!$A$4:$A$6,Chemicals!$A$8:$A$19)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(Chemicals!$U$4:$U$6,Chemicals!$U$8:$U$19)</c:f>
              <c:numCache>
                <c:formatCode>General</c:formatCode>
                <c:ptCount val="15"/>
                <c:pt idx="0">
                  <c:v>262.67387917032346</c:v>
                </c:pt>
                <c:pt idx="1">
                  <c:v>121.80925946971347</c:v>
                </c:pt>
                <c:pt idx="2">
                  <c:v>217.61927232841819</c:v>
                </c:pt>
                <c:pt idx="3">
                  <c:v>501.81193948297101</c:v>
                </c:pt>
                <c:pt idx="4">
                  <c:v>202.71200591483972</c:v>
                </c:pt>
                <c:pt idx="5">
                  <c:v>1269.6926113856782</c:v>
                </c:pt>
                <c:pt idx="6">
                  <c:v>292.13660007386005</c:v>
                </c:pt>
                <c:pt idx="7">
                  <c:v>759.46549798091064</c:v>
                </c:pt>
                <c:pt idx="8">
                  <c:v>372.40502474307897</c:v>
                </c:pt>
                <c:pt idx="9">
                  <c:v>1335.1667905466918</c:v>
                </c:pt>
                <c:pt idx="10">
                  <c:v>65.955885891071546</c:v>
                </c:pt>
                <c:pt idx="11">
                  <c:v>1028.7877696404394</c:v>
                </c:pt>
                <c:pt idx="12">
                  <c:v>600.35381849318844</c:v>
                </c:pt>
                <c:pt idx="13">
                  <c:v>1732.1323702156099</c:v>
                </c:pt>
                <c:pt idx="14">
                  <c:v>710.55771734105008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2E-4C23-B4AD-3C380BB2B67A}"/>
            </c:ext>
          </c:extLst>
        </c:ser>
        <c:ser>
          <c:idx val="2"/>
          <c:order val="2"/>
          <c:tx>
            <c:strRef>
              <c:f>Chemicals!$V$2</c:f>
              <c:strCache>
                <c:ptCount val="1"/>
                <c:pt idx="0">
                  <c:v>Fuel-feedstock</c:v>
                </c:pt>
              </c:strCache>
            </c:strRef>
          </c:tx>
          <c:spPr>
            <a:solidFill>
              <a:srgbClr val="6A2618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(Chemicals!$A$4:$A$6,Chemicals!$A$8:$A$19)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(Chemicals!$V$4:$V$6,Chemicals!$V$8:$V$19)</c:f>
              <c:numCache>
                <c:formatCode>General</c:formatCode>
                <c:ptCount val="15"/>
                <c:pt idx="0">
                  <c:v>489.54751675780642</c:v>
                </c:pt>
                <c:pt idx="1">
                  <c:v>158.52587993096012</c:v>
                </c:pt>
                <c:pt idx="2">
                  <c:v>600.75712511383631</c:v>
                </c:pt>
                <c:pt idx="3">
                  <c:v>808.94357564988456</c:v>
                </c:pt>
                <c:pt idx="4">
                  <c:v>567.16969047506313</c:v>
                </c:pt>
                <c:pt idx="5">
                  <c:v>2674.1024346631302</c:v>
                </c:pt>
                <c:pt idx="6">
                  <c:v>990.98527262538835</c:v>
                </c:pt>
                <c:pt idx="7">
                  <c:v>2478.2060270072698</c:v>
                </c:pt>
                <c:pt idx="8">
                  <c:v>1535.8269099781492</c:v>
                </c:pt>
                <c:pt idx="9">
                  <c:v>2447.3844740509489</c:v>
                </c:pt>
                <c:pt idx="10">
                  <c:v>222.16229469427756</c:v>
                </c:pt>
                <c:pt idx="11">
                  <c:v>2948.5138421471561</c:v>
                </c:pt>
                <c:pt idx="12">
                  <c:v>1700.2756931608687</c:v>
                </c:pt>
                <c:pt idx="13">
                  <c:v>5789.9238501335303</c:v>
                </c:pt>
                <c:pt idx="14">
                  <c:v>2617.6128146776509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2E-4C23-B4AD-3C380BB2B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4425807"/>
        <c:axId val="1744430607"/>
      </c:barChart>
      <c:catAx>
        <c:axId val="17444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30607"/>
        <c:crosses val="autoZero"/>
        <c:auto val="1"/>
        <c:lblAlgn val="ctr"/>
        <c:lblOffset val="100"/>
        <c:noMultiLvlLbl val="0"/>
      </c:catAx>
      <c:valAx>
        <c:axId val="174443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Chemicals!$T$2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Chemicals!$A$7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Chemicals!$T$7</c:f>
              <c:numCache>
                <c:formatCode>General</c:formatCode>
                <c:ptCount val="1"/>
                <c:pt idx="0">
                  <c:v>717.8027664310323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7-4E98-9BCD-5B5105FB121E}"/>
            </c:ext>
          </c:extLst>
        </c:ser>
        <c:ser>
          <c:idx val="1"/>
          <c:order val="1"/>
          <c:tx>
            <c:strRef>
              <c:f>Chemicals!$U$2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Chemicals!$A$7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Chemicals!$U$7</c:f>
              <c:numCache>
                <c:formatCode>General</c:formatCode>
                <c:ptCount val="1"/>
                <c:pt idx="0">
                  <c:v>3442.7292846362175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7-4E98-9BCD-5B5105FB121E}"/>
            </c:ext>
          </c:extLst>
        </c:ser>
        <c:ser>
          <c:idx val="2"/>
          <c:order val="2"/>
          <c:tx>
            <c:strRef>
              <c:f>Chemicals!$V$2</c:f>
              <c:strCache>
                <c:ptCount val="1"/>
                <c:pt idx="0">
                  <c:v>Fuel-feedstock</c:v>
                </c:pt>
              </c:strCache>
            </c:strRef>
          </c:tx>
          <c:spPr>
            <a:solidFill>
              <a:srgbClr val="6A2618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95745919368041E-2"/>
                  <c:y val="-0.277130211193587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1CFA57-0879-4CDD-A757-957867187724}" type="CELLRANGE">
                      <a:rPr lang="en-US"/>
                      <a:pPr>
                        <a:defRPr/>
                      </a:pPr>
                      <a:t>[ZELLBEREICH]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199924083284089"/>
                      <c:h val="7.462331021490320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C27-4E98-9BCD-5B5105FB1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Chemicals!$A$7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Chemicals!$V$7</c:f>
              <c:numCache>
                <c:formatCode>General</c:formatCode>
                <c:ptCount val="1"/>
                <c:pt idx="0">
                  <c:v>8065.8679489327506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Chemicals!$S$7</c15:f>
                <c15:dlblRangeCache>
                  <c:ptCount val="1"/>
                  <c:pt idx="0">
                    <c:v>12226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C27-4E98-9BCD-5B5105FB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857136"/>
        <c:axId val="1350859536"/>
      </c:barChart>
      <c:catAx>
        <c:axId val="13508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59536"/>
        <c:crosses val="autoZero"/>
        <c:auto val="1"/>
        <c:lblAlgn val="ctr"/>
        <c:lblOffset val="100"/>
        <c:noMultiLvlLbl val="0"/>
      </c:catAx>
      <c:valAx>
        <c:axId val="135085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0053163492858"/>
          <c:y val="0.29764691201832671"/>
          <c:w val="0.84651495797164966"/>
          <c:h val="0.493245412008589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Chemicals!$M$2</c:f>
              <c:strCache>
                <c:ptCount val="1"/>
                <c:pt idx="0">
                  <c:v>Chlorine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Chemicals!$M$4:$M$19</c:f>
              <c:numCache>
                <c:formatCode>General</c:formatCode>
                <c:ptCount val="16"/>
                <c:pt idx="0">
                  <c:v>9.0478118619597545</c:v>
                </c:pt>
                <c:pt idx="1">
                  <c:v>0.68497463280090576</c:v>
                </c:pt>
                <c:pt idx="2">
                  <c:v>6.3797289549468479</c:v>
                </c:pt>
                <c:pt idx="3">
                  <c:v>258.77041145215441</c:v>
                </c:pt>
                <c:pt idx="4">
                  <c:v>31.486095037357373</c:v>
                </c:pt>
                <c:pt idx="5">
                  <c:v>14.19079481664528</c:v>
                </c:pt>
                <c:pt idx="6">
                  <c:v>34.660783691351654</c:v>
                </c:pt>
                <c:pt idx="7">
                  <c:v>34.921605899611002</c:v>
                </c:pt>
                <c:pt idx="8">
                  <c:v>22.784750855282851</c:v>
                </c:pt>
                <c:pt idx="9">
                  <c:v>54.026468496999037</c:v>
                </c:pt>
                <c:pt idx="10">
                  <c:v>33.363110548085224</c:v>
                </c:pt>
                <c:pt idx="11">
                  <c:v>14.126667214419102</c:v>
                </c:pt>
                <c:pt idx="12">
                  <c:v>103.85225371608249</c:v>
                </c:pt>
                <c:pt idx="13">
                  <c:v>28.704745552878521</c:v>
                </c:pt>
                <c:pt idx="14">
                  <c:v>106.72532228830264</c:v>
                </c:pt>
                <c:pt idx="15">
                  <c:v>53.627551810507633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6-4365-970A-FE9EF7D9483D}"/>
            </c:ext>
          </c:extLst>
        </c:ser>
        <c:ser>
          <c:idx val="1"/>
          <c:order val="1"/>
          <c:tx>
            <c:strRef>
              <c:f>Chemicals!$N$2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rgbClr val="6A261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Chemicals!$N$4:$N$19</c:f>
              <c:numCache>
                <c:formatCode>General</c:formatCode>
                <c:ptCount val="16"/>
                <c:pt idx="0">
                  <c:v>86.584776957767147</c:v>
                </c:pt>
                <c:pt idx="1">
                  <c:v>80.031022228171565</c:v>
                </c:pt>
                <c:pt idx="2">
                  <c:v>34.893207762677001</c:v>
                </c:pt>
                <c:pt idx="3">
                  <c:v>1332.597569141745</c:v>
                </c:pt>
                <c:pt idx="4">
                  <c:v>364.28585765993995</c:v>
                </c:pt>
                <c:pt idx="5">
                  <c:v>16.742805298866521</c:v>
                </c:pt>
                <c:pt idx="6">
                  <c:v>301.36840673738271</c:v>
                </c:pt>
                <c:pt idx="7">
                  <c:v>39.498603975686883</c:v>
                </c:pt>
                <c:pt idx="8">
                  <c:v>19.933104953879749</c:v>
                </c:pt>
                <c:pt idx="9">
                  <c:v>7.3445205114765102</c:v>
                </c:pt>
                <c:pt idx="10">
                  <c:v>676.95589362321959</c:v>
                </c:pt>
                <c:pt idx="11">
                  <c:v>7.6797828992016575</c:v>
                </c:pt>
                <c:pt idx="12">
                  <c:v>259.57080802128644</c:v>
                </c:pt>
                <c:pt idx="13">
                  <c:v>6.6859223683021671</c:v>
                </c:pt>
                <c:pt idx="14">
                  <c:v>264.02744441265418</c:v>
                </c:pt>
                <c:pt idx="15">
                  <c:v>60.216976413589322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6-4365-970A-FE9EF7D9483D}"/>
            </c:ext>
          </c:extLst>
        </c:ser>
        <c:ser>
          <c:idx val="2"/>
          <c:order val="2"/>
          <c:tx>
            <c:strRef>
              <c:f>Chemicals!$O$2</c:f>
              <c:strCache>
                <c:ptCount val="1"/>
                <c:pt idx="0">
                  <c:v> Ammonia</c:v>
                </c:pt>
              </c:strCache>
            </c:strRef>
          </c:tx>
          <c:spPr>
            <a:solidFill>
              <a:srgbClr val="64C8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Chemicals!$O$4:$O$19</c:f>
              <c:numCache>
                <c:formatCode>General</c:formatCode>
                <c:ptCount val="16"/>
                <c:pt idx="0">
                  <c:v>281.18902802246799</c:v>
                </c:pt>
                <c:pt idx="1">
                  <c:v>74.82367072758916</c:v>
                </c:pt>
                <c:pt idx="2">
                  <c:v>140.36284461271478</c:v>
                </c:pt>
                <c:pt idx="3">
                  <c:v>1498.1886598332555</c:v>
                </c:pt>
                <c:pt idx="4">
                  <c:v>80.060750651218228</c:v>
                </c:pt>
                <c:pt idx="5">
                  <c:v>222.91915986055852</c:v>
                </c:pt>
                <c:pt idx="6">
                  <c:v>1471.963371182984</c:v>
                </c:pt>
                <c:pt idx="7">
                  <c:v>106.9762122676738</c:v>
                </c:pt>
                <c:pt idx="8">
                  <c:v>622.51194301040641</c:v>
                </c:pt>
                <c:pt idx="9">
                  <c:v>34.591788550351289</c:v>
                </c:pt>
                <c:pt idx="10">
                  <c:v>754.97382859262052</c:v>
                </c:pt>
                <c:pt idx="11">
                  <c:v>9.9966938637698899</c:v>
                </c:pt>
                <c:pt idx="12">
                  <c:v>1028.5915345308767</c:v>
                </c:pt>
                <c:pt idx="13">
                  <c:v>529.10471870285789</c:v>
                </c:pt>
                <c:pt idx="14">
                  <c:v>595.21833007525447</c:v>
                </c:pt>
                <c:pt idx="15">
                  <c:v>244.29870096728166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6-4365-970A-FE9EF7D9483D}"/>
            </c:ext>
          </c:extLst>
        </c:ser>
        <c:ser>
          <c:idx val="3"/>
          <c:order val="3"/>
          <c:tx>
            <c:strRef>
              <c:f>Chemicals!$P$2</c:f>
              <c:strCache>
                <c:ptCount val="1"/>
                <c:pt idx="0">
                  <c:v>Olefins</c:v>
                </c:pt>
              </c:strCache>
            </c:strRef>
          </c:tx>
          <c:spPr>
            <a:solidFill>
              <a:srgbClr val="15608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Chemicals!$P$4:$P$19</c:f>
              <c:numCache>
                <c:formatCode>General</c:formatCode>
                <c:ptCount val="16"/>
                <c:pt idx="0">
                  <c:v>154.40129090450606</c:v>
                </c:pt>
                <c:pt idx="1">
                  <c:v>44.338332411438422</c:v>
                </c:pt>
                <c:pt idx="2">
                  <c:v>407.00821866966129</c:v>
                </c:pt>
                <c:pt idx="3">
                  <c:v>3307.2954557130997</c:v>
                </c:pt>
                <c:pt idx="4">
                  <c:v>407.26775176078542</c:v>
                </c:pt>
                <c:pt idx="5">
                  <c:v>204.25828972031272</c:v>
                </c:pt>
                <c:pt idx="6">
                  <c:v>832.2979946559517</c:v>
                </c:pt>
                <c:pt idx="7">
                  <c:v>592.08649358809828</c:v>
                </c:pt>
                <c:pt idx="8">
                  <c:v>1233.2335201534161</c:v>
                </c:pt>
                <c:pt idx="9">
                  <c:v>999.89657902116426</c:v>
                </c:pt>
                <c:pt idx="10">
                  <c:v>1160.9273535875491</c:v>
                </c:pt>
                <c:pt idx="11">
                  <c:v>187.68185602260934</c:v>
                </c:pt>
                <c:pt idx="12">
                  <c:v>1483.9704037317538</c:v>
                </c:pt>
                <c:pt idx="13">
                  <c:v>513.94957141553493</c:v>
                </c:pt>
                <c:pt idx="14">
                  <c:v>3530.2418228880229</c:v>
                </c:pt>
                <c:pt idx="15">
                  <c:v>1463.283730504204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6-4365-970A-FE9EF7D9483D}"/>
            </c:ext>
          </c:extLst>
        </c:ser>
        <c:ser>
          <c:idx val="4"/>
          <c:order val="4"/>
          <c:tx>
            <c:strRef>
              <c:f>Chemicals!$Q$2</c:f>
              <c:strCache>
                <c:ptCount val="1"/>
                <c:pt idx="0">
                  <c:v>Aromatic</c:v>
                </c:pt>
              </c:strCache>
            </c:strRef>
          </c:tx>
          <c:spPr>
            <a:solidFill>
              <a:srgbClr val="C6E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Chemicals!$Q$4:$Q$19</c:f>
              <c:numCache>
                <c:formatCode>General</c:formatCode>
                <c:ptCount val="16"/>
                <c:pt idx="0">
                  <c:v>11.466092253300445</c:v>
                </c:pt>
                <c:pt idx="1">
                  <c:v>0</c:v>
                </c:pt>
                <c:pt idx="2">
                  <c:v>0</c:v>
                </c:pt>
                <c:pt idx="3">
                  <c:v>2161.6279038597459</c:v>
                </c:pt>
                <c:pt idx="4">
                  <c:v>81.296544890699209</c:v>
                </c:pt>
                <c:pt idx="5">
                  <c:v>101.81195030361697</c:v>
                </c:pt>
                <c:pt idx="6">
                  <c:v>190.70544373233005</c:v>
                </c:pt>
                <c:pt idx="7">
                  <c:v>173.38608426892986</c:v>
                </c:pt>
                <c:pt idx="8">
                  <c:v>422.34626377885411</c:v>
                </c:pt>
                <c:pt idx="9">
                  <c:v>314.89264342000894</c:v>
                </c:pt>
                <c:pt idx="10">
                  <c:v>96.163813648525405</c:v>
                </c:pt>
                <c:pt idx="11">
                  <c:v>0</c:v>
                </c:pt>
                <c:pt idx="12">
                  <c:v>0</c:v>
                </c:pt>
                <c:pt idx="13">
                  <c:v>607.62404196042644</c:v>
                </c:pt>
                <c:pt idx="14">
                  <c:v>957.60608033576648</c:v>
                </c:pt>
                <c:pt idx="15">
                  <c:v>596.21904030441715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F6-4365-970A-FE9EF7D9483D}"/>
            </c:ext>
          </c:extLst>
        </c:ser>
        <c:ser>
          <c:idx val="5"/>
          <c:order val="5"/>
          <c:tx>
            <c:strRef>
              <c:f>Chemicals!$R$2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5988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Chemicals!$A$4:$A$19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Chemicals!$R$4:$R$19</c:f>
              <c:numCache>
                <c:formatCode>General</c:formatCode>
                <c:ptCount val="16"/>
                <c:pt idx="0">
                  <c:v>232.58100000000056</c:v>
                </c:pt>
                <c:pt idx="1">
                  <c:v>85.662000000000006</c:v>
                </c:pt>
                <c:pt idx="2">
                  <c:v>252.27599999999998</c:v>
                </c:pt>
                <c:pt idx="3">
                  <c:v>3667.9199999999992</c:v>
                </c:pt>
                <c:pt idx="4">
                  <c:v>413.31300000000005</c:v>
                </c:pt>
                <c:pt idx="5">
                  <c:v>239.96699999999998</c:v>
                </c:pt>
                <c:pt idx="6">
                  <c:v>1213.2839999999999</c:v>
                </c:pt>
                <c:pt idx="7">
                  <c:v>405.80099999999993</c:v>
                </c:pt>
                <c:pt idx="8">
                  <c:v>994.63267832221686</c:v>
                </c:pt>
                <c:pt idx="9">
                  <c:v>604.60799999999995</c:v>
                </c:pt>
                <c:pt idx="10">
                  <c:v>1166.7359999999999</c:v>
                </c:pt>
                <c:pt idx="11">
                  <c:v>94.064999999999998</c:v>
                </c:pt>
                <c:pt idx="12">
                  <c:v>1232.5649999999998</c:v>
                </c:pt>
                <c:pt idx="13">
                  <c:v>722.60099999999989</c:v>
                </c:pt>
                <c:pt idx="14">
                  <c:v>2337.3510000000001</c:v>
                </c:pt>
                <c:pt idx="15">
                  <c:v>1036.134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F6-4365-970A-FE9EF7D94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316880"/>
        <c:axId val="1107318800"/>
      </c:barChart>
      <c:catAx>
        <c:axId val="11073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18800"/>
        <c:crosses val="autoZero"/>
        <c:auto val="1"/>
        <c:lblAlgn val="ctr"/>
        <c:lblOffset val="100"/>
        <c:noMultiLvlLbl val="0"/>
      </c:catAx>
      <c:valAx>
        <c:axId val="1107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share in [%]</a:t>
                </a:r>
              </a:p>
            </c:rich>
          </c:tx>
          <c:layout>
            <c:manualLayout>
              <c:xMode val="edge"/>
              <c:yMode val="edge"/>
              <c:x val="4.7683643994974063E-3"/>
              <c:y val="0.26565377299766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99656725543931"/>
          <c:y val="0"/>
          <c:w val="0.77333993801947509"/>
          <c:h val="0.23702837078428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63217887699671"/>
          <c:y val="4.5783586330059259E-2"/>
          <c:w val="0.75123417940223824"/>
          <c:h val="0.59019076223719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Iron &amp;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Overview!$A$2:$A$17</c:f>
              <c:strCache>
                <c:ptCount val="16"/>
                <c:pt idx="0">
                  <c:v>CHI</c:v>
                </c:pt>
                <c:pt idx="1">
                  <c:v>AFR</c:v>
                </c:pt>
                <c:pt idx="2">
                  <c:v>CAN</c:v>
                </c:pt>
                <c:pt idx="3">
                  <c:v>GER</c:v>
                </c:pt>
                <c:pt idx="4">
                  <c:v>WEU</c:v>
                </c:pt>
                <c:pt idx="5">
                  <c:v>CSA</c:v>
                </c:pt>
                <c:pt idx="6">
                  <c:v>JPN</c:v>
                </c:pt>
                <c:pt idx="7">
                  <c:v>MEA</c:v>
                </c:pt>
                <c:pt idx="8">
                  <c:v>IND</c:v>
                </c:pt>
                <c:pt idx="9">
                  <c:v>MEX</c:v>
                </c:pt>
                <c:pt idx="10">
                  <c:v>EEU</c:v>
                </c:pt>
                <c:pt idx="11">
                  <c:v>ODA</c:v>
                </c:pt>
                <c:pt idx="12">
                  <c:v>FSU</c:v>
                </c:pt>
                <c:pt idx="13">
                  <c:v>AUS</c:v>
                </c:pt>
                <c:pt idx="14">
                  <c:v>USA</c:v>
                </c:pt>
                <c:pt idx="15">
                  <c:v>SKO</c:v>
                </c:pt>
              </c:strCache>
            </c:strRef>
          </c:cat>
          <c:val>
            <c:numRef>
              <c:f>Overview!$B$2:$B$17</c:f>
              <c:numCache>
                <c:formatCode>0.00</c:formatCode>
                <c:ptCount val="16"/>
                <c:pt idx="0">
                  <c:v>1.08</c:v>
                </c:pt>
                <c:pt idx="1">
                  <c:v>1.4</c:v>
                </c:pt>
                <c:pt idx="2">
                  <c:v>1.28</c:v>
                </c:pt>
                <c:pt idx="3">
                  <c:v>1.05</c:v>
                </c:pt>
                <c:pt idx="4">
                  <c:v>1.32</c:v>
                </c:pt>
                <c:pt idx="5">
                  <c:v>1.32</c:v>
                </c:pt>
                <c:pt idx="6">
                  <c:v>1.08</c:v>
                </c:pt>
                <c:pt idx="7">
                  <c:v>1.32</c:v>
                </c:pt>
                <c:pt idx="8">
                  <c:v>1.66</c:v>
                </c:pt>
                <c:pt idx="9">
                  <c:v>1.32</c:v>
                </c:pt>
                <c:pt idx="10">
                  <c:v>1.1599999999999999</c:v>
                </c:pt>
                <c:pt idx="11">
                  <c:v>1.32</c:v>
                </c:pt>
                <c:pt idx="12">
                  <c:v>2.09</c:v>
                </c:pt>
                <c:pt idx="13">
                  <c:v>1.1299999999999999</c:v>
                </c:pt>
                <c:pt idx="14">
                  <c:v>1.54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B63-8B96-24690F577F0B}"/>
            </c:ext>
          </c:extLst>
        </c:ser>
        <c:ser>
          <c:idx val="1"/>
          <c:order val="1"/>
          <c:tx>
            <c:strRef>
              <c:f>Overview!$C$1</c:f>
              <c:strCache>
                <c:ptCount val="1"/>
                <c:pt idx="0">
                  <c:v>Non-Ferrous</c:v>
                </c:pt>
              </c:strCache>
            </c:strRef>
          </c:tx>
          <c:spPr>
            <a:solidFill>
              <a:srgbClr val="C6ECFF"/>
            </a:solidFill>
            <a:ln>
              <a:noFill/>
            </a:ln>
            <a:effectLst/>
          </c:spPr>
          <c:invertIfNegative val="0"/>
          <c:cat>
            <c:strRef>
              <c:f>Overview!$A$2:$A$17</c:f>
              <c:strCache>
                <c:ptCount val="16"/>
                <c:pt idx="0">
                  <c:v>CHI</c:v>
                </c:pt>
                <c:pt idx="1">
                  <c:v>AFR</c:v>
                </c:pt>
                <c:pt idx="2">
                  <c:v>CAN</c:v>
                </c:pt>
                <c:pt idx="3">
                  <c:v>GER</c:v>
                </c:pt>
                <c:pt idx="4">
                  <c:v>WEU</c:v>
                </c:pt>
                <c:pt idx="5">
                  <c:v>CSA</c:v>
                </c:pt>
                <c:pt idx="6">
                  <c:v>JPN</c:v>
                </c:pt>
                <c:pt idx="7">
                  <c:v>MEA</c:v>
                </c:pt>
                <c:pt idx="8">
                  <c:v>IND</c:v>
                </c:pt>
                <c:pt idx="9">
                  <c:v>MEX</c:v>
                </c:pt>
                <c:pt idx="10">
                  <c:v>EEU</c:v>
                </c:pt>
                <c:pt idx="11">
                  <c:v>ODA</c:v>
                </c:pt>
                <c:pt idx="12">
                  <c:v>FSU</c:v>
                </c:pt>
                <c:pt idx="13">
                  <c:v>AUS</c:v>
                </c:pt>
                <c:pt idx="14">
                  <c:v>USA</c:v>
                </c:pt>
                <c:pt idx="15">
                  <c:v>SKO</c:v>
                </c:pt>
              </c:strCache>
            </c:strRef>
          </c:cat>
          <c:val>
            <c:numRef>
              <c:f>Overview!$C$2:$C$17</c:f>
              <c:numCache>
                <c:formatCode>0.00</c:formatCode>
                <c:ptCount val="16"/>
                <c:pt idx="0">
                  <c:v>1.4001929046923822</c:v>
                </c:pt>
                <c:pt idx="1">
                  <c:v>1.1096136441674467</c:v>
                </c:pt>
                <c:pt idx="2">
                  <c:v>1.3457319979222413</c:v>
                </c:pt>
                <c:pt idx="3">
                  <c:v>2.2181841865676972</c:v>
                </c:pt>
                <c:pt idx="4">
                  <c:v>1.5063407915078701</c:v>
                </c:pt>
                <c:pt idx="5">
                  <c:v>2.2998898747809493</c:v>
                </c:pt>
                <c:pt idx="6">
                  <c:v>2.3277115176088676</c:v>
                </c:pt>
                <c:pt idx="7">
                  <c:v>2.2186180324239571</c:v>
                </c:pt>
                <c:pt idx="8">
                  <c:v>2.2186180324239571</c:v>
                </c:pt>
                <c:pt idx="9">
                  <c:v>2.2186180324239571</c:v>
                </c:pt>
                <c:pt idx="10">
                  <c:v>2.3913532363240027</c:v>
                </c:pt>
                <c:pt idx="11">
                  <c:v>1.8157428372159345</c:v>
                </c:pt>
                <c:pt idx="12">
                  <c:v>1.6440094149584858</c:v>
                </c:pt>
                <c:pt idx="13">
                  <c:v>2.5439216301812406</c:v>
                </c:pt>
                <c:pt idx="14">
                  <c:v>3.3771465611554108</c:v>
                </c:pt>
                <c:pt idx="15">
                  <c:v>4.8621958244289099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E-4B63-8B96-24690F577F0B}"/>
            </c:ext>
          </c:extLst>
        </c:ser>
        <c:ser>
          <c:idx val="2"/>
          <c:order val="2"/>
          <c:tx>
            <c:strRef>
              <c:f>Overview!$D$1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solidFill>
              <a:srgbClr val="B59880"/>
            </a:solidFill>
            <a:ln>
              <a:noFill/>
            </a:ln>
            <a:effectLst/>
          </c:spPr>
          <c:invertIfNegative val="0"/>
          <c:cat>
            <c:strRef>
              <c:f>Overview!$A$2:$A$17</c:f>
              <c:strCache>
                <c:ptCount val="16"/>
                <c:pt idx="0">
                  <c:v>CHI</c:v>
                </c:pt>
                <c:pt idx="1">
                  <c:v>AFR</c:v>
                </c:pt>
                <c:pt idx="2">
                  <c:v>CAN</c:v>
                </c:pt>
                <c:pt idx="3">
                  <c:v>GER</c:v>
                </c:pt>
                <c:pt idx="4">
                  <c:v>WEU</c:v>
                </c:pt>
                <c:pt idx="5">
                  <c:v>CSA</c:v>
                </c:pt>
                <c:pt idx="6">
                  <c:v>JPN</c:v>
                </c:pt>
                <c:pt idx="7">
                  <c:v>MEA</c:v>
                </c:pt>
                <c:pt idx="8">
                  <c:v>IND</c:v>
                </c:pt>
                <c:pt idx="9">
                  <c:v>MEX</c:v>
                </c:pt>
                <c:pt idx="10">
                  <c:v>EEU</c:v>
                </c:pt>
                <c:pt idx="11">
                  <c:v>ODA</c:v>
                </c:pt>
                <c:pt idx="12">
                  <c:v>FSU</c:v>
                </c:pt>
                <c:pt idx="13">
                  <c:v>AUS</c:v>
                </c:pt>
                <c:pt idx="14">
                  <c:v>USA</c:v>
                </c:pt>
                <c:pt idx="15">
                  <c:v>SKO</c:v>
                </c:pt>
              </c:strCache>
            </c:strRef>
          </c:cat>
          <c:val>
            <c:numRef>
              <c:f>Overview!$D$2:$D$17</c:f>
              <c:numCache>
                <c:formatCode>0.00</c:formatCode>
                <c:ptCount val="16"/>
                <c:pt idx="0">
                  <c:v>1.0444576556276792</c:v>
                </c:pt>
                <c:pt idx="1">
                  <c:v>1.806962792011124</c:v>
                </c:pt>
                <c:pt idx="2">
                  <c:v>1.6138630613622937</c:v>
                </c:pt>
                <c:pt idx="3">
                  <c:v>1.6154019577275496</c:v>
                </c:pt>
                <c:pt idx="4">
                  <c:v>2.456130490578079</c:v>
                </c:pt>
                <c:pt idx="5">
                  <c:v>1.5480341387483303</c:v>
                </c:pt>
                <c:pt idx="6">
                  <c:v>2.1293805411671767</c:v>
                </c:pt>
                <c:pt idx="7">
                  <c:v>1.806962792011124</c:v>
                </c:pt>
                <c:pt idx="8">
                  <c:v>1.806962792011124</c:v>
                </c:pt>
                <c:pt idx="9">
                  <c:v>1.3108184269751928</c:v>
                </c:pt>
                <c:pt idx="10">
                  <c:v>2.0521792139226669</c:v>
                </c:pt>
                <c:pt idx="11">
                  <c:v>1.6751435398065899</c:v>
                </c:pt>
                <c:pt idx="12">
                  <c:v>1.8391360116915987</c:v>
                </c:pt>
                <c:pt idx="13">
                  <c:v>2.7885026526401577</c:v>
                </c:pt>
                <c:pt idx="14">
                  <c:v>1.793917635191197</c:v>
                </c:pt>
                <c:pt idx="15">
                  <c:v>1.6235509707061031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E-4B63-8B96-24690F577F0B}"/>
            </c:ext>
          </c:extLst>
        </c:ser>
        <c:ser>
          <c:idx val="3"/>
          <c:order val="3"/>
          <c:tx>
            <c:strRef>
              <c:f>Overview!$E$1</c:f>
              <c:strCache>
                <c:ptCount val="1"/>
                <c:pt idx="0">
                  <c:v>Pulp &amp; 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Overview!$A$2:$A$17</c:f>
              <c:strCache>
                <c:ptCount val="16"/>
                <c:pt idx="0">
                  <c:v>CHI</c:v>
                </c:pt>
                <c:pt idx="1">
                  <c:v>AFR</c:v>
                </c:pt>
                <c:pt idx="2">
                  <c:v>CAN</c:v>
                </c:pt>
                <c:pt idx="3">
                  <c:v>GER</c:v>
                </c:pt>
                <c:pt idx="4">
                  <c:v>WEU</c:v>
                </c:pt>
                <c:pt idx="5">
                  <c:v>CSA</c:v>
                </c:pt>
                <c:pt idx="6">
                  <c:v>JPN</c:v>
                </c:pt>
                <c:pt idx="7">
                  <c:v>MEA</c:v>
                </c:pt>
                <c:pt idx="8">
                  <c:v>IND</c:v>
                </c:pt>
                <c:pt idx="9">
                  <c:v>MEX</c:v>
                </c:pt>
                <c:pt idx="10">
                  <c:v>EEU</c:v>
                </c:pt>
                <c:pt idx="11">
                  <c:v>ODA</c:v>
                </c:pt>
                <c:pt idx="12">
                  <c:v>FSU</c:v>
                </c:pt>
                <c:pt idx="13">
                  <c:v>AUS</c:v>
                </c:pt>
                <c:pt idx="14">
                  <c:v>USA</c:v>
                </c:pt>
                <c:pt idx="15">
                  <c:v>SKO</c:v>
                </c:pt>
              </c:strCache>
            </c:strRef>
          </c:cat>
          <c:val>
            <c:numRef>
              <c:f>Overview!$E$2:$E$17</c:f>
              <c:numCache>
                <c:formatCode>0.00</c:formatCode>
                <c:ptCount val="16"/>
                <c:pt idx="0">
                  <c:v>1.37</c:v>
                </c:pt>
                <c:pt idx="1">
                  <c:v>1.37</c:v>
                </c:pt>
                <c:pt idx="2">
                  <c:v>1.83</c:v>
                </c:pt>
                <c:pt idx="3">
                  <c:v>1.1100000000000001</c:v>
                </c:pt>
                <c:pt idx="4">
                  <c:v>1.29</c:v>
                </c:pt>
                <c:pt idx="5">
                  <c:v>1.3</c:v>
                </c:pt>
                <c:pt idx="6">
                  <c:v>1.1599999999999999</c:v>
                </c:pt>
                <c:pt idx="7">
                  <c:v>1.64</c:v>
                </c:pt>
                <c:pt idx="8">
                  <c:v>1.37</c:v>
                </c:pt>
                <c:pt idx="9">
                  <c:v>1.37</c:v>
                </c:pt>
                <c:pt idx="10">
                  <c:v>1.42</c:v>
                </c:pt>
                <c:pt idx="11">
                  <c:v>1.37</c:v>
                </c:pt>
                <c:pt idx="12">
                  <c:v>1.22</c:v>
                </c:pt>
                <c:pt idx="13">
                  <c:v>1.37</c:v>
                </c:pt>
                <c:pt idx="14">
                  <c:v>1.52</c:v>
                </c:pt>
                <c:pt idx="1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E-4B63-8B96-24690F577F0B}"/>
            </c:ext>
          </c:extLst>
        </c:ser>
        <c:ser>
          <c:idx val="5"/>
          <c:order val="4"/>
          <c:tx>
            <c:strRef>
              <c:f>Overview!$F$1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6A2618"/>
            </a:solidFill>
            <a:ln>
              <a:noFill/>
            </a:ln>
            <a:effectLst/>
          </c:spPr>
          <c:invertIfNegative val="0"/>
          <c:val>
            <c:numRef>
              <c:f>Overview!$F$2:$F$17</c:f>
              <c:numCache>
                <c:formatCode>0.00</c:formatCode>
                <c:ptCount val="16"/>
                <c:pt idx="0">
                  <c:v>1.056757863096452</c:v>
                </c:pt>
                <c:pt idx="1">
                  <c:v>1.1220004789136599</c:v>
                </c:pt>
                <c:pt idx="2">
                  <c:v>1.1305288523279819</c:v>
                </c:pt>
                <c:pt idx="3">
                  <c:v>1.2797422273384271</c:v>
                </c:pt>
                <c:pt idx="4">
                  <c:v>1.147653479937246</c:v>
                </c:pt>
                <c:pt idx="5">
                  <c:v>1.5131725796500084</c:v>
                </c:pt>
                <c:pt idx="6">
                  <c:v>1.5864008837502654</c:v>
                </c:pt>
                <c:pt idx="7">
                  <c:v>1.5445884513002417</c:v>
                </c:pt>
                <c:pt idx="8">
                  <c:v>1.6145656785206102</c:v>
                </c:pt>
                <c:pt idx="9">
                  <c:v>2.4882252747336446</c:v>
                </c:pt>
                <c:pt idx="10">
                  <c:v>1.8082052518661162</c:v>
                </c:pt>
                <c:pt idx="11">
                  <c:v>2.8033372539248047</c:v>
                </c:pt>
                <c:pt idx="12">
                  <c:v>2.27075364854243</c:v>
                </c:pt>
                <c:pt idx="13">
                  <c:v>1.6206123181197565</c:v>
                </c:pt>
                <c:pt idx="14">
                  <c:v>1.4023615353766246</c:v>
                </c:pt>
                <c:pt idx="15">
                  <c:v>1.4441450789314947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E-4B63-8B96-24690F57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913407"/>
        <c:axId val="1477910047"/>
      </c:barChart>
      <c:lineChart>
        <c:grouping val="standard"/>
        <c:varyColors val="0"/>
        <c:ser>
          <c:idx val="7"/>
          <c:order val="5"/>
          <c:tx>
            <c:strRef>
              <c:f>Overview!$J$1</c:f>
              <c:strCache>
                <c:ptCount val="1"/>
              </c:strCache>
            </c:strRef>
          </c:tx>
          <c:spPr>
            <a:ln w="28575" cap="rnd">
              <a:solidFill>
                <a:srgbClr val="FFFFFF"/>
              </a:solidFill>
              <a:round/>
            </a:ln>
            <a:effectLst/>
          </c:spPr>
          <c:marker>
            <c:symbol val="none"/>
          </c:marker>
          <c:val>
            <c:numRef>
              <c:f>Overview!$I$2:$I$17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9-4814-A3A1-7C676DDDF2FA}"/>
            </c:ext>
          </c:extLst>
        </c:ser>
        <c:ser>
          <c:idx val="4"/>
          <c:order val="6"/>
          <c:tx>
            <c:strRef>
              <c:f>Overview!$G$1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Overview!$A$2:$A$17</c:f>
              <c:strCache>
                <c:ptCount val="16"/>
                <c:pt idx="0">
                  <c:v>CHI</c:v>
                </c:pt>
                <c:pt idx="1">
                  <c:v>AFR</c:v>
                </c:pt>
                <c:pt idx="2">
                  <c:v>CAN</c:v>
                </c:pt>
                <c:pt idx="3">
                  <c:v>GER</c:v>
                </c:pt>
                <c:pt idx="4">
                  <c:v>WEU</c:v>
                </c:pt>
                <c:pt idx="5">
                  <c:v>CSA</c:v>
                </c:pt>
                <c:pt idx="6">
                  <c:v>JPN</c:v>
                </c:pt>
                <c:pt idx="7">
                  <c:v>MEA</c:v>
                </c:pt>
                <c:pt idx="8">
                  <c:v>IND</c:v>
                </c:pt>
                <c:pt idx="9">
                  <c:v>MEX</c:v>
                </c:pt>
                <c:pt idx="10">
                  <c:v>EEU</c:v>
                </c:pt>
                <c:pt idx="11">
                  <c:v>ODA</c:v>
                </c:pt>
                <c:pt idx="12">
                  <c:v>FSU</c:v>
                </c:pt>
                <c:pt idx="13">
                  <c:v>AUS</c:v>
                </c:pt>
                <c:pt idx="14">
                  <c:v>USA</c:v>
                </c:pt>
                <c:pt idx="15">
                  <c:v>SKO</c:v>
                </c:pt>
              </c:strCache>
            </c:strRef>
          </c:cat>
          <c:val>
            <c:numRef>
              <c:f>Overview!$G$2:$G$17</c:f>
              <c:numCache>
                <c:formatCode>0.0</c:formatCode>
                <c:ptCount val="16"/>
                <c:pt idx="0">
                  <c:v>1.1902816846833029</c:v>
                </c:pt>
                <c:pt idx="1">
                  <c:v>1.3617153830184461</c:v>
                </c:pt>
                <c:pt idx="2">
                  <c:v>1.4400247823225034</c:v>
                </c:pt>
                <c:pt idx="3">
                  <c:v>1.4546656743267348</c:v>
                </c:pt>
                <c:pt idx="4">
                  <c:v>1.544024952404639</c:v>
                </c:pt>
                <c:pt idx="5">
                  <c:v>1.5962193186358575</c:v>
                </c:pt>
                <c:pt idx="6">
                  <c:v>1.6566985885052621</c:v>
                </c:pt>
                <c:pt idx="7">
                  <c:v>1.7060338551470644</c:v>
                </c:pt>
                <c:pt idx="8">
                  <c:v>1.7340293005911385</c:v>
                </c:pt>
                <c:pt idx="9">
                  <c:v>1.7415323468265591</c:v>
                </c:pt>
                <c:pt idx="10">
                  <c:v>1.7663475404225573</c:v>
                </c:pt>
                <c:pt idx="11">
                  <c:v>1.796844726189466</c:v>
                </c:pt>
                <c:pt idx="12">
                  <c:v>1.8127798150385028</c:v>
                </c:pt>
                <c:pt idx="13">
                  <c:v>1.8906073201882312</c:v>
                </c:pt>
                <c:pt idx="14">
                  <c:v>1.9266851463446464</c:v>
                </c:pt>
                <c:pt idx="15">
                  <c:v>2.0259783748133016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E-4B63-8B96-24690F577F0B}"/>
            </c:ext>
          </c:extLst>
        </c:ser>
        <c:ser>
          <c:idx val="6"/>
          <c:order val="7"/>
          <c:tx>
            <c:strRef>
              <c:f>Overview!$H$1</c:f>
              <c:strCache>
                <c:ptCount val="1"/>
                <c:pt idx="0">
                  <c:v>Average without Non-Ferrous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Overview!$H$2:$H$17</c:f>
              <c:numCache>
                <c:formatCode>0.0</c:formatCode>
                <c:ptCount val="16"/>
                <c:pt idx="0">
                  <c:v>1.1378038796810328</c:v>
                </c:pt>
                <c:pt idx="1">
                  <c:v>1.424740817731196</c:v>
                </c:pt>
                <c:pt idx="2">
                  <c:v>1.4635979784225688</c:v>
                </c:pt>
                <c:pt idx="3">
                  <c:v>1.2637860462664943</c:v>
                </c:pt>
                <c:pt idx="4">
                  <c:v>1.5534459926288311</c:v>
                </c:pt>
                <c:pt idx="5">
                  <c:v>1.4203016795995849</c:v>
                </c:pt>
                <c:pt idx="6">
                  <c:v>1.4889453562293604</c:v>
                </c:pt>
                <c:pt idx="7">
                  <c:v>1.5778878108278414</c:v>
                </c:pt>
                <c:pt idx="8">
                  <c:v>1.6128821176329335</c:v>
                </c:pt>
                <c:pt idx="9">
                  <c:v>1.6222609254272093</c:v>
                </c:pt>
                <c:pt idx="10">
                  <c:v>1.6100961164471959</c:v>
                </c:pt>
                <c:pt idx="11">
                  <c:v>1.7921201984328488</c:v>
                </c:pt>
                <c:pt idx="12">
                  <c:v>1.8549724150585072</c:v>
                </c:pt>
                <c:pt idx="13">
                  <c:v>1.7272787426899787</c:v>
                </c:pt>
                <c:pt idx="14">
                  <c:v>1.5640697926419553</c:v>
                </c:pt>
                <c:pt idx="15">
                  <c:v>1.3169240124093995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9-4814-A3A1-7C676DDD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641759"/>
        <c:axId val="1337637439"/>
      </c:lineChart>
      <c:catAx>
        <c:axId val="1477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10047"/>
        <c:crosses val="autoZero"/>
        <c:auto val="1"/>
        <c:lblAlgn val="ctr"/>
        <c:lblOffset val="100"/>
        <c:noMultiLvlLbl val="0"/>
      </c:catAx>
      <c:valAx>
        <c:axId val="14779100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I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nefficiency factor - Subsector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13407"/>
        <c:crosses val="autoZero"/>
        <c:crossBetween val="between"/>
      </c:valAx>
      <c:valAx>
        <c:axId val="1337637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Inefficiency factor -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41759"/>
        <c:crosses val="max"/>
        <c:crossBetween val="between"/>
      </c:valAx>
      <c:catAx>
        <c:axId val="133764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637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631782642149252E-2"/>
          <c:y val="0.77051273375984253"/>
          <c:w val="0.85026579986454298"/>
          <c:h val="0.20604976624015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885049536621255"/>
          <c:y val="0.10484386931665737"/>
          <c:w val="0.32154779819529067"/>
          <c:h val="0.77590758054196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'Iron&amp;Steel'!$M$2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'Iron&amp;Steel'!$A$7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'Iron&amp;Steel'!$M$7</c:f>
              <c:numCache>
                <c:formatCode>General</c:formatCode>
                <c:ptCount val="1"/>
                <c:pt idx="0">
                  <c:v>2197.3517259119999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E-44E9-A4C2-1404090F1F52}"/>
            </c:ext>
          </c:extLst>
        </c:ser>
        <c:ser>
          <c:idx val="1"/>
          <c:order val="1"/>
          <c:tx>
            <c:strRef>
              <c:f>'Iron&amp;Steel'!$N$2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3.4806992396653517E-2"/>
                  <c:y val="-0.37447113697810247"/>
                </c:manualLayout>
              </c:layout>
              <c:tx>
                <c:rich>
                  <a:bodyPr wrap="square"/>
                  <a:lstStyle/>
                  <a:p>
                    <a:pPr>
                      <a:defRPr sz="1000" b="0" strike="noStrike" spc="-1">
                        <a:solidFill>
                          <a:srgbClr val="000000"/>
                        </a:solidFill>
                        <a:latin typeface="Calibri"/>
                      </a:defRPr>
                    </a:pPr>
                    <a:fld id="{668D2C68-3FAA-401F-91F4-C214FDE2BA48}" type="CELLRANGE">
                      <a:rPr lang="en-US"/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t>[ZELLBEREICH]</a:t>
                    </a:fld>
                    <a:endParaRPr lang="en-GB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53113832550501194"/>
                      <c:h val="0.144324396838173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27E-44E9-A4C2-1404090F1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'Iron&amp;Steel'!$A$7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'Iron&amp;Steel'!$N$7</c:f>
              <c:numCache>
                <c:formatCode>General</c:formatCode>
                <c:ptCount val="1"/>
                <c:pt idx="0">
                  <c:v>14641.980734088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'Iron&amp;Steel'!$L$7</c15:f>
                <c15:dlblRangeCache>
                  <c:ptCount val="1"/>
                  <c:pt idx="0">
                    <c:v>16839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27E-44E9-A4C2-1404090F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18933"/>
        <c:axId val="14849875"/>
      </c:barChart>
      <c:catAx>
        <c:axId val="34718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49875"/>
        <c:crosses val="autoZero"/>
        <c:auto val="1"/>
        <c:lblAlgn val="ctr"/>
        <c:lblOffset val="100"/>
        <c:noMultiLvlLbl val="0"/>
      </c:catAx>
      <c:valAx>
        <c:axId val="148498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71893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'Iron&amp;Steel'!$B$2</c:f>
              <c:strCache>
                <c:ptCount val="1"/>
                <c:pt idx="0">
                  <c:v>BF-BOF</c:v>
                </c:pt>
              </c:strCache>
            </c:strRef>
          </c:tx>
          <c:spPr>
            <a:solidFill>
              <a:srgbClr val="155E7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'Iron&amp;Steel'!$A$4:$A$19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'Iron&amp;Steel'!$B$4:$B$19</c:f>
              <c:numCache>
                <c:formatCode>0.0</c:formatCode>
                <c:ptCount val="16"/>
                <c:pt idx="0">
                  <c:v>139.07060000000001</c:v>
                </c:pt>
                <c:pt idx="1">
                  <c:v>88.987229999999997</c:v>
                </c:pt>
                <c:pt idx="2">
                  <c:v>130.32990000000001</c:v>
                </c:pt>
                <c:pt idx="3">
                  <c:v>15215.82</c:v>
                </c:pt>
                <c:pt idx="4">
                  <c:v>667.74559999999997</c:v>
                </c:pt>
                <c:pt idx="5">
                  <c:v>376.04469999999998</c:v>
                </c:pt>
                <c:pt idx="6">
                  <c:v>1590.22</c:v>
                </c:pt>
                <c:pt idx="7">
                  <c:v>532.06989999999996</c:v>
                </c:pt>
                <c:pt idx="8">
                  <c:v>1417.26</c:v>
                </c:pt>
                <c:pt idx="9">
                  <c:v>1508.7049999999999</c:v>
                </c:pt>
                <c:pt idx="10">
                  <c:v>258.57220000000001</c:v>
                </c:pt>
                <c:pt idx="11">
                  <c:v>86.392330000000001</c:v>
                </c:pt>
                <c:pt idx="12">
                  <c:v>775.67750000000001</c:v>
                </c:pt>
                <c:pt idx="13">
                  <c:v>919.41110000000003</c:v>
                </c:pt>
                <c:pt idx="14">
                  <c:v>470.2022</c:v>
                </c:pt>
                <c:pt idx="15">
                  <c:v>1078.616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4-465F-8F0D-D0D7822386EC}"/>
            </c:ext>
          </c:extLst>
        </c:ser>
        <c:ser>
          <c:idx val="1"/>
          <c:order val="1"/>
          <c:tx>
            <c:strRef>
              <c:f>'Iron&amp;Steel'!$C$2</c:f>
              <c:strCache>
                <c:ptCount val="1"/>
                <c:pt idx="0">
                  <c:v>DRI-EAF</c:v>
                </c:pt>
              </c:strCache>
            </c:strRef>
          </c:tx>
          <c:spPr>
            <a:solidFill>
              <a:srgbClr val="6A261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'Iron&amp;Steel'!$A$4:$A$19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'Iron&amp;Steel'!$C$4:$C$19</c:f>
              <c:numCache>
                <c:formatCode>0.0</c:formatCode>
                <c:ptCount val="16"/>
                <c:pt idx="0">
                  <c:v>146.7731</c:v>
                </c:pt>
                <c:pt idx="1">
                  <c:v>0</c:v>
                </c:pt>
                <c:pt idx="2">
                  <c:v>33.57685</c:v>
                </c:pt>
                <c:pt idx="3">
                  <c:v>0</c:v>
                </c:pt>
                <c:pt idx="4">
                  <c:v>52.194920000000003</c:v>
                </c:pt>
                <c:pt idx="5">
                  <c:v>0</c:v>
                </c:pt>
                <c:pt idx="6">
                  <c:v>158.8366</c:v>
                </c:pt>
                <c:pt idx="7">
                  <c:v>11.2593</c:v>
                </c:pt>
                <c:pt idx="8">
                  <c:v>687.88319999999999</c:v>
                </c:pt>
                <c:pt idx="9">
                  <c:v>0</c:v>
                </c:pt>
                <c:pt idx="10">
                  <c:v>795.36929999999995</c:v>
                </c:pt>
                <c:pt idx="11">
                  <c:v>120.0724</c:v>
                </c:pt>
                <c:pt idx="12">
                  <c:v>19.703779999999998</c:v>
                </c:pt>
                <c:pt idx="13">
                  <c:v>0</c:v>
                </c:pt>
                <c:pt idx="14">
                  <c:v>67.354770000000002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4-465F-8F0D-D0D7822386EC}"/>
            </c:ext>
          </c:extLst>
        </c:ser>
        <c:ser>
          <c:idx val="2"/>
          <c:order val="2"/>
          <c:tx>
            <c:strRef>
              <c:f>'Iron&amp;Steel'!$D$2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rgbClr val="C6E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'Iron&amp;Steel'!$A$4:$A$19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'Iron&amp;Steel'!$D$4:$D$19</c:f>
              <c:numCache>
                <c:formatCode>0.0</c:formatCode>
                <c:ptCount val="16"/>
                <c:pt idx="0">
                  <c:v>10.2502</c:v>
                </c:pt>
                <c:pt idx="1">
                  <c:v>5.7061840000000004</c:v>
                </c:pt>
                <c:pt idx="2">
                  <c:v>13.66961</c:v>
                </c:pt>
                <c:pt idx="3">
                  <c:v>376.15449999999998</c:v>
                </c:pt>
                <c:pt idx="4">
                  <c:v>23.476949999999999</c:v>
                </c:pt>
                <c:pt idx="5">
                  <c:v>22.266459999999999</c:v>
                </c:pt>
                <c:pt idx="6">
                  <c:v>40.190219999999997</c:v>
                </c:pt>
                <c:pt idx="7">
                  <c:v>39.197139999999997</c:v>
                </c:pt>
                <c:pt idx="8">
                  <c:v>6.4899120000000003</c:v>
                </c:pt>
                <c:pt idx="9">
                  <c:v>72.443839999999994</c:v>
                </c:pt>
                <c:pt idx="10">
                  <c:v>68.130660000000006</c:v>
                </c:pt>
                <c:pt idx="11">
                  <c:v>26.313939999999999</c:v>
                </c:pt>
                <c:pt idx="12">
                  <c:v>66.938959999999994</c:v>
                </c:pt>
                <c:pt idx="13">
                  <c:v>68.009879999999995</c:v>
                </c:pt>
                <c:pt idx="14">
                  <c:v>158.7586</c:v>
                </c:pt>
                <c:pt idx="15">
                  <c:v>119.92919999999999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4-465F-8F0D-D0D78223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529839"/>
        <c:axId val="2060506799"/>
      </c:barChart>
      <c:catAx>
        <c:axId val="20605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06799"/>
        <c:crosses val="autoZero"/>
        <c:auto val="1"/>
        <c:lblAlgn val="ctr"/>
        <c:lblOffset val="100"/>
        <c:noMultiLvlLbl val="0"/>
      </c:catAx>
      <c:valAx>
        <c:axId val="20605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'Non-Ferrous'!$Q$2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2.5150357550949277E-3"/>
                  <c:y val="-0.1597242737567702"/>
                </c:manualLayout>
              </c:layout>
              <c:tx>
                <c:rich>
                  <a:bodyPr/>
                  <a:lstStyle/>
                  <a:p>
                    <a:fld id="{9540B148-3327-4598-8498-BA20BD6DFFC4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9D-4A56-8B05-9C0A88E21425}"/>
                </c:ext>
              </c:extLst>
            </c:dLbl>
            <c:dLbl>
              <c:idx val="1"/>
              <c:layout>
                <c:manualLayout>
                  <c:x val="-2.7983091162080745E-3"/>
                  <c:y val="-0.23629246676514026"/>
                </c:manualLayout>
              </c:layout>
              <c:tx>
                <c:rich>
                  <a:bodyPr/>
                  <a:lstStyle/>
                  <a:p>
                    <a:fld id="{DF60FFAE-5875-445B-A113-9F220604775E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99D-4A56-8B05-9C0A88E21425}"/>
                </c:ext>
              </c:extLst>
            </c:dLbl>
            <c:dLbl>
              <c:idx val="2"/>
              <c:layout>
                <c:manualLayout>
                  <c:x val="-2.5149527757794229E-3"/>
                  <c:y val="-0.1837551288363696"/>
                </c:manualLayout>
              </c:layout>
              <c:tx>
                <c:rich>
                  <a:bodyPr/>
                  <a:lstStyle/>
                  <a:p>
                    <a:fld id="{F9DD5834-9CE0-416A-8C1D-B3D4278B522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99D-4A56-8B05-9C0A88E21425}"/>
                </c:ext>
              </c:extLst>
            </c:dLbl>
            <c:dLbl>
              <c:idx val="3"/>
              <c:layout>
                <c:manualLayout>
                  <c:x val="-5.6649234155681455E-4"/>
                  <c:y val="-0.1895913343180699"/>
                </c:manualLayout>
              </c:layout>
              <c:tx>
                <c:rich>
                  <a:bodyPr/>
                  <a:lstStyle/>
                  <a:p>
                    <a:fld id="{0D6FA4D2-568B-47B4-B362-4AA3167EC95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99D-4A56-8B05-9C0A88E21425}"/>
                </c:ext>
              </c:extLst>
            </c:dLbl>
            <c:dLbl>
              <c:idx val="4"/>
              <c:layout>
                <c:manualLayout>
                  <c:x val="-4.6108456194586459E-17"/>
                  <c:y val="-9.6048470922917004E-2"/>
                </c:manualLayout>
              </c:layout>
              <c:tx>
                <c:rich>
                  <a:bodyPr/>
                  <a:lstStyle/>
                  <a:p>
                    <a:fld id="{AAE6CE76-B18C-4701-A733-33EF7F0ED2A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99D-4A56-8B05-9C0A88E21425}"/>
                </c:ext>
              </c:extLst>
            </c:dLbl>
            <c:dLbl>
              <c:idx val="5"/>
              <c:layout>
                <c:manualLayout>
                  <c:x val="-2.2318167746512856E-3"/>
                  <c:y val="-0.31624322993599213"/>
                </c:manualLayout>
              </c:layout>
              <c:tx>
                <c:rich>
                  <a:bodyPr/>
                  <a:lstStyle/>
                  <a:p>
                    <a:fld id="{5B47D03B-055D-4565-94DA-D4D2AC37E11A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99D-4A56-8B05-9C0A88E21425}"/>
                </c:ext>
              </c:extLst>
            </c:dLbl>
            <c:dLbl>
              <c:idx val="6"/>
              <c:layout>
                <c:manualLayout>
                  <c:x val="-2.51503575509502E-3"/>
                  <c:y val="-9.7441873187811279E-2"/>
                </c:manualLayout>
              </c:layout>
              <c:tx>
                <c:rich>
                  <a:bodyPr/>
                  <a:lstStyle/>
                  <a:p>
                    <a:fld id="{66B47EC2-9B71-4146-875A-E2C48FE519EE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99D-4A56-8B05-9C0A88E21425}"/>
                </c:ext>
              </c:extLst>
            </c:dLbl>
            <c:dLbl>
              <c:idx val="7"/>
              <c:layout>
                <c:manualLayout>
                  <c:x val="-2.798309116208049E-3"/>
                  <c:y val="-0.33925324142458557"/>
                </c:manualLayout>
              </c:layout>
              <c:tx>
                <c:rich>
                  <a:bodyPr/>
                  <a:lstStyle/>
                  <a:p>
                    <a:fld id="{A3551410-986E-41DB-921A-91B894D5913C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99D-4A56-8B05-9C0A88E21425}"/>
                </c:ext>
              </c:extLst>
            </c:dLbl>
            <c:dLbl>
              <c:idx val="8"/>
              <c:layout>
                <c:manualLayout>
                  <c:x val="0"/>
                  <c:y val="-0.10832102412604641"/>
                </c:manualLayout>
              </c:layout>
              <c:tx>
                <c:rich>
                  <a:bodyPr/>
                  <a:lstStyle/>
                  <a:p>
                    <a:fld id="{E4BD4416-071D-4B94-91C6-4222A9B13BC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99D-4A56-8B05-9C0A88E21425}"/>
                </c:ext>
              </c:extLst>
            </c:dLbl>
            <c:dLbl>
              <c:idx val="9"/>
              <c:layout>
                <c:manualLayout>
                  <c:x val="0"/>
                  <c:y val="-0.4861803162098583"/>
                </c:manualLayout>
              </c:layout>
              <c:tx>
                <c:rich>
                  <a:bodyPr/>
                  <a:lstStyle/>
                  <a:p>
                    <a:fld id="{FED25B20-0DF0-4414-BF17-4D73F8C0EA79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99D-4A56-8B05-9C0A88E21425}"/>
                </c:ext>
              </c:extLst>
            </c:dLbl>
            <c:dLbl>
              <c:idx val="10"/>
              <c:layout>
                <c:manualLayout>
                  <c:x val="5.6649234155676327E-4"/>
                  <c:y val="-6.5092729361562449E-2"/>
                </c:manualLayout>
              </c:layout>
              <c:tx>
                <c:rich>
                  <a:bodyPr/>
                  <a:lstStyle/>
                  <a:p>
                    <a:fld id="{C2B9088F-1F94-4077-A0CB-137A8448004E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99D-4A56-8B05-9C0A88E21425}"/>
                </c:ext>
              </c:extLst>
            </c:dLbl>
            <c:dLbl>
              <c:idx val="11"/>
              <c:layout>
                <c:manualLayout>
                  <c:x val="-2.51503575509502E-3"/>
                  <c:y val="-0.11796050112150555"/>
                </c:manualLayout>
              </c:layout>
              <c:tx>
                <c:rich>
                  <a:bodyPr/>
                  <a:lstStyle/>
                  <a:p>
                    <a:fld id="{5E8F57F6-36A7-4420-87C1-C8111FE7E092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99D-4A56-8B05-9C0A88E21425}"/>
                </c:ext>
              </c:extLst>
            </c:dLbl>
            <c:dLbl>
              <c:idx val="12"/>
              <c:layout>
                <c:manualLayout>
                  <c:x val="-2.5150357550949277E-3"/>
                  <c:y val="-9.4748071557525154E-2"/>
                </c:manualLayout>
              </c:layout>
              <c:tx>
                <c:rich>
                  <a:bodyPr/>
                  <a:lstStyle/>
                  <a:p>
                    <a:fld id="{2F3EB628-69D6-405C-AAE5-45DCDA4AFBC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99D-4A56-8B05-9C0A88E21425}"/>
                </c:ext>
              </c:extLst>
            </c:dLbl>
            <c:dLbl>
              <c:idx val="13"/>
              <c:layout>
                <c:manualLayout>
                  <c:x val="-3.0816654566367774E-3"/>
                  <c:y val="-0.22987417254773237"/>
                </c:manualLayout>
              </c:layout>
              <c:tx>
                <c:rich>
                  <a:bodyPr/>
                  <a:lstStyle/>
                  <a:p>
                    <a:fld id="{BC955BEC-FA42-46A5-90C9-F184CE7B921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99D-4A56-8B05-9C0A88E21425}"/>
                </c:ext>
              </c:extLst>
            </c:dLbl>
            <c:dLbl>
              <c:idx val="14"/>
              <c:layout>
                <c:manualLayout>
                  <c:x val="-5.3132618919874714E-3"/>
                  <c:y val="-0.27539416817112533"/>
                </c:manualLayout>
              </c:layout>
              <c:tx>
                <c:rich>
                  <a:bodyPr/>
                  <a:lstStyle/>
                  <a:p>
                    <a:fld id="{2CF635F1-8865-46CC-B6AC-0041D9AC5F8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99D-4A56-8B05-9C0A88E21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anchor="t" anchorCtr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('Non-Ferrous'!$A$4:$A$6,'Non-Ferrous'!$A$8:$A$19)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('Non-Ferrous'!$Q$4:$Q$6,'Non-Ferrous'!$Q$8:$Q$19)</c:f>
              <c:numCache>
                <c:formatCode>0.00</c:formatCode>
                <c:ptCount val="15"/>
                <c:pt idx="0">
                  <c:v>111.32386024190411</c:v>
                </c:pt>
                <c:pt idx="1">
                  <c:v>247.72007325759031</c:v>
                </c:pt>
                <c:pt idx="2">
                  <c:v>196.46643082762731</c:v>
                </c:pt>
                <c:pt idx="3">
                  <c:v>159.74124943478679</c:v>
                </c:pt>
                <c:pt idx="4">
                  <c:v>64.534081893580208</c:v>
                </c:pt>
                <c:pt idx="5">
                  <c:v>370.27878597622174</c:v>
                </c:pt>
                <c:pt idx="6">
                  <c:v>67.055539362890258</c:v>
                </c:pt>
                <c:pt idx="7">
                  <c:v>407.56862597407445</c:v>
                </c:pt>
                <c:pt idx="8">
                  <c:v>35.97488182884782</c:v>
                </c:pt>
                <c:pt idx="9">
                  <c:v>647.48124199774065</c:v>
                </c:pt>
                <c:pt idx="10">
                  <c:v>14.431573072835576</c:v>
                </c:pt>
                <c:pt idx="11">
                  <c:v>92.774085894930167</c:v>
                </c:pt>
                <c:pt idx="12">
                  <c:v>20.333573169697466</c:v>
                </c:pt>
                <c:pt idx="13">
                  <c:v>188.44071938010458</c:v>
                </c:pt>
                <c:pt idx="14">
                  <c:v>277.43044045374791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('Non-Ferrous'!$P$4:$P$6,'Non-Ferrous'!$P$8:$P$19)</c15:f>
                <c15:dlblRangeCache>
                  <c:ptCount val="15"/>
                  <c:pt idx="0">
                    <c:v>173</c:v>
                  </c:pt>
                  <c:pt idx="1">
                    <c:v>330</c:v>
                  </c:pt>
                  <c:pt idx="2">
                    <c:v>257</c:v>
                  </c:pt>
                  <c:pt idx="3">
                    <c:v>244</c:v>
                  </c:pt>
                  <c:pt idx="4">
                    <c:v>93</c:v>
                  </c:pt>
                  <c:pt idx="5">
                    <c:v>504</c:v>
                  </c:pt>
                  <c:pt idx="6">
                    <c:v>97</c:v>
                  </c:pt>
                  <c:pt idx="7">
                    <c:v>533</c:v>
                  </c:pt>
                  <c:pt idx="8">
                    <c:v>90</c:v>
                  </c:pt>
                  <c:pt idx="9">
                    <c:v>844</c:v>
                  </c:pt>
                  <c:pt idx="10">
                    <c:v>14</c:v>
                  </c:pt>
                  <c:pt idx="11">
                    <c:v>124</c:v>
                  </c:pt>
                  <c:pt idx="12">
                    <c:v>45</c:v>
                  </c:pt>
                  <c:pt idx="13">
                    <c:v>307</c:v>
                  </c:pt>
                  <c:pt idx="14">
                    <c:v>402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99D-4A56-8B05-9C0A88E21425}"/>
            </c:ext>
          </c:extLst>
        </c:ser>
        <c:ser>
          <c:idx val="1"/>
          <c:order val="1"/>
          <c:tx>
            <c:strRef>
              <c:f>'Non-Ferrous'!$R$2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('Non-Ferrous'!$A$4:$A$6,'Non-Ferrous'!$A$8:$A$19)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('Non-Ferrous'!$R$4:$R$6,'Non-Ferrous'!$R$8:$R$19)</c:f>
              <c:numCache>
                <c:formatCode>0.00</c:formatCode>
                <c:ptCount val="15"/>
                <c:pt idx="0">
                  <c:v>61.549111758095876</c:v>
                </c:pt>
                <c:pt idx="1">
                  <c:v>82.074162742409683</c:v>
                </c:pt>
                <c:pt idx="2">
                  <c:v>60.770561172372659</c:v>
                </c:pt>
                <c:pt idx="3">
                  <c:v>84.432926565213236</c:v>
                </c:pt>
                <c:pt idx="4">
                  <c:v>28.161670106419781</c:v>
                </c:pt>
                <c:pt idx="5">
                  <c:v>133.43512202377832</c:v>
                </c:pt>
                <c:pt idx="6">
                  <c:v>30.078220637109744</c:v>
                </c:pt>
                <c:pt idx="7">
                  <c:v>125.31603507548351</c:v>
                </c:pt>
                <c:pt idx="8">
                  <c:v>53.580770171152189</c:v>
                </c:pt>
                <c:pt idx="9">
                  <c:v>196.52605533140058</c:v>
                </c:pt>
                <c:pt idx="10">
                  <c:v>0</c:v>
                </c:pt>
                <c:pt idx="11">
                  <c:v>30.903986105069851</c:v>
                </c:pt>
                <c:pt idx="12">
                  <c:v>24.548922830302541</c:v>
                </c:pt>
                <c:pt idx="13">
                  <c:v>118.45172061989544</c:v>
                </c:pt>
                <c:pt idx="14">
                  <c:v>124.79543554625211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9D-4A56-8B05-9C0A88E2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7158"/>
        <c:axId val="90456488"/>
      </c:barChart>
      <c:catAx>
        <c:axId val="219271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456488"/>
        <c:crosses val="autoZero"/>
        <c:auto val="1"/>
        <c:lblAlgn val="ctr"/>
        <c:lblOffset val="100"/>
        <c:noMultiLvlLbl val="0"/>
      </c:catAx>
      <c:valAx>
        <c:axId val="904564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927158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455536336279408"/>
          <c:y val="9.9072173493317997E-2"/>
          <c:w val="0.33303698789185604"/>
          <c:h val="0.78824395547602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'Non-Ferrous'!$Q$2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'Non-Ferrous'!$A$7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'Non-Ferrous'!$Q$7</c:f>
              <c:numCache>
                <c:formatCode>0.00</c:formatCode>
                <c:ptCount val="1"/>
                <c:pt idx="0">
                  <c:v>2550.3638597063514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8-4407-BE38-BC5D2E6360A1}"/>
            </c:ext>
          </c:extLst>
        </c:ser>
        <c:ser>
          <c:idx val="1"/>
          <c:order val="1"/>
          <c:tx>
            <c:strRef>
              <c:f>'Non-Ferrous'!$R$2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4.7389995960816498E-7"/>
                  <c:y val="-0.12955734435868807"/>
                </c:manualLayout>
              </c:layout>
              <c:tx>
                <c:rich>
                  <a:bodyPr/>
                  <a:lstStyle/>
                  <a:p>
                    <a:fld id="{FEFCA6D4-97F5-44B7-8136-D01200C1C14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108131302295641"/>
                      <c:h val="0.1329826672144296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DF8-4407-BE38-BC5D2E636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'Non-Ferrous'!$A$7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'Non-Ferrous'!$R$7</c:f>
              <c:numCache>
                <c:formatCode>0.00</c:formatCode>
                <c:ptCount val="1"/>
                <c:pt idx="0">
                  <c:v>834.03592029364893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'Non-Ferrous'!$P$7</c15:f>
                <c15:dlblRangeCache>
                  <c:ptCount val="1"/>
                  <c:pt idx="0">
                    <c:v>3384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DF8-4407-BE38-BC5D2E63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97931"/>
        <c:axId val="90462288"/>
      </c:barChart>
      <c:catAx>
        <c:axId val="170979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462288"/>
        <c:crosses val="autoZero"/>
        <c:auto val="1"/>
        <c:lblAlgn val="ctr"/>
        <c:lblOffset val="100"/>
        <c:noMultiLvlLbl val="0"/>
      </c:catAx>
      <c:valAx>
        <c:axId val="90462288"/>
        <c:scaling>
          <c:orientation val="minMax"/>
          <c:max val="3500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097931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162622147073"/>
          <c:y val="0.16618478203420875"/>
          <c:w val="0.81015295445243463"/>
          <c:h val="0.612438255372573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'Non-Ferrous'!$K$2</c:f>
              <c:strCache>
                <c:ptCount val="1"/>
                <c:pt idx="0">
                  <c:v>Primary Aluminium</c:v>
                </c:pt>
              </c:strCache>
            </c:strRef>
          </c:tx>
          <c:spPr>
            <a:solidFill>
              <a:srgbClr val="15608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'Non-Ferrous'!$A$4:$A$19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'Non-Ferrous'!$K$4:$K$19</c:f>
              <c:numCache>
                <c:formatCode>0.00</c:formatCode>
                <c:ptCount val="16"/>
                <c:pt idx="0">
                  <c:v>121.86309654796099</c:v>
                </c:pt>
                <c:pt idx="1">
                  <c:v>312.51377648328241</c:v>
                </c:pt>
                <c:pt idx="2">
                  <c:v>252.33881250979852</c:v>
                </c:pt>
                <c:pt idx="3">
                  <c:v>3215.8206638790562</c:v>
                </c:pt>
                <c:pt idx="4">
                  <c:v>171.73415688381837</c:v>
                </c:pt>
                <c:pt idx="5">
                  <c:v>68.572173619252567</c:v>
                </c:pt>
                <c:pt idx="6">
                  <c:v>454.651872312889</c:v>
                </c:pt>
                <c:pt idx="7">
                  <c:v>75.274856735640086</c:v>
                </c:pt>
                <c:pt idx="8">
                  <c:v>523.04197441648842</c:v>
                </c:pt>
                <c:pt idx="9">
                  <c:v>0</c:v>
                </c:pt>
                <c:pt idx="10">
                  <c:v>836.72483471960152</c:v>
                </c:pt>
                <c:pt idx="11">
                  <c:v>0</c:v>
                </c:pt>
                <c:pt idx="12">
                  <c:v>115.54806378334295</c:v>
                </c:pt>
                <c:pt idx="13">
                  <c:v>0</c:v>
                </c:pt>
                <c:pt idx="14">
                  <c:v>193.02976114122455</c:v>
                </c:pt>
                <c:pt idx="15">
                  <c:v>323.42650666169436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631-8E2A-310E9B4F8746}"/>
            </c:ext>
          </c:extLst>
        </c:ser>
        <c:ser>
          <c:idx val="1"/>
          <c:order val="1"/>
          <c:tx>
            <c:strRef>
              <c:f>'Non-Ferrous'!$L$2</c:f>
              <c:strCache>
                <c:ptCount val="1"/>
                <c:pt idx="0">
                  <c:v>Secondary Aluminium</c:v>
                </c:pt>
              </c:strCache>
            </c:strRef>
          </c:tx>
          <c:spPr>
            <a:solidFill>
              <a:srgbClr val="C6E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'Non-Ferrous'!$A$4:$A$19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'Non-Ferrous'!$L$4:$L$19</c:f>
              <c:numCache>
                <c:formatCode>0.00</c:formatCode>
                <c:ptCount val="16"/>
                <c:pt idx="0">
                  <c:v>32.486995733676999</c:v>
                </c:pt>
                <c:pt idx="1">
                  <c:v>9.0829649582192982</c:v>
                </c:pt>
                <c:pt idx="2">
                  <c:v>1.4857192813766738</c:v>
                </c:pt>
                <c:pt idx="3">
                  <c:v>62.280580400717156</c:v>
                </c:pt>
                <c:pt idx="4">
                  <c:v>6.752103327978368</c:v>
                </c:pt>
                <c:pt idx="5">
                  <c:v>6.7415472763539492</c:v>
                </c:pt>
                <c:pt idx="6">
                  <c:v>26.684721247725875</c:v>
                </c:pt>
                <c:pt idx="7">
                  <c:v>10.813381727415136</c:v>
                </c:pt>
                <c:pt idx="8">
                  <c:v>0</c:v>
                </c:pt>
                <c:pt idx="9">
                  <c:v>58.505036675617305</c:v>
                </c:pt>
                <c:pt idx="10">
                  <c:v>0</c:v>
                </c:pt>
                <c:pt idx="11">
                  <c:v>10.504432569668644</c:v>
                </c:pt>
                <c:pt idx="12">
                  <c:v>0</c:v>
                </c:pt>
                <c:pt idx="13">
                  <c:v>17.475898719995364</c:v>
                </c:pt>
                <c:pt idx="14">
                  <c:v>80.18696794807407</c:v>
                </c:pt>
                <c:pt idx="15">
                  <c:v>63.97377606269427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9-4631-8E2A-310E9B4F8746}"/>
            </c:ext>
          </c:extLst>
        </c:ser>
        <c:ser>
          <c:idx val="2"/>
          <c:order val="2"/>
          <c:tx>
            <c:strRef>
              <c:f>'Non-Ferrous'!$M$2</c:f>
              <c:strCache>
                <c:ptCount val="1"/>
                <c:pt idx="0">
                  <c:v>Primary Copper Pyro-metallurgical</c:v>
                </c:pt>
              </c:strCache>
            </c:strRef>
          </c:tx>
          <c:spPr>
            <a:solidFill>
              <a:srgbClr val="6A261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'Non-Ferrous'!$A$4:$A$19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'Non-Ferrous'!$M$4:$M$19</c:f>
              <c:numCache>
                <c:formatCode>0.00</c:formatCode>
                <c:ptCount val="16"/>
                <c:pt idx="0">
                  <c:v>4.9637247778950977</c:v>
                </c:pt>
                <c:pt idx="1">
                  <c:v>7.620615638339669</c:v>
                </c:pt>
                <c:pt idx="2">
                  <c:v>3.0634238836165748</c:v>
                </c:pt>
                <c:pt idx="3">
                  <c:v>82.493359798088974</c:v>
                </c:pt>
                <c:pt idx="4">
                  <c:v>27.910561289705051</c:v>
                </c:pt>
                <c:pt idx="5">
                  <c:v>15.095999243336882</c:v>
                </c:pt>
                <c:pt idx="6">
                  <c:v>18.285841532770085</c:v>
                </c:pt>
                <c:pt idx="7">
                  <c:v>6.7837643065094548</c:v>
                </c:pt>
                <c:pt idx="8">
                  <c:v>9.6585653214381981</c:v>
                </c:pt>
                <c:pt idx="9">
                  <c:v>23.730502799176787</c:v>
                </c:pt>
                <c:pt idx="10">
                  <c:v>5.2341327213674358</c:v>
                </c:pt>
                <c:pt idx="11">
                  <c:v>2.879671567036544</c:v>
                </c:pt>
                <c:pt idx="12">
                  <c:v>6.321557756009109</c:v>
                </c:pt>
                <c:pt idx="13">
                  <c:v>20.898004128717005</c:v>
                </c:pt>
                <c:pt idx="14">
                  <c:v>15.238422779722791</c:v>
                </c:pt>
                <c:pt idx="15">
                  <c:v>9.1590167795698996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9-4631-8E2A-310E9B4F8746}"/>
            </c:ext>
          </c:extLst>
        </c:ser>
        <c:ser>
          <c:idx val="3"/>
          <c:order val="3"/>
          <c:tx>
            <c:strRef>
              <c:f>'Non-Ferrous'!$N$2</c:f>
              <c:strCache>
                <c:ptCount val="1"/>
                <c:pt idx="0">
                  <c:v>Primary Copper Hydro-metallurgical</c:v>
                </c:pt>
              </c:strCache>
            </c:strRef>
          </c:tx>
          <c:spPr>
            <a:solidFill>
              <a:srgbClr val="64C8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'Non-Ferrous'!$A$4:$A$19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'Non-Ferrous'!$N$4:$N$19</c:f>
              <c:numCache>
                <c:formatCode>0.00</c:formatCode>
                <c:ptCount val="16"/>
                <c:pt idx="0">
                  <c:v>12.982275803731646</c:v>
                </c:pt>
                <c:pt idx="1">
                  <c:v>0.57687892015872222</c:v>
                </c:pt>
                <c:pt idx="2">
                  <c:v>0</c:v>
                </c:pt>
                <c:pt idx="3">
                  <c:v>0.75928298485805246</c:v>
                </c:pt>
                <c:pt idx="4">
                  <c:v>37.294018469018752</c:v>
                </c:pt>
                <c:pt idx="5">
                  <c:v>1.8107481820249856E-2</c:v>
                </c:pt>
                <c:pt idx="6">
                  <c:v>0.71157703940335149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0.36328961247175567</c:v>
                </c:pt>
                <c:pt idx="11">
                  <c:v>1.0020214451759177</c:v>
                </c:pt>
                <c:pt idx="12">
                  <c:v>1.7803064466710863</c:v>
                </c:pt>
                <c:pt idx="13">
                  <c:v>0</c:v>
                </c:pt>
                <c:pt idx="14">
                  <c:v>17.71391867165001</c:v>
                </c:pt>
                <c:pt idx="15">
                  <c:v>1.0505799766230435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9-4631-8E2A-310E9B4F8746}"/>
            </c:ext>
          </c:extLst>
        </c:ser>
        <c:ser>
          <c:idx val="4"/>
          <c:order val="4"/>
          <c:tx>
            <c:strRef>
              <c:f>'Non-Ferrous'!$O$2</c:f>
              <c:strCache>
                <c:ptCount val="1"/>
                <c:pt idx="0">
                  <c:v>Secondary Copper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'Non-Ferrous'!$A$4:$A$19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'Non-Ferrous'!$O$4:$O$19</c:f>
              <c:numCache>
                <c:formatCode>0.00</c:formatCode>
                <c:ptCount val="16"/>
                <c:pt idx="0">
                  <c:v>0.57687913673527047</c:v>
                </c:pt>
                <c:pt idx="1">
                  <c:v>0</c:v>
                </c:pt>
                <c:pt idx="2">
                  <c:v>0.34903632520812772</c:v>
                </c:pt>
                <c:pt idx="3">
                  <c:v>23.045892937280303</c:v>
                </c:pt>
                <c:pt idx="4">
                  <c:v>0.48333602947957965</c:v>
                </c:pt>
                <c:pt idx="5">
                  <c:v>2.2679243792363297</c:v>
                </c:pt>
                <c:pt idx="6">
                  <c:v>3.3798958672117418</c:v>
                </c:pt>
                <c:pt idx="7">
                  <c:v>4.26175723043532</c:v>
                </c:pt>
                <c:pt idx="8">
                  <c:v>0.18412131163137846</c:v>
                </c:pt>
                <c:pt idx="9">
                  <c:v>7.3201125252060022</c:v>
                </c:pt>
                <c:pt idx="10">
                  <c:v>1.6850402757006966</c:v>
                </c:pt>
                <c:pt idx="11">
                  <c:v>4.5447490954461899E-2</c:v>
                </c:pt>
                <c:pt idx="12">
                  <c:v>2.8144013976846984E-2</c:v>
                </c:pt>
                <c:pt idx="13">
                  <c:v>6.5085931512876307</c:v>
                </c:pt>
                <c:pt idx="14">
                  <c:v>0.72336945932861851</c:v>
                </c:pt>
                <c:pt idx="15">
                  <c:v>4.6159965194183608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9-4631-8E2A-310E9B4F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817600"/>
        <c:axId val="781818080"/>
      </c:barChart>
      <c:catAx>
        <c:axId val="7818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080"/>
        <c:crosses val="autoZero"/>
        <c:auto val="1"/>
        <c:lblAlgn val="ctr"/>
        <c:lblOffset val="100"/>
        <c:noMultiLvlLbl val="0"/>
      </c:catAx>
      <c:valAx>
        <c:axId val="7818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prstClr val="black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schemeClr val="tx1"/>
                    </a:solidFill>
                  </a:rPr>
                  <a:t>Energy share in [%]</a:t>
                </a:r>
              </a:p>
            </c:rich>
          </c:tx>
          <c:layout>
            <c:manualLayout>
              <c:xMode val="edge"/>
              <c:yMode val="edge"/>
              <c:x val="1.8898109973682495E-2"/>
              <c:y val="0.14417722495102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prstClr val="black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49581604190805E-2"/>
          <c:y val="2.8468899521531098E-2"/>
          <c:w val="0.89795224164909204"/>
          <c:h val="0.87703349282296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'Non-metallic Minerals'!$G$2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('Non-metallic Minerals'!$A$4:$A$6,'Non-metallic Minerals'!$A$8:$A$19)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('Non-metallic Minerals'!$O$4:$O$6,'Non-metallic Minerals'!$O$8:$O$19)</c:f>
              <c:numCache>
                <c:formatCode>0.00</c:formatCode>
                <c:ptCount val="15"/>
                <c:pt idx="0">
                  <c:v>120.69108446655991</c:v>
                </c:pt>
                <c:pt idx="1">
                  <c:v>10.348500179938195</c:v>
                </c:pt>
                <c:pt idx="2">
                  <c:v>10.028802821247227</c:v>
                </c:pt>
                <c:pt idx="3">
                  <c:v>58.862796775662119</c:v>
                </c:pt>
                <c:pt idx="4">
                  <c:v>49.875040186018545</c:v>
                </c:pt>
                <c:pt idx="5">
                  <c:v>121.9766630103645</c:v>
                </c:pt>
                <c:pt idx="6">
                  <c:v>47.916059867087725</c:v>
                </c:pt>
                <c:pt idx="7">
                  <c:v>224.12796372452001</c:v>
                </c:pt>
                <c:pt idx="8">
                  <c:v>41.201951078919535</c:v>
                </c:pt>
                <c:pt idx="9">
                  <c:v>195.59710199342516</c:v>
                </c:pt>
                <c:pt idx="10">
                  <c:v>36.052921337219679</c:v>
                </c:pt>
                <c:pt idx="11">
                  <c:v>209.32615215625728</c:v>
                </c:pt>
                <c:pt idx="12">
                  <c:v>26.083014434174835</c:v>
                </c:pt>
                <c:pt idx="13">
                  <c:v>121.01542991101824</c:v>
                </c:pt>
                <c:pt idx="14">
                  <c:v>134.39912032782738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B-489E-A003-9CBEEE2088E3}"/>
            </c:ext>
          </c:extLst>
        </c:ser>
        <c:ser>
          <c:idx val="1"/>
          <c:order val="1"/>
          <c:tx>
            <c:strRef>
              <c:f>'Non-metallic Minerals'!$P$2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5.0549828896789906E-3"/>
                  <c:y val="-0.23634816823523169"/>
                </c:manualLayout>
              </c:layout>
              <c:tx>
                <c:rich>
                  <a:bodyPr/>
                  <a:lstStyle/>
                  <a:p>
                    <a:fld id="{3232C13B-A35E-440B-A9BB-C9CAC4299E00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50B-489E-A003-9CBEEE2088E3}"/>
                </c:ext>
              </c:extLst>
            </c:dLbl>
            <c:dLbl>
              <c:idx val="1"/>
              <c:layout>
                <c:manualLayout>
                  <c:x val="5.0549828896789785E-3"/>
                  <c:y val="-0.1266150901260169"/>
                </c:manualLayout>
              </c:layout>
              <c:tx>
                <c:rich>
                  <a:bodyPr/>
                  <a:lstStyle/>
                  <a:p>
                    <a:fld id="{678CAA06-4E5B-48ED-812D-B87D31386CC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0B-489E-A003-9CBEEE2088E3}"/>
                </c:ext>
              </c:extLst>
            </c:dLbl>
            <c:dLbl>
              <c:idx val="2"/>
              <c:layout>
                <c:manualLayout>
                  <c:x val="2.5274914448394892E-3"/>
                  <c:y val="-0.10973307810921458"/>
                </c:manualLayout>
              </c:layout>
              <c:tx>
                <c:rich>
                  <a:bodyPr/>
                  <a:lstStyle/>
                  <a:p>
                    <a:fld id="{50D66451-0253-4803-8A15-DE3961212CF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0B-489E-A003-9CBEEE2088E3}"/>
                </c:ext>
              </c:extLst>
            </c:dLbl>
            <c:dLbl>
              <c:idx val="3"/>
              <c:layout>
                <c:manualLayout>
                  <c:x val="-5.0549828896790253E-3"/>
                  <c:y val="-0.1603791141596215"/>
                </c:manualLayout>
              </c:layout>
              <c:tx>
                <c:rich>
                  <a:bodyPr/>
                  <a:lstStyle/>
                  <a:p>
                    <a:fld id="{1BA94D51-A9EC-48C9-837D-EF9932DA1F15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0B-489E-A003-9CBEEE2088E3}"/>
                </c:ext>
              </c:extLst>
            </c:dLbl>
            <c:dLbl>
              <c:idx val="4"/>
              <c:layout>
                <c:manualLayout>
                  <c:x val="-2.5274914448394892E-3"/>
                  <c:y val="-0.11817408411761586"/>
                </c:manualLayout>
              </c:layout>
              <c:tx>
                <c:rich>
                  <a:bodyPr/>
                  <a:lstStyle/>
                  <a:p>
                    <a:fld id="{1664C54D-F39F-4925-B469-CCFD2576C7B3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0B-489E-A003-9CBEEE2088E3}"/>
                </c:ext>
              </c:extLst>
            </c:dLbl>
            <c:dLbl>
              <c:idx val="5"/>
              <c:layout>
                <c:manualLayout>
                  <c:x val="0"/>
                  <c:y val="-0.2110251502100281"/>
                </c:manualLayout>
              </c:layout>
              <c:tx>
                <c:rich>
                  <a:bodyPr/>
                  <a:lstStyle/>
                  <a:p>
                    <a:fld id="{909B03E4-E6BD-4D3B-BE71-A64FFF8B0534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50B-489E-A003-9CBEEE2088E3}"/>
                </c:ext>
              </c:extLst>
            </c:dLbl>
            <c:dLbl>
              <c:idx val="6"/>
              <c:layout>
                <c:manualLayout>
                  <c:x val="-2.527491444839582E-3"/>
                  <c:y val="-0.16882012016802256"/>
                </c:manualLayout>
              </c:layout>
              <c:tx>
                <c:rich>
                  <a:bodyPr/>
                  <a:lstStyle/>
                  <a:p>
                    <a:fld id="{F11E5184-39E3-476B-AE64-538CA7579313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50B-489E-A003-9CBEEE2088E3}"/>
                </c:ext>
              </c:extLst>
            </c:dLbl>
            <c:dLbl>
              <c:idx val="7"/>
              <c:layout>
                <c:manualLayout>
                  <c:x val="-7.5824743345185609E-3"/>
                  <c:y val="-0.37140426436964968"/>
                </c:manualLayout>
              </c:layout>
              <c:tx>
                <c:rich>
                  <a:bodyPr/>
                  <a:lstStyle/>
                  <a:p>
                    <a:fld id="{D9476735-877B-42EF-AAAE-E1D419EE2B6F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50B-489E-A003-9CBEEE2088E3}"/>
                </c:ext>
              </c:extLst>
            </c:dLbl>
            <c:dLbl>
              <c:idx val="8"/>
              <c:layout>
                <c:manualLayout>
                  <c:x val="-9.2673615737264127E-17"/>
                  <c:y val="-0.11817408411761578"/>
                </c:manualLayout>
              </c:layout>
              <c:tx>
                <c:rich>
                  <a:bodyPr/>
                  <a:lstStyle/>
                  <a:p>
                    <a:fld id="{356D3F80-24A4-48F6-BC4E-8AF6BE9D6A4E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50B-489E-A003-9CBEEE2088E3}"/>
                </c:ext>
              </c:extLst>
            </c:dLbl>
            <c:dLbl>
              <c:idx val="9"/>
              <c:layout>
                <c:manualLayout>
                  <c:x val="-7.5824743345184681E-3"/>
                  <c:y val="-0.29543521029403946"/>
                </c:manualLayout>
              </c:layout>
              <c:tx>
                <c:rich>
                  <a:bodyPr/>
                  <a:lstStyle/>
                  <a:p>
                    <a:fld id="{1CB6151E-A355-4198-9DC0-6AF2F917CDDA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50B-489E-A003-9CBEEE2088E3}"/>
                </c:ext>
              </c:extLst>
            </c:dLbl>
            <c:dLbl>
              <c:idx val="10"/>
              <c:layout>
                <c:manualLayout>
                  <c:x val="-5.0549828896789785E-3"/>
                  <c:y val="-0.13505609613441805"/>
                </c:manualLayout>
              </c:layout>
              <c:tx>
                <c:rich>
                  <a:bodyPr/>
                  <a:lstStyle/>
                  <a:p>
                    <a:fld id="{EE4DC144-C1D6-4DA7-9809-3422C3794B7B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50B-489E-A003-9CBEEE2088E3}"/>
                </c:ext>
              </c:extLst>
            </c:dLbl>
            <c:dLbl>
              <c:idx val="11"/>
              <c:layout>
                <c:manualLayout>
                  <c:x val="-2.5274914448393969E-3"/>
                  <c:y val="-0.35452225235284734"/>
                </c:manualLayout>
              </c:layout>
              <c:tx>
                <c:rich>
                  <a:bodyPr/>
                  <a:lstStyle/>
                  <a:p>
                    <a:fld id="{E6EC06E1-D532-46DB-B795-64EAAFBDADA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50B-489E-A003-9CBEEE2088E3}"/>
                </c:ext>
              </c:extLst>
            </c:dLbl>
            <c:dLbl>
              <c:idx val="12"/>
              <c:layout>
                <c:manualLayout>
                  <c:x val="-2.527491444839582E-3"/>
                  <c:y val="-0.1519381081512203"/>
                </c:manualLayout>
              </c:layout>
              <c:tx>
                <c:rich>
                  <a:bodyPr/>
                  <a:lstStyle/>
                  <a:p>
                    <a:fld id="{813B5925-5483-44AA-9D0A-9BDFC6FDF9C6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50B-489E-A003-9CBEEE2088E3}"/>
                </c:ext>
              </c:extLst>
            </c:dLbl>
            <c:dLbl>
              <c:idx val="13"/>
              <c:layout>
                <c:manualLayout>
                  <c:x val="-5.0549828896791641E-3"/>
                  <c:y val="-0.20258414420162713"/>
                </c:manualLayout>
              </c:layout>
              <c:tx>
                <c:rich>
                  <a:bodyPr/>
                  <a:lstStyle/>
                  <a:p>
                    <a:fld id="{2259D794-20C4-4D05-9937-2A5F84FCA378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50B-489E-A003-9CBEEE2088E3}"/>
                </c:ext>
              </c:extLst>
            </c:dLbl>
            <c:dLbl>
              <c:idx val="14"/>
              <c:layout>
                <c:manualLayout>
                  <c:x val="0"/>
                  <c:y val="-0.21102515021002827"/>
                </c:manualLayout>
              </c:layout>
              <c:tx>
                <c:rich>
                  <a:bodyPr/>
                  <a:lstStyle/>
                  <a:p>
                    <a:fld id="{466077A2-96D1-435D-89FE-CD90A74C7FC7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50B-489E-A003-9CBEEE208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('Non-metallic Minerals'!$A$4:$A$6,'Non-metallic Minerals'!$A$8:$A$19)</c:f>
              <c:strCache>
                <c:ptCount val="15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CSA</c:v>
                </c:pt>
                <c:pt idx="4">
                  <c:v>EEU</c:v>
                </c:pt>
                <c:pt idx="5">
                  <c:v>FSU</c:v>
                </c:pt>
                <c:pt idx="6">
                  <c:v>GER</c:v>
                </c:pt>
                <c:pt idx="7">
                  <c:v>IND</c:v>
                </c:pt>
                <c:pt idx="8">
                  <c:v>JPN</c:v>
                </c:pt>
                <c:pt idx="9">
                  <c:v>MEA</c:v>
                </c:pt>
                <c:pt idx="10">
                  <c:v>MEX</c:v>
                </c:pt>
                <c:pt idx="11">
                  <c:v>ODA</c:v>
                </c:pt>
                <c:pt idx="12">
                  <c:v>SKO</c:v>
                </c:pt>
                <c:pt idx="13">
                  <c:v>USA</c:v>
                </c:pt>
                <c:pt idx="14">
                  <c:v>WEU</c:v>
                </c:pt>
              </c:strCache>
            </c:strRef>
          </c:cat>
          <c:val>
            <c:numRef>
              <c:f>('Non-metallic Minerals'!$P$4:$P$6,'Non-metallic Minerals'!$P$8:$P$19)</c:f>
              <c:numCache>
                <c:formatCode>0.00</c:formatCode>
                <c:ptCount val="15"/>
                <c:pt idx="0">
                  <c:v>841.96917762777252</c:v>
                </c:pt>
                <c:pt idx="1">
                  <c:v>86.701523820061809</c:v>
                </c:pt>
                <c:pt idx="2">
                  <c:v>67.552601178752781</c:v>
                </c:pt>
                <c:pt idx="3">
                  <c:v>453.76899522433791</c:v>
                </c:pt>
                <c:pt idx="4">
                  <c:v>303.86769181398148</c:v>
                </c:pt>
                <c:pt idx="5">
                  <c:v>725.59912898963546</c:v>
                </c:pt>
                <c:pt idx="6">
                  <c:v>240.51259213291226</c:v>
                </c:pt>
                <c:pt idx="7">
                  <c:v>1617.9350805771696</c:v>
                </c:pt>
                <c:pt idx="8">
                  <c:v>306.42805292108056</c:v>
                </c:pt>
                <c:pt idx="9">
                  <c:v>1163.9166071813015</c:v>
                </c:pt>
                <c:pt idx="10">
                  <c:v>166.54633066278038</c:v>
                </c:pt>
                <c:pt idx="11">
                  <c:v>1452.8334478437428</c:v>
                </c:pt>
                <c:pt idx="12">
                  <c:v>192.17486956582513</c:v>
                </c:pt>
                <c:pt idx="13">
                  <c:v>643.15930608898191</c:v>
                </c:pt>
                <c:pt idx="14">
                  <c:v>785.90138767217275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('Non-metallic Minerals'!$N$4:$N$6,'Non-metallic Minerals'!$N$8:$N$19)</c15:f>
                <c15:dlblRangeCache>
                  <c:ptCount val="15"/>
                  <c:pt idx="0">
                    <c:v>963</c:v>
                  </c:pt>
                  <c:pt idx="1">
                    <c:v>97</c:v>
                  </c:pt>
                  <c:pt idx="2">
                    <c:v>78</c:v>
                  </c:pt>
                  <c:pt idx="3">
                    <c:v>513</c:v>
                  </c:pt>
                  <c:pt idx="4">
                    <c:v>354</c:v>
                  </c:pt>
                  <c:pt idx="5">
                    <c:v>848</c:v>
                  </c:pt>
                  <c:pt idx="6">
                    <c:v>288</c:v>
                  </c:pt>
                  <c:pt idx="7">
                    <c:v>1842</c:v>
                  </c:pt>
                  <c:pt idx="8">
                    <c:v>348</c:v>
                  </c:pt>
                  <c:pt idx="9">
                    <c:v>1360</c:v>
                  </c:pt>
                  <c:pt idx="10">
                    <c:v>203</c:v>
                  </c:pt>
                  <c:pt idx="11">
                    <c:v>1662</c:v>
                  </c:pt>
                  <c:pt idx="12">
                    <c:v>218</c:v>
                  </c:pt>
                  <c:pt idx="13">
                    <c:v>764</c:v>
                  </c:pt>
                  <c:pt idx="14">
                    <c:v>920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50B-489E-A003-9CBEEE20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90553"/>
        <c:axId val="22140004"/>
      </c:barChart>
      <c:catAx>
        <c:axId val="544905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140004"/>
        <c:crosses val="autoZero"/>
        <c:auto val="1"/>
        <c:lblAlgn val="ctr"/>
        <c:lblOffset val="100"/>
        <c:noMultiLvlLbl val="0"/>
      </c:catAx>
      <c:valAx>
        <c:axId val="221400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4905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13224821973602E-2"/>
          <c:y val="5.08856682769726E-2"/>
          <c:w val="0.89725330620549304"/>
          <c:h val="0.73590982286634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'Non-metallic Minerals'!$O$2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7F7F7F"/>
            </a:solidFill>
            <a:ln w="635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'Non-metallic Minerals'!$A$7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'Non-metallic Minerals'!$O$7</c:f>
              <c:numCache>
                <c:formatCode>0.00</c:formatCode>
                <c:ptCount val="1"/>
                <c:pt idx="0">
                  <c:v>986.9961038156905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1-4DDB-B661-701D17937BFE}"/>
            </c:ext>
          </c:extLst>
        </c:ser>
        <c:ser>
          <c:idx val="1"/>
          <c:order val="1"/>
          <c:tx>
            <c:strRef>
              <c:f>'Non-metallic Minerals'!$P$2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FDF8BB"/>
            </a:solidFill>
            <a:ln w="63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2.8508395094716241E-2"/>
                  <c:y val="-0.36148274411904191"/>
                </c:manualLayout>
              </c:layout>
              <c:tx>
                <c:rich>
                  <a:bodyPr/>
                  <a:lstStyle/>
                  <a:p>
                    <a:fld id="{DE66D9FE-41D6-44BC-A442-0481D327A173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98173906820296286"/>
                      <c:h val="8.98871679238361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31-4DDB-B661-701D17937B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'Non-metallic Minerals'!$A$7</c:f>
              <c:strCache>
                <c:ptCount val="1"/>
                <c:pt idx="0">
                  <c:v>CHI</c:v>
                </c:pt>
              </c:strCache>
            </c:strRef>
          </c:cat>
          <c:val>
            <c:numRef>
              <c:f>'Non-metallic Minerals'!$P$7</c:f>
              <c:numCache>
                <c:formatCode>0.00</c:formatCode>
                <c:ptCount val="1"/>
                <c:pt idx="0">
                  <c:v>6597.3920961843087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'Non-metallic Minerals'!$N$7</c15:f>
                <c15:dlblRangeCache>
                  <c:ptCount val="1"/>
                  <c:pt idx="0">
                    <c:v>7584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C31-4DDB-B661-701D1793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27713"/>
        <c:axId val="49933558"/>
      </c:barChart>
      <c:catAx>
        <c:axId val="983277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ptos "/>
              </a:defRPr>
            </a:pPr>
            <a:endParaRPr lang="en-US"/>
          </a:p>
        </c:txPr>
        <c:crossAx val="49933558"/>
        <c:crosses val="autoZero"/>
        <c:auto val="1"/>
        <c:lblAlgn val="ctr"/>
        <c:lblOffset val="100"/>
        <c:noMultiLvlLbl val="0"/>
      </c:catAx>
      <c:valAx>
        <c:axId val="49933558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983277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3592459011256"/>
          <c:y val="0.24529224442717085"/>
          <c:w val="0.8367307400856917"/>
          <c:h val="0.5549300836655717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 Minerals'!$J$2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C6E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'Non-metallic Minerals'!$A$4:$A$19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'Non-metallic Minerals'!$J$4:$J$19</c:f>
              <c:numCache>
                <c:formatCode>0.00</c:formatCode>
                <c:ptCount val="16"/>
                <c:pt idx="0">
                  <c:v>50.85465252182351</c:v>
                </c:pt>
                <c:pt idx="1">
                  <c:v>1.8609251593620049</c:v>
                </c:pt>
                <c:pt idx="2">
                  <c:v>10.508997887346117</c:v>
                </c:pt>
                <c:pt idx="3">
                  <c:v>834.41500301275835</c:v>
                </c:pt>
                <c:pt idx="4">
                  <c:v>2.5329250268438921</c:v>
                </c:pt>
                <c:pt idx="5">
                  <c:v>73.917124343399479</c:v>
                </c:pt>
                <c:pt idx="6">
                  <c:v>185.47790299291978</c:v>
                </c:pt>
                <c:pt idx="7">
                  <c:v>100.20932181974352</c:v>
                </c:pt>
                <c:pt idx="8">
                  <c:v>165.02012026892496</c:v>
                </c:pt>
                <c:pt idx="9">
                  <c:v>12.872284103276249</c:v>
                </c:pt>
                <c:pt idx="10">
                  <c:v>221.38918536292786</c:v>
                </c:pt>
                <c:pt idx="11">
                  <c:v>60.987097651955942</c:v>
                </c:pt>
                <c:pt idx="12">
                  <c:v>103.53983181907866</c:v>
                </c:pt>
                <c:pt idx="13">
                  <c:v>0</c:v>
                </c:pt>
                <c:pt idx="14">
                  <c:v>232.26613438315948</c:v>
                </c:pt>
                <c:pt idx="15">
                  <c:v>178.52453189856163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F-4C9A-8A34-2BF8322B061D}"/>
            </c:ext>
          </c:extLst>
        </c:ser>
        <c:ser>
          <c:idx val="1"/>
          <c:order val="1"/>
          <c:tx>
            <c:strRef>
              <c:f>'Non-metallic Minerals'!$K$2</c:f>
              <c:strCache>
                <c:ptCount val="1"/>
                <c:pt idx="0">
                  <c:v>Lime</c:v>
                </c:pt>
              </c:strCache>
            </c:strRef>
          </c:tx>
          <c:spPr>
            <a:solidFill>
              <a:srgbClr val="15608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'Non-metallic Minerals'!$A$4:$A$19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'Non-metallic Minerals'!$K$4:$K$19</c:f>
              <c:numCache>
                <c:formatCode>0.00</c:formatCode>
                <c:ptCount val="16"/>
                <c:pt idx="0">
                  <c:v>29.489578556737786</c:v>
                </c:pt>
                <c:pt idx="1">
                  <c:v>24.929213714603009</c:v>
                </c:pt>
                <c:pt idx="2">
                  <c:v>12.876932673456672</c:v>
                </c:pt>
                <c:pt idx="3">
                  <c:v>1400.6177161967178</c:v>
                </c:pt>
                <c:pt idx="4">
                  <c:v>67.190409347990908</c:v>
                </c:pt>
                <c:pt idx="5">
                  <c:v>79.301098970789056</c:v>
                </c:pt>
                <c:pt idx="6">
                  <c:v>141.51522625450855</c:v>
                </c:pt>
                <c:pt idx="7">
                  <c:v>51.354662093411747</c:v>
                </c:pt>
                <c:pt idx="8">
                  <c:v>129.2339788846356</c:v>
                </c:pt>
                <c:pt idx="9">
                  <c:v>71.556407046702176</c:v>
                </c:pt>
                <c:pt idx="10">
                  <c:v>73.372591511751835</c:v>
                </c:pt>
                <c:pt idx="11">
                  <c:v>0</c:v>
                </c:pt>
                <c:pt idx="12">
                  <c:v>25.159315853063134</c:v>
                </c:pt>
                <c:pt idx="13">
                  <c:v>37.737818763092648</c:v>
                </c:pt>
                <c:pt idx="14">
                  <c:v>144.33861292748372</c:v>
                </c:pt>
                <c:pt idx="15">
                  <c:v>142.46625972218754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F-4C9A-8A34-2BF8322B061D}"/>
            </c:ext>
          </c:extLst>
        </c:ser>
        <c:ser>
          <c:idx val="2"/>
          <c:order val="2"/>
          <c:tx>
            <c:strRef>
              <c:f>'Non-metallic Minerals'!$L$2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rgbClr val="64C8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'Non-metallic Minerals'!$A$4:$A$19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'Non-metallic Minerals'!$L$4:$L$19</c:f>
              <c:numCache>
                <c:formatCode>0.00</c:formatCode>
                <c:ptCount val="16"/>
                <c:pt idx="0">
                  <c:v>786.05000480633782</c:v>
                </c:pt>
                <c:pt idx="1">
                  <c:v>60.554882726034997</c:v>
                </c:pt>
                <c:pt idx="2">
                  <c:v>46.437333039197213</c:v>
                </c:pt>
                <c:pt idx="3">
                  <c:v>4590.9166607905227</c:v>
                </c:pt>
                <c:pt idx="4">
                  <c:v>391.6452784251652</c:v>
                </c:pt>
                <c:pt idx="5">
                  <c:v>165.15023548581149</c:v>
                </c:pt>
                <c:pt idx="6">
                  <c:v>435.82508355257158</c:v>
                </c:pt>
                <c:pt idx="7">
                  <c:v>108.02180288684471</c:v>
                </c:pt>
                <c:pt idx="8">
                  <c:v>1363.60264071796</c:v>
                </c:pt>
                <c:pt idx="9">
                  <c:v>228.43831245002173</c:v>
                </c:pt>
                <c:pt idx="10">
                  <c:v>928.80056138257419</c:v>
                </c:pt>
                <c:pt idx="11">
                  <c:v>121.35222914804409</c:v>
                </c:pt>
                <c:pt idx="12">
                  <c:v>1367.2444923278583</c:v>
                </c:pt>
                <c:pt idx="13">
                  <c:v>158.69427683690733</c:v>
                </c:pt>
                <c:pt idx="14">
                  <c:v>311.15251508935694</c:v>
                </c:pt>
                <c:pt idx="15">
                  <c:v>507.27966557925089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F-4C9A-8A34-2BF8322B061D}"/>
            </c:ext>
          </c:extLst>
        </c:ser>
        <c:ser>
          <c:idx val="3"/>
          <c:order val="3"/>
          <c:tx>
            <c:strRef>
              <c:f>'Non-metallic Minerals'!$M$2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6A261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'Non-metallic Minerals'!$A$4:$A$19</c:f>
              <c:strCache>
                <c:ptCount val="16"/>
                <c:pt idx="0">
                  <c:v>AFR</c:v>
                </c:pt>
                <c:pt idx="1">
                  <c:v>AUS</c:v>
                </c:pt>
                <c:pt idx="2">
                  <c:v>CAN</c:v>
                </c:pt>
                <c:pt idx="3">
                  <c:v>CHI</c:v>
                </c:pt>
                <c:pt idx="4">
                  <c:v>CSA</c:v>
                </c:pt>
                <c:pt idx="5">
                  <c:v>EEU</c:v>
                </c:pt>
                <c:pt idx="6">
                  <c:v>FSU</c:v>
                </c:pt>
                <c:pt idx="7">
                  <c:v>GER</c:v>
                </c:pt>
                <c:pt idx="8">
                  <c:v>IND</c:v>
                </c:pt>
                <c:pt idx="9">
                  <c:v>JPN</c:v>
                </c:pt>
                <c:pt idx="10">
                  <c:v>MEA</c:v>
                </c:pt>
                <c:pt idx="11">
                  <c:v>MEX</c:v>
                </c:pt>
                <c:pt idx="12">
                  <c:v>ODA</c:v>
                </c:pt>
                <c:pt idx="13">
                  <c:v>SKO</c:v>
                </c:pt>
                <c:pt idx="14">
                  <c:v>USA</c:v>
                </c:pt>
                <c:pt idx="15">
                  <c:v>WEU</c:v>
                </c:pt>
              </c:strCache>
            </c:strRef>
          </c:cat>
          <c:val>
            <c:numRef>
              <c:f>'Non-metallic Minerals'!$M$4:$M$19</c:f>
              <c:numCache>
                <c:formatCode>0.00</c:formatCode>
                <c:ptCount val="16"/>
                <c:pt idx="0">
                  <c:v>96.266026209433235</c:v>
                </c:pt>
                <c:pt idx="1">
                  <c:v>9.7050024000000032</c:v>
                </c:pt>
                <c:pt idx="2">
                  <c:v>7.758140400000002</c:v>
                </c:pt>
                <c:pt idx="3">
                  <c:v>758.43881999999996</c:v>
                </c:pt>
                <c:pt idx="4">
                  <c:v>51.263179200000003</c:v>
                </c:pt>
                <c:pt idx="5">
                  <c:v>35.374273200000005</c:v>
                </c:pt>
                <c:pt idx="6">
                  <c:v>84.757579199999995</c:v>
                </c:pt>
                <c:pt idx="7">
                  <c:v>28.842865200000002</c:v>
                </c:pt>
                <c:pt idx="8">
                  <c:v>184.20630443016898</c:v>
                </c:pt>
                <c:pt idx="9">
                  <c:v>34.763000400000017</c:v>
                </c:pt>
                <c:pt idx="10">
                  <c:v>135.95137091747267</c:v>
                </c:pt>
                <c:pt idx="11">
                  <c:v>20.259925200000005</c:v>
                </c:pt>
                <c:pt idx="12">
                  <c:v>166.21596000000002</c:v>
                </c:pt>
                <c:pt idx="13">
                  <c:v>21.825788399999997</c:v>
                </c:pt>
                <c:pt idx="14">
                  <c:v>76.417473600000008</c:v>
                </c:pt>
                <c:pt idx="15">
                  <c:v>92.030050800000012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F-4C9A-8A34-2BF8322B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288480"/>
        <c:axId val="748307680"/>
      </c:barChart>
      <c:catAx>
        <c:axId val="7482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07680"/>
        <c:crosses val="autoZero"/>
        <c:auto val="1"/>
        <c:lblAlgn val="ctr"/>
        <c:lblOffset val="100"/>
        <c:noMultiLvlLbl val="0"/>
      </c:catAx>
      <c:valAx>
        <c:axId val="748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schemeClr val="tx1"/>
                    </a:solidFill>
                  </a:rPr>
                  <a:t>Energy share in [%]</a:t>
                </a:r>
              </a:p>
            </c:rich>
          </c:tx>
          <c:layout>
            <c:manualLayout>
              <c:xMode val="edge"/>
              <c:yMode val="edge"/>
              <c:x val="4.7407411831546162E-3"/>
              <c:y val="0.19178054712770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84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92986390713235"/>
          <c:y val="4.4593498992837023E-2"/>
          <c:w val="0.52606623748649639"/>
          <c:h val="0.14335815718428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23</xdr:row>
      <xdr:rowOff>75721</xdr:rowOff>
    </xdr:from>
    <xdr:to>
      <xdr:col>7</xdr:col>
      <xdr:colOff>0</xdr:colOff>
      <xdr:row>32</xdr:row>
      <xdr:rowOff>141731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193719</xdr:colOff>
      <xdr:row>22</xdr:row>
      <xdr:rowOff>44450</xdr:rowOff>
    </xdr:from>
    <xdr:to>
      <xdr:col>8</xdr:col>
      <xdr:colOff>389075</xdr:colOff>
      <xdr:row>32</xdr:row>
      <xdr:rowOff>77570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222250</xdr:colOff>
      <xdr:row>24</xdr:row>
      <xdr:rowOff>139700</xdr:rowOff>
    </xdr:from>
    <xdr:to>
      <xdr:col>15</xdr:col>
      <xdr:colOff>333375</xdr:colOff>
      <xdr:row>30</xdr:row>
      <xdr:rowOff>153141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22</xdr:row>
      <xdr:rowOff>107462</xdr:rowOff>
    </xdr:from>
    <xdr:to>
      <xdr:col>6</xdr:col>
      <xdr:colOff>268080</xdr:colOff>
      <xdr:row>32</xdr:row>
      <xdr:rowOff>30362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431212</xdr:colOff>
      <xdr:row>22</xdr:row>
      <xdr:rowOff>57150</xdr:rowOff>
    </xdr:from>
    <xdr:to>
      <xdr:col>8</xdr:col>
      <xdr:colOff>333762</xdr:colOff>
      <xdr:row>33</xdr:row>
      <xdr:rowOff>12680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25</xdr:row>
      <xdr:rowOff>38100</xdr:rowOff>
    </xdr:from>
    <xdr:to>
      <xdr:col>16</xdr:col>
      <xdr:colOff>248622</xdr:colOff>
      <xdr:row>31</xdr:row>
      <xdr:rowOff>49249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A91A58-BAD0-C7C0-CFD5-B15271273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23</xdr:row>
      <xdr:rowOff>113890</xdr:rowOff>
    </xdr:from>
    <xdr:to>
      <xdr:col>9</xdr:col>
      <xdr:colOff>206625</xdr:colOff>
      <xdr:row>24</xdr:row>
      <xdr:rowOff>6190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445D5088-AFA0-4FA7-C04C-337BF0F2902A}"/>
            </a:ext>
          </a:extLst>
        </xdr:cNvPr>
        <xdr:cNvSpPr/>
      </xdr:nvSpPr>
      <xdr:spPr>
        <a:xfrm>
          <a:off x="6572250" y="4904965"/>
          <a:ext cx="82800" cy="82800"/>
        </a:xfrm>
        <a:prstGeom prst="rect">
          <a:avLst/>
        </a:prstGeom>
        <a:solidFill>
          <a:srgbClr val="156082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199747</xdr:colOff>
      <xdr:row>23</xdr:row>
      <xdr:rowOff>17054</xdr:rowOff>
    </xdr:from>
    <xdr:to>
      <xdr:col>13</xdr:col>
      <xdr:colOff>72309</xdr:colOff>
      <xdr:row>25</xdr:row>
      <xdr:rowOff>12288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41906564-FD55-5C97-167F-B7FE758C3ED8}"/>
            </a:ext>
          </a:extLst>
        </xdr:cNvPr>
        <xdr:cNvSpPr txBox="1"/>
      </xdr:nvSpPr>
      <xdr:spPr>
        <a:xfrm>
          <a:off x="6648172" y="4808129"/>
          <a:ext cx="3015812" cy="376234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90000"/>
            </a:lnSpc>
          </a:pPr>
          <a:r>
            <a:rPr lang="en-US" sz="1200"/>
            <a:t>Al prim.         Cu prim. pyromet. </a:t>
          </a:r>
        </a:p>
        <a:p>
          <a:pPr>
            <a:lnSpc>
              <a:spcPct val="90000"/>
            </a:lnSpc>
          </a:pPr>
          <a:r>
            <a:rPr lang="en-US" sz="1200"/>
            <a:t>Al. sec.          Cu prim. hydromet.      Cu sec.  </a:t>
          </a:r>
        </a:p>
      </xdr:txBody>
    </xdr:sp>
    <xdr:clientData/>
  </xdr:twoCellAnchor>
  <xdr:twoCellAnchor>
    <xdr:from>
      <xdr:col>10</xdr:col>
      <xdr:colOff>192405</xdr:colOff>
      <xdr:row>24</xdr:row>
      <xdr:rowOff>91030</xdr:rowOff>
    </xdr:from>
    <xdr:to>
      <xdr:col>10</xdr:col>
      <xdr:colOff>275205</xdr:colOff>
      <xdr:row>24</xdr:row>
      <xdr:rowOff>173830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369AA80A-93E4-450B-FE98-6B6246783852}"/>
            </a:ext>
          </a:extLst>
        </xdr:cNvPr>
        <xdr:cNvSpPr/>
      </xdr:nvSpPr>
      <xdr:spPr>
        <a:xfrm>
          <a:off x="7326630" y="5072605"/>
          <a:ext cx="82800" cy="82800"/>
        </a:xfrm>
        <a:prstGeom prst="rect">
          <a:avLst/>
        </a:prstGeom>
        <a:solidFill>
          <a:srgbClr val="64C8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192405</xdr:colOff>
      <xdr:row>23</xdr:row>
      <xdr:rowOff>113890</xdr:rowOff>
    </xdr:from>
    <xdr:to>
      <xdr:col>10</xdr:col>
      <xdr:colOff>275205</xdr:colOff>
      <xdr:row>24</xdr:row>
      <xdr:rowOff>6190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78284438-5471-728C-9996-A2A8475662F6}"/>
            </a:ext>
          </a:extLst>
        </xdr:cNvPr>
        <xdr:cNvSpPr/>
      </xdr:nvSpPr>
      <xdr:spPr>
        <a:xfrm>
          <a:off x="7326630" y="4904965"/>
          <a:ext cx="82800" cy="82800"/>
        </a:xfrm>
        <a:prstGeom prst="rect">
          <a:avLst/>
        </a:prstGeom>
        <a:solidFill>
          <a:srgbClr val="6A2618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95250</xdr:colOff>
      <xdr:row>24</xdr:row>
      <xdr:rowOff>91030</xdr:rowOff>
    </xdr:from>
    <xdr:to>
      <xdr:col>12</xdr:col>
      <xdr:colOff>178050</xdr:colOff>
      <xdr:row>24</xdr:row>
      <xdr:rowOff>173830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50BCDD16-8314-1D2E-A245-C31EEE7DEE65}"/>
            </a:ext>
          </a:extLst>
        </xdr:cNvPr>
        <xdr:cNvSpPr/>
      </xdr:nvSpPr>
      <xdr:spPr>
        <a:xfrm>
          <a:off x="8820150" y="5072605"/>
          <a:ext cx="82800" cy="82800"/>
        </a:xfrm>
        <a:prstGeom prst="rect">
          <a:avLst/>
        </a:prstGeom>
        <a:solidFill>
          <a:srgbClr val="FFC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123825</xdr:colOff>
      <xdr:row>24</xdr:row>
      <xdr:rowOff>91030</xdr:rowOff>
    </xdr:from>
    <xdr:to>
      <xdr:col>9</xdr:col>
      <xdr:colOff>206625</xdr:colOff>
      <xdr:row>24</xdr:row>
      <xdr:rowOff>173830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DA56A478-4FE2-D882-B9C2-49FC3D694068}"/>
            </a:ext>
          </a:extLst>
        </xdr:cNvPr>
        <xdr:cNvSpPr/>
      </xdr:nvSpPr>
      <xdr:spPr>
        <a:xfrm>
          <a:off x="6572250" y="5072605"/>
          <a:ext cx="82800" cy="82800"/>
        </a:xfrm>
        <a:prstGeom prst="rect">
          <a:avLst/>
        </a:prstGeom>
        <a:solidFill>
          <a:srgbClr val="C6EC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660213</xdr:colOff>
      <xdr:row>22</xdr:row>
      <xdr:rowOff>171263</xdr:rowOff>
    </xdr:from>
    <xdr:to>
      <xdr:col>7</xdr:col>
      <xdr:colOff>684333</xdr:colOff>
      <xdr:row>30</xdr:row>
      <xdr:rowOff>151824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223793</xdr:colOff>
      <xdr:row>20</xdr:row>
      <xdr:rowOff>158686</xdr:rowOff>
    </xdr:from>
    <xdr:to>
      <xdr:col>8</xdr:col>
      <xdr:colOff>603000</xdr:colOff>
      <xdr:row>32</xdr:row>
      <xdr:rowOff>111601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380999</xdr:colOff>
      <xdr:row>24</xdr:row>
      <xdr:rowOff>0</xdr:rowOff>
    </xdr:from>
    <xdr:to>
      <xdr:col>18</xdr:col>
      <xdr:colOff>1400</xdr:colOff>
      <xdr:row>30</xdr:row>
      <xdr:rowOff>53430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1CAAA2-4BB5-D542-4370-873EA4FA9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0.02709</cdr:x>
      <cdr:y>0.0139</cdr:y>
    </cdr:from>
    <cdr:to>
      <cdr:x>0.46602</cdr:x>
      <cdr:y>0.17845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AFAFB97D-98EE-CDDE-CC74-4CA64B6594A9}"/>
            </a:ext>
          </a:extLst>
        </cdr:cNvPr>
        <cdr:cNvSpPr txBox="1"/>
      </cdr:nvSpPr>
      <cdr:spPr>
        <a:xfrm xmlns:a="http://schemas.openxmlformats.org/drawingml/2006/main">
          <a:off x="145150" y="19795"/>
          <a:ext cx="2351705" cy="23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/>
            <a:t>Energy share between branches: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597806</xdr:colOff>
      <xdr:row>21</xdr:row>
      <xdr:rowOff>135620</xdr:rowOff>
    </xdr:from>
    <xdr:to>
      <xdr:col>10</xdr:col>
      <xdr:colOff>293354</xdr:colOff>
      <xdr:row>31</xdr:row>
      <xdr:rowOff>127172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504667</xdr:colOff>
      <xdr:row>22</xdr:row>
      <xdr:rowOff>96158</xdr:rowOff>
    </xdr:from>
    <xdr:to>
      <xdr:col>6</xdr:col>
      <xdr:colOff>503946</xdr:colOff>
      <xdr:row>30</xdr:row>
      <xdr:rowOff>76185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23</xdr:row>
      <xdr:rowOff>1</xdr:rowOff>
    </xdr:from>
    <xdr:to>
      <xdr:col>18</xdr:col>
      <xdr:colOff>350384</xdr:colOff>
      <xdr:row>29</xdr:row>
      <xdr:rowOff>53432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0799F8-A084-009D-451E-40EED7E7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0.0501</cdr:x>
      <cdr:y>0.0117</cdr:y>
    </cdr:from>
    <cdr:to>
      <cdr:x>0.48903</cdr:x>
      <cdr:y>0.20755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8E279EE-05FA-D098-DC68-F029E44DE135}"/>
            </a:ext>
          </a:extLst>
        </cdr:cNvPr>
        <cdr:cNvSpPr txBox="1"/>
      </cdr:nvSpPr>
      <cdr:spPr>
        <a:xfrm xmlns:a="http://schemas.openxmlformats.org/drawingml/2006/main">
          <a:off x="268423" y="13995"/>
          <a:ext cx="2351709" cy="234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dirty="0"/>
            <a:t>Energy share between branches: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22</xdr:row>
      <xdr:rowOff>76200</xdr:rowOff>
    </xdr:from>
    <xdr:to>
      <xdr:col>9</xdr:col>
      <xdr:colOff>323850</xdr:colOff>
      <xdr:row>32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90488</xdr:colOff>
      <xdr:row>21</xdr:row>
      <xdr:rowOff>47625</xdr:rowOff>
    </xdr:from>
    <xdr:to>
      <xdr:col>11</xdr:col>
      <xdr:colOff>194235</xdr:colOff>
      <xdr:row>32</xdr:row>
      <xdr:rowOff>151813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3736</xdr:colOff>
      <xdr:row>23</xdr:row>
      <xdr:rowOff>115794</xdr:rowOff>
    </xdr:from>
    <xdr:to>
      <xdr:col>19</xdr:col>
      <xdr:colOff>371194</xdr:colOff>
      <xdr:row>30</xdr:row>
      <xdr:rowOff>168684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D1FEA73-0ECD-337A-67E5-50BAA7D7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17</xdr:col>
      <xdr:colOff>558800</xdr:colOff>
      <xdr:row>18</xdr:row>
      <xdr:rowOff>3175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E75E1D46-8D32-54A1-ACF5-0721B1BC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Normal="100" workbookViewId="0">
      <selection activeCell="Q17" sqref="Q17"/>
    </sheetView>
  </sheetViews>
  <sheetFormatPr baseColWidth="10" defaultColWidth="10.7109375" defaultRowHeight="15" x14ac:dyDescent="0.25"/>
  <cols>
    <col min="8" max="8" width="11.42578125" bestFit="1" customWidth="1"/>
  </cols>
  <sheetData>
    <row r="1" spans="1:15" ht="15.75" customHeight="1" x14ac:dyDescent="0.25">
      <c r="A1" s="1"/>
      <c r="B1" s="119" t="s">
        <v>0</v>
      </c>
      <c r="C1" s="119"/>
      <c r="D1" s="119"/>
      <c r="E1" s="119"/>
      <c r="F1" s="119"/>
      <c r="G1" s="119"/>
      <c r="H1" s="57" t="s">
        <v>1</v>
      </c>
      <c r="I1" s="120" t="s">
        <v>2</v>
      </c>
      <c r="J1" s="121"/>
      <c r="K1" s="121"/>
      <c r="L1" s="121"/>
      <c r="M1" s="121"/>
      <c r="N1" s="122"/>
    </row>
    <row r="2" spans="1:15" ht="15.75" thickBot="1" x14ac:dyDescent="0.3">
      <c r="A2" s="2" t="s">
        <v>3</v>
      </c>
      <c r="B2" s="3" t="s">
        <v>47</v>
      </c>
      <c r="C2" s="3" t="s">
        <v>48</v>
      </c>
      <c r="D2" s="3" t="s">
        <v>5</v>
      </c>
      <c r="E2" s="3" t="s">
        <v>6</v>
      </c>
      <c r="F2" s="4" t="s">
        <v>7</v>
      </c>
      <c r="G2" s="4" t="s">
        <v>8</v>
      </c>
      <c r="H2" s="27" t="s">
        <v>9</v>
      </c>
      <c r="I2" s="3" t="s">
        <v>47</v>
      </c>
      <c r="J2" s="3" t="s">
        <v>4</v>
      </c>
      <c r="K2" s="3" t="s">
        <v>5</v>
      </c>
      <c r="L2" s="3" t="s">
        <v>38</v>
      </c>
      <c r="M2" s="3" t="s">
        <v>7</v>
      </c>
      <c r="N2" s="5" t="s">
        <v>8</v>
      </c>
      <c r="O2" s="4"/>
    </row>
    <row r="3" spans="1:15" ht="15.75" customHeight="1" thickBot="1" x14ac:dyDescent="0.3">
      <c r="A3" s="6" t="s">
        <v>10</v>
      </c>
      <c r="B3" s="123" t="s">
        <v>11</v>
      </c>
      <c r="C3" s="123"/>
      <c r="D3" s="123"/>
      <c r="E3" s="123"/>
      <c r="F3" s="123"/>
      <c r="G3" s="123"/>
      <c r="H3" s="56" t="s">
        <v>12</v>
      </c>
      <c r="I3" s="124" t="s">
        <v>11</v>
      </c>
      <c r="J3" s="124"/>
      <c r="K3" s="124"/>
      <c r="L3" s="124"/>
      <c r="M3" s="124"/>
      <c r="N3" s="124"/>
    </row>
    <row r="4" spans="1:15" x14ac:dyDescent="0.25">
      <c r="A4" s="59" t="s">
        <v>13</v>
      </c>
      <c r="B4" s="69">
        <v>139.07060000000001</v>
      </c>
      <c r="C4" s="70">
        <v>146.7731</v>
      </c>
      <c r="D4" s="70">
        <v>10.2502</v>
      </c>
      <c r="E4" s="71">
        <f t="shared" ref="E4:E19" si="0">B4+C4+D4</f>
        <v>296.09390000000002</v>
      </c>
      <c r="F4" s="72">
        <v>54.201068040000003</v>
      </c>
      <c r="G4" s="72">
        <f t="shared" ref="G4:G19" si="1">E4-F4</f>
        <v>241.89283196000002</v>
      </c>
      <c r="H4" s="73">
        <v>1.4</v>
      </c>
      <c r="I4" s="74">
        <f>B4*$H4</f>
        <v>194.69884000000002</v>
      </c>
      <c r="J4" s="74">
        <f t="shared" ref="J4:J19" si="2">C4*$H4</f>
        <v>205.48233999999999</v>
      </c>
      <c r="K4" s="74">
        <f t="shared" ref="K4:K19" si="3">D4*$H4</f>
        <v>14.350279999999998</v>
      </c>
      <c r="L4" s="75">
        <f>M4+N4</f>
        <v>414.53145999999998</v>
      </c>
      <c r="M4" s="74">
        <f>F4*$H4</f>
        <v>75.881495255999994</v>
      </c>
      <c r="N4" s="68">
        <f t="shared" ref="N4:N19" si="4">G4*$H4</f>
        <v>338.64996474399999</v>
      </c>
    </row>
    <row r="5" spans="1:15" x14ac:dyDescent="0.25">
      <c r="A5" s="60" t="s">
        <v>14</v>
      </c>
      <c r="B5" s="76">
        <v>88.987229999999997</v>
      </c>
      <c r="C5" s="77">
        <v>0</v>
      </c>
      <c r="D5" s="77">
        <v>5.7061840000000004</v>
      </c>
      <c r="E5" s="78">
        <f t="shared" si="0"/>
        <v>94.69341399999999</v>
      </c>
      <c r="F5" s="79">
        <v>13.798402355</v>
      </c>
      <c r="G5" s="79">
        <f t="shared" si="1"/>
        <v>80.895011644999983</v>
      </c>
      <c r="H5" s="80">
        <v>1.1299999999999999</v>
      </c>
      <c r="I5">
        <f t="shared" ref="I5:I19" si="5">B5*$H5</f>
        <v>100.55556989999998</v>
      </c>
      <c r="J5">
        <f t="shared" si="2"/>
        <v>0</v>
      </c>
      <c r="K5">
        <f t="shared" si="3"/>
        <v>6.4479879200000001</v>
      </c>
      <c r="L5" s="55">
        <f t="shared" ref="L5:L19" si="6">M5+N5</f>
        <v>107.00355781999997</v>
      </c>
      <c r="M5">
        <f t="shared" ref="M5:M19" si="7">F5*$H5</f>
        <v>15.59219466115</v>
      </c>
      <c r="N5" s="50">
        <f t="shared" si="4"/>
        <v>91.411363158849966</v>
      </c>
    </row>
    <row r="6" spans="1:15" x14ac:dyDescent="0.25">
      <c r="A6" s="60" t="s">
        <v>15</v>
      </c>
      <c r="B6" s="76">
        <v>130.32990000000001</v>
      </c>
      <c r="C6" s="77">
        <v>33.57685</v>
      </c>
      <c r="D6" s="77">
        <v>13.66961</v>
      </c>
      <c r="E6" s="78">
        <f t="shared" si="0"/>
        <v>177.57636000000002</v>
      </c>
      <c r="F6" s="79">
        <v>30.387962399999999</v>
      </c>
      <c r="G6" s="79">
        <f t="shared" si="1"/>
        <v>147.18839760000003</v>
      </c>
      <c r="H6" s="80">
        <v>1.28</v>
      </c>
      <c r="I6">
        <f t="shared" si="5"/>
        <v>166.82227200000003</v>
      </c>
      <c r="J6">
        <f t="shared" si="2"/>
        <v>42.978368000000003</v>
      </c>
      <c r="K6">
        <f t="shared" si="3"/>
        <v>17.497100800000002</v>
      </c>
      <c r="L6" s="55">
        <f t="shared" si="6"/>
        <v>227.29774080000004</v>
      </c>
      <c r="M6">
        <f t="shared" si="7"/>
        <v>38.896591872000002</v>
      </c>
      <c r="N6" s="50">
        <f t="shared" si="4"/>
        <v>188.40114892800005</v>
      </c>
    </row>
    <row r="7" spans="1:15" x14ac:dyDescent="0.25">
      <c r="A7" s="60" t="s">
        <v>16</v>
      </c>
      <c r="B7" s="76">
        <v>15215.82</v>
      </c>
      <c r="C7" s="77">
        <v>0</v>
      </c>
      <c r="D7" s="77">
        <v>376.15449999999998</v>
      </c>
      <c r="E7" s="78">
        <f t="shared" si="0"/>
        <v>15591.9745</v>
      </c>
      <c r="F7" s="79">
        <v>2034.5849314</v>
      </c>
      <c r="G7" s="79">
        <f t="shared" si="1"/>
        <v>13557.3895686</v>
      </c>
      <c r="H7" s="80">
        <v>1.08</v>
      </c>
      <c r="I7">
        <f t="shared" si="5"/>
        <v>16433.085600000002</v>
      </c>
      <c r="J7">
        <f t="shared" si="2"/>
        <v>0</v>
      </c>
      <c r="K7">
        <f t="shared" si="3"/>
        <v>406.24686000000003</v>
      </c>
      <c r="L7" s="55">
        <f t="shared" si="6"/>
        <v>16839.332459999998</v>
      </c>
      <c r="M7">
        <f t="shared" si="7"/>
        <v>2197.3517259119999</v>
      </c>
      <c r="N7" s="50">
        <f t="shared" si="4"/>
        <v>14641.980734088</v>
      </c>
    </row>
    <row r="8" spans="1:15" x14ac:dyDescent="0.25">
      <c r="A8" s="60" t="s">
        <v>17</v>
      </c>
      <c r="B8" s="76">
        <v>667.74559999999997</v>
      </c>
      <c r="C8" s="77">
        <v>52.194920000000003</v>
      </c>
      <c r="D8" s="77">
        <v>23.476949999999999</v>
      </c>
      <c r="E8" s="78">
        <f t="shared" si="0"/>
        <v>743.41746999999998</v>
      </c>
      <c r="F8" s="79">
        <v>104.41266027499999</v>
      </c>
      <c r="G8" s="79">
        <f t="shared" si="1"/>
        <v>639.00480972499997</v>
      </c>
      <c r="H8" s="80">
        <v>1.32</v>
      </c>
      <c r="I8">
        <f t="shared" si="5"/>
        <v>881.42419199999995</v>
      </c>
      <c r="J8">
        <f t="shared" si="2"/>
        <v>68.897294400000007</v>
      </c>
      <c r="K8">
        <f t="shared" si="3"/>
        <v>30.989574000000001</v>
      </c>
      <c r="L8" s="55">
        <f t="shared" si="6"/>
        <v>981.31106040000009</v>
      </c>
      <c r="M8">
        <f t="shared" si="7"/>
        <v>137.82471156299999</v>
      </c>
      <c r="N8" s="50">
        <f t="shared" si="4"/>
        <v>843.48634883700004</v>
      </c>
    </row>
    <row r="9" spans="1:15" x14ac:dyDescent="0.25">
      <c r="A9" s="60" t="s">
        <v>18</v>
      </c>
      <c r="B9" s="76">
        <v>376.04469999999998</v>
      </c>
      <c r="C9" s="77">
        <v>0</v>
      </c>
      <c r="D9" s="77">
        <v>22.266459999999999</v>
      </c>
      <c r="E9" s="78">
        <f t="shared" si="0"/>
        <v>398.31115999999997</v>
      </c>
      <c r="F9" s="79">
        <v>57.30915907</v>
      </c>
      <c r="G9" s="79">
        <f t="shared" si="1"/>
        <v>341.00200092999995</v>
      </c>
      <c r="H9" s="80">
        <v>1.1599999999999999</v>
      </c>
      <c r="I9">
        <f t="shared" si="5"/>
        <v>436.21185199999996</v>
      </c>
      <c r="J9">
        <f t="shared" si="2"/>
        <v>0</v>
      </c>
      <c r="K9">
        <f t="shared" si="3"/>
        <v>25.829093599999997</v>
      </c>
      <c r="L9" s="55">
        <f t="shared" si="6"/>
        <v>462.04094559999993</v>
      </c>
      <c r="M9">
        <f t="shared" si="7"/>
        <v>66.47862452119999</v>
      </c>
      <c r="N9" s="50">
        <f t="shared" si="4"/>
        <v>395.56232107879993</v>
      </c>
    </row>
    <row r="10" spans="1:15" x14ac:dyDescent="0.25">
      <c r="A10" s="60" t="s">
        <v>19</v>
      </c>
      <c r="B10" s="76">
        <v>1590.22</v>
      </c>
      <c r="C10" s="77">
        <v>158.8366</v>
      </c>
      <c r="D10" s="77">
        <v>40.190219999999997</v>
      </c>
      <c r="E10" s="78">
        <f t="shared" si="0"/>
        <v>1789.2468200000001</v>
      </c>
      <c r="F10" s="79">
        <v>247.65002383000001</v>
      </c>
      <c r="G10" s="79">
        <f t="shared" si="1"/>
        <v>1541.5967961700001</v>
      </c>
      <c r="H10" s="80">
        <v>2.09</v>
      </c>
      <c r="I10">
        <f t="shared" si="5"/>
        <v>3323.5598</v>
      </c>
      <c r="J10">
        <f t="shared" si="2"/>
        <v>331.96849399999996</v>
      </c>
      <c r="K10">
        <f t="shared" si="3"/>
        <v>83.997559799999991</v>
      </c>
      <c r="L10" s="55">
        <f t="shared" si="6"/>
        <v>3739.5258537999998</v>
      </c>
      <c r="M10">
        <f t="shared" si="7"/>
        <v>517.58854980469994</v>
      </c>
      <c r="N10" s="50">
        <f t="shared" si="4"/>
        <v>3221.9373039952998</v>
      </c>
    </row>
    <row r="11" spans="1:15" x14ac:dyDescent="0.25">
      <c r="A11" s="60" t="s">
        <v>20</v>
      </c>
      <c r="B11" s="76">
        <v>532.06989999999996</v>
      </c>
      <c r="C11" s="77">
        <v>11.2593</v>
      </c>
      <c r="D11" s="77">
        <v>39.197139999999997</v>
      </c>
      <c r="E11" s="78">
        <f t="shared" si="0"/>
        <v>582.52634</v>
      </c>
      <c r="F11" s="79">
        <v>87.702652404999995</v>
      </c>
      <c r="G11" s="79">
        <f t="shared" si="1"/>
        <v>494.82368759500002</v>
      </c>
      <c r="H11" s="80">
        <v>1.05</v>
      </c>
      <c r="I11">
        <f t="shared" si="5"/>
        <v>558.67339500000003</v>
      </c>
      <c r="J11">
        <f t="shared" si="2"/>
        <v>11.822265</v>
      </c>
      <c r="K11">
        <f t="shared" si="3"/>
        <v>41.156996999999997</v>
      </c>
      <c r="L11" s="55">
        <f t="shared" si="6"/>
        <v>611.65265700000009</v>
      </c>
      <c r="M11">
        <f t="shared" si="7"/>
        <v>92.08778502525</v>
      </c>
      <c r="N11" s="50">
        <f t="shared" si="4"/>
        <v>519.56487197475008</v>
      </c>
    </row>
    <row r="12" spans="1:15" x14ac:dyDescent="0.25">
      <c r="A12" s="60" t="s">
        <v>21</v>
      </c>
      <c r="B12" s="76">
        <v>1417.26</v>
      </c>
      <c r="C12" s="77">
        <v>687.88319999999999</v>
      </c>
      <c r="D12" s="77">
        <v>6.4899120000000003</v>
      </c>
      <c r="E12" s="78">
        <f t="shared" si="0"/>
        <v>2111.633112</v>
      </c>
      <c r="F12" s="79">
        <v>323.62032945499999</v>
      </c>
      <c r="G12" s="79">
        <f t="shared" si="1"/>
        <v>1788.0127825449999</v>
      </c>
      <c r="H12" s="80">
        <v>1.66</v>
      </c>
      <c r="I12">
        <f t="shared" si="5"/>
        <v>2352.6515999999997</v>
      </c>
      <c r="J12">
        <f t="shared" si="2"/>
        <v>1141.8861119999999</v>
      </c>
      <c r="K12">
        <f t="shared" si="3"/>
        <v>10.77325392</v>
      </c>
      <c r="L12" s="55">
        <f t="shared" si="6"/>
        <v>3505.3109659199999</v>
      </c>
      <c r="M12">
        <f t="shared" si="7"/>
        <v>537.20974689529999</v>
      </c>
      <c r="N12" s="50">
        <f t="shared" si="4"/>
        <v>2968.1012190246997</v>
      </c>
    </row>
    <row r="13" spans="1:15" x14ac:dyDescent="0.25">
      <c r="A13" s="60" t="s">
        <v>22</v>
      </c>
      <c r="B13" s="76">
        <v>1508.7049999999999</v>
      </c>
      <c r="C13" s="77">
        <v>0</v>
      </c>
      <c r="D13" s="77">
        <v>72.443839999999994</v>
      </c>
      <c r="E13" s="78">
        <f t="shared" si="0"/>
        <v>1581.1488399999998</v>
      </c>
      <c r="F13" s="79">
        <v>220.77664704</v>
      </c>
      <c r="G13" s="79">
        <f t="shared" si="1"/>
        <v>1360.3721929599999</v>
      </c>
      <c r="H13" s="80">
        <v>1.08</v>
      </c>
      <c r="I13">
        <f t="shared" si="5"/>
        <v>1629.4014</v>
      </c>
      <c r="J13">
        <f t="shared" si="2"/>
        <v>0</v>
      </c>
      <c r="K13">
        <f t="shared" si="3"/>
        <v>78.239347199999997</v>
      </c>
      <c r="L13" s="55">
        <f t="shared" si="6"/>
        <v>1707.6407471999999</v>
      </c>
      <c r="M13">
        <f t="shared" si="7"/>
        <v>238.43877880320002</v>
      </c>
      <c r="N13" s="50">
        <f t="shared" si="4"/>
        <v>1469.2019683967999</v>
      </c>
    </row>
    <row r="14" spans="1:15" x14ac:dyDescent="0.25">
      <c r="A14" s="60" t="s">
        <v>23</v>
      </c>
      <c r="B14" s="76">
        <v>258.57220000000001</v>
      </c>
      <c r="C14" s="77">
        <v>795.36929999999995</v>
      </c>
      <c r="D14" s="77">
        <v>68.130660000000006</v>
      </c>
      <c r="E14" s="78">
        <f t="shared" si="0"/>
        <v>1122.0721599999999</v>
      </c>
      <c r="F14" s="79">
        <v>240.968474515</v>
      </c>
      <c r="G14" s="79">
        <f t="shared" si="1"/>
        <v>881.10368548499991</v>
      </c>
      <c r="H14" s="80">
        <v>1.32</v>
      </c>
      <c r="I14">
        <f t="shared" si="5"/>
        <v>341.31530400000003</v>
      </c>
      <c r="J14">
        <f t="shared" si="2"/>
        <v>1049.8874759999999</v>
      </c>
      <c r="K14">
        <f t="shared" si="3"/>
        <v>89.932471200000009</v>
      </c>
      <c r="L14" s="55">
        <f t="shared" si="6"/>
        <v>1481.1352511999999</v>
      </c>
      <c r="M14">
        <f t="shared" si="7"/>
        <v>318.07838635979999</v>
      </c>
      <c r="N14" s="50">
        <f t="shared" si="4"/>
        <v>1163.0568648402</v>
      </c>
    </row>
    <row r="15" spans="1:15" x14ac:dyDescent="0.25">
      <c r="A15" s="60" t="s">
        <v>24</v>
      </c>
      <c r="B15" s="76">
        <v>86.392330000000001</v>
      </c>
      <c r="C15" s="77">
        <v>120.0724</v>
      </c>
      <c r="D15" s="77">
        <v>26.313939999999999</v>
      </c>
      <c r="E15" s="78">
        <f t="shared" si="0"/>
        <v>232.77867000000001</v>
      </c>
      <c r="F15" s="79">
        <v>50.758976339999997</v>
      </c>
      <c r="G15" s="79">
        <f t="shared" si="1"/>
        <v>182.01969366</v>
      </c>
      <c r="H15" s="80">
        <v>1.32</v>
      </c>
      <c r="I15">
        <f t="shared" si="5"/>
        <v>114.03787560000001</v>
      </c>
      <c r="J15">
        <f t="shared" si="2"/>
        <v>158.49556800000002</v>
      </c>
      <c r="K15">
        <f t="shared" si="3"/>
        <v>34.734400800000003</v>
      </c>
      <c r="L15" s="55">
        <f t="shared" si="6"/>
        <v>307.2678444</v>
      </c>
      <c r="M15">
        <f t="shared" si="7"/>
        <v>67.001848768800002</v>
      </c>
      <c r="N15" s="50">
        <f t="shared" si="4"/>
        <v>240.26599563120001</v>
      </c>
    </row>
    <row r="16" spans="1:15" x14ac:dyDescent="0.25">
      <c r="A16" s="60" t="s">
        <v>25</v>
      </c>
      <c r="B16" s="76">
        <v>775.67750000000001</v>
      </c>
      <c r="C16" s="77">
        <v>19.703779999999998</v>
      </c>
      <c r="D16" s="77">
        <v>66.938959999999994</v>
      </c>
      <c r="E16" s="78">
        <f t="shared" si="0"/>
        <v>862.32024000000001</v>
      </c>
      <c r="F16" s="79">
        <v>133.87896613500001</v>
      </c>
      <c r="G16" s="79">
        <f t="shared" si="1"/>
        <v>728.44127386499997</v>
      </c>
      <c r="H16" s="80">
        <v>1.32</v>
      </c>
      <c r="I16">
        <f t="shared" si="5"/>
        <v>1023.8943</v>
      </c>
      <c r="J16">
        <f t="shared" si="2"/>
        <v>26.0089896</v>
      </c>
      <c r="K16">
        <f t="shared" si="3"/>
        <v>88.359427199999999</v>
      </c>
      <c r="L16" s="55">
        <f t="shared" si="6"/>
        <v>1138.2627168000001</v>
      </c>
      <c r="M16">
        <f t="shared" si="7"/>
        <v>176.72023529820004</v>
      </c>
      <c r="N16" s="50">
        <f t="shared" si="4"/>
        <v>961.54248150180001</v>
      </c>
    </row>
    <row r="17" spans="1:14" x14ac:dyDescent="0.25">
      <c r="A17" s="60" t="s">
        <v>26</v>
      </c>
      <c r="B17" s="76">
        <v>919.41110000000003</v>
      </c>
      <c r="C17" s="77">
        <v>0</v>
      </c>
      <c r="D17" s="77">
        <v>68.009879999999995</v>
      </c>
      <c r="E17" s="78">
        <f t="shared" si="0"/>
        <v>987.42097999999999</v>
      </c>
      <c r="F17" s="79">
        <v>147.46908782</v>
      </c>
      <c r="G17" s="79">
        <f t="shared" si="1"/>
        <v>839.95189217999996</v>
      </c>
      <c r="H17" s="80">
        <v>1</v>
      </c>
      <c r="I17">
        <f t="shared" si="5"/>
        <v>919.41110000000003</v>
      </c>
      <c r="J17">
        <f t="shared" si="2"/>
        <v>0</v>
      </c>
      <c r="K17">
        <f t="shared" si="3"/>
        <v>68.009879999999995</v>
      </c>
      <c r="L17" s="55">
        <f t="shared" si="6"/>
        <v>987.42097999999999</v>
      </c>
      <c r="M17">
        <f t="shared" si="7"/>
        <v>147.46908782</v>
      </c>
      <c r="N17" s="50">
        <f t="shared" si="4"/>
        <v>839.95189217999996</v>
      </c>
    </row>
    <row r="18" spans="1:14" x14ac:dyDescent="0.25">
      <c r="A18" s="60" t="s">
        <v>27</v>
      </c>
      <c r="B18" s="76">
        <v>470.2022</v>
      </c>
      <c r="C18" s="77">
        <v>67.354770000000002</v>
      </c>
      <c r="D18" s="77">
        <v>158.7586</v>
      </c>
      <c r="E18" s="78">
        <f t="shared" si="0"/>
        <v>696.31556999999998</v>
      </c>
      <c r="F18" s="79">
        <v>157.22604050000001</v>
      </c>
      <c r="G18" s="79">
        <f t="shared" si="1"/>
        <v>539.08952950000003</v>
      </c>
      <c r="H18" s="80">
        <v>1.54</v>
      </c>
      <c r="I18">
        <f t="shared" si="5"/>
        <v>724.11138800000003</v>
      </c>
      <c r="J18">
        <f t="shared" si="2"/>
        <v>103.7263458</v>
      </c>
      <c r="K18">
        <f t="shared" si="3"/>
        <v>244.48824400000001</v>
      </c>
      <c r="L18" s="55">
        <f t="shared" si="6"/>
        <v>1072.3259778000001</v>
      </c>
      <c r="M18">
        <f t="shared" si="7"/>
        <v>242.12810237000002</v>
      </c>
      <c r="N18" s="50">
        <f t="shared" si="4"/>
        <v>830.19787543000007</v>
      </c>
    </row>
    <row r="19" spans="1:14" ht="15.75" thickBot="1" x14ac:dyDescent="0.3">
      <c r="A19" s="61" t="s">
        <v>28</v>
      </c>
      <c r="B19" s="81">
        <v>1078.616</v>
      </c>
      <c r="C19" s="82">
        <v>0</v>
      </c>
      <c r="D19" s="82">
        <v>119.92919999999999</v>
      </c>
      <c r="E19" s="83">
        <f t="shared" si="0"/>
        <v>1198.5452</v>
      </c>
      <c r="F19" s="84">
        <v>194.75131261999999</v>
      </c>
      <c r="G19" s="84">
        <f t="shared" si="1"/>
        <v>1003.79388738</v>
      </c>
      <c r="H19" s="85">
        <v>1.32</v>
      </c>
      <c r="I19" s="45">
        <f t="shared" si="5"/>
        <v>1423.7731200000001</v>
      </c>
      <c r="J19" s="45">
        <f t="shared" si="2"/>
        <v>0</v>
      </c>
      <c r="K19" s="45">
        <f t="shared" si="3"/>
        <v>158.306544</v>
      </c>
      <c r="L19" s="67">
        <f t="shared" si="6"/>
        <v>1582.0796640000001</v>
      </c>
      <c r="M19" s="45">
        <f t="shared" si="7"/>
        <v>257.07173265839998</v>
      </c>
      <c r="N19" s="52">
        <f t="shared" si="4"/>
        <v>1325.0079313416002</v>
      </c>
    </row>
    <row r="33" spans="5:5" x14ac:dyDescent="0.25">
      <c r="E33" s="9"/>
    </row>
    <row r="34" spans="5:5" x14ac:dyDescent="0.25">
      <c r="E34" s="7"/>
    </row>
    <row r="35" spans="5:5" x14ac:dyDescent="0.25">
      <c r="E35" s="7"/>
    </row>
    <row r="36" spans="5:5" x14ac:dyDescent="0.25">
      <c r="E36" s="7"/>
    </row>
    <row r="37" spans="5:5" x14ac:dyDescent="0.25">
      <c r="E37" s="7"/>
    </row>
    <row r="38" spans="5:5" x14ac:dyDescent="0.25">
      <c r="E38" s="7"/>
    </row>
    <row r="39" spans="5:5" x14ac:dyDescent="0.25">
      <c r="E39" s="7"/>
    </row>
    <row r="40" spans="5:5" x14ac:dyDescent="0.25">
      <c r="E40" s="7"/>
    </row>
    <row r="41" spans="5:5" x14ac:dyDescent="0.25">
      <c r="E41" s="7"/>
    </row>
    <row r="42" spans="5:5" x14ac:dyDescent="0.25">
      <c r="E42" s="7"/>
    </row>
    <row r="43" spans="5:5" x14ac:dyDescent="0.25">
      <c r="E43" s="7"/>
    </row>
    <row r="44" spans="5:5" x14ac:dyDescent="0.25">
      <c r="E44" s="7"/>
    </row>
    <row r="45" spans="5:5" x14ac:dyDescent="0.25">
      <c r="E45" s="7"/>
    </row>
    <row r="46" spans="5:5" x14ac:dyDescent="0.25">
      <c r="E46" s="7"/>
    </row>
    <row r="47" spans="5:5" x14ac:dyDescent="0.25">
      <c r="E47" s="7"/>
    </row>
    <row r="48" spans="5:5" x14ac:dyDescent="0.25">
      <c r="E48" s="7"/>
    </row>
  </sheetData>
  <mergeCells count="4">
    <mergeCell ref="B1:G1"/>
    <mergeCell ref="I1:N1"/>
    <mergeCell ref="B3:G3"/>
    <mergeCell ref="I3:N3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zoomScaleNormal="100" workbookViewId="0">
      <selection activeCell="E33" sqref="E33"/>
    </sheetView>
  </sheetViews>
  <sheetFormatPr baseColWidth="10" defaultColWidth="8.7109375" defaultRowHeight="15" x14ac:dyDescent="0.25"/>
  <cols>
    <col min="2" max="3" width="10.85546875" customWidth="1"/>
    <col min="4" max="4" width="14.7109375" customWidth="1"/>
    <col min="5" max="5" width="15.42578125" customWidth="1"/>
    <col min="6" max="6" width="10.140625" customWidth="1"/>
    <col min="7" max="7" width="7.5703125" bestFit="1" customWidth="1"/>
    <col min="8" max="8" width="9.7109375" customWidth="1"/>
    <col min="10" max="10" width="10.28515625" bestFit="1" customWidth="1"/>
    <col min="11" max="11" width="12" customWidth="1"/>
    <col min="12" max="12" width="11.85546875" customWidth="1"/>
    <col min="13" max="13" width="13" customWidth="1"/>
    <col min="14" max="14" width="13.140625" customWidth="1"/>
    <col min="15" max="16" width="10.7109375" customWidth="1"/>
    <col min="17" max="17" width="10.28515625" customWidth="1"/>
  </cols>
  <sheetData>
    <row r="1" spans="1:19" ht="15" customHeight="1" x14ac:dyDescent="0.25">
      <c r="A1" s="10"/>
      <c r="B1" s="125" t="s">
        <v>0</v>
      </c>
      <c r="C1" s="125"/>
      <c r="D1" s="125"/>
      <c r="E1" s="125"/>
      <c r="F1" s="125"/>
      <c r="G1" s="125"/>
      <c r="H1" s="125"/>
      <c r="I1" s="125"/>
      <c r="J1" s="57" t="s">
        <v>1</v>
      </c>
      <c r="K1" s="126" t="s">
        <v>2</v>
      </c>
      <c r="L1" s="126"/>
      <c r="M1" s="126"/>
      <c r="N1" s="126"/>
      <c r="O1" s="126"/>
      <c r="P1" s="126"/>
      <c r="Q1" s="126"/>
      <c r="R1" s="126"/>
    </row>
    <row r="2" spans="1:19" ht="45.75" thickBot="1" x14ac:dyDescent="0.3">
      <c r="A2" s="11" t="s">
        <v>3</v>
      </c>
      <c r="B2" s="12" t="s">
        <v>29</v>
      </c>
      <c r="C2" s="3" t="s">
        <v>30</v>
      </c>
      <c r="D2" s="13" t="s">
        <v>31</v>
      </c>
      <c r="E2" s="13" t="s">
        <v>32</v>
      </c>
      <c r="F2" s="3" t="s">
        <v>33</v>
      </c>
      <c r="G2" s="3" t="s">
        <v>6</v>
      </c>
      <c r="H2" s="14" t="s">
        <v>7</v>
      </c>
      <c r="I2" s="4" t="s">
        <v>8</v>
      </c>
      <c r="J2" s="27" t="s">
        <v>9</v>
      </c>
      <c r="K2" s="3" t="s">
        <v>29</v>
      </c>
      <c r="L2" s="3" t="s">
        <v>30</v>
      </c>
      <c r="M2" s="13" t="s">
        <v>31</v>
      </c>
      <c r="N2" s="3" t="s">
        <v>32</v>
      </c>
      <c r="O2" s="3" t="s">
        <v>33</v>
      </c>
      <c r="P2" s="3" t="s">
        <v>38</v>
      </c>
      <c r="Q2" s="3" t="s">
        <v>7</v>
      </c>
      <c r="R2" s="5" t="s">
        <v>8</v>
      </c>
      <c r="S2" s="4"/>
    </row>
    <row r="3" spans="1:19" ht="15.75" customHeight="1" thickBot="1" x14ac:dyDescent="0.3">
      <c r="A3" s="15" t="s">
        <v>10</v>
      </c>
      <c r="B3" s="127" t="s">
        <v>11</v>
      </c>
      <c r="C3" s="127"/>
      <c r="D3" s="127"/>
      <c r="E3" s="127"/>
      <c r="F3" s="127"/>
      <c r="G3" s="127"/>
      <c r="H3" s="127"/>
      <c r="I3" s="127"/>
      <c r="J3" s="58" t="s">
        <v>12</v>
      </c>
      <c r="K3" s="124" t="s">
        <v>11</v>
      </c>
      <c r="L3" s="124"/>
      <c r="M3" s="124"/>
      <c r="N3" s="124"/>
      <c r="O3" s="124"/>
      <c r="P3" s="124"/>
      <c r="Q3" s="124"/>
      <c r="R3" s="124"/>
    </row>
    <row r="4" spans="1:19" x14ac:dyDescent="0.25">
      <c r="A4" s="14" t="s">
        <v>13</v>
      </c>
      <c r="B4" s="16">
        <v>109.8248</v>
      </c>
      <c r="C4" s="17">
        <v>29.277754382744899</v>
      </c>
      <c r="D4" s="17">
        <v>4.4733811664864902</v>
      </c>
      <c r="E4" s="17">
        <v>11.6998163027027</v>
      </c>
      <c r="F4" s="17">
        <v>0.519891891891892</v>
      </c>
      <c r="G4" s="17">
        <v>155.79564374382596</v>
      </c>
      <c r="H4" s="17">
        <v>100.326686524688</v>
      </c>
      <c r="I4" s="17">
        <f t="shared" ref="I4:I19" si="0">G4-H4</f>
        <v>55.468957219137963</v>
      </c>
      <c r="J4" s="18">
        <v>1.1096136441674467</v>
      </c>
      <c r="K4" s="8">
        <f t="shared" ref="K4:K19" si="1">B4*$J4</f>
        <v>121.86309654796099</v>
      </c>
      <c r="L4" s="8">
        <f t="shared" ref="L4:L19" si="2">C4*$J4</f>
        <v>32.486995733676999</v>
      </c>
      <c r="M4" s="8">
        <f t="shared" ref="M4:M19" si="3">D4*$J4</f>
        <v>4.9637247778950977</v>
      </c>
      <c r="N4" s="8">
        <f t="shared" ref="N4:N19" si="4">E4*$J4</f>
        <v>12.982275803731646</v>
      </c>
      <c r="O4" s="8">
        <f t="shared" ref="O4:O19" si="5">F4*$J4</f>
        <v>0.57687913673527047</v>
      </c>
      <c r="P4" s="55">
        <f t="shared" ref="P4:P19" si="6">Q4+R4</f>
        <v>172.872972</v>
      </c>
      <c r="Q4" s="8">
        <f t="shared" ref="Q4:Q19" si="7">H4*$J4</f>
        <v>111.32386024190411</v>
      </c>
      <c r="R4" s="19">
        <f t="shared" ref="R4:R19" si="8">I4*$J4</f>
        <v>61.549111758095876</v>
      </c>
    </row>
    <row r="5" spans="1:19" x14ac:dyDescent="0.25">
      <c r="A5" s="14" t="s">
        <v>14</v>
      </c>
      <c r="B5" s="16">
        <v>122.84725</v>
      </c>
      <c r="C5" s="17">
        <v>3.57045785155425</v>
      </c>
      <c r="D5" s="17">
        <v>2.9956172972972999</v>
      </c>
      <c r="E5" s="17">
        <v>0.226767567567568</v>
      </c>
      <c r="F5" s="17">
        <v>0</v>
      </c>
      <c r="G5" s="17">
        <v>129.64009271641908</v>
      </c>
      <c r="H5" s="17">
        <v>97.377242411332304</v>
      </c>
      <c r="I5" s="17">
        <f t="shared" si="0"/>
        <v>32.262850305086772</v>
      </c>
      <c r="J5" s="17">
        <v>2.5439216301812406</v>
      </c>
      <c r="K5" s="8">
        <f t="shared" si="1"/>
        <v>312.51377648328241</v>
      </c>
      <c r="L5" s="8">
        <f t="shared" si="2"/>
        <v>9.0829649582192982</v>
      </c>
      <c r="M5" s="8">
        <f t="shared" si="3"/>
        <v>7.620615638339669</v>
      </c>
      <c r="N5" s="8">
        <f t="shared" si="4"/>
        <v>0.57687892015872222</v>
      </c>
      <c r="O5" s="8">
        <f t="shared" si="5"/>
        <v>0</v>
      </c>
      <c r="P5" s="55">
        <f t="shared" si="6"/>
        <v>329.79423600000001</v>
      </c>
      <c r="Q5" s="8">
        <f t="shared" si="7"/>
        <v>247.72007325759031</v>
      </c>
      <c r="R5" s="19">
        <f t="shared" si="8"/>
        <v>82.074162742409683</v>
      </c>
    </row>
    <row r="6" spans="1:19" x14ac:dyDescent="0.25">
      <c r="A6" s="14" t="s">
        <v>15</v>
      </c>
      <c r="B6" s="16">
        <v>187.51044999999999</v>
      </c>
      <c r="C6" s="17">
        <v>1.1040231514674299</v>
      </c>
      <c r="D6" s="17">
        <v>2.2763996756756799</v>
      </c>
      <c r="E6" s="17">
        <v>0</v>
      </c>
      <c r="F6" s="17">
        <v>0.25936540540540498</v>
      </c>
      <c r="G6" s="17">
        <v>191.15023823254856</v>
      </c>
      <c r="H6" s="17">
        <v>145.99224149456501</v>
      </c>
      <c r="I6" s="17">
        <f t="shared" si="0"/>
        <v>45.157996737983552</v>
      </c>
      <c r="J6" s="17">
        <v>1.3457319979222413</v>
      </c>
      <c r="K6" s="8">
        <f t="shared" si="1"/>
        <v>252.33881250979852</v>
      </c>
      <c r="L6" s="8">
        <f t="shared" si="2"/>
        <v>1.4857192813766738</v>
      </c>
      <c r="M6" s="8">
        <f t="shared" si="3"/>
        <v>3.0634238836165748</v>
      </c>
      <c r="N6" s="8">
        <f t="shared" si="4"/>
        <v>0</v>
      </c>
      <c r="O6" s="8">
        <f t="shared" si="5"/>
        <v>0.34903632520812772</v>
      </c>
      <c r="P6" s="55">
        <f t="shared" si="6"/>
        <v>257.23699199999999</v>
      </c>
      <c r="Q6" s="8">
        <f t="shared" si="7"/>
        <v>196.46643082762731</v>
      </c>
      <c r="R6" s="19">
        <f t="shared" si="8"/>
        <v>60.770561172372659</v>
      </c>
    </row>
    <row r="7" spans="1:19" x14ac:dyDescent="0.25">
      <c r="A7" s="14" t="s">
        <v>16</v>
      </c>
      <c r="B7" s="16">
        <v>2296.6983</v>
      </c>
      <c r="C7" s="17">
        <v>44.48</v>
      </c>
      <c r="D7" s="17">
        <v>58.915710486486503</v>
      </c>
      <c r="E7" s="17">
        <v>0.54227027027026997</v>
      </c>
      <c r="F7" s="17">
        <v>16.459084216216201</v>
      </c>
      <c r="G7" s="17">
        <v>2417.0953649729727</v>
      </c>
      <c r="H7" s="17">
        <v>1821.43749704735</v>
      </c>
      <c r="I7" s="17">
        <f t="shared" si="0"/>
        <v>595.65786792562267</v>
      </c>
      <c r="J7" s="17">
        <v>1.4001929046923822</v>
      </c>
      <c r="K7" s="8">
        <f t="shared" si="1"/>
        <v>3215.8206638790562</v>
      </c>
      <c r="L7" s="8">
        <f t="shared" si="2"/>
        <v>62.280580400717156</v>
      </c>
      <c r="M7" s="8">
        <f t="shared" si="3"/>
        <v>82.493359798088974</v>
      </c>
      <c r="N7" s="8">
        <f t="shared" si="4"/>
        <v>0.75928298485805246</v>
      </c>
      <c r="O7" s="8">
        <f t="shared" si="5"/>
        <v>23.045892937280303</v>
      </c>
      <c r="P7" s="55">
        <f t="shared" si="6"/>
        <v>3384.3997800000002</v>
      </c>
      <c r="Q7" s="8">
        <f t="shared" si="7"/>
        <v>2550.3638597063514</v>
      </c>
      <c r="R7" s="19">
        <f t="shared" si="8"/>
        <v>834.03592029364893</v>
      </c>
    </row>
    <row r="8" spans="1:19" x14ac:dyDescent="0.25">
      <c r="A8" s="14" t="s">
        <v>17</v>
      </c>
      <c r="B8" s="16">
        <v>74.670600000000007</v>
      </c>
      <c r="C8" s="17">
        <v>2.9358376685846599</v>
      </c>
      <c r="D8" s="17">
        <v>12.135607707027001</v>
      </c>
      <c r="E8" s="17">
        <v>16.215567048648701</v>
      </c>
      <c r="F8" s="17">
        <v>0.21015616216216201</v>
      </c>
      <c r="G8" s="17">
        <v>106.1677685864225</v>
      </c>
      <c r="H8" s="17">
        <v>69.456042737698994</v>
      </c>
      <c r="I8" s="17">
        <f t="shared" si="0"/>
        <v>36.711725848723503</v>
      </c>
      <c r="J8" s="17">
        <v>2.2998898747809493</v>
      </c>
      <c r="K8" s="8">
        <f t="shared" si="1"/>
        <v>171.73415688381837</v>
      </c>
      <c r="L8" s="8">
        <f t="shared" si="2"/>
        <v>6.752103327978368</v>
      </c>
      <c r="M8" s="8">
        <f t="shared" si="3"/>
        <v>27.910561289705051</v>
      </c>
      <c r="N8" s="8">
        <f t="shared" si="4"/>
        <v>37.294018469018752</v>
      </c>
      <c r="O8" s="8">
        <f t="shared" si="5"/>
        <v>0.48333602947957965</v>
      </c>
      <c r="P8" s="55">
        <f t="shared" si="6"/>
        <v>244.17417600000005</v>
      </c>
      <c r="Q8" s="8">
        <f t="shared" si="7"/>
        <v>159.74124943478679</v>
      </c>
      <c r="R8" s="19">
        <f t="shared" si="8"/>
        <v>84.432926565213236</v>
      </c>
    </row>
    <row r="9" spans="1:19" x14ac:dyDescent="0.25">
      <c r="A9" s="14" t="s">
        <v>18</v>
      </c>
      <c r="B9" s="16">
        <v>28.675049999999992</v>
      </c>
      <c r="C9" s="17">
        <v>2.8191348621992298</v>
      </c>
      <c r="D9" s="17">
        <v>6.31274335135135</v>
      </c>
      <c r="E9" s="17">
        <v>7.5720648648648602E-3</v>
      </c>
      <c r="F9" s="17">
        <v>0.94838535135135105</v>
      </c>
      <c r="G9" s="17">
        <v>38.762885629766792</v>
      </c>
      <c r="H9" s="17">
        <v>26.9864279828363</v>
      </c>
      <c r="I9" s="17">
        <f t="shared" si="0"/>
        <v>11.776457646930492</v>
      </c>
      <c r="J9" s="17">
        <v>2.3913532363240027</v>
      </c>
      <c r="K9" s="8">
        <f t="shared" si="1"/>
        <v>68.572173619252567</v>
      </c>
      <c r="L9" s="8">
        <f t="shared" si="2"/>
        <v>6.7415472763539492</v>
      </c>
      <c r="M9" s="8">
        <f t="shared" si="3"/>
        <v>15.095999243336882</v>
      </c>
      <c r="N9" s="8">
        <f t="shared" si="4"/>
        <v>1.8107481820249856E-2</v>
      </c>
      <c r="O9" s="8">
        <f t="shared" si="5"/>
        <v>2.2679243792363297</v>
      </c>
      <c r="P9" s="55">
        <f t="shared" si="6"/>
        <v>92.695751999999985</v>
      </c>
      <c r="Q9" s="8">
        <f t="shared" si="7"/>
        <v>64.534081893580208</v>
      </c>
      <c r="R9" s="19">
        <f t="shared" si="8"/>
        <v>28.161670106419781</v>
      </c>
    </row>
    <row r="10" spans="1:19" x14ac:dyDescent="0.25">
      <c r="A10" s="14" t="s">
        <v>19</v>
      </c>
      <c r="B10" s="16">
        <v>276.55065000000002</v>
      </c>
      <c r="C10" s="17">
        <v>16.231489311999901</v>
      </c>
      <c r="D10" s="17">
        <v>11.1227109567568</v>
      </c>
      <c r="E10" s="17">
        <v>0.43283027027027099</v>
      </c>
      <c r="F10" s="17">
        <v>2.0558859556756799</v>
      </c>
      <c r="G10" s="17">
        <v>306.39356649470267</v>
      </c>
      <c r="H10" s="17">
        <v>225.22911523932601</v>
      </c>
      <c r="I10" s="17">
        <f t="shared" si="0"/>
        <v>81.164451255376662</v>
      </c>
      <c r="J10" s="17">
        <v>1.6440094149584858</v>
      </c>
      <c r="K10" s="8">
        <f t="shared" si="1"/>
        <v>454.651872312889</v>
      </c>
      <c r="L10" s="8">
        <f t="shared" si="2"/>
        <v>26.684721247725875</v>
      </c>
      <c r="M10" s="8">
        <f t="shared" si="3"/>
        <v>18.285841532770085</v>
      </c>
      <c r="N10" s="8">
        <f t="shared" si="4"/>
        <v>0.71157703940335149</v>
      </c>
      <c r="O10" s="8">
        <f t="shared" si="5"/>
        <v>3.3798958672117418</v>
      </c>
      <c r="P10" s="55">
        <f t="shared" si="6"/>
        <v>503.71390800000006</v>
      </c>
      <c r="Q10" s="8">
        <f t="shared" si="7"/>
        <v>370.27878597622174</v>
      </c>
      <c r="R10" s="19">
        <f t="shared" si="8"/>
        <v>133.43512202377832</v>
      </c>
    </row>
    <row r="11" spans="1:19" x14ac:dyDescent="0.25">
      <c r="A11" s="14" t="s">
        <v>20</v>
      </c>
      <c r="B11" s="16">
        <v>33.935349999999993</v>
      </c>
      <c r="C11" s="17">
        <v>4.8748800000000001</v>
      </c>
      <c r="D11" s="17">
        <v>3.05825113513513</v>
      </c>
      <c r="E11" s="17">
        <v>0</v>
      </c>
      <c r="F11" s="17">
        <v>1.92128194594595</v>
      </c>
      <c r="G11" s="17">
        <v>43.789763081081077</v>
      </c>
      <c r="H11" s="17">
        <v>30.229923993213799</v>
      </c>
      <c r="I11" s="17">
        <f t="shared" si="0"/>
        <v>13.559839087867278</v>
      </c>
      <c r="J11" s="17">
        <v>2.2181841865676972</v>
      </c>
      <c r="K11" s="8">
        <f t="shared" si="1"/>
        <v>75.274856735640086</v>
      </c>
      <c r="L11" s="8">
        <f t="shared" si="2"/>
        <v>10.813381727415136</v>
      </c>
      <c r="M11" s="8">
        <f t="shared" si="3"/>
        <v>6.7837643065094548</v>
      </c>
      <c r="N11" s="8">
        <f t="shared" si="4"/>
        <v>0</v>
      </c>
      <c r="O11" s="8">
        <f t="shared" si="5"/>
        <v>4.26175723043532</v>
      </c>
      <c r="P11" s="55">
        <f t="shared" si="6"/>
        <v>97.133759999999995</v>
      </c>
      <c r="Q11" s="8">
        <f t="shared" si="7"/>
        <v>67.055539362890258</v>
      </c>
      <c r="R11" s="19">
        <f t="shared" si="8"/>
        <v>30.078220637109744</v>
      </c>
    </row>
    <row r="12" spans="1:19" x14ac:dyDescent="0.25">
      <c r="A12" s="14" t="s">
        <v>21</v>
      </c>
      <c r="B12" s="16">
        <v>235.75125</v>
      </c>
      <c r="C12" s="17">
        <v>0</v>
      </c>
      <c r="D12" s="17">
        <v>4.3534151351351396</v>
      </c>
      <c r="E12" s="17">
        <v>0</v>
      </c>
      <c r="F12" s="17">
        <v>8.2989189189189197E-2</v>
      </c>
      <c r="G12" s="17">
        <v>240.18765432432431</v>
      </c>
      <c r="H12" s="17">
        <v>183.70382824698501</v>
      </c>
      <c r="I12" s="17">
        <f t="shared" si="0"/>
        <v>56.483826077339302</v>
      </c>
      <c r="J12" s="17">
        <v>2.2186180324239571</v>
      </c>
      <c r="K12" s="8">
        <f t="shared" si="1"/>
        <v>523.04197441648842</v>
      </c>
      <c r="L12" s="8">
        <f t="shared" si="2"/>
        <v>0</v>
      </c>
      <c r="M12" s="8">
        <f t="shared" si="3"/>
        <v>9.6585653214381981</v>
      </c>
      <c r="N12" s="8">
        <f t="shared" si="4"/>
        <v>0</v>
      </c>
      <c r="O12" s="8">
        <f t="shared" si="5"/>
        <v>0.18412131163137846</v>
      </c>
      <c r="P12" s="55">
        <f t="shared" si="6"/>
        <v>532.88466104955796</v>
      </c>
      <c r="Q12" s="8">
        <f t="shared" si="7"/>
        <v>407.56862597407445</v>
      </c>
      <c r="R12" s="19">
        <f t="shared" si="8"/>
        <v>125.31603507548351</v>
      </c>
    </row>
    <row r="13" spans="1:19" x14ac:dyDescent="0.25">
      <c r="A13" s="14" t="s">
        <v>22</v>
      </c>
      <c r="B13" s="16">
        <v>0</v>
      </c>
      <c r="C13" s="17">
        <v>25.134144086599001</v>
      </c>
      <c r="D13" s="17">
        <v>10.1947782702703</v>
      </c>
      <c r="E13" s="17">
        <v>0</v>
      </c>
      <c r="F13" s="17">
        <v>3.1447679275675702</v>
      </c>
      <c r="G13" s="17">
        <v>38.473690284436834</v>
      </c>
      <c r="H13" s="17">
        <v>15.4550430999297</v>
      </c>
      <c r="I13" s="17">
        <f t="shared" si="0"/>
        <v>23.018647184507135</v>
      </c>
      <c r="J13" s="17">
        <v>2.3277115176088676</v>
      </c>
      <c r="K13" s="8">
        <f t="shared" si="1"/>
        <v>0</v>
      </c>
      <c r="L13" s="8">
        <f t="shared" si="2"/>
        <v>58.505036675617305</v>
      </c>
      <c r="M13" s="8">
        <f t="shared" si="3"/>
        <v>23.730502799176787</v>
      </c>
      <c r="N13" s="8">
        <f t="shared" si="4"/>
        <v>0</v>
      </c>
      <c r="O13" s="8">
        <f t="shared" si="5"/>
        <v>7.3201125252060022</v>
      </c>
      <c r="P13" s="55">
        <f t="shared" si="6"/>
        <v>89.555652000000009</v>
      </c>
      <c r="Q13" s="8">
        <f t="shared" si="7"/>
        <v>35.97488182884782</v>
      </c>
      <c r="R13" s="19">
        <f t="shared" si="8"/>
        <v>53.580770171152189</v>
      </c>
    </row>
    <row r="14" spans="1:19" x14ac:dyDescent="0.25">
      <c r="A14" s="14" t="s">
        <v>23</v>
      </c>
      <c r="B14" s="16">
        <v>377.13785000000001</v>
      </c>
      <c r="C14" s="17">
        <v>0</v>
      </c>
      <c r="D14" s="17">
        <v>2.3591860540540499</v>
      </c>
      <c r="E14" s="17">
        <v>0.16374590270270301</v>
      </c>
      <c r="F14" s="17">
        <v>0.75949994594594605</v>
      </c>
      <c r="G14" s="17">
        <v>380.42028190270264</v>
      </c>
      <c r="H14" s="17">
        <v>291.83988975800997</v>
      </c>
      <c r="I14" s="17">
        <f t="shared" si="0"/>
        <v>88.580392144692667</v>
      </c>
      <c r="J14" s="17">
        <v>2.2186180324239571</v>
      </c>
      <c r="K14" s="8">
        <f t="shared" si="1"/>
        <v>836.72483471960152</v>
      </c>
      <c r="L14" s="8">
        <f t="shared" si="2"/>
        <v>0</v>
      </c>
      <c r="M14" s="8">
        <f t="shared" si="3"/>
        <v>5.2341327213674358</v>
      </c>
      <c r="N14" s="8">
        <f t="shared" si="4"/>
        <v>0.36328961247175567</v>
      </c>
      <c r="O14" s="8">
        <f t="shared" si="5"/>
        <v>1.6850402757006966</v>
      </c>
      <c r="P14" s="55">
        <f t="shared" si="6"/>
        <v>844.00729732914124</v>
      </c>
      <c r="Q14" s="8">
        <f t="shared" si="7"/>
        <v>647.48124199774065</v>
      </c>
      <c r="R14" s="19">
        <f t="shared" si="8"/>
        <v>196.52605533140058</v>
      </c>
    </row>
    <row r="15" spans="1:19" x14ac:dyDescent="0.25">
      <c r="A15" s="14" t="s">
        <v>24</v>
      </c>
      <c r="B15" s="16">
        <v>0</v>
      </c>
      <c r="C15" s="17">
        <v>4.7346737546309399</v>
      </c>
      <c r="D15" s="17">
        <v>1.2979573432432401</v>
      </c>
      <c r="E15" s="17">
        <v>0.45164216216216202</v>
      </c>
      <c r="F15" s="17">
        <v>2.0484594594594601E-2</v>
      </c>
      <c r="G15" s="17">
        <v>6.5047578546309444</v>
      </c>
      <c r="H15" s="17">
        <v>6.5047578546309399</v>
      </c>
      <c r="I15" s="17">
        <f t="shared" si="0"/>
        <v>0</v>
      </c>
      <c r="J15" s="17">
        <v>2.2186180324239571</v>
      </c>
      <c r="K15" s="8">
        <f t="shared" si="1"/>
        <v>0</v>
      </c>
      <c r="L15" s="8">
        <f t="shared" si="2"/>
        <v>10.504432569668644</v>
      </c>
      <c r="M15" s="8">
        <f t="shared" si="3"/>
        <v>2.879671567036544</v>
      </c>
      <c r="N15" s="8">
        <f t="shared" si="4"/>
        <v>1.0020214451759177</v>
      </c>
      <c r="O15" s="8">
        <f t="shared" si="5"/>
        <v>4.5447490954461899E-2</v>
      </c>
      <c r="P15" s="55">
        <f t="shared" si="6"/>
        <v>14.431573072835576</v>
      </c>
      <c r="Q15" s="8">
        <f t="shared" si="7"/>
        <v>14.431573072835576</v>
      </c>
      <c r="R15" s="19">
        <f t="shared" si="8"/>
        <v>0</v>
      </c>
    </row>
    <row r="16" spans="1:19" x14ac:dyDescent="0.25">
      <c r="A16" s="14" t="s">
        <v>25</v>
      </c>
      <c r="B16" s="16">
        <v>63.636799999999987</v>
      </c>
      <c r="C16" s="17">
        <v>0</v>
      </c>
      <c r="D16" s="17">
        <v>3.4815270237837801</v>
      </c>
      <c r="E16" s="17">
        <v>0.98048380540540503</v>
      </c>
      <c r="F16" s="17">
        <v>1.55E-2</v>
      </c>
      <c r="G16" s="17">
        <v>68.114310829189179</v>
      </c>
      <c r="H16" s="17">
        <v>51.094287138799899</v>
      </c>
      <c r="I16" s="17">
        <f t="shared" si="0"/>
        <v>17.02002369038928</v>
      </c>
      <c r="J16" s="17">
        <v>1.8157428372159345</v>
      </c>
      <c r="K16" s="8">
        <f t="shared" si="1"/>
        <v>115.54806378334295</v>
      </c>
      <c r="L16" s="8">
        <f t="shared" si="2"/>
        <v>0</v>
      </c>
      <c r="M16" s="8">
        <f t="shared" si="3"/>
        <v>6.321557756009109</v>
      </c>
      <c r="N16" s="8">
        <f t="shared" si="4"/>
        <v>1.7803064466710863</v>
      </c>
      <c r="O16" s="8">
        <f t="shared" si="5"/>
        <v>2.8144013976846984E-2</v>
      </c>
      <c r="P16" s="55">
        <f t="shared" si="6"/>
        <v>123.67807200000001</v>
      </c>
      <c r="Q16" s="8">
        <f t="shared" si="7"/>
        <v>92.774085894930167</v>
      </c>
      <c r="R16" s="19">
        <f t="shared" si="8"/>
        <v>30.903986105069851</v>
      </c>
    </row>
    <row r="17" spans="1:18" x14ac:dyDescent="0.25">
      <c r="A17" s="14" t="s">
        <v>26</v>
      </c>
      <c r="B17" s="16">
        <v>0</v>
      </c>
      <c r="C17" s="17">
        <v>3.5942400000000001</v>
      </c>
      <c r="D17" s="17">
        <v>4.2980589189189198</v>
      </c>
      <c r="E17" s="17">
        <v>0</v>
      </c>
      <c r="F17" s="17">
        <v>1.3386118918918899</v>
      </c>
      <c r="G17" s="17">
        <v>9.2309108108108102</v>
      </c>
      <c r="H17" s="17">
        <v>4.1819733108108101</v>
      </c>
      <c r="I17" s="17">
        <f t="shared" si="0"/>
        <v>5.0489375000000001</v>
      </c>
      <c r="J17" s="17">
        <v>4.8621958244289099</v>
      </c>
      <c r="K17" s="8">
        <f t="shared" si="1"/>
        <v>0</v>
      </c>
      <c r="L17" s="8">
        <f t="shared" si="2"/>
        <v>17.475898719995364</v>
      </c>
      <c r="M17" s="8">
        <f t="shared" si="3"/>
        <v>20.898004128717005</v>
      </c>
      <c r="N17" s="8">
        <f t="shared" si="4"/>
        <v>0</v>
      </c>
      <c r="O17" s="8">
        <f t="shared" si="5"/>
        <v>6.5085931512876307</v>
      </c>
      <c r="P17" s="55">
        <f t="shared" si="6"/>
        <v>44.882496000000003</v>
      </c>
      <c r="Q17" s="8">
        <f t="shared" si="7"/>
        <v>20.333573169697466</v>
      </c>
      <c r="R17" s="19">
        <f t="shared" si="8"/>
        <v>24.548922830302541</v>
      </c>
    </row>
    <row r="18" spans="1:18" x14ac:dyDescent="0.25">
      <c r="A18" s="14" t="s">
        <v>27</v>
      </c>
      <c r="B18" s="16">
        <v>57.157649999999997</v>
      </c>
      <c r="C18" s="17">
        <v>23.744</v>
      </c>
      <c r="D18" s="17">
        <v>4.51221837837838</v>
      </c>
      <c r="E18" s="17">
        <v>5.24523243243243</v>
      </c>
      <c r="F18" s="17">
        <v>0.21419545945946</v>
      </c>
      <c r="G18" s="17">
        <v>90.873296270270259</v>
      </c>
      <c r="H18" s="17">
        <v>55.798798177013097</v>
      </c>
      <c r="I18" s="17">
        <f t="shared" si="0"/>
        <v>35.074498093257162</v>
      </c>
      <c r="J18" s="17">
        <v>3.3771465611554108</v>
      </c>
      <c r="K18" s="8">
        <f t="shared" si="1"/>
        <v>193.02976114122455</v>
      </c>
      <c r="L18" s="8">
        <f t="shared" si="2"/>
        <v>80.18696794807407</v>
      </c>
      <c r="M18" s="8">
        <f t="shared" si="3"/>
        <v>15.238422779722791</v>
      </c>
      <c r="N18" s="8">
        <f t="shared" si="4"/>
        <v>17.71391867165001</v>
      </c>
      <c r="O18" s="8">
        <f t="shared" si="5"/>
        <v>0.72336945932861851</v>
      </c>
      <c r="P18" s="55">
        <f t="shared" si="6"/>
        <v>306.89244000000002</v>
      </c>
      <c r="Q18" s="8">
        <f t="shared" si="7"/>
        <v>188.44071938010458</v>
      </c>
      <c r="R18" s="19">
        <f t="shared" si="8"/>
        <v>118.45172061989544</v>
      </c>
    </row>
    <row r="19" spans="1:18" ht="15.75" thickBot="1" x14ac:dyDescent="0.3">
      <c r="A19" s="20" t="s">
        <v>28</v>
      </c>
      <c r="B19" s="21">
        <v>214.71005</v>
      </c>
      <c r="C19" s="22">
        <v>42.469656550066297</v>
      </c>
      <c r="D19" s="22">
        <v>6.0803085405405399</v>
      </c>
      <c r="E19" s="22">
        <v>0.697438443243243</v>
      </c>
      <c r="F19" s="22">
        <v>3.06437729459459</v>
      </c>
      <c r="G19" s="22">
        <v>267.02183082844471</v>
      </c>
      <c r="H19" s="22">
        <v>184.17508310057499</v>
      </c>
      <c r="I19" s="22">
        <f t="shared" si="0"/>
        <v>82.846747727869712</v>
      </c>
      <c r="J19" s="22">
        <v>1.5063407915078701</v>
      </c>
      <c r="K19" s="23">
        <f t="shared" si="1"/>
        <v>323.42650666169436</v>
      </c>
      <c r="L19" s="23">
        <f t="shared" si="2"/>
        <v>63.97377606269427</v>
      </c>
      <c r="M19" s="23">
        <f t="shared" si="3"/>
        <v>9.1590167795698996</v>
      </c>
      <c r="N19" s="23">
        <f t="shared" si="4"/>
        <v>1.0505799766230435</v>
      </c>
      <c r="O19" s="23">
        <f t="shared" si="5"/>
        <v>4.6159965194183608</v>
      </c>
      <c r="P19" s="67">
        <f t="shared" si="6"/>
        <v>402.22587600000003</v>
      </c>
      <c r="Q19" s="23">
        <f t="shared" si="7"/>
        <v>277.43044045374791</v>
      </c>
      <c r="R19" s="24">
        <f t="shared" si="8"/>
        <v>124.79543554625211</v>
      </c>
    </row>
  </sheetData>
  <mergeCells count="4">
    <mergeCell ref="B1:I1"/>
    <mergeCell ref="K1:R1"/>
    <mergeCell ref="B3:I3"/>
    <mergeCell ref="K3:R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zoomScale="85" zoomScaleNormal="85" workbookViewId="0">
      <selection activeCell="O4" sqref="O4:P19"/>
    </sheetView>
  </sheetViews>
  <sheetFormatPr baseColWidth="10" defaultColWidth="10.7109375" defaultRowHeight="15" x14ac:dyDescent="0.25"/>
  <sheetData>
    <row r="1" spans="1:16" ht="14.25" customHeight="1" x14ac:dyDescent="0.25">
      <c r="A1" s="10"/>
      <c r="B1" s="125" t="s">
        <v>0</v>
      </c>
      <c r="C1" s="125"/>
      <c r="D1" s="125"/>
      <c r="E1" s="125"/>
      <c r="F1" s="125"/>
      <c r="G1" s="125"/>
      <c r="H1" s="125"/>
      <c r="I1" s="57" t="s">
        <v>1</v>
      </c>
      <c r="J1" s="126" t="s">
        <v>2</v>
      </c>
      <c r="K1" s="126"/>
      <c r="L1" s="126"/>
      <c r="M1" s="126"/>
      <c r="N1" s="126"/>
      <c r="O1" s="126"/>
      <c r="P1" s="126"/>
    </row>
    <row r="2" spans="1:16" ht="15.75" thickBot="1" x14ac:dyDescent="0.3">
      <c r="A2" s="3" t="s">
        <v>3</v>
      </c>
      <c r="B2" s="25" t="s">
        <v>34</v>
      </c>
      <c r="C2" s="26" t="s">
        <v>35</v>
      </c>
      <c r="D2" s="3" t="s">
        <v>36</v>
      </c>
      <c r="E2" s="3" t="s">
        <v>37</v>
      </c>
      <c r="F2" s="3" t="s">
        <v>38</v>
      </c>
      <c r="G2" s="3" t="s">
        <v>7</v>
      </c>
      <c r="H2" s="5" t="s">
        <v>8</v>
      </c>
      <c r="I2" s="5" t="s">
        <v>9</v>
      </c>
      <c r="J2" s="26" t="s">
        <v>34</v>
      </c>
      <c r="K2" s="26" t="s">
        <v>35</v>
      </c>
      <c r="L2" s="3" t="s">
        <v>36</v>
      </c>
      <c r="M2" s="3" t="s">
        <v>37</v>
      </c>
      <c r="N2" s="3" t="s">
        <v>38</v>
      </c>
      <c r="O2" s="3" t="s">
        <v>7</v>
      </c>
      <c r="P2" s="5" t="s">
        <v>8</v>
      </c>
    </row>
    <row r="3" spans="1:16" ht="15.75" customHeight="1" thickBot="1" x14ac:dyDescent="0.3">
      <c r="A3" s="27" t="s">
        <v>10</v>
      </c>
      <c r="B3" s="128" t="s">
        <v>11</v>
      </c>
      <c r="C3" s="128"/>
      <c r="D3" s="128"/>
      <c r="E3" s="128"/>
      <c r="F3" s="128"/>
      <c r="G3" s="128"/>
      <c r="H3" s="128"/>
      <c r="I3" s="57" t="s">
        <v>12</v>
      </c>
      <c r="J3" s="124" t="s">
        <v>11</v>
      </c>
      <c r="K3" s="124"/>
      <c r="L3" s="124"/>
      <c r="M3" s="124"/>
      <c r="N3" s="124"/>
      <c r="O3" s="124"/>
      <c r="P3" s="124"/>
    </row>
    <row r="4" spans="1:16" ht="14.25" customHeight="1" x14ac:dyDescent="0.25">
      <c r="A4" s="1" t="s">
        <v>13</v>
      </c>
      <c r="B4" s="28">
        <v>28.143718701159862</v>
      </c>
      <c r="C4" s="28">
        <v>16.319970000000001</v>
      </c>
      <c r="D4" s="28">
        <v>435.0117270159588</v>
      </c>
      <c r="E4" s="28">
        <f>0.1/0.9*SUM(B4:D4)</f>
        <v>53.275046190790967</v>
      </c>
      <c r="F4" s="29">
        <f>SUM(B4:E4)</f>
        <v>532.75046190790965</v>
      </c>
      <c r="G4" s="101">
        <v>66.792235567967865</v>
      </c>
      <c r="H4" s="30">
        <f>F4-G4</f>
        <v>465.9582263399418</v>
      </c>
      <c r="I4" s="96">
        <v>1.806962792011124</v>
      </c>
      <c r="J4" s="31">
        <f>B4*$I4</f>
        <v>50.85465252182351</v>
      </c>
      <c r="K4" s="31">
        <f t="shared" ref="K4:K19" si="0">C4*$I4</f>
        <v>29.489578556737786</v>
      </c>
      <c r="L4" s="31">
        <f t="shared" ref="L4:L19" si="1">D4*$I4</f>
        <v>786.05000480633782</v>
      </c>
      <c r="M4" s="31">
        <f>E4*$I4</f>
        <v>96.266026209433235</v>
      </c>
      <c r="N4" s="55">
        <f>O4+P4</f>
        <v>962.66026209433244</v>
      </c>
      <c r="O4" s="31">
        <f>G4*$I4</f>
        <v>120.69108446655991</v>
      </c>
      <c r="P4" s="32">
        <f>H4*$I4</f>
        <v>841.96917762777252</v>
      </c>
    </row>
    <row r="5" spans="1:16" ht="14.25" customHeight="1" x14ac:dyDescent="0.25">
      <c r="A5" s="62" t="s">
        <v>14</v>
      </c>
      <c r="B5" s="33">
        <v>0.66735642428027764</v>
      </c>
      <c r="C5" s="33">
        <v>8.94</v>
      </c>
      <c r="D5" s="33">
        <v>21.715913617188622</v>
      </c>
      <c r="E5" s="33">
        <f t="shared" ref="E5:E19" si="2">0.1/0.9*SUM(B5:D5)</f>
        <v>3.4803633379409895</v>
      </c>
      <c r="F5" s="34">
        <f>SUM(B5:E5)</f>
        <v>34.803633379409888</v>
      </c>
      <c r="G5" s="102">
        <v>3.711131553036259</v>
      </c>
      <c r="H5" s="35">
        <f t="shared" ref="H5:H19" si="3">F5-G5</f>
        <v>31.092501826373628</v>
      </c>
      <c r="I5" s="97">
        <v>2.7885026526401577</v>
      </c>
      <c r="J5" s="8">
        <f t="shared" ref="J5:J19" si="4">B5*$I5</f>
        <v>1.8609251593620049</v>
      </c>
      <c r="K5" s="8">
        <f t="shared" si="0"/>
        <v>24.929213714603009</v>
      </c>
      <c r="L5" s="8">
        <f t="shared" si="1"/>
        <v>60.554882726034997</v>
      </c>
      <c r="M5" s="8">
        <f t="shared" ref="M5:M19" si="5">E5*$I5</f>
        <v>9.7050024000000032</v>
      </c>
      <c r="N5" s="55">
        <f>O5+P5</f>
        <v>97.050024000000008</v>
      </c>
      <c r="O5" s="8">
        <f t="shared" ref="O5:O19" si="6">G5*$I5</f>
        <v>10.348500179938195</v>
      </c>
      <c r="P5" s="19">
        <f>H5*$I5</f>
        <v>86.701523820061809</v>
      </c>
    </row>
    <row r="6" spans="1:16" ht="14.25" customHeight="1" x14ac:dyDescent="0.25">
      <c r="A6" s="62" t="s">
        <v>15</v>
      </c>
      <c r="B6" s="33">
        <v>6.5117035880821659</v>
      </c>
      <c r="C6" s="33">
        <v>7.9789499999999993</v>
      </c>
      <c r="D6" s="33">
        <v>28.774023119408</v>
      </c>
      <c r="E6" s="33">
        <f t="shared" si="2"/>
        <v>4.8071863008322415</v>
      </c>
      <c r="F6" s="34">
        <f t="shared" ref="F6:F19" si="7">SUM(B6:E6)</f>
        <v>48.07186300832241</v>
      </c>
      <c r="G6" s="102">
        <v>6.2141597148779875</v>
      </c>
      <c r="H6" s="35">
        <f t="shared" si="3"/>
        <v>41.857703293444423</v>
      </c>
      <c r="I6" s="97">
        <v>1.6138630613622937</v>
      </c>
      <c r="J6" s="8">
        <f t="shared" si="4"/>
        <v>10.508997887346117</v>
      </c>
      <c r="K6" s="8">
        <f t="shared" si="0"/>
        <v>12.876932673456672</v>
      </c>
      <c r="L6" s="8">
        <f t="shared" si="1"/>
        <v>46.437333039197213</v>
      </c>
      <c r="M6" s="8">
        <f t="shared" si="5"/>
        <v>7.758140400000002</v>
      </c>
      <c r="N6" s="55">
        <f>O6+P6</f>
        <v>77.581404000000006</v>
      </c>
      <c r="O6" s="8">
        <f>G6*$I6</f>
        <v>10.028802821247227</v>
      </c>
      <c r="P6" s="19">
        <f>H6*$I6</f>
        <v>67.552601178752781</v>
      </c>
    </row>
    <row r="7" spans="1:16" ht="14.25" customHeight="1" x14ac:dyDescent="0.25">
      <c r="A7" s="62" t="s">
        <v>16</v>
      </c>
      <c r="B7" s="33">
        <v>798.89787634454819</v>
      </c>
      <c r="C7" s="33">
        <v>1341</v>
      </c>
      <c r="D7" s="33">
        <v>4395.5029062729755</v>
      </c>
      <c r="E7" s="33">
        <f t="shared" si="2"/>
        <v>726.1556425130583</v>
      </c>
      <c r="F7" s="34">
        <f t="shared" si="7"/>
        <v>7261.5564251305823</v>
      </c>
      <c r="G7" s="102">
        <v>944.98431649921076</v>
      </c>
      <c r="H7" s="35">
        <f t="shared" si="3"/>
        <v>6316.5721086313715</v>
      </c>
      <c r="I7" s="97">
        <v>1.0444576556276792</v>
      </c>
      <c r="J7" s="8">
        <f t="shared" si="4"/>
        <v>834.41500301275835</v>
      </c>
      <c r="K7" s="8">
        <f t="shared" si="0"/>
        <v>1400.6177161967178</v>
      </c>
      <c r="L7" s="8">
        <f t="shared" si="1"/>
        <v>4590.9166607905227</v>
      </c>
      <c r="M7" s="8">
        <f t="shared" si="5"/>
        <v>758.43881999999996</v>
      </c>
      <c r="N7" s="55">
        <f t="shared" ref="N7:N19" si="8">O7+P7</f>
        <v>7584.3881999999994</v>
      </c>
      <c r="O7" s="8">
        <f t="shared" si="6"/>
        <v>986.9961038156905</v>
      </c>
      <c r="P7" s="19">
        <f t="shared" ref="P7:P19" si="9">H7*$I7</f>
        <v>6597.3920961843087</v>
      </c>
    </row>
    <row r="8" spans="1:16" ht="14.25" customHeight="1" x14ac:dyDescent="0.25">
      <c r="A8" s="62" t="s">
        <v>17</v>
      </c>
      <c r="B8" s="33">
        <v>1.6362203929765398</v>
      </c>
      <c r="C8" s="33">
        <v>43.403700000000001</v>
      </c>
      <c r="D8" s="33">
        <v>252.99524643676895</v>
      </c>
      <c r="E8" s="33">
        <f t="shared" si="2"/>
        <v>33.115018536638388</v>
      </c>
      <c r="F8" s="34">
        <f t="shared" si="7"/>
        <v>331.15018536638388</v>
      </c>
      <c r="G8" s="102">
        <v>38.02422395106602</v>
      </c>
      <c r="H8" s="35">
        <f t="shared" si="3"/>
        <v>293.12596141531787</v>
      </c>
      <c r="I8" s="97">
        <v>1.5480341387483303</v>
      </c>
      <c r="J8" s="8">
        <f t="shared" si="4"/>
        <v>2.5329250268438921</v>
      </c>
      <c r="K8" s="8">
        <f t="shared" si="0"/>
        <v>67.190409347990908</v>
      </c>
      <c r="L8" s="8">
        <f t="shared" si="1"/>
        <v>391.6452784251652</v>
      </c>
      <c r="M8" s="8">
        <f t="shared" si="5"/>
        <v>51.263179200000003</v>
      </c>
      <c r="N8" s="55">
        <f t="shared" si="8"/>
        <v>512.63179200000002</v>
      </c>
      <c r="O8" s="8">
        <f t="shared" si="6"/>
        <v>58.862796775662119</v>
      </c>
      <c r="P8" s="19">
        <f t="shared" si="9"/>
        <v>453.76899522433791</v>
      </c>
    </row>
    <row r="9" spans="1:16" ht="14.25" customHeight="1" x14ac:dyDescent="0.25">
      <c r="A9" s="62" t="s">
        <v>18</v>
      </c>
      <c r="B9" s="33">
        <v>36.018844671031218</v>
      </c>
      <c r="C9" s="33">
        <v>38.642384852543096</v>
      </c>
      <c r="D9" s="33">
        <v>80.475542469866824</v>
      </c>
      <c r="E9" s="33">
        <f t="shared" si="2"/>
        <v>17.237419110382348</v>
      </c>
      <c r="F9" s="34">
        <f t="shared" si="7"/>
        <v>172.37419110382348</v>
      </c>
      <c r="G9" s="102">
        <v>24.303452567714199</v>
      </c>
      <c r="H9" s="35">
        <f t="shared" si="3"/>
        <v>148.07073853610927</v>
      </c>
      <c r="I9" s="97">
        <v>2.0521792139226669</v>
      </c>
      <c r="J9" s="8">
        <f t="shared" si="4"/>
        <v>73.917124343399479</v>
      </c>
      <c r="K9" s="8">
        <f t="shared" si="0"/>
        <v>79.301098970789056</v>
      </c>
      <c r="L9" s="8">
        <f t="shared" si="1"/>
        <v>165.15023548581149</v>
      </c>
      <c r="M9" s="8">
        <f t="shared" si="5"/>
        <v>35.374273200000005</v>
      </c>
      <c r="N9" s="55">
        <f t="shared" si="8"/>
        <v>353.74273200000005</v>
      </c>
      <c r="O9" s="8">
        <f t="shared" si="6"/>
        <v>49.875040186018545</v>
      </c>
      <c r="P9" s="19">
        <f t="shared" si="9"/>
        <v>303.86769181398148</v>
      </c>
    </row>
    <row r="10" spans="1:16" ht="14.25" customHeight="1" x14ac:dyDescent="0.25">
      <c r="A10" s="62" t="s">
        <v>19</v>
      </c>
      <c r="B10" s="33">
        <v>100.85056342424674</v>
      </c>
      <c r="C10" s="33">
        <v>76.946580000000012</v>
      </c>
      <c r="D10" s="33">
        <v>236.97273109872327</v>
      </c>
      <c r="E10" s="33">
        <f t="shared" si="2"/>
        <v>46.085541613663338</v>
      </c>
      <c r="F10" s="34">
        <f t="shared" si="7"/>
        <v>460.85541613663338</v>
      </c>
      <c r="G10" s="102">
        <v>66.322807141475593</v>
      </c>
      <c r="H10" s="35">
        <f t="shared" si="3"/>
        <v>394.53260899515777</v>
      </c>
      <c r="I10" s="97">
        <v>1.8391360116915987</v>
      </c>
      <c r="J10" s="8">
        <f t="shared" si="4"/>
        <v>185.47790299291978</v>
      </c>
      <c r="K10" s="8">
        <f t="shared" si="0"/>
        <v>141.51522625450855</v>
      </c>
      <c r="L10" s="8">
        <f t="shared" si="1"/>
        <v>435.82508355257158</v>
      </c>
      <c r="M10" s="8">
        <f t="shared" si="5"/>
        <v>84.757579199999995</v>
      </c>
      <c r="N10" s="55">
        <f t="shared" si="8"/>
        <v>847.57579199999998</v>
      </c>
      <c r="O10" s="8">
        <f t="shared" si="6"/>
        <v>121.9766630103645</v>
      </c>
      <c r="P10" s="19">
        <f t="shared" si="9"/>
        <v>725.59912898963546</v>
      </c>
    </row>
    <row r="11" spans="1:16" x14ac:dyDescent="0.25">
      <c r="A11" s="62" t="s">
        <v>20</v>
      </c>
      <c r="B11" s="33">
        <v>62.033676101712771</v>
      </c>
      <c r="C11" s="33">
        <v>31.79064</v>
      </c>
      <c r="D11" s="33">
        <v>66.869921984496841</v>
      </c>
      <c r="E11" s="33">
        <f t="shared" si="2"/>
        <v>17.854915342912182</v>
      </c>
      <c r="F11" s="34">
        <f t="shared" si="7"/>
        <v>178.54915342912182</v>
      </c>
      <c r="G11" s="102">
        <v>29.662004331413069</v>
      </c>
      <c r="H11" s="35">
        <f t="shared" si="3"/>
        <v>148.88714909770874</v>
      </c>
      <c r="I11" s="97">
        <v>1.6154019577275496</v>
      </c>
      <c r="J11" s="8">
        <f t="shared" si="4"/>
        <v>100.20932181974352</v>
      </c>
      <c r="K11" s="8">
        <f t="shared" si="0"/>
        <v>51.354662093411747</v>
      </c>
      <c r="L11" s="8">
        <f t="shared" si="1"/>
        <v>108.02180288684471</v>
      </c>
      <c r="M11" s="8">
        <f t="shared" si="5"/>
        <v>28.842865200000002</v>
      </c>
      <c r="N11" s="55">
        <f t="shared" si="8"/>
        <v>288.428652</v>
      </c>
      <c r="O11" s="8">
        <f t="shared" si="6"/>
        <v>47.916059867087725</v>
      </c>
      <c r="P11" s="19">
        <f t="shared" si="9"/>
        <v>240.51259213291226</v>
      </c>
    </row>
    <row r="12" spans="1:16" ht="14.25" customHeight="1" x14ac:dyDescent="0.25">
      <c r="A12" s="62" t="s">
        <v>21</v>
      </c>
      <c r="B12" s="33">
        <v>91.324581224641548</v>
      </c>
      <c r="C12" s="33">
        <v>71.52000000000001</v>
      </c>
      <c r="D12" s="33">
        <v>754.63791880312579</v>
      </c>
      <c r="E12" s="33">
        <f t="shared" si="2"/>
        <v>101.94250000308527</v>
      </c>
      <c r="F12" s="34">
        <f t="shared" si="7"/>
        <v>1019.4250000308526</v>
      </c>
      <c r="G12" s="102">
        <v>124.03573815433619</v>
      </c>
      <c r="H12" s="35">
        <f t="shared" si="3"/>
        <v>895.38926187651646</v>
      </c>
      <c r="I12" s="97">
        <v>1.806962792011124</v>
      </c>
      <c r="J12" s="8">
        <f t="shared" si="4"/>
        <v>165.02012026892496</v>
      </c>
      <c r="K12" s="8">
        <f t="shared" si="0"/>
        <v>129.2339788846356</v>
      </c>
      <c r="L12" s="8">
        <f t="shared" si="1"/>
        <v>1363.60264071796</v>
      </c>
      <c r="M12" s="8">
        <f t="shared" si="5"/>
        <v>184.20630443016898</v>
      </c>
      <c r="N12" s="55">
        <f t="shared" si="8"/>
        <v>1842.0630443016896</v>
      </c>
      <c r="O12" s="8">
        <f t="shared" si="6"/>
        <v>224.12796372452001</v>
      </c>
      <c r="P12" s="19">
        <f t="shared" si="9"/>
        <v>1617.9350805771696</v>
      </c>
    </row>
    <row r="13" spans="1:16" ht="14.25" customHeight="1" x14ac:dyDescent="0.25">
      <c r="A13" s="62" t="s">
        <v>22</v>
      </c>
      <c r="B13" s="33">
        <v>6.0450839361106246</v>
      </c>
      <c r="C13" s="33">
        <v>33.604330303253349</v>
      </c>
      <c r="D13" s="33">
        <v>107.27923357691994</v>
      </c>
      <c r="E13" s="33">
        <f t="shared" si="2"/>
        <v>16.325405312920434</v>
      </c>
      <c r="F13" s="34">
        <f t="shared" si="7"/>
        <v>163.25405312920432</v>
      </c>
      <c r="G13" s="102">
        <v>19.349266268928861</v>
      </c>
      <c r="H13" s="35">
        <f t="shared" si="3"/>
        <v>143.90478686027546</v>
      </c>
      <c r="I13" s="97">
        <v>2.1293805411671767</v>
      </c>
      <c r="J13" s="8">
        <f t="shared" si="4"/>
        <v>12.872284103276249</v>
      </c>
      <c r="K13" s="8">
        <f t="shared" si="0"/>
        <v>71.556407046702176</v>
      </c>
      <c r="L13" s="8">
        <f t="shared" si="1"/>
        <v>228.43831245002173</v>
      </c>
      <c r="M13" s="8">
        <f t="shared" si="5"/>
        <v>34.763000400000017</v>
      </c>
      <c r="N13" s="55">
        <f t="shared" si="8"/>
        <v>347.6300040000001</v>
      </c>
      <c r="O13" s="8">
        <f t="shared" si="6"/>
        <v>41.201951078919535</v>
      </c>
      <c r="P13" s="19">
        <f t="shared" si="9"/>
        <v>306.42805292108056</v>
      </c>
    </row>
    <row r="14" spans="1:16" ht="14.25" customHeight="1" x14ac:dyDescent="0.25">
      <c r="A14" s="62" t="s">
        <v>23</v>
      </c>
      <c r="B14" s="33">
        <v>122.52005760258342</v>
      </c>
      <c r="C14" s="33">
        <v>40.605479999999993</v>
      </c>
      <c r="D14" s="33">
        <v>514.01200151378453</v>
      </c>
      <c r="E14" s="33">
        <f t="shared" si="2"/>
        <v>75.237504346263108</v>
      </c>
      <c r="F14" s="34">
        <f t="shared" si="7"/>
        <v>752.37504346263108</v>
      </c>
      <c r="G14" s="102">
        <v>108.2463362600446</v>
      </c>
      <c r="H14" s="35">
        <f t="shared" si="3"/>
        <v>644.1287072025865</v>
      </c>
      <c r="I14" s="97">
        <v>1.806962792011124</v>
      </c>
      <c r="J14" s="8">
        <f t="shared" si="4"/>
        <v>221.38918536292786</v>
      </c>
      <c r="K14" s="8">
        <f t="shared" si="0"/>
        <v>73.372591511751835</v>
      </c>
      <c r="L14" s="8">
        <f t="shared" si="1"/>
        <v>928.80056138257419</v>
      </c>
      <c r="M14" s="8">
        <f t="shared" si="5"/>
        <v>135.95137091747267</v>
      </c>
      <c r="N14" s="55">
        <f t="shared" si="8"/>
        <v>1359.5137091747267</v>
      </c>
      <c r="O14" s="8">
        <f t="shared" si="6"/>
        <v>195.59710199342516</v>
      </c>
      <c r="P14" s="19">
        <f t="shared" si="9"/>
        <v>1163.9166071813015</v>
      </c>
    </row>
    <row r="15" spans="1:16" ht="14.25" customHeight="1" x14ac:dyDescent="0.25">
      <c r="A15" s="62" t="s">
        <v>24</v>
      </c>
      <c r="B15" s="33">
        <v>46.525969117391817</v>
      </c>
      <c r="C15" s="33">
        <v>0</v>
      </c>
      <c r="D15" s="33">
        <v>92.57745134699779</v>
      </c>
      <c r="E15" s="33">
        <f t="shared" si="2"/>
        <v>15.455935607154403</v>
      </c>
      <c r="F15" s="34">
        <f t="shared" si="7"/>
        <v>154.55935607154402</v>
      </c>
      <c r="G15" s="102">
        <v>27.504130698264881</v>
      </c>
      <c r="H15" s="35">
        <f t="shared" si="3"/>
        <v>127.05522537327914</v>
      </c>
      <c r="I15" s="97">
        <v>1.3108184269751928</v>
      </c>
      <c r="J15" s="8">
        <f t="shared" si="4"/>
        <v>60.987097651955942</v>
      </c>
      <c r="K15" s="8">
        <f t="shared" si="0"/>
        <v>0</v>
      </c>
      <c r="L15" s="8">
        <f t="shared" si="1"/>
        <v>121.35222914804409</v>
      </c>
      <c r="M15" s="8">
        <f t="shared" si="5"/>
        <v>20.259925200000005</v>
      </c>
      <c r="N15" s="55">
        <f t="shared" si="8"/>
        <v>202.59925200000006</v>
      </c>
      <c r="O15" s="8">
        <f t="shared" si="6"/>
        <v>36.052921337219679</v>
      </c>
      <c r="P15" s="19">
        <f t="shared" si="9"/>
        <v>166.54633066278038</v>
      </c>
    </row>
    <row r="16" spans="1:16" ht="14.25" customHeight="1" x14ac:dyDescent="0.25">
      <c r="A16" s="62" t="s">
        <v>25</v>
      </c>
      <c r="B16" s="33">
        <v>61.809528173945765</v>
      </c>
      <c r="C16" s="33">
        <v>15.0192</v>
      </c>
      <c r="D16" s="33">
        <v>816.19542435492951</v>
      </c>
      <c r="E16" s="33">
        <f t="shared" si="2"/>
        <v>99.224905836541694</v>
      </c>
      <c r="F16" s="34">
        <f t="shared" si="7"/>
        <v>992.24905836541689</v>
      </c>
      <c r="G16" s="102">
        <v>124.9601285991443</v>
      </c>
      <c r="H16" s="35">
        <f t="shared" si="3"/>
        <v>867.28892976627253</v>
      </c>
      <c r="I16" s="97">
        <v>1.6751435398065899</v>
      </c>
      <c r="J16" s="8">
        <f t="shared" si="4"/>
        <v>103.53983181907866</v>
      </c>
      <c r="K16" s="8">
        <f t="shared" si="0"/>
        <v>25.159315853063134</v>
      </c>
      <c r="L16" s="8">
        <f t="shared" si="1"/>
        <v>1367.2444923278583</v>
      </c>
      <c r="M16" s="8">
        <f t="shared" si="5"/>
        <v>166.21596000000002</v>
      </c>
      <c r="N16" s="55">
        <f t="shared" si="8"/>
        <v>1662.1596</v>
      </c>
      <c r="O16" s="8">
        <f t="shared" si="6"/>
        <v>209.32615215625728</v>
      </c>
      <c r="P16" s="19">
        <f t="shared" si="9"/>
        <v>1452.8334478437428</v>
      </c>
    </row>
    <row r="17" spans="1:16" ht="14.25" customHeight="1" x14ac:dyDescent="0.25">
      <c r="A17" s="62" t="s">
        <v>26</v>
      </c>
      <c r="B17" s="33">
        <v>0</v>
      </c>
      <c r="C17" s="33">
        <v>23.243999999999993</v>
      </c>
      <c r="D17" s="33">
        <v>97.745176899428756</v>
      </c>
      <c r="E17" s="33">
        <f t="shared" si="2"/>
        <v>13.443241877714305</v>
      </c>
      <c r="F17" s="34">
        <f t="shared" si="7"/>
        <v>134.43241877714306</v>
      </c>
      <c r="G17" s="102">
        <v>16.065411499111111</v>
      </c>
      <c r="H17" s="35">
        <f t="shared" si="3"/>
        <v>118.36700727803195</v>
      </c>
      <c r="I17" s="97">
        <v>1.6235509707061031</v>
      </c>
      <c r="J17" s="8">
        <f t="shared" si="4"/>
        <v>0</v>
      </c>
      <c r="K17" s="8">
        <f t="shared" si="0"/>
        <v>37.737818763092648</v>
      </c>
      <c r="L17" s="8">
        <f t="shared" si="1"/>
        <v>158.69427683690733</v>
      </c>
      <c r="M17" s="8">
        <f t="shared" si="5"/>
        <v>21.825788399999997</v>
      </c>
      <c r="N17" s="55">
        <f t="shared" si="8"/>
        <v>218.25788399999996</v>
      </c>
      <c r="O17" s="8">
        <f t="shared" si="6"/>
        <v>26.083014434174835</v>
      </c>
      <c r="P17" s="19">
        <f t="shared" si="9"/>
        <v>192.17486956582513</v>
      </c>
    </row>
    <row r="18" spans="1:16" ht="14.25" customHeight="1" x14ac:dyDescent="0.25">
      <c r="A18" s="62" t="s">
        <v>27</v>
      </c>
      <c r="B18" s="33">
        <v>129.47424665815518</v>
      </c>
      <c r="C18" s="33">
        <v>80.460000000000008</v>
      </c>
      <c r="D18" s="33">
        <v>173.4486071074239</v>
      </c>
      <c r="E18" s="33">
        <f t="shared" si="2"/>
        <v>42.598094862842117</v>
      </c>
      <c r="F18" s="34">
        <f t="shared" si="7"/>
        <v>425.98094862842117</v>
      </c>
      <c r="G18" s="102">
        <v>67.458743666411607</v>
      </c>
      <c r="H18" s="35">
        <f t="shared" si="3"/>
        <v>358.5222049620096</v>
      </c>
      <c r="I18" s="97">
        <v>1.793917635191197</v>
      </c>
      <c r="J18" s="8">
        <f t="shared" si="4"/>
        <v>232.26613438315948</v>
      </c>
      <c r="K18" s="8">
        <f t="shared" si="0"/>
        <v>144.33861292748372</v>
      </c>
      <c r="L18" s="8">
        <f t="shared" si="1"/>
        <v>311.15251508935694</v>
      </c>
      <c r="M18" s="8">
        <f t="shared" si="5"/>
        <v>76.417473600000008</v>
      </c>
      <c r="N18" s="55">
        <f t="shared" si="8"/>
        <v>764.17473600000017</v>
      </c>
      <c r="O18" s="8">
        <f t="shared" si="6"/>
        <v>121.01542991101824</v>
      </c>
      <c r="P18" s="19">
        <f t="shared" si="9"/>
        <v>643.15930608898191</v>
      </c>
    </row>
    <row r="19" spans="1:16" ht="14.25" customHeight="1" thickBot="1" x14ac:dyDescent="0.3">
      <c r="A19" s="63" t="s">
        <v>28</v>
      </c>
      <c r="B19" s="36">
        <v>72.685279785987191</v>
      </c>
      <c r="C19" s="36">
        <v>58.004352891143192</v>
      </c>
      <c r="D19" s="36">
        <v>206.53612156406913</v>
      </c>
      <c r="E19" s="36">
        <f t="shared" si="2"/>
        <v>37.469528249022169</v>
      </c>
      <c r="F19" s="37">
        <f t="shared" si="7"/>
        <v>374.6952824902217</v>
      </c>
      <c r="G19" s="103">
        <v>54.719861523397718</v>
      </c>
      <c r="H19" s="38">
        <f t="shared" si="3"/>
        <v>319.975420966824</v>
      </c>
      <c r="I19" s="98">
        <v>2.456130490578079</v>
      </c>
      <c r="J19" s="23">
        <f t="shared" si="4"/>
        <v>178.52453189856163</v>
      </c>
      <c r="K19" s="23">
        <f t="shared" si="0"/>
        <v>142.46625972218754</v>
      </c>
      <c r="L19" s="23">
        <f t="shared" si="1"/>
        <v>507.27966557925089</v>
      </c>
      <c r="M19" s="23">
        <f t="shared" si="5"/>
        <v>92.030050800000012</v>
      </c>
      <c r="N19" s="67">
        <f t="shared" si="8"/>
        <v>920.30050800000015</v>
      </c>
      <c r="O19" s="23">
        <f t="shared" si="6"/>
        <v>134.39912032782738</v>
      </c>
      <c r="P19" s="24">
        <f t="shared" si="9"/>
        <v>785.90138767217275</v>
      </c>
    </row>
    <row r="23" spans="1:16" x14ac:dyDescent="0.25">
      <c r="A23" s="39"/>
      <c r="B23" s="33"/>
      <c r="C23" s="33"/>
    </row>
    <row r="24" spans="1:16" x14ac:dyDescent="0.25">
      <c r="A24" s="39"/>
      <c r="B24" s="33"/>
      <c r="C24" s="33"/>
    </row>
    <row r="25" spans="1:16" x14ac:dyDescent="0.25">
      <c r="A25" s="39"/>
      <c r="B25" s="33"/>
      <c r="C25" s="33"/>
    </row>
    <row r="26" spans="1:16" x14ac:dyDescent="0.25">
      <c r="A26" s="39"/>
      <c r="B26" s="33"/>
      <c r="C26" s="33"/>
    </row>
    <row r="27" spans="1:16" x14ac:dyDescent="0.25">
      <c r="A27" s="39"/>
      <c r="B27" s="33"/>
      <c r="C27" s="33"/>
    </row>
    <row r="28" spans="1:16" x14ac:dyDescent="0.25">
      <c r="A28" s="39"/>
      <c r="B28" s="33"/>
      <c r="C28" s="33"/>
    </row>
    <row r="29" spans="1:16" x14ac:dyDescent="0.25">
      <c r="A29" s="39"/>
      <c r="B29" s="33"/>
      <c r="C29" s="33"/>
    </row>
    <row r="30" spans="1:16" x14ac:dyDescent="0.25">
      <c r="A30" s="39"/>
      <c r="B30" s="33"/>
      <c r="C30" s="33"/>
    </row>
    <row r="31" spans="1:16" x14ac:dyDescent="0.25">
      <c r="A31" s="39"/>
      <c r="B31" s="33"/>
      <c r="C31" s="33"/>
    </row>
    <row r="32" spans="1:16" x14ac:dyDescent="0.25">
      <c r="A32" s="39"/>
      <c r="B32" s="33"/>
      <c r="C32" s="33"/>
    </row>
    <row r="33" spans="1:3" x14ac:dyDescent="0.25">
      <c r="A33" s="39"/>
      <c r="B33" s="33"/>
      <c r="C33" s="33"/>
    </row>
  </sheetData>
  <mergeCells count="4">
    <mergeCell ref="B1:H1"/>
    <mergeCell ref="J1:P1"/>
    <mergeCell ref="B3:H3"/>
    <mergeCell ref="J3:P3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zoomScaleNormal="100" workbookViewId="0">
      <selection activeCell="D4" sqref="D4"/>
    </sheetView>
  </sheetViews>
  <sheetFormatPr baseColWidth="10" defaultColWidth="10.7109375" defaultRowHeight="15" x14ac:dyDescent="0.25"/>
  <cols>
    <col min="13" max="13" width="11.5703125" bestFit="1" customWidth="1"/>
  </cols>
  <sheetData>
    <row r="1" spans="1:13" ht="14.25" customHeight="1" x14ac:dyDescent="0.25">
      <c r="A1" s="1"/>
      <c r="B1" s="119" t="s">
        <v>0</v>
      </c>
      <c r="C1" s="119"/>
      <c r="D1" s="119"/>
      <c r="E1" s="119"/>
      <c r="F1" s="119"/>
      <c r="G1" s="57" t="s">
        <v>1</v>
      </c>
      <c r="H1" s="126" t="s">
        <v>2</v>
      </c>
      <c r="I1" s="126"/>
      <c r="J1" s="126"/>
      <c r="K1" s="126"/>
      <c r="L1" s="126"/>
    </row>
    <row r="2" spans="1:13" ht="15.75" thickBot="1" x14ac:dyDescent="0.3">
      <c r="A2" s="2" t="s">
        <v>3</v>
      </c>
      <c r="B2" s="3" t="s">
        <v>39</v>
      </c>
      <c r="C2" s="3" t="s">
        <v>40</v>
      </c>
      <c r="D2" s="3" t="s">
        <v>6</v>
      </c>
      <c r="E2" s="4" t="s">
        <v>7</v>
      </c>
      <c r="F2" s="4" t="s">
        <v>8</v>
      </c>
      <c r="G2" s="5" t="s">
        <v>9</v>
      </c>
      <c r="H2" s="12" t="s">
        <v>39</v>
      </c>
      <c r="I2" s="3" t="s">
        <v>40</v>
      </c>
      <c r="J2" s="3" t="s">
        <v>38</v>
      </c>
      <c r="K2" s="3" t="s">
        <v>7</v>
      </c>
      <c r="L2" s="5" t="s">
        <v>8</v>
      </c>
      <c r="M2" s="4"/>
    </row>
    <row r="3" spans="1:13" ht="15.75" customHeight="1" thickBot="1" x14ac:dyDescent="0.3">
      <c r="A3" s="6" t="s">
        <v>10</v>
      </c>
      <c r="B3" s="123" t="s">
        <v>11</v>
      </c>
      <c r="C3" s="123"/>
      <c r="D3" s="123"/>
      <c r="E3" s="123"/>
      <c r="F3" s="123"/>
      <c r="G3" s="58" t="s">
        <v>12</v>
      </c>
      <c r="H3" s="124" t="s">
        <v>11</v>
      </c>
      <c r="I3" s="124"/>
      <c r="J3" s="124"/>
      <c r="K3" s="124"/>
      <c r="L3" s="124"/>
    </row>
    <row r="4" spans="1:13" x14ac:dyDescent="0.25">
      <c r="A4" s="64" t="s">
        <v>13</v>
      </c>
      <c r="B4" s="40">
        <v>19.8</v>
      </c>
      <c r="C4" s="41">
        <v>22.85</v>
      </c>
      <c r="D4" s="40">
        <v>42.65</v>
      </c>
      <c r="E4" s="40">
        <v>14.175935868</v>
      </c>
      <c r="F4" s="40">
        <v>28.4705680009756</v>
      </c>
      <c r="G4" s="42">
        <v>1.37</v>
      </c>
      <c r="H4">
        <f>B4*$G4</f>
        <v>27.126000000000005</v>
      </c>
      <c r="I4">
        <f>C4*$G4</f>
        <v>31.304500000000004</v>
      </c>
      <c r="J4" s="55">
        <f>K4+L4</f>
        <v>58.425710300496576</v>
      </c>
      <c r="K4">
        <f t="shared" ref="K4:K19" si="0">E4*$G4</f>
        <v>19.421032139160001</v>
      </c>
      <c r="L4" s="68">
        <f t="shared" ref="L4:L19" si="1">F4*$G4</f>
        <v>39.004678161336578</v>
      </c>
    </row>
    <row r="5" spans="1:13" x14ac:dyDescent="0.25">
      <c r="A5" s="65" t="s">
        <v>14</v>
      </c>
      <c r="B5" s="40">
        <v>38.950000000000003</v>
      </c>
      <c r="C5" s="41">
        <v>26.2</v>
      </c>
      <c r="D5" s="40">
        <v>65.150000000000006</v>
      </c>
      <c r="E5" s="40">
        <v>24.680564990000001</v>
      </c>
      <c r="F5" s="40">
        <v>40.469443599999998</v>
      </c>
      <c r="G5" s="42">
        <v>1.37</v>
      </c>
      <c r="H5">
        <f t="shared" ref="H5:H19" si="2">B5*$G5</f>
        <v>53.361500000000007</v>
      </c>
      <c r="I5">
        <f t="shared" ref="I5:I19" si="3">C5*$G5</f>
        <v>35.893999999999998</v>
      </c>
      <c r="J5" s="55">
        <f t="shared" ref="J5:J19" si="4">K5+L5</f>
        <v>89.255511768300011</v>
      </c>
      <c r="K5">
        <f t="shared" si="0"/>
        <v>33.812374036300007</v>
      </c>
      <c r="L5" s="50">
        <f t="shared" si="1"/>
        <v>55.443137732000004</v>
      </c>
    </row>
    <row r="6" spans="1:13" x14ac:dyDescent="0.25">
      <c r="A6" s="65" t="s">
        <v>15</v>
      </c>
      <c r="B6" s="40">
        <v>180.07</v>
      </c>
      <c r="C6" s="40">
        <v>72.33</v>
      </c>
      <c r="D6" s="40">
        <v>252.41</v>
      </c>
      <c r="E6" s="40">
        <v>102.91051400000001</v>
      </c>
      <c r="F6" s="40">
        <v>149.4973</v>
      </c>
      <c r="G6" s="42">
        <v>1.83</v>
      </c>
      <c r="H6">
        <f t="shared" si="2"/>
        <v>329.52809999999999</v>
      </c>
      <c r="I6">
        <f t="shared" si="3"/>
        <v>132.3639</v>
      </c>
      <c r="J6" s="55">
        <f t="shared" si="4"/>
        <v>461.90629962000003</v>
      </c>
      <c r="K6">
        <f t="shared" si="0"/>
        <v>188.32624062000002</v>
      </c>
      <c r="L6" s="50">
        <f t="shared" si="1"/>
        <v>273.58005900000001</v>
      </c>
    </row>
    <row r="7" spans="1:13" x14ac:dyDescent="0.25">
      <c r="A7" s="65" t="s">
        <v>16</v>
      </c>
      <c r="B7" s="40">
        <v>229.78</v>
      </c>
      <c r="C7" s="40">
        <v>737.37</v>
      </c>
      <c r="D7" s="40">
        <v>967.15</v>
      </c>
      <c r="E7" s="40">
        <v>327.30096789999999</v>
      </c>
      <c r="F7" s="40">
        <v>639.84813259999999</v>
      </c>
      <c r="G7" s="42">
        <v>1.37</v>
      </c>
      <c r="H7">
        <f t="shared" si="2"/>
        <v>314.79860000000002</v>
      </c>
      <c r="I7">
        <f t="shared" si="3"/>
        <v>1010.1969000000001</v>
      </c>
      <c r="J7" s="55">
        <f t="shared" si="4"/>
        <v>1324.9942676850001</v>
      </c>
      <c r="K7">
        <f t="shared" si="0"/>
        <v>448.402326023</v>
      </c>
      <c r="L7" s="50">
        <f t="shared" si="1"/>
        <v>876.59194166200007</v>
      </c>
    </row>
    <row r="8" spans="1:13" x14ac:dyDescent="0.25">
      <c r="A8" s="65" t="s">
        <v>17</v>
      </c>
      <c r="B8" s="40">
        <v>448.43</v>
      </c>
      <c r="C8" s="40">
        <v>142.07</v>
      </c>
      <c r="D8" s="40">
        <v>590.5</v>
      </c>
      <c r="E8" s="40">
        <v>130.58846409200001</v>
      </c>
      <c r="F8" s="40">
        <v>459.9119604</v>
      </c>
      <c r="G8" s="42">
        <v>1.3</v>
      </c>
      <c r="H8">
        <f t="shared" si="2"/>
        <v>582.95900000000006</v>
      </c>
      <c r="I8">
        <f t="shared" si="3"/>
        <v>184.691</v>
      </c>
      <c r="J8" s="55">
        <f t="shared" si="4"/>
        <v>767.6505518396001</v>
      </c>
      <c r="K8">
        <f t="shared" si="0"/>
        <v>169.76500331960003</v>
      </c>
      <c r="L8" s="50">
        <f t="shared" si="1"/>
        <v>597.88554852000004</v>
      </c>
    </row>
    <row r="9" spans="1:13" x14ac:dyDescent="0.25">
      <c r="A9" s="65" t="s">
        <v>18</v>
      </c>
      <c r="B9" s="40">
        <v>47.21</v>
      </c>
      <c r="C9" s="40">
        <v>64.33</v>
      </c>
      <c r="D9" s="40">
        <v>111.54</v>
      </c>
      <c r="E9" s="40">
        <v>37.938294689999999</v>
      </c>
      <c r="F9" s="40">
        <v>73.604020599999998</v>
      </c>
      <c r="G9" s="42">
        <v>1.42</v>
      </c>
      <c r="H9">
        <f t="shared" si="2"/>
        <v>67.038200000000003</v>
      </c>
      <c r="I9">
        <f t="shared" si="3"/>
        <v>91.34859999999999</v>
      </c>
      <c r="J9" s="55">
        <f t="shared" si="4"/>
        <v>158.39008771179999</v>
      </c>
      <c r="K9">
        <f t="shared" si="0"/>
        <v>53.872378459799997</v>
      </c>
      <c r="L9" s="50">
        <f t="shared" si="1"/>
        <v>104.51770925199999</v>
      </c>
    </row>
    <row r="10" spans="1:13" x14ac:dyDescent="0.25">
      <c r="A10" s="65" t="s">
        <v>19</v>
      </c>
      <c r="B10" s="40">
        <v>153.25</v>
      </c>
      <c r="C10" s="40">
        <v>93.35</v>
      </c>
      <c r="D10" s="40">
        <v>246.6</v>
      </c>
      <c r="E10" s="40">
        <v>80.700759802117602</v>
      </c>
      <c r="F10" s="40">
        <v>165.904096958824</v>
      </c>
      <c r="G10" s="42">
        <v>1.22</v>
      </c>
      <c r="H10">
        <f t="shared" si="2"/>
        <v>186.965</v>
      </c>
      <c r="I10">
        <f t="shared" si="3"/>
        <v>113.88699999999999</v>
      </c>
      <c r="J10" s="55">
        <f t="shared" si="4"/>
        <v>300.85792524834875</v>
      </c>
      <c r="K10">
        <f t="shared" si="0"/>
        <v>98.454926958583471</v>
      </c>
      <c r="L10" s="50">
        <f t="shared" si="1"/>
        <v>202.40299828976526</v>
      </c>
    </row>
    <row r="11" spans="1:13" x14ac:dyDescent="0.25">
      <c r="A11" s="65" t="s">
        <v>20</v>
      </c>
      <c r="B11" s="40">
        <v>53.53</v>
      </c>
      <c r="C11" s="40">
        <v>154.1</v>
      </c>
      <c r="D11" s="40">
        <v>207.64</v>
      </c>
      <c r="E11" s="40">
        <v>73.036377290000004</v>
      </c>
      <c r="F11" s="40">
        <v>134.60160640000001</v>
      </c>
      <c r="G11" s="42">
        <v>1.1100000000000001</v>
      </c>
      <c r="H11">
        <f t="shared" si="2"/>
        <v>59.418300000000009</v>
      </c>
      <c r="I11">
        <f t="shared" si="3"/>
        <v>171.05100000000002</v>
      </c>
      <c r="J11" s="55">
        <f t="shared" si="4"/>
        <v>230.47816189590003</v>
      </c>
      <c r="K11">
        <f t="shared" si="0"/>
        <v>81.070378791900012</v>
      </c>
      <c r="L11" s="50">
        <f t="shared" si="1"/>
        <v>149.40778310400003</v>
      </c>
    </row>
    <row r="12" spans="1:13" x14ac:dyDescent="0.25">
      <c r="A12" s="65" t="s">
        <v>21</v>
      </c>
      <c r="B12" s="40">
        <v>45.57</v>
      </c>
      <c r="C12" s="40">
        <v>111.49</v>
      </c>
      <c r="D12" s="40">
        <v>157.06</v>
      </c>
      <c r="E12" s="40">
        <v>45.251440000000002</v>
      </c>
      <c r="F12" s="40">
        <v>111.81288000000001</v>
      </c>
      <c r="G12" s="42">
        <v>1.37</v>
      </c>
      <c r="H12">
        <f t="shared" si="2"/>
        <v>62.430900000000008</v>
      </c>
      <c r="I12">
        <f t="shared" si="3"/>
        <v>152.7413</v>
      </c>
      <c r="J12" s="55">
        <f t="shared" si="4"/>
        <v>215.17811840000005</v>
      </c>
      <c r="K12">
        <f t="shared" si="0"/>
        <v>61.994472800000011</v>
      </c>
      <c r="L12" s="50">
        <f t="shared" si="1"/>
        <v>153.18364560000003</v>
      </c>
    </row>
    <row r="13" spans="1:13" x14ac:dyDescent="0.25">
      <c r="A13" s="65" t="s">
        <v>22</v>
      </c>
      <c r="B13" s="40">
        <v>153.19</v>
      </c>
      <c r="C13" s="40">
        <v>179.15</v>
      </c>
      <c r="D13" s="40">
        <v>332.34</v>
      </c>
      <c r="E13" s="40">
        <v>97.483401999999998</v>
      </c>
      <c r="F13" s="40">
        <v>234.8597</v>
      </c>
      <c r="G13" s="42">
        <v>1.1599999999999999</v>
      </c>
      <c r="H13">
        <f t="shared" si="2"/>
        <v>177.70039999999997</v>
      </c>
      <c r="I13">
        <f t="shared" si="3"/>
        <v>207.81399999999999</v>
      </c>
      <c r="J13" s="55">
        <f t="shared" si="4"/>
        <v>385.51799832</v>
      </c>
      <c r="K13">
        <f t="shared" si="0"/>
        <v>113.08074631999999</v>
      </c>
      <c r="L13" s="50">
        <f t="shared" si="1"/>
        <v>272.437252</v>
      </c>
    </row>
    <row r="14" spans="1:13" x14ac:dyDescent="0.25">
      <c r="A14" s="65" t="s">
        <v>23</v>
      </c>
      <c r="B14" s="40">
        <v>3.62</v>
      </c>
      <c r="C14" s="40">
        <v>15.16</v>
      </c>
      <c r="D14" s="40">
        <v>18.79</v>
      </c>
      <c r="E14" s="40">
        <v>8.1570520559999995</v>
      </c>
      <c r="F14" s="40">
        <v>10.628500499999999</v>
      </c>
      <c r="G14" s="42">
        <v>1.64</v>
      </c>
      <c r="H14">
        <f t="shared" si="2"/>
        <v>5.9367999999999999</v>
      </c>
      <c r="I14">
        <f t="shared" si="3"/>
        <v>24.862399999999997</v>
      </c>
      <c r="J14" s="55">
        <f t="shared" si="4"/>
        <v>30.808306191839996</v>
      </c>
      <c r="K14">
        <f t="shared" si="0"/>
        <v>13.377565371839998</v>
      </c>
      <c r="L14" s="50">
        <f t="shared" si="1"/>
        <v>17.430740819999997</v>
      </c>
    </row>
    <row r="15" spans="1:13" x14ac:dyDescent="0.25">
      <c r="A15" s="65" t="s">
        <v>24</v>
      </c>
      <c r="B15" s="40">
        <v>8.73</v>
      </c>
      <c r="C15" s="40">
        <v>43.63</v>
      </c>
      <c r="D15" s="40">
        <v>52.36</v>
      </c>
      <c r="E15" s="40">
        <v>21.172608</v>
      </c>
      <c r="F15" s="40">
        <v>31.189399999999999</v>
      </c>
      <c r="G15" s="42">
        <v>1.37</v>
      </c>
      <c r="H15">
        <f t="shared" si="2"/>
        <v>11.960100000000002</v>
      </c>
      <c r="I15">
        <f t="shared" si="3"/>
        <v>59.773100000000007</v>
      </c>
      <c r="J15" s="55">
        <f t="shared" si="4"/>
        <v>71.735950959999997</v>
      </c>
      <c r="K15">
        <f t="shared" si="0"/>
        <v>29.006472960000004</v>
      </c>
      <c r="L15" s="50">
        <f t="shared" si="1"/>
        <v>42.729478</v>
      </c>
    </row>
    <row r="16" spans="1:13" x14ac:dyDescent="0.25">
      <c r="A16" s="65" t="s">
        <v>25</v>
      </c>
      <c r="B16" s="40">
        <v>149.19</v>
      </c>
      <c r="C16" s="40">
        <v>190.2</v>
      </c>
      <c r="D16" s="40">
        <v>339.39</v>
      </c>
      <c r="E16" s="40">
        <v>89.257625211999994</v>
      </c>
      <c r="F16" s="40">
        <v>250.1329015</v>
      </c>
      <c r="G16" s="42">
        <v>1.37</v>
      </c>
      <c r="H16">
        <f t="shared" si="2"/>
        <v>204.39030000000002</v>
      </c>
      <c r="I16">
        <f t="shared" si="3"/>
        <v>260.57400000000001</v>
      </c>
      <c r="J16" s="55">
        <f t="shared" si="4"/>
        <v>464.96502159544002</v>
      </c>
      <c r="K16">
        <f t="shared" si="0"/>
        <v>122.28294654043999</v>
      </c>
      <c r="L16" s="50">
        <f t="shared" si="1"/>
        <v>342.68207505500004</v>
      </c>
    </row>
    <row r="17" spans="1:12" x14ac:dyDescent="0.25">
      <c r="A17" s="65" t="s">
        <v>26</v>
      </c>
      <c r="B17" s="40">
        <v>0</v>
      </c>
      <c r="C17" s="40">
        <v>75.92</v>
      </c>
      <c r="D17" s="40">
        <v>75.92</v>
      </c>
      <c r="E17" s="40">
        <v>22.529651999999999</v>
      </c>
      <c r="F17" s="40">
        <v>53.394500000000001</v>
      </c>
      <c r="G17" s="42">
        <v>1.2</v>
      </c>
      <c r="H17">
        <f t="shared" si="2"/>
        <v>0</v>
      </c>
      <c r="I17">
        <f t="shared" si="3"/>
        <v>91.103999999999999</v>
      </c>
      <c r="J17" s="55">
        <f t="shared" si="4"/>
        <v>91.108982399999988</v>
      </c>
      <c r="K17">
        <f t="shared" si="0"/>
        <v>27.035582399999999</v>
      </c>
      <c r="L17" s="50">
        <f t="shared" si="1"/>
        <v>64.073399999999992</v>
      </c>
    </row>
    <row r="18" spans="1:12" x14ac:dyDescent="0.25">
      <c r="A18" s="65" t="s">
        <v>27</v>
      </c>
      <c r="B18" s="40">
        <v>792.73</v>
      </c>
      <c r="C18" s="40">
        <v>476.71</v>
      </c>
      <c r="D18" s="40">
        <v>1269.44</v>
      </c>
      <c r="E18" s="40">
        <v>349.19504523199998</v>
      </c>
      <c r="F18" s="40">
        <v>920.24872830000004</v>
      </c>
      <c r="G18" s="42">
        <v>1.52</v>
      </c>
      <c r="H18">
        <f t="shared" si="2"/>
        <v>1204.9496000000001</v>
      </c>
      <c r="I18">
        <f t="shared" si="3"/>
        <v>724.5992</v>
      </c>
      <c r="J18" s="55">
        <f t="shared" si="4"/>
        <v>1929.5545357686401</v>
      </c>
      <c r="K18">
        <f t="shared" si="0"/>
        <v>530.77646875263997</v>
      </c>
      <c r="L18" s="50">
        <f t="shared" si="1"/>
        <v>1398.778067016</v>
      </c>
    </row>
    <row r="19" spans="1:12" ht="15.75" thickBot="1" x14ac:dyDescent="0.3">
      <c r="A19" s="5" t="s">
        <v>28</v>
      </c>
      <c r="B19" s="43">
        <v>434.83</v>
      </c>
      <c r="C19" s="43">
        <v>382.47</v>
      </c>
      <c r="D19" s="43">
        <v>817.3</v>
      </c>
      <c r="E19" s="43">
        <v>263.17425552399999</v>
      </c>
      <c r="F19" s="43">
        <v>554.12926419999997</v>
      </c>
      <c r="G19" s="44">
        <v>1.29</v>
      </c>
      <c r="H19" s="45">
        <f t="shared" si="2"/>
        <v>560.9307</v>
      </c>
      <c r="I19" s="45">
        <f t="shared" si="3"/>
        <v>493.38630000000006</v>
      </c>
      <c r="J19" s="67">
        <f t="shared" si="4"/>
        <v>1054.32154044396</v>
      </c>
      <c r="K19" s="45">
        <f t="shared" si="0"/>
        <v>339.49478962595998</v>
      </c>
      <c r="L19" s="52">
        <f t="shared" si="1"/>
        <v>714.82675081799994</v>
      </c>
    </row>
  </sheetData>
  <mergeCells count="4">
    <mergeCell ref="B1:F1"/>
    <mergeCell ref="H1:L1"/>
    <mergeCell ref="B3:F3"/>
    <mergeCell ref="H3:L3"/>
  </mergeCells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2"/>
  <sheetViews>
    <sheetView zoomScale="85" zoomScaleNormal="85" workbookViewId="0">
      <selection activeCell="M34" sqref="M34:U35"/>
    </sheetView>
  </sheetViews>
  <sheetFormatPr baseColWidth="10" defaultColWidth="10.7109375" defaultRowHeight="15" x14ac:dyDescent="0.25"/>
  <cols>
    <col min="7" max="7" width="7.85546875" bestFit="1" customWidth="1"/>
    <col min="8" max="8" width="12.140625" bestFit="1" customWidth="1"/>
    <col min="9" max="11" width="11.7109375" bestFit="1" customWidth="1"/>
  </cols>
  <sheetData>
    <row r="1" spans="1:22" ht="14.25" customHeight="1" x14ac:dyDescent="0.25">
      <c r="A1" s="46"/>
      <c r="B1" s="125" t="s">
        <v>0</v>
      </c>
      <c r="C1" s="125"/>
      <c r="D1" s="125"/>
      <c r="E1" s="125"/>
      <c r="F1" s="125"/>
      <c r="G1" s="125"/>
      <c r="H1" s="125"/>
      <c r="I1" s="125"/>
      <c r="J1" s="125"/>
      <c r="K1" s="125"/>
      <c r="L1" s="47" t="s">
        <v>1</v>
      </c>
      <c r="M1" s="120" t="s">
        <v>2</v>
      </c>
      <c r="N1" s="121"/>
      <c r="O1" s="121"/>
      <c r="P1" s="121"/>
      <c r="Q1" s="121"/>
      <c r="R1" s="121"/>
      <c r="S1" s="121"/>
      <c r="T1" s="121"/>
      <c r="U1" s="121"/>
      <c r="V1" s="122"/>
    </row>
    <row r="2" spans="1:22" ht="30.75" thickBot="1" x14ac:dyDescent="0.3">
      <c r="A2" s="11" t="s">
        <v>3</v>
      </c>
      <c r="B2" s="12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37</v>
      </c>
      <c r="H2" s="3" t="s">
        <v>6</v>
      </c>
      <c r="I2" s="20" t="s">
        <v>7</v>
      </c>
      <c r="J2" s="20" t="s">
        <v>8</v>
      </c>
      <c r="K2" s="5" t="s">
        <v>46</v>
      </c>
      <c r="L2" s="5" t="s">
        <v>9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37</v>
      </c>
      <c r="S2" s="3" t="s">
        <v>38</v>
      </c>
      <c r="T2" s="3" t="s">
        <v>7</v>
      </c>
      <c r="U2" s="20" t="s">
        <v>8</v>
      </c>
      <c r="V2" s="5" t="s">
        <v>46</v>
      </c>
    </row>
    <row r="3" spans="1:22" ht="15.75" customHeight="1" thickBot="1" x14ac:dyDescent="0.3">
      <c r="A3" s="6" t="s">
        <v>10</v>
      </c>
      <c r="B3" s="128" t="s">
        <v>11</v>
      </c>
      <c r="C3" s="128"/>
      <c r="D3" s="128"/>
      <c r="E3" s="128"/>
      <c r="F3" s="128"/>
      <c r="G3" s="128"/>
      <c r="H3" s="128"/>
      <c r="I3" s="128"/>
      <c r="J3" s="128"/>
      <c r="K3" s="128"/>
      <c r="L3" s="58" t="s">
        <v>12</v>
      </c>
      <c r="M3" s="124" t="s">
        <v>11</v>
      </c>
      <c r="N3" s="124"/>
      <c r="O3" s="124"/>
      <c r="P3" s="124"/>
      <c r="Q3" s="124"/>
      <c r="R3" s="124"/>
      <c r="S3" s="124"/>
      <c r="T3" s="124"/>
      <c r="U3" s="124"/>
      <c r="V3" s="124"/>
    </row>
    <row r="4" spans="1:22" x14ac:dyDescent="0.25">
      <c r="A4" s="66" t="s">
        <v>13</v>
      </c>
      <c r="B4" s="48">
        <v>8.0640000000000001</v>
      </c>
      <c r="C4" s="49">
        <v>77.17</v>
      </c>
      <c r="D4" s="49">
        <v>250.614</v>
      </c>
      <c r="E4" s="49">
        <v>137.61250000000001</v>
      </c>
      <c r="F4" s="49">
        <v>10.219329197080301</v>
      </c>
      <c r="G4" s="49">
        <f>30/70*SUM(B4:F4)</f>
        <v>207.29135537017726</v>
      </c>
      <c r="H4" s="49">
        <f>SUM(B4:G4)</f>
        <v>690.97118456725752</v>
      </c>
      <c r="I4" s="105">
        <v>20.542419103232536</v>
      </c>
      <c r="J4" s="105">
        <v>234.11209184567264</v>
      </c>
      <c r="K4" s="105">
        <f>H4-I4-J4</f>
        <v>436.31667361835235</v>
      </c>
      <c r="L4" s="99">
        <v>1.1220004789136599</v>
      </c>
      <c r="M4">
        <f>B4*$L4</f>
        <v>9.0478118619597545</v>
      </c>
      <c r="N4">
        <f t="shared" ref="N4:N19" si="0">C4*$L4</f>
        <v>86.584776957767147</v>
      </c>
      <c r="O4">
        <f t="shared" ref="O4:O19" si="1">D4*$L4</f>
        <v>281.18902802246799</v>
      </c>
      <c r="P4">
        <f t="shared" ref="P4:P19" si="2">E4*$L4</f>
        <v>154.40129090450606</v>
      </c>
      <c r="Q4">
        <f t="shared" ref="Q4:Q19" si="3">F4*$L4</f>
        <v>11.466092253300445</v>
      </c>
      <c r="R4">
        <f>G4*$L4</f>
        <v>232.58100000000056</v>
      </c>
      <c r="S4" s="55">
        <f t="shared" ref="S4:S19" si="4">T4+U4+V4</f>
        <v>775.27000000000191</v>
      </c>
      <c r="T4">
        <f>I4*$L4</f>
        <v>23.048604071872024</v>
      </c>
      <c r="U4">
        <f t="shared" ref="U4:U19" si="5">J4*$L4</f>
        <v>262.67387917032346</v>
      </c>
      <c r="V4" s="50">
        <f t="shared" ref="V4:V19" si="6">K4*$L4</f>
        <v>489.54751675780642</v>
      </c>
    </row>
    <row r="5" spans="1:22" x14ac:dyDescent="0.25">
      <c r="A5" s="2" t="s">
        <v>14</v>
      </c>
      <c r="B5" s="49">
        <v>0.42266409130816501</v>
      </c>
      <c r="C5" s="49">
        <v>49.383200000000002</v>
      </c>
      <c r="D5" s="49">
        <v>46.17</v>
      </c>
      <c r="E5" s="49">
        <v>27.359000000000002</v>
      </c>
      <c r="F5" s="49">
        <v>0</v>
      </c>
      <c r="G5" s="49">
        <f t="shared" ref="G5:G19" si="7">30/70*SUM(B5:F5)</f>
        <v>52.857798896274922</v>
      </c>
      <c r="H5" s="49">
        <f>SUM(B5:G5)</f>
        <v>176.19266298758308</v>
      </c>
      <c r="I5" s="105">
        <v>3.21166298758309</v>
      </c>
      <c r="J5" s="105">
        <v>75.162491428571428</v>
      </c>
      <c r="K5" s="105">
        <f>H5-I5-J5</f>
        <v>97.818508571428566</v>
      </c>
      <c r="L5" s="99">
        <v>1.6206123181197565</v>
      </c>
      <c r="M5">
        <f t="shared" ref="M5:M19" si="8">B5*$L5</f>
        <v>0.68497463280090576</v>
      </c>
      <c r="N5">
        <f t="shared" si="0"/>
        <v>80.031022228171565</v>
      </c>
      <c r="O5">
        <f t="shared" si="1"/>
        <v>74.82367072758916</v>
      </c>
      <c r="P5">
        <f t="shared" si="2"/>
        <v>44.338332411438422</v>
      </c>
      <c r="Q5">
        <f t="shared" si="3"/>
        <v>0</v>
      </c>
      <c r="R5">
        <f t="shared" ref="R5:R19" si="9">G5*$L5</f>
        <v>85.662000000000006</v>
      </c>
      <c r="S5" s="55">
        <f t="shared" si="4"/>
        <v>285.54000000000002</v>
      </c>
      <c r="T5">
        <f t="shared" ref="T5:T19" si="10">I5*$L5</f>
        <v>5.2048605993264543</v>
      </c>
      <c r="U5">
        <f t="shared" si="5"/>
        <v>121.80925946971347</v>
      </c>
      <c r="V5" s="50">
        <f t="shared" si="6"/>
        <v>158.52587993096012</v>
      </c>
    </row>
    <row r="6" spans="1:22" x14ac:dyDescent="0.25">
      <c r="A6" s="2" t="s">
        <v>15</v>
      </c>
      <c r="B6" s="49">
        <v>5.64313678665496</v>
      </c>
      <c r="C6" s="49">
        <v>30.8645</v>
      </c>
      <c r="D6" s="49">
        <v>124.1568</v>
      </c>
      <c r="E6" s="49">
        <v>360.01577300000002</v>
      </c>
      <c r="F6" s="49">
        <v>0</v>
      </c>
      <c r="G6" s="49">
        <f t="shared" si="7"/>
        <v>223.14866133713787</v>
      </c>
      <c r="H6" s="49">
        <f t="shared" ref="H6:H19" si="11">SUM(B6:G6)</f>
        <v>743.82887112379285</v>
      </c>
      <c r="I6" s="105">
        <v>19.94075826664994</v>
      </c>
      <c r="J6" s="105">
        <v>192.49333785714285</v>
      </c>
      <c r="K6" s="105">
        <f t="shared" ref="K6:K19" si="12">H6-I6-J6</f>
        <v>531.3947750000001</v>
      </c>
      <c r="L6" s="99">
        <v>1.1305288523279819</v>
      </c>
      <c r="M6">
        <f t="shared" si="8"/>
        <v>6.3797289549468479</v>
      </c>
      <c r="N6">
        <f t="shared" si="0"/>
        <v>34.893207762677001</v>
      </c>
      <c r="O6">
        <f t="shared" si="1"/>
        <v>140.36284461271478</v>
      </c>
      <c r="P6">
        <f t="shared" si="2"/>
        <v>407.00821866966129</v>
      </c>
      <c r="Q6">
        <f t="shared" si="3"/>
        <v>0</v>
      </c>
      <c r="R6">
        <f t="shared" si="9"/>
        <v>252.27599999999998</v>
      </c>
      <c r="S6" s="55">
        <f t="shared" si="4"/>
        <v>840.92</v>
      </c>
      <c r="T6">
        <f t="shared" si="10"/>
        <v>22.543602557745476</v>
      </c>
      <c r="U6">
        <f t="shared" si="5"/>
        <v>217.61927232841819</v>
      </c>
      <c r="V6" s="50">
        <f t="shared" si="6"/>
        <v>600.75712511383631</v>
      </c>
    </row>
    <row r="7" spans="1:22" x14ac:dyDescent="0.25">
      <c r="A7" s="2" t="s">
        <v>16</v>
      </c>
      <c r="B7" s="49">
        <v>244.87200000000001</v>
      </c>
      <c r="C7" s="49">
        <v>1261.0245124999999</v>
      </c>
      <c r="D7" s="49">
        <v>1417.7218</v>
      </c>
      <c r="E7" s="49">
        <v>3129.6624999999999</v>
      </c>
      <c r="F7" s="49">
        <v>2045.5281</v>
      </c>
      <c r="G7" s="49">
        <f t="shared" si="7"/>
        <v>3470.9181053571419</v>
      </c>
      <c r="H7" s="49">
        <f t="shared" si="11"/>
        <v>11569.727017857142</v>
      </c>
      <c r="I7" s="105">
        <v>679.2499885714285</v>
      </c>
      <c r="J7" s="105">
        <v>3257.8222550892851</v>
      </c>
      <c r="K7" s="105">
        <f t="shared" si="12"/>
        <v>7632.6547741964287</v>
      </c>
      <c r="L7" s="99">
        <v>1.056757863096452</v>
      </c>
      <c r="M7">
        <f t="shared" si="8"/>
        <v>258.77041145215441</v>
      </c>
      <c r="N7">
        <f t="shared" si="0"/>
        <v>1332.597569141745</v>
      </c>
      <c r="O7">
        <f t="shared" si="1"/>
        <v>1498.1886598332555</v>
      </c>
      <c r="P7">
        <f t="shared" si="2"/>
        <v>3307.2954557130997</v>
      </c>
      <c r="Q7">
        <f t="shared" si="3"/>
        <v>2161.6279038597459</v>
      </c>
      <c r="R7">
        <f t="shared" si="9"/>
        <v>3667.9199999999992</v>
      </c>
      <c r="S7" s="55">
        <f t="shared" si="4"/>
        <v>12226.400000000001</v>
      </c>
      <c r="T7">
        <f t="shared" si="10"/>
        <v>717.8027664310323</v>
      </c>
      <c r="U7">
        <f t="shared" si="5"/>
        <v>3442.7292846362175</v>
      </c>
      <c r="V7" s="50">
        <f t="shared" si="6"/>
        <v>8065.8679489327506</v>
      </c>
    </row>
    <row r="8" spans="1:22" x14ac:dyDescent="0.25">
      <c r="A8" s="2" t="s">
        <v>17</v>
      </c>
      <c r="B8" s="49">
        <v>20.808</v>
      </c>
      <c r="C8" s="49">
        <v>240.7431</v>
      </c>
      <c r="D8" s="49">
        <v>52.909199999999998</v>
      </c>
      <c r="E8" s="49">
        <v>269.14825000000002</v>
      </c>
      <c r="F8" s="49">
        <v>53.725890875912398</v>
      </c>
      <c r="G8" s="49">
        <f t="shared" si="7"/>
        <v>273.14333180396244</v>
      </c>
      <c r="H8" s="49">
        <f t="shared" si="11"/>
        <v>910.47777267987476</v>
      </c>
      <c r="I8" s="105">
        <v>44.247751887382691</v>
      </c>
      <c r="J8" s="105">
        <v>331.62901986965585</v>
      </c>
      <c r="K8" s="105">
        <f t="shared" si="12"/>
        <v>534.60100092283619</v>
      </c>
      <c r="L8" s="99">
        <v>1.5131725796500084</v>
      </c>
      <c r="M8">
        <f t="shared" si="8"/>
        <v>31.486095037357373</v>
      </c>
      <c r="N8">
        <f t="shared" si="0"/>
        <v>364.28585765993995</v>
      </c>
      <c r="O8">
        <f t="shared" si="1"/>
        <v>80.060750651218228</v>
      </c>
      <c r="P8">
        <f t="shared" si="2"/>
        <v>407.26775176078542</v>
      </c>
      <c r="Q8">
        <f t="shared" si="3"/>
        <v>81.296544890699209</v>
      </c>
      <c r="R8">
        <f t="shared" si="9"/>
        <v>413.31300000000005</v>
      </c>
      <c r="S8" s="55">
        <f t="shared" si="4"/>
        <v>1377.71</v>
      </c>
      <c r="T8">
        <f t="shared" si="10"/>
        <v>66.954484867144387</v>
      </c>
      <c r="U8">
        <f t="shared" si="5"/>
        <v>501.81193948297101</v>
      </c>
      <c r="V8" s="50">
        <f t="shared" si="6"/>
        <v>808.94357564988456</v>
      </c>
    </row>
    <row r="9" spans="1:22" x14ac:dyDescent="0.25">
      <c r="A9" s="2" t="s">
        <v>18</v>
      </c>
      <c r="B9" s="49">
        <v>7.8479999999999999</v>
      </c>
      <c r="C9" s="49">
        <v>9.2593499999999995</v>
      </c>
      <c r="D9" s="49">
        <v>123.282</v>
      </c>
      <c r="E9" s="49">
        <v>112.96189385</v>
      </c>
      <c r="F9" s="49">
        <v>56.305527372262802</v>
      </c>
      <c r="G9" s="49">
        <f t="shared" si="7"/>
        <v>132.71004480954119</v>
      </c>
      <c r="H9" s="49">
        <f t="shared" si="11"/>
        <v>442.36681603180398</v>
      </c>
      <c r="I9" s="105">
        <v>16.595629052137646</v>
      </c>
      <c r="J9" s="105">
        <v>112.10674546246091</v>
      </c>
      <c r="K9" s="105">
        <f t="shared" si="12"/>
        <v>313.66444151720543</v>
      </c>
      <c r="L9" s="99">
        <v>1.8082052518661162</v>
      </c>
      <c r="M9">
        <f t="shared" si="8"/>
        <v>14.19079481664528</v>
      </c>
      <c r="N9">
        <f t="shared" si="0"/>
        <v>16.742805298866521</v>
      </c>
      <c r="O9">
        <f t="shared" si="1"/>
        <v>222.91915986055852</v>
      </c>
      <c r="P9">
        <f t="shared" si="2"/>
        <v>204.25828972031272</v>
      </c>
      <c r="Q9">
        <f t="shared" si="3"/>
        <v>101.81195030361697</v>
      </c>
      <c r="R9">
        <f t="shared" si="9"/>
        <v>239.96699999999998</v>
      </c>
      <c r="S9" s="55">
        <f t="shared" si="4"/>
        <v>799.8900000000001</v>
      </c>
      <c r="T9">
        <f t="shared" si="10"/>
        <v>30.008303610097187</v>
      </c>
      <c r="U9">
        <f t="shared" si="5"/>
        <v>202.71200591483972</v>
      </c>
      <c r="V9" s="50">
        <f t="shared" si="6"/>
        <v>567.16969047506313</v>
      </c>
    </row>
    <row r="10" spans="1:22" x14ac:dyDescent="0.25">
      <c r="A10" s="2" t="s">
        <v>19</v>
      </c>
      <c r="B10" s="49">
        <v>15.263999999999999</v>
      </c>
      <c r="C10" s="49">
        <v>132.71735000000001</v>
      </c>
      <c r="D10" s="49">
        <v>648.22680000000003</v>
      </c>
      <c r="E10" s="49">
        <v>366.52940982400003</v>
      </c>
      <c r="F10" s="49">
        <v>83.983325912408702</v>
      </c>
      <c r="G10" s="49">
        <f t="shared" si="7"/>
        <v>534.30895102988939</v>
      </c>
      <c r="H10" s="49">
        <f t="shared" si="11"/>
        <v>1781.0298367662981</v>
      </c>
      <c r="I10" s="105">
        <v>44.251807771261738</v>
      </c>
      <c r="J10" s="105">
        <v>559.1503121444631</v>
      </c>
      <c r="K10" s="105">
        <f t="shared" si="12"/>
        <v>1177.6277168505731</v>
      </c>
      <c r="L10" s="99">
        <v>2.27075364854243</v>
      </c>
      <c r="M10">
        <f t="shared" si="8"/>
        <v>34.660783691351654</v>
      </c>
      <c r="N10">
        <f t="shared" si="0"/>
        <v>301.36840673738271</v>
      </c>
      <c r="O10">
        <f t="shared" si="1"/>
        <v>1471.963371182984</v>
      </c>
      <c r="P10">
        <f t="shared" si="2"/>
        <v>832.2979946559517</v>
      </c>
      <c r="Q10">
        <f t="shared" si="3"/>
        <v>190.70544373233005</v>
      </c>
      <c r="R10">
        <f t="shared" si="9"/>
        <v>1213.2839999999999</v>
      </c>
      <c r="S10" s="55">
        <f t="shared" si="4"/>
        <v>4044.2799999999993</v>
      </c>
      <c r="T10">
        <f t="shared" si="10"/>
        <v>100.48495395119085</v>
      </c>
      <c r="U10">
        <f t="shared" si="5"/>
        <v>1269.6926113856782</v>
      </c>
      <c r="V10" s="50">
        <f t="shared" si="6"/>
        <v>2674.1024346631302</v>
      </c>
    </row>
    <row r="11" spans="1:22" x14ac:dyDescent="0.25">
      <c r="A11" s="2" t="s">
        <v>20</v>
      </c>
      <c r="B11" s="49">
        <v>27.288</v>
      </c>
      <c r="C11" s="49">
        <v>30.8645</v>
      </c>
      <c r="D11" s="49">
        <v>83.591999999999999</v>
      </c>
      <c r="E11" s="49">
        <v>462.66074600000002</v>
      </c>
      <c r="F11" s="49">
        <v>135.485163</v>
      </c>
      <c r="G11" s="49">
        <f t="shared" si="7"/>
        <v>317.09588957142859</v>
      </c>
      <c r="H11" s="49">
        <f t="shared" si="11"/>
        <v>1056.9862985714287</v>
      </c>
      <c r="I11" s="105">
        <v>54.345418799999997</v>
      </c>
      <c r="J11" s="105">
        <v>228.27769048571429</v>
      </c>
      <c r="K11" s="105">
        <f t="shared" si="12"/>
        <v>774.3631892857145</v>
      </c>
      <c r="L11" s="99">
        <v>1.2797422273384271</v>
      </c>
      <c r="M11">
        <f t="shared" si="8"/>
        <v>34.921605899611002</v>
      </c>
      <c r="N11">
        <f t="shared" si="0"/>
        <v>39.498603975686883</v>
      </c>
      <c r="O11">
        <f t="shared" si="1"/>
        <v>106.9762122676738</v>
      </c>
      <c r="P11">
        <f t="shared" si="2"/>
        <v>592.08649358809828</v>
      </c>
      <c r="Q11">
        <f t="shared" si="3"/>
        <v>173.38608426892986</v>
      </c>
      <c r="R11">
        <f t="shared" si="9"/>
        <v>405.80099999999993</v>
      </c>
      <c r="S11" s="55">
        <f t="shared" si="4"/>
        <v>1352.67</v>
      </c>
      <c r="T11">
        <f t="shared" si="10"/>
        <v>69.548127300751631</v>
      </c>
      <c r="U11">
        <f t="shared" si="5"/>
        <v>292.13660007386005</v>
      </c>
      <c r="V11" s="50">
        <f t="shared" si="6"/>
        <v>990.98527262538835</v>
      </c>
    </row>
    <row r="12" spans="1:22" x14ac:dyDescent="0.25">
      <c r="A12" s="2" t="s">
        <v>21</v>
      </c>
      <c r="B12" s="49">
        <v>14.112</v>
      </c>
      <c r="C12" s="49">
        <v>12.345800000000001</v>
      </c>
      <c r="D12" s="49">
        <v>385.56</v>
      </c>
      <c r="E12" s="49">
        <v>763.8175</v>
      </c>
      <c r="F12" s="49">
        <v>261.58506240875897</v>
      </c>
      <c r="G12" s="49">
        <f t="shared" si="7"/>
        <v>616.0372981751824</v>
      </c>
      <c r="H12" s="49">
        <f t="shared" si="11"/>
        <v>2053.4576605839416</v>
      </c>
      <c r="I12" s="105">
        <v>48.168208404588114</v>
      </c>
      <c r="J12" s="105">
        <v>470.38377446298227</v>
      </c>
      <c r="K12" s="105">
        <f t="shared" si="12"/>
        <v>1534.9056777163712</v>
      </c>
      <c r="L12" s="99">
        <v>1.6145656785206102</v>
      </c>
      <c r="M12">
        <f t="shared" si="8"/>
        <v>22.784750855282851</v>
      </c>
      <c r="N12">
        <f t="shared" si="0"/>
        <v>19.933104953879749</v>
      </c>
      <c r="O12">
        <f t="shared" si="1"/>
        <v>622.51194301040641</v>
      </c>
      <c r="P12">
        <f t="shared" si="2"/>
        <v>1233.2335201534161</v>
      </c>
      <c r="Q12">
        <f t="shared" si="3"/>
        <v>422.34626377885411</v>
      </c>
      <c r="R12">
        <f t="shared" si="9"/>
        <v>994.63267832221686</v>
      </c>
      <c r="S12" s="55">
        <f t="shared" si="4"/>
        <v>3315.4422610740567</v>
      </c>
      <c r="T12">
        <f t="shared" si="10"/>
        <v>77.770736085875967</v>
      </c>
      <c r="U12">
        <f t="shared" si="5"/>
        <v>759.46549798091064</v>
      </c>
      <c r="V12" s="50">
        <f t="shared" si="6"/>
        <v>2478.2060270072698</v>
      </c>
    </row>
    <row r="13" spans="1:22" x14ac:dyDescent="0.25">
      <c r="A13" s="2" t="s">
        <v>22</v>
      </c>
      <c r="B13" s="49">
        <v>34.055999999999997</v>
      </c>
      <c r="C13" s="49">
        <v>4.6296749999999998</v>
      </c>
      <c r="D13" s="49">
        <v>21.805199999999999</v>
      </c>
      <c r="E13" s="49">
        <v>630.29250000000002</v>
      </c>
      <c r="F13" s="49">
        <v>198.495</v>
      </c>
      <c r="G13" s="49">
        <f t="shared" si="7"/>
        <v>381.11930357142853</v>
      </c>
      <c r="H13" s="49">
        <f t="shared" si="11"/>
        <v>1270.3976785714285</v>
      </c>
      <c r="I13" s="105">
        <v>67.529000000000011</v>
      </c>
      <c r="J13" s="105">
        <v>234.74837196428575</v>
      </c>
      <c r="K13" s="105">
        <f t="shared" si="12"/>
        <v>968.12030660714277</v>
      </c>
      <c r="L13" s="99">
        <v>1.5864008837502654</v>
      </c>
      <c r="M13">
        <f t="shared" si="8"/>
        <v>54.026468496999037</v>
      </c>
      <c r="N13">
        <f t="shared" si="0"/>
        <v>7.3445205114765102</v>
      </c>
      <c r="O13">
        <f t="shared" si="1"/>
        <v>34.591788550351289</v>
      </c>
      <c r="P13">
        <f t="shared" si="2"/>
        <v>999.89657902116426</v>
      </c>
      <c r="Q13">
        <f t="shared" si="3"/>
        <v>314.89264342000894</v>
      </c>
      <c r="R13">
        <f t="shared" si="9"/>
        <v>604.60799999999995</v>
      </c>
      <c r="S13" s="55">
        <f t="shared" si="4"/>
        <v>2015.3599999999997</v>
      </c>
      <c r="T13">
        <f t="shared" si="10"/>
        <v>107.12806527877169</v>
      </c>
      <c r="U13">
        <f t="shared" si="5"/>
        <v>372.40502474307897</v>
      </c>
      <c r="V13" s="50">
        <f t="shared" si="6"/>
        <v>1535.8269099781492</v>
      </c>
    </row>
    <row r="14" spans="1:22" x14ac:dyDescent="0.25">
      <c r="A14" s="2" t="s">
        <v>23</v>
      </c>
      <c r="B14" s="49">
        <v>21.6</v>
      </c>
      <c r="C14" s="49">
        <v>438.27589999999998</v>
      </c>
      <c r="D14" s="49">
        <v>488.78640000000001</v>
      </c>
      <c r="E14" s="49">
        <v>751.60950000000003</v>
      </c>
      <c r="F14" s="49">
        <v>62.2585346715329</v>
      </c>
      <c r="G14" s="49">
        <f t="shared" si="7"/>
        <v>755.37014343065698</v>
      </c>
      <c r="H14" s="49">
        <f t="shared" si="11"/>
        <v>2517.9004781021899</v>
      </c>
      <c r="I14" s="105">
        <v>68.994906256517197</v>
      </c>
      <c r="J14" s="105">
        <v>864.41588335245046</v>
      </c>
      <c r="K14" s="105">
        <f t="shared" si="12"/>
        <v>1584.4896884932225</v>
      </c>
      <c r="L14" s="99">
        <v>1.5445884513002417</v>
      </c>
      <c r="M14">
        <f t="shared" si="8"/>
        <v>33.363110548085224</v>
      </c>
      <c r="N14">
        <f t="shared" si="0"/>
        <v>676.95589362321959</v>
      </c>
      <c r="O14">
        <f t="shared" si="1"/>
        <v>754.97382859262052</v>
      </c>
      <c r="P14">
        <f t="shared" si="2"/>
        <v>1160.9273535875491</v>
      </c>
      <c r="Q14">
        <f t="shared" si="3"/>
        <v>96.163813648525405</v>
      </c>
      <c r="R14">
        <f t="shared" si="9"/>
        <v>1166.7359999999999</v>
      </c>
      <c r="S14" s="55">
        <f t="shared" si="4"/>
        <v>3889.12</v>
      </c>
      <c r="T14">
        <f t="shared" si="10"/>
        <v>106.56873540235925</v>
      </c>
      <c r="U14">
        <f t="shared" si="5"/>
        <v>1335.1667905466918</v>
      </c>
      <c r="V14" s="50">
        <f t="shared" si="6"/>
        <v>2447.3844740509489</v>
      </c>
    </row>
    <row r="15" spans="1:22" x14ac:dyDescent="0.25">
      <c r="A15" s="2" t="s">
        <v>24</v>
      </c>
      <c r="B15" s="49">
        <v>5.6774068481123798</v>
      </c>
      <c r="C15" s="49">
        <v>3.0864500000000001</v>
      </c>
      <c r="D15" s="49">
        <v>4.0175999999999998</v>
      </c>
      <c r="E15" s="49">
        <v>75.427999999999997</v>
      </c>
      <c r="F15" s="49">
        <v>0</v>
      </c>
      <c r="G15" s="49">
        <f t="shared" si="7"/>
        <v>37.804052934905307</v>
      </c>
      <c r="H15" s="49">
        <f t="shared" si="11"/>
        <v>126.0135097830177</v>
      </c>
      <c r="I15" s="105">
        <v>10.220866925874827</v>
      </c>
      <c r="J15" s="105">
        <v>26.507200357142853</v>
      </c>
      <c r="K15" s="105">
        <f t="shared" si="12"/>
        <v>89.285442500000016</v>
      </c>
      <c r="L15" s="99">
        <v>2.4882252747336446</v>
      </c>
      <c r="M15">
        <f t="shared" si="8"/>
        <v>14.126667214419102</v>
      </c>
      <c r="N15">
        <f t="shared" si="0"/>
        <v>7.6797828992016575</v>
      </c>
      <c r="O15">
        <f t="shared" si="1"/>
        <v>9.9966938637698899</v>
      </c>
      <c r="P15">
        <f t="shared" si="2"/>
        <v>187.68185602260934</v>
      </c>
      <c r="Q15">
        <f t="shared" si="3"/>
        <v>0</v>
      </c>
      <c r="R15">
        <f t="shared" si="9"/>
        <v>94.064999999999998</v>
      </c>
      <c r="S15" s="55">
        <f t="shared" si="4"/>
        <v>313.55</v>
      </c>
      <c r="T15">
        <f t="shared" si="10"/>
        <v>25.431819414650914</v>
      </c>
      <c r="U15">
        <f t="shared" si="5"/>
        <v>65.955885891071546</v>
      </c>
      <c r="V15" s="50">
        <f t="shared" si="6"/>
        <v>222.16229469427756</v>
      </c>
    </row>
    <row r="16" spans="1:22" x14ac:dyDescent="0.25">
      <c r="A16" s="2" t="s">
        <v>25</v>
      </c>
      <c r="B16" s="49">
        <v>37.045936435469699</v>
      </c>
      <c r="C16" s="49">
        <v>92.593500000000006</v>
      </c>
      <c r="D16" s="49">
        <v>366.91680000000002</v>
      </c>
      <c r="E16" s="49">
        <v>529.35850000000005</v>
      </c>
      <c r="F16" s="49">
        <v>0</v>
      </c>
      <c r="G16" s="49">
        <f t="shared" si="7"/>
        <v>439.67774418662992</v>
      </c>
      <c r="H16" s="49">
        <f t="shared" si="11"/>
        <v>1465.5924806220999</v>
      </c>
      <c r="I16" s="105">
        <v>46.818622350432712</v>
      </c>
      <c r="J16" s="105">
        <v>366.98680053571428</v>
      </c>
      <c r="K16" s="105">
        <f t="shared" si="12"/>
        <v>1051.7870577359529</v>
      </c>
      <c r="L16" s="99">
        <v>2.8033372539248047</v>
      </c>
      <c r="M16">
        <f t="shared" si="8"/>
        <v>103.85225371608249</v>
      </c>
      <c r="N16">
        <f t="shared" si="0"/>
        <v>259.57080802128644</v>
      </c>
      <c r="O16">
        <f t="shared" si="1"/>
        <v>1028.5915345308767</v>
      </c>
      <c r="P16">
        <f t="shared" si="2"/>
        <v>1483.9704037317538</v>
      </c>
      <c r="Q16">
        <f t="shared" si="3"/>
        <v>0</v>
      </c>
      <c r="R16">
        <f t="shared" si="9"/>
        <v>1232.5649999999998</v>
      </c>
      <c r="S16" s="55">
        <f t="shared" si="4"/>
        <v>4108.55</v>
      </c>
      <c r="T16">
        <f t="shared" si="10"/>
        <v>131.24838821240454</v>
      </c>
      <c r="U16">
        <f t="shared" si="5"/>
        <v>1028.7877696404394</v>
      </c>
      <c r="V16" s="50">
        <f t="shared" si="6"/>
        <v>2948.5138421471561</v>
      </c>
    </row>
    <row r="17" spans="1:22" x14ac:dyDescent="0.25">
      <c r="A17" s="2" t="s">
        <v>26</v>
      </c>
      <c r="B17" s="49">
        <v>19.876635645302901</v>
      </c>
      <c r="C17" s="49">
        <v>4.6296749999999998</v>
      </c>
      <c r="D17" s="49">
        <v>366.37920000000003</v>
      </c>
      <c r="E17" s="49">
        <v>355.88499999999999</v>
      </c>
      <c r="F17" s="49">
        <v>420.75</v>
      </c>
      <c r="G17" s="49">
        <f t="shared" si="7"/>
        <v>500.36593313370122</v>
      </c>
      <c r="H17" s="49">
        <f t="shared" si="11"/>
        <v>1667.8864437790041</v>
      </c>
      <c r="I17" s="105">
        <v>74.812766336385309</v>
      </c>
      <c r="J17" s="105">
        <v>415.71572499999996</v>
      </c>
      <c r="K17" s="105">
        <f t="shared" si="12"/>
        <v>1177.3579524426189</v>
      </c>
      <c r="L17" s="99">
        <v>1.4441450789314947</v>
      </c>
      <c r="M17">
        <f t="shared" si="8"/>
        <v>28.704745552878521</v>
      </c>
      <c r="N17">
        <f t="shared" si="0"/>
        <v>6.6859223683021671</v>
      </c>
      <c r="O17">
        <f t="shared" si="1"/>
        <v>529.10471870285789</v>
      </c>
      <c r="P17">
        <f t="shared" si="2"/>
        <v>513.94957141553493</v>
      </c>
      <c r="Q17">
        <f t="shared" si="3"/>
        <v>607.62404196042644</v>
      </c>
      <c r="R17">
        <f t="shared" si="9"/>
        <v>722.60099999999989</v>
      </c>
      <c r="S17" s="55">
        <f t="shared" si="4"/>
        <v>2408.67</v>
      </c>
      <c r="T17">
        <f t="shared" si="10"/>
        <v>108.04048834594263</v>
      </c>
      <c r="U17">
        <f t="shared" si="5"/>
        <v>600.35381849318844</v>
      </c>
      <c r="V17" s="50">
        <f t="shared" si="6"/>
        <v>1700.2756931608687</v>
      </c>
    </row>
    <row r="18" spans="1:22" x14ac:dyDescent="0.25">
      <c r="A18" s="2" t="s">
        <v>27</v>
      </c>
      <c r="B18" s="49">
        <v>76.103999999999999</v>
      </c>
      <c r="C18" s="49">
        <v>188.27345</v>
      </c>
      <c r="D18" s="49">
        <v>424.44</v>
      </c>
      <c r="E18" s="49">
        <v>2517.355</v>
      </c>
      <c r="F18" s="49">
        <v>682.85249999999996</v>
      </c>
      <c r="G18" s="49">
        <f t="shared" si="7"/>
        <v>1666.7249785714284</v>
      </c>
      <c r="H18" s="49">
        <f t="shared" si="11"/>
        <v>5555.7499285714284</v>
      </c>
      <c r="I18" s="105">
        <v>191.90042857142856</v>
      </c>
      <c r="J18" s="105">
        <v>1235.1539360714287</v>
      </c>
      <c r="K18" s="105">
        <f t="shared" si="12"/>
        <v>4128.6955639285716</v>
      </c>
      <c r="L18" s="99">
        <v>1.4023615353766246</v>
      </c>
      <c r="M18">
        <f t="shared" si="8"/>
        <v>106.72532228830264</v>
      </c>
      <c r="N18">
        <f t="shared" si="0"/>
        <v>264.02744441265418</v>
      </c>
      <c r="O18">
        <f t="shared" si="1"/>
        <v>595.21833007525447</v>
      </c>
      <c r="P18">
        <f t="shared" si="2"/>
        <v>3530.2418228880229</v>
      </c>
      <c r="Q18">
        <f t="shared" si="3"/>
        <v>957.60608033576648</v>
      </c>
      <c r="R18">
        <f t="shared" si="9"/>
        <v>2337.3510000000001</v>
      </c>
      <c r="S18" s="55">
        <f t="shared" si="4"/>
        <v>7791.170000000001</v>
      </c>
      <c r="T18">
        <f t="shared" si="10"/>
        <v>269.11377965086081</v>
      </c>
      <c r="U18">
        <f t="shared" si="5"/>
        <v>1732.1323702156099</v>
      </c>
      <c r="V18" s="50">
        <f t="shared" si="6"/>
        <v>5789.9238501335303</v>
      </c>
    </row>
    <row r="19" spans="1:22" ht="15.75" thickBot="1" x14ac:dyDescent="0.3">
      <c r="A19" s="27" t="s">
        <v>28</v>
      </c>
      <c r="B19" s="51">
        <v>46.728000000000002</v>
      </c>
      <c r="C19" s="51">
        <v>52.469650000000001</v>
      </c>
      <c r="D19" s="51">
        <v>212.86799999999999</v>
      </c>
      <c r="E19" s="51">
        <v>1275.02225722717</v>
      </c>
      <c r="F19" s="51">
        <v>519.51137754317494</v>
      </c>
      <c r="G19" s="51">
        <f t="shared" si="7"/>
        <v>902.8282649015764</v>
      </c>
      <c r="H19" s="51">
        <f t="shared" si="11"/>
        <v>3009.4275496719215</v>
      </c>
      <c r="I19" s="106">
        <v>109.44894968485366</v>
      </c>
      <c r="J19" s="106">
        <v>619.13960072678344</v>
      </c>
      <c r="K19" s="106">
        <f t="shared" si="12"/>
        <v>2280.8389992602843</v>
      </c>
      <c r="L19" s="100">
        <v>1.147653479937246</v>
      </c>
      <c r="M19" s="45">
        <f t="shared" si="8"/>
        <v>53.627551810507633</v>
      </c>
      <c r="N19" s="45">
        <f t="shared" si="0"/>
        <v>60.216976413589322</v>
      </c>
      <c r="O19" s="45">
        <f t="shared" si="1"/>
        <v>244.29870096728166</v>
      </c>
      <c r="P19" s="45">
        <f t="shared" si="2"/>
        <v>1463.283730504204</v>
      </c>
      <c r="Q19" s="45">
        <f t="shared" si="3"/>
        <v>596.21904030441715</v>
      </c>
      <c r="R19" s="45">
        <f t="shared" si="9"/>
        <v>1036.134</v>
      </c>
      <c r="S19" s="67">
        <f t="shared" si="4"/>
        <v>3453.7799999999997</v>
      </c>
      <c r="T19" s="45">
        <f t="shared" si="10"/>
        <v>125.60946798129885</v>
      </c>
      <c r="U19" s="45">
        <f t="shared" si="5"/>
        <v>710.55771734105008</v>
      </c>
      <c r="V19" s="52">
        <f t="shared" si="6"/>
        <v>2617.6128146776509</v>
      </c>
    </row>
    <row r="21" spans="1:22" x14ac:dyDescent="0.25">
      <c r="I21" s="40"/>
      <c r="J21" s="53"/>
      <c r="K21" s="40"/>
    </row>
    <row r="22" spans="1:22" x14ac:dyDescent="0.25">
      <c r="I22" s="40"/>
      <c r="J22" s="54"/>
      <c r="K22" s="40"/>
    </row>
    <row r="23" spans="1:22" x14ac:dyDescent="0.25">
      <c r="I23" s="40"/>
      <c r="J23" s="54"/>
      <c r="K23" s="40"/>
    </row>
    <row r="24" spans="1:22" x14ac:dyDescent="0.25">
      <c r="I24" s="40"/>
      <c r="J24" s="54"/>
      <c r="K24" s="40"/>
    </row>
    <row r="25" spans="1:22" x14ac:dyDescent="0.25">
      <c r="I25" s="40"/>
      <c r="J25" s="54"/>
      <c r="K25" s="40"/>
    </row>
    <row r="26" spans="1:22" x14ac:dyDescent="0.25">
      <c r="I26" s="40"/>
      <c r="J26" s="54"/>
      <c r="K26" s="40"/>
    </row>
    <row r="27" spans="1:22" x14ac:dyDescent="0.25">
      <c r="I27" s="40"/>
      <c r="J27" s="54"/>
      <c r="K27" s="40"/>
    </row>
    <row r="28" spans="1:22" x14ac:dyDescent="0.25">
      <c r="I28" s="40"/>
      <c r="J28" s="54"/>
      <c r="K28" s="40"/>
    </row>
    <row r="29" spans="1:22" x14ac:dyDescent="0.25">
      <c r="I29" s="40"/>
      <c r="J29" s="54"/>
      <c r="K29" s="40"/>
    </row>
    <row r="30" spans="1:22" x14ac:dyDescent="0.25">
      <c r="I30" s="40"/>
      <c r="J30" s="54"/>
      <c r="K30" s="40"/>
    </row>
    <row r="31" spans="1:22" x14ac:dyDescent="0.25">
      <c r="I31" s="40"/>
      <c r="J31" s="54"/>
      <c r="K31" s="40"/>
    </row>
    <row r="32" spans="1:22" x14ac:dyDescent="0.25">
      <c r="I32" s="40"/>
      <c r="J32" s="54"/>
      <c r="K32" s="40"/>
    </row>
    <row r="33" spans="1:19" x14ac:dyDescent="0.25">
      <c r="I33" s="40"/>
      <c r="J33" s="54"/>
      <c r="K33" s="40"/>
    </row>
    <row r="34" spans="1:19" x14ac:dyDescent="0.25">
      <c r="I34" s="40"/>
      <c r="J34" s="54"/>
      <c r="K34" s="40"/>
      <c r="S34" s="55"/>
    </row>
    <row r="35" spans="1:19" x14ac:dyDescent="0.25">
      <c r="A35" s="107"/>
      <c r="B35" s="108"/>
      <c r="C35" s="109"/>
      <c r="D35" s="110"/>
      <c r="E35" s="107"/>
    </row>
    <row r="36" spans="1:19" x14ac:dyDescent="0.25">
      <c r="A36" s="107"/>
      <c r="B36" s="108"/>
      <c r="C36" s="109"/>
      <c r="D36" s="110"/>
      <c r="E36" s="107"/>
    </row>
    <row r="37" spans="1:19" x14ac:dyDescent="0.25">
      <c r="A37" s="107"/>
      <c r="B37" s="108"/>
      <c r="C37" s="109"/>
      <c r="D37" s="110"/>
      <c r="E37" s="107"/>
    </row>
    <row r="38" spans="1:19" x14ac:dyDescent="0.25">
      <c r="A38" s="107"/>
      <c r="B38" s="108"/>
      <c r="C38" s="109"/>
      <c r="D38" s="110"/>
      <c r="E38" s="107"/>
    </row>
    <row r="39" spans="1:19" x14ac:dyDescent="0.25">
      <c r="A39" s="107"/>
      <c r="B39" s="108"/>
      <c r="C39" s="109"/>
      <c r="D39" s="110"/>
      <c r="E39" s="107"/>
    </row>
    <row r="40" spans="1:19" x14ac:dyDescent="0.25">
      <c r="A40" s="107"/>
      <c r="B40" s="108"/>
      <c r="C40" s="109"/>
      <c r="D40" s="110"/>
      <c r="E40" s="107"/>
    </row>
    <row r="41" spans="1:19" x14ac:dyDescent="0.25">
      <c r="A41" s="107"/>
      <c r="B41" s="108"/>
      <c r="C41" s="109"/>
      <c r="D41" s="110"/>
      <c r="E41" s="107"/>
    </row>
    <row r="42" spans="1:19" x14ac:dyDescent="0.25">
      <c r="A42" s="107"/>
      <c r="B42" s="108"/>
      <c r="C42" s="109"/>
      <c r="D42" s="110"/>
      <c r="E42" s="107"/>
    </row>
  </sheetData>
  <mergeCells count="4">
    <mergeCell ref="B1:K1"/>
    <mergeCell ref="B3:K3"/>
    <mergeCell ref="M3:V3"/>
    <mergeCell ref="M1:V1"/>
  </mergeCells>
  <pageMargins left="0.7" right="0.7" top="0.78749999999999998" bottom="0.78749999999999998" header="0.511811023622047" footer="0.511811023622047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9CBD-8B20-4D71-9C58-57D63E995BCA}">
  <dimension ref="A1:H38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0.5703125" bestFit="1" customWidth="1"/>
    <col min="3" max="3" width="11.85546875" bestFit="1" customWidth="1"/>
    <col min="4" max="4" width="19.28515625" bestFit="1" customWidth="1"/>
    <col min="5" max="5" width="11.5703125" bestFit="1" customWidth="1"/>
    <col min="6" max="6" width="11.5703125" customWidth="1"/>
    <col min="7" max="7" width="11.85546875" bestFit="1" customWidth="1"/>
  </cols>
  <sheetData>
    <row r="1" spans="1:8" ht="15.75" thickBot="1" x14ac:dyDescent="0.3">
      <c r="A1" s="10"/>
      <c r="B1" s="10" t="s">
        <v>49</v>
      </c>
      <c r="C1" s="74" t="s">
        <v>57</v>
      </c>
      <c r="D1" s="74" t="s">
        <v>56</v>
      </c>
      <c r="E1" s="74" t="s">
        <v>52</v>
      </c>
      <c r="F1" s="74" t="s">
        <v>50</v>
      </c>
      <c r="G1" s="89" t="s">
        <v>51</v>
      </c>
      <c r="H1" s="90" t="s">
        <v>55</v>
      </c>
    </row>
    <row r="2" spans="1:8" x14ac:dyDescent="0.25">
      <c r="A2" s="86" t="s">
        <v>16</v>
      </c>
      <c r="B2" s="113">
        <v>1.08</v>
      </c>
      <c r="C2" s="31">
        <v>1.4001929046923822</v>
      </c>
      <c r="D2" s="114">
        <v>1.0444576556276792</v>
      </c>
      <c r="E2" s="31">
        <v>1.37</v>
      </c>
      <c r="F2" s="115">
        <v>1.056757863096452</v>
      </c>
      <c r="G2" s="91">
        <f t="shared" ref="G2:G17" si="0">(B2+D2+C2+E2+F2)/5</f>
        <v>1.1902816846833029</v>
      </c>
      <c r="H2" s="92">
        <f t="shared" ref="H2:H17" si="1">(B2+D2+E2+F2)/4</f>
        <v>1.1378038796810328</v>
      </c>
    </row>
    <row r="3" spans="1:8" x14ac:dyDescent="0.25">
      <c r="A3" s="87" t="s">
        <v>13</v>
      </c>
      <c r="B3" s="111">
        <v>1.4</v>
      </c>
      <c r="C3" s="8">
        <v>1.1096136441674467</v>
      </c>
      <c r="D3" s="104">
        <v>1.806962792011124</v>
      </c>
      <c r="E3" s="8">
        <v>1.37</v>
      </c>
      <c r="F3" s="116">
        <v>1.1220004789136599</v>
      </c>
      <c r="G3" s="91">
        <f t="shared" si="0"/>
        <v>1.3617153830184461</v>
      </c>
      <c r="H3" s="92">
        <f t="shared" si="1"/>
        <v>1.424740817731196</v>
      </c>
    </row>
    <row r="4" spans="1:8" x14ac:dyDescent="0.25">
      <c r="A4" s="87" t="s">
        <v>15</v>
      </c>
      <c r="B4" s="111">
        <v>1.28</v>
      </c>
      <c r="C4" s="8">
        <v>1.3457319979222413</v>
      </c>
      <c r="D4" s="104">
        <v>1.6138630613622937</v>
      </c>
      <c r="E4" s="8">
        <v>1.83</v>
      </c>
      <c r="F4" s="116">
        <v>1.1305288523279819</v>
      </c>
      <c r="G4" s="91">
        <f t="shared" si="0"/>
        <v>1.4400247823225034</v>
      </c>
      <c r="H4" s="92">
        <f t="shared" si="1"/>
        <v>1.4635979784225688</v>
      </c>
    </row>
    <row r="5" spans="1:8" x14ac:dyDescent="0.25">
      <c r="A5" s="87" t="s">
        <v>20</v>
      </c>
      <c r="B5" s="111">
        <v>1.05</v>
      </c>
      <c r="C5" s="8">
        <v>2.2181841865676972</v>
      </c>
      <c r="D5" s="104">
        <v>1.6154019577275496</v>
      </c>
      <c r="E5" s="8">
        <v>1.1100000000000001</v>
      </c>
      <c r="F5" s="116">
        <v>1.2797422273384271</v>
      </c>
      <c r="G5" s="91">
        <f t="shared" si="0"/>
        <v>1.4546656743267348</v>
      </c>
      <c r="H5" s="92">
        <f t="shared" si="1"/>
        <v>1.2637860462664943</v>
      </c>
    </row>
    <row r="6" spans="1:8" x14ac:dyDescent="0.25">
      <c r="A6" s="87" t="s">
        <v>28</v>
      </c>
      <c r="B6" s="111">
        <v>1.32</v>
      </c>
      <c r="C6" s="8">
        <v>1.5063407915078701</v>
      </c>
      <c r="D6" s="104">
        <v>2.456130490578079</v>
      </c>
      <c r="E6" s="8">
        <v>1.29</v>
      </c>
      <c r="F6" s="116">
        <v>1.147653479937246</v>
      </c>
      <c r="G6" s="91">
        <f t="shared" si="0"/>
        <v>1.544024952404639</v>
      </c>
      <c r="H6" s="92">
        <f t="shared" si="1"/>
        <v>1.5534459926288311</v>
      </c>
    </row>
    <row r="7" spans="1:8" x14ac:dyDescent="0.25">
      <c r="A7" s="87" t="s">
        <v>17</v>
      </c>
      <c r="B7" s="111">
        <v>1.32</v>
      </c>
      <c r="C7" s="8">
        <v>2.2998898747809493</v>
      </c>
      <c r="D7" s="104">
        <v>1.5480341387483303</v>
      </c>
      <c r="E7" s="8">
        <v>1.3</v>
      </c>
      <c r="F7" s="116">
        <v>1.5131725796500084</v>
      </c>
      <c r="G7" s="91">
        <f t="shared" si="0"/>
        <v>1.5962193186358575</v>
      </c>
      <c r="H7" s="92">
        <f t="shared" si="1"/>
        <v>1.4203016795995849</v>
      </c>
    </row>
    <row r="8" spans="1:8" x14ac:dyDescent="0.25">
      <c r="A8" s="87" t="s">
        <v>22</v>
      </c>
      <c r="B8" s="111">
        <v>1.08</v>
      </c>
      <c r="C8" s="8">
        <v>2.3277115176088676</v>
      </c>
      <c r="D8" s="104">
        <v>2.1293805411671767</v>
      </c>
      <c r="E8" s="8">
        <v>1.1599999999999999</v>
      </c>
      <c r="F8" s="116">
        <v>1.5864008837502654</v>
      </c>
      <c r="G8" s="91">
        <f t="shared" si="0"/>
        <v>1.6566985885052621</v>
      </c>
      <c r="H8" s="92">
        <f t="shared" si="1"/>
        <v>1.4889453562293604</v>
      </c>
    </row>
    <row r="9" spans="1:8" x14ac:dyDescent="0.25">
      <c r="A9" s="87" t="s">
        <v>23</v>
      </c>
      <c r="B9" s="111">
        <v>1.32</v>
      </c>
      <c r="C9" s="8">
        <v>2.2186180324239571</v>
      </c>
      <c r="D9" s="104">
        <v>1.806962792011124</v>
      </c>
      <c r="E9" s="8">
        <v>1.64</v>
      </c>
      <c r="F9" s="116">
        <v>1.5445884513002417</v>
      </c>
      <c r="G9" s="91">
        <f t="shared" si="0"/>
        <v>1.7060338551470644</v>
      </c>
      <c r="H9" s="92">
        <f t="shared" si="1"/>
        <v>1.5778878108278414</v>
      </c>
    </row>
    <row r="10" spans="1:8" x14ac:dyDescent="0.25">
      <c r="A10" s="87" t="s">
        <v>21</v>
      </c>
      <c r="B10" s="111">
        <v>1.66</v>
      </c>
      <c r="C10" s="8">
        <v>2.2186180324239571</v>
      </c>
      <c r="D10" s="104">
        <v>1.806962792011124</v>
      </c>
      <c r="E10" s="8">
        <v>1.37</v>
      </c>
      <c r="F10" s="116">
        <v>1.6145656785206102</v>
      </c>
      <c r="G10" s="91">
        <f t="shared" si="0"/>
        <v>1.7340293005911385</v>
      </c>
      <c r="H10" s="92">
        <f t="shared" si="1"/>
        <v>1.6128821176329335</v>
      </c>
    </row>
    <row r="11" spans="1:8" x14ac:dyDescent="0.25">
      <c r="A11" s="87" t="s">
        <v>24</v>
      </c>
      <c r="B11" s="111">
        <v>1.32</v>
      </c>
      <c r="C11" s="8">
        <v>2.2186180324239571</v>
      </c>
      <c r="D11" s="104">
        <v>1.3108184269751928</v>
      </c>
      <c r="E11" s="8">
        <v>1.37</v>
      </c>
      <c r="F11" s="116">
        <v>2.4882252747336446</v>
      </c>
      <c r="G11" s="91">
        <f t="shared" si="0"/>
        <v>1.7415323468265591</v>
      </c>
      <c r="H11" s="92">
        <f t="shared" si="1"/>
        <v>1.6222609254272093</v>
      </c>
    </row>
    <row r="12" spans="1:8" x14ac:dyDescent="0.25">
      <c r="A12" s="87" t="s">
        <v>18</v>
      </c>
      <c r="B12" s="111">
        <v>1.1599999999999999</v>
      </c>
      <c r="C12" s="8">
        <v>2.3913532363240027</v>
      </c>
      <c r="D12" s="104">
        <v>2.0521792139226669</v>
      </c>
      <c r="E12" s="8">
        <v>1.42</v>
      </c>
      <c r="F12" s="116">
        <v>1.8082052518661162</v>
      </c>
      <c r="G12" s="91">
        <f t="shared" si="0"/>
        <v>1.7663475404225573</v>
      </c>
      <c r="H12" s="92">
        <f t="shared" si="1"/>
        <v>1.6100961164471959</v>
      </c>
    </row>
    <row r="13" spans="1:8" x14ac:dyDescent="0.25">
      <c r="A13" s="87" t="s">
        <v>25</v>
      </c>
      <c r="B13" s="111">
        <v>1.32</v>
      </c>
      <c r="C13" s="8">
        <v>1.8157428372159345</v>
      </c>
      <c r="D13" s="104">
        <v>1.6751435398065899</v>
      </c>
      <c r="E13" s="8">
        <v>1.37</v>
      </c>
      <c r="F13" s="116">
        <v>2.8033372539248047</v>
      </c>
      <c r="G13" s="91">
        <f t="shared" si="0"/>
        <v>1.796844726189466</v>
      </c>
      <c r="H13" s="92">
        <f t="shared" si="1"/>
        <v>1.7921201984328488</v>
      </c>
    </row>
    <row r="14" spans="1:8" x14ac:dyDescent="0.25">
      <c r="A14" s="87" t="s">
        <v>19</v>
      </c>
      <c r="B14" s="111">
        <v>2.09</v>
      </c>
      <c r="C14" s="8">
        <v>1.6440094149584858</v>
      </c>
      <c r="D14" s="104">
        <v>1.8391360116915987</v>
      </c>
      <c r="E14" s="8">
        <v>1.22</v>
      </c>
      <c r="F14" s="116">
        <v>2.27075364854243</v>
      </c>
      <c r="G14" s="91">
        <f t="shared" si="0"/>
        <v>1.8127798150385028</v>
      </c>
      <c r="H14" s="92">
        <f t="shared" si="1"/>
        <v>1.8549724150585072</v>
      </c>
    </row>
    <row r="15" spans="1:8" x14ac:dyDescent="0.25">
      <c r="A15" s="87" t="s">
        <v>14</v>
      </c>
      <c r="B15" s="111">
        <v>1.1299999999999999</v>
      </c>
      <c r="C15" s="8">
        <v>2.5439216301812406</v>
      </c>
      <c r="D15" s="104">
        <v>2.7885026526401577</v>
      </c>
      <c r="E15" s="8">
        <v>1.37</v>
      </c>
      <c r="F15" s="116">
        <v>1.6206123181197565</v>
      </c>
      <c r="G15" s="91">
        <f t="shared" si="0"/>
        <v>1.8906073201882312</v>
      </c>
      <c r="H15" s="92">
        <f t="shared" si="1"/>
        <v>1.7272787426899787</v>
      </c>
    </row>
    <row r="16" spans="1:8" x14ac:dyDescent="0.25">
      <c r="A16" s="87" t="s">
        <v>27</v>
      </c>
      <c r="B16" s="111">
        <v>1.54</v>
      </c>
      <c r="C16" s="8">
        <v>3.3771465611554108</v>
      </c>
      <c r="D16" s="104">
        <v>1.793917635191197</v>
      </c>
      <c r="E16" s="8">
        <v>1.52</v>
      </c>
      <c r="F16" s="116">
        <v>1.4023615353766246</v>
      </c>
      <c r="G16" s="91">
        <f t="shared" si="0"/>
        <v>1.9266851463446464</v>
      </c>
      <c r="H16" s="92">
        <f t="shared" si="1"/>
        <v>1.5640697926419553</v>
      </c>
    </row>
    <row r="17" spans="1:8" ht="15.75" thickBot="1" x14ac:dyDescent="0.3">
      <c r="A17" s="88" t="s">
        <v>26</v>
      </c>
      <c r="B17" s="112">
        <v>1</v>
      </c>
      <c r="C17" s="23">
        <v>4.8621958244289099</v>
      </c>
      <c r="D17" s="117">
        <v>1.6235509707061031</v>
      </c>
      <c r="E17" s="23">
        <v>1.2</v>
      </c>
      <c r="F17" s="118">
        <v>1.4441450789314947</v>
      </c>
      <c r="G17" s="93">
        <f t="shared" si="0"/>
        <v>2.0259783748133016</v>
      </c>
      <c r="H17" s="94">
        <f t="shared" si="1"/>
        <v>1.3169240124093995</v>
      </c>
    </row>
    <row r="19" spans="1:8" x14ac:dyDescent="0.25">
      <c r="A19" s="95" t="s">
        <v>53</v>
      </c>
      <c r="G19" s="8">
        <f>MIN(G2:G17)</f>
        <v>1.1902816846833029</v>
      </c>
      <c r="H19" s="8">
        <f>MIN(H2:H17)</f>
        <v>1.1378038796810328</v>
      </c>
    </row>
    <row r="20" spans="1:8" x14ac:dyDescent="0.25">
      <c r="A20" s="95" t="s">
        <v>54</v>
      </c>
      <c r="G20" s="8">
        <f>MAX(G2:G17)</f>
        <v>2.0259783748133016</v>
      </c>
      <c r="H20" s="8">
        <f>MAX(H2:H17)</f>
        <v>1.8549724150585072</v>
      </c>
    </row>
    <row r="23" spans="1:8" x14ac:dyDescent="0.25">
      <c r="B23" s="104"/>
      <c r="C23" s="99"/>
    </row>
    <row r="24" spans="1:8" x14ac:dyDescent="0.25">
      <c r="B24" s="104"/>
      <c r="C24" s="99"/>
    </row>
    <row r="25" spans="1:8" x14ac:dyDescent="0.25">
      <c r="B25" s="104"/>
      <c r="C25" s="99"/>
    </row>
    <row r="26" spans="1:8" x14ac:dyDescent="0.25">
      <c r="B26" s="104"/>
      <c r="C26" s="99"/>
    </row>
    <row r="27" spans="1:8" x14ac:dyDescent="0.25">
      <c r="B27" s="104"/>
      <c r="C27" s="99"/>
    </row>
    <row r="28" spans="1:8" x14ac:dyDescent="0.25">
      <c r="B28" s="104"/>
      <c r="C28" s="99"/>
    </row>
    <row r="29" spans="1:8" x14ac:dyDescent="0.25">
      <c r="B29" s="104"/>
      <c r="C29" s="99"/>
    </row>
    <row r="30" spans="1:8" x14ac:dyDescent="0.25">
      <c r="B30" s="104"/>
      <c r="C30" s="99"/>
    </row>
    <row r="31" spans="1:8" x14ac:dyDescent="0.25">
      <c r="B31" s="104"/>
      <c r="C31" s="99"/>
    </row>
    <row r="32" spans="1:8" x14ac:dyDescent="0.25">
      <c r="B32" s="104"/>
      <c r="C32" s="99"/>
    </row>
    <row r="33" spans="2:3" x14ac:dyDescent="0.25">
      <c r="B33" s="104"/>
      <c r="C33" s="99"/>
    </row>
    <row r="34" spans="2:3" x14ac:dyDescent="0.25">
      <c r="B34" s="104"/>
      <c r="C34" s="99"/>
    </row>
    <row r="35" spans="2:3" x14ac:dyDescent="0.25">
      <c r="B35" s="104"/>
      <c r="C35" s="99"/>
    </row>
    <row r="36" spans="2:3" x14ac:dyDescent="0.25">
      <c r="B36" s="104"/>
      <c r="C36" s="99"/>
    </row>
    <row r="37" spans="2:3" x14ac:dyDescent="0.25">
      <c r="B37" s="104"/>
      <c r="C37" s="99"/>
    </row>
    <row r="38" spans="2:3" x14ac:dyDescent="0.25">
      <c r="B38" s="104"/>
      <c r="C38" s="99"/>
    </row>
  </sheetData>
  <autoFilter ref="A1:H1" xr:uid="{4D909CBD-8B20-4D71-9C58-57D63E995BCA}">
    <sortState xmlns:xlrd2="http://schemas.microsoft.com/office/spreadsheetml/2017/richdata2" ref="A2:H17">
      <sortCondition ref="G1"/>
    </sortState>
  </autoFilter>
  <sortState xmlns:xlrd2="http://schemas.microsoft.com/office/spreadsheetml/2017/richdata2" ref="A2:G17">
    <sortCondition ref="G2:G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Iron&amp;Steel</vt:lpstr>
      <vt:lpstr>Non-Ferrous</vt:lpstr>
      <vt:lpstr>Non-metallic Minerals</vt:lpstr>
      <vt:lpstr>Paper&amp;Pulp</vt:lpstr>
      <vt:lpstr>Chemicals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Andelka Kerekes</dc:creator>
  <dc:description/>
  <cp:lastModifiedBy>Kerekes, Andelka</cp:lastModifiedBy>
  <cp:revision>5</cp:revision>
  <dcterms:created xsi:type="dcterms:W3CDTF">2015-06-05T18:19:34Z</dcterms:created>
  <dcterms:modified xsi:type="dcterms:W3CDTF">2025-05-26T11:52:33Z</dcterms:modified>
  <dc:language>de-DE</dc:language>
</cp:coreProperties>
</file>