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5925" yWindow="2805" windowWidth="27240" windowHeight="11760" activeTab="2"/>
  </bookViews>
  <sheets>
    <sheet name="Spotify" sheetId="1" r:id="rId1"/>
    <sheet name="Amazon" sheetId="2" r:id="rId2"/>
    <sheet name="YouTube" sheetId="3" r:id="rId3"/>
    <sheet name="Deezer" sheetId="4" r:id="rId4"/>
    <sheet name="Tidal" sheetId="5" r:id="rId5"/>
    <sheet name="Apple" sheetId="6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2" i="6" l="1"/>
  <c r="F102" i="6"/>
  <c r="F16" i="6"/>
  <c r="E25" i="6"/>
  <c r="G25" i="6" s="1"/>
  <c r="F42" i="6"/>
  <c r="F52" i="6"/>
  <c r="E73" i="6"/>
  <c r="G73" i="6" s="1"/>
  <c r="E76" i="6"/>
  <c r="G76" i="6" s="1"/>
  <c r="E77" i="6"/>
  <c r="G77" i="6" s="1"/>
  <c r="E80" i="6"/>
  <c r="G80" i="6" s="1"/>
  <c r="F93" i="6"/>
  <c r="F83" i="6"/>
  <c r="E88" i="6"/>
  <c r="C102" i="6"/>
  <c r="F49" i="6"/>
  <c r="F84" i="6"/>
  <c r="F28" i="6"/>
  <c r="F34" i="6"/>
  <c r="F39" i="6"/>
  <c r="F4" i="6"/>
  <c r="F13" i="6"/>
  <c r="F36" i="6"/>
  <c r="F87" i="6"/>
  <c r="F97" i="6"/>
  <c r="F98" i="6"/>
  <c r="F19" i="6"/>
  <c r="F22" i="6"/>
  <c r="F60" i="6"/>
  <c r="F71" i="6"/>
  <c r="F30" i="6"/>
  <c r="F63" i="6"/>
  <c r="F65" i="6"/>
  <c r="F96" i="6"/>
  <c r="F21" i="6"/>
  <c r="F14" i="6"/>
  <c r="F26" i="6"/>
  <c r="F27" i="6"/>
  <c r="F33" i="6"/>
  <c r="F40" i="6"/>
  <c r="F48" i="6"/>
  <c r="F6" i="6"/>
  <c r="F41" i="6"/>
  <c r="F72" i="6"/>
  <c r="F74" i="6"/>
  <c r="F7" i="6"/>
  <c r="F69" i="6"/>
  <c r="F70" i="6"/>
  <c r="F86" i="6"/>
  <c r="F8" i="6"/>
  <c r="F20" i="6"/>
  <c r="F38" i="6"/>
  <c r="F43" i="6"/>
  <c r="F55" i="6"/>
  <c r="F56" i="6"/>
  <c r="F59" i="6"/>
  <c r="F82" i="6"/>
  <c r="F17" i="6"/>
  <c r="F67" i="6"/>
  <c r="F58" i="6"/>
  <c r="F31" i="6"/>
  <c r="F99" i="6"/>
  <c r="F23" i="6"/>
  <c r="F45" i="6"/>
  <c r="F47" i="6"/>
  <c r="F64" i="6"/>
  <c r="F81" i="6"/>
  <c r="F15" i="6"/>
  <c r="F90" i="6"/>
  <c r="F44" i="6"/>
  <c r="F46" i="6"/>
  <c r="F68" i="6"/>
  <c r="F12" i="6"/>
  <c r="F24" i="6"/>
  <c r="F61" i="6"/>
  <c r="F78" i="6"/>
  <c r="F100" i="6"/>
  <c r="F94" i="6"/>
  <c r="F62" i="6"/>
  <c r="F95" i="6"/>
  <c r="F50" i="6"/>
  <c r="F79" i="6"/>
  <c r="F5" i="6"/>
  <c r="F35" i="6"/>
  <c r="F2" i="6"/>
  <c r="F11" i="6"/>
  <c r="F57" i="6"/>
  <c r="F75" i="6"/>
  <c r="F89" i="6"/>
  <c r="F10" i="6"/>
  <c r="F85" i="6"/>
  <c r="F37" i="6"/>
  <c r="F54" i="6"/>
  <c r="F51" i="6"/>
  <c r="F29" i="6"/>
  <c r="F92" i="6"/>
  <c r="F53" i="6"/>
  <c r="F3" i="6"/>
  <c r="F9" i="6"/>
  <c r="F66" i="6"/>
  <c r="F91" i="6"/>
  <c r="F18" i="6"/>
  <c r="F32" i="6"/>
  <c r="E49" i="6"/>
  <c r="G49" i="6" s="1"/>
  <c r="E84" i="6"/>
  <c r="G84" i="6" s="1"/>
  <c r="E28" i="6"/>
  <c r="G28" i="6" s="1"/>
  <c r="E34" i="6"/>
  <c r="G34" i="6" s="1"/>
  <c r="E39" i="6"/>
  <c r="G39" i="6" s="1"/>
  <c r="E4" i="6"/>
  <c r="G4" i="6" s="1"/>
  <c r="E13" i="6"/>
  <c r="G13" i="6" s="1"/>
  <c r="E36" i="6"/>
  <c r="G36" i="6" s="1"/>
  <c r="E87" i="6"/>
  <c r="G87" i="6" s="1"/>
  <c r="E97" i="6"/>
  <c r="G97" i="6" s="1"/>
  <c r="E98" i="6"/>
  <c r="G98" i="6" s="1"/>
  <c r="E19" i="6"/>
  <c r="G19" i="6" s="1"/>
  <c r="E22" i="6"/>
  <c r="G22" i="6" s="1"/>
  <c r="E60" i="6"/>
  <c r="G60" i="6" s="1"/>
  <c r="E71" i="6"/>
  <c r="G71" i="6" s="1"/>
  <c r="E30" i="6"/>
  <c r="G30" i="6" s="1"/>
  <c r="E63" i="6"/>
  <c r="G63" i="6" s="1"/>
  <c r="E65" i="6"/>
  <c r="G65" i="6" s="1"/>
  <c r="E96" i="6"/>
  <c r="G96" i="6" s="1"/>
  <c r="E21" i="6"/>
  <c r="G21" i="6" s="1"/>
  <c r="E14" i="6"/>
  <c r="G14" i="6" s="1"/>
  <c r="E26" i="6"/>
  <c r="G26" i="6" s="1"/>
  <c r="E27" i="6"/>
  <c r="G27" i="6" s="1"/>
  <c r="E33" i="6"/>
  <c r="G33" i="6" s="1"/>
  <c r="E40" i="6"/>
  <c r="G40" i="6" s="1"/>
  <c r="E48" i="6"/>
  <c r="G48" i="6" s="1"/>
  <c r="E6" i="6"/>
  <c r="G6" i="6" s="1"/>
  <c r="E41" i="6"/>
  <c r="G41" i="6" s="1"/>
  <c r="E72" i="6"/>
  <c r="G72" i="6" s="1"/>
  <c r="E74" i="6"/>
  <c r="G74" i="6" s="1"/>
  <c r="E7" i="6"/>
  <c r="G7" i="6" s="1"/>
  <c r="E69" i="6"/>
  <c r="G69" i="6" s="1"/>
  <c r="E70" i="6"/>
  <c r="G70" i="6" s="1"/>
  <c r="E86" i="6"/>
  <c r="G86" i="6" s="1"/>
  <c r="E8" i="6"/>
  <c r="G8" i="6" s="1"/>
  <c r="E20" i="6"/>
  <c r="G20" i="6" s="1"/>
  <c r="E38" i="6"/>
  <c r="G38" i="6" s="1"/>
  <c r="E43" i="6"/>
  <c r="G43" i="6" s="1"/>
  <c r="E55" i="6"/>
  <c r="G55" i="6" s="1"/>
  <c r="E56" i="6"/>
  <c r="G56" i="6" s="1"/>
  <c r="E59" i="6"/>
  <c r="G59" i="6" s="1"/>
  <c r="E82" i="6"/>
  <c r="G82" i="6" s="1"/>
  <c r="E17" i="6"/>
  <c r="G17" i="6" s="1"/>
  <c r="E67" i="6"/>
  <c r="G67" i="6" s="1"/>
  <c r="E58" i="6"/>
  <c r="G58" i="6" s="1"/>
  <c r="E31" i="6"/>
  <c r="G31" i="6" s="1"/>
  <c r="E99" i="6"/>
  <c r="G99" i="6" s="1"/>
  <c r="E23" i="6"/>
  <c r="G23" i="6" s="1"/>
  <c r="E45" i="6"/>
  <c r="G45" i="6" s="1"/>
  <c r="E47" i="6"/>
  <c r="G47" i="6" s="1"/>
  <c r="E64" i="6"/>
  <c r="G64" i="6" s="1"/>
  <c r="E81" i="6"/>
  <c r="G81" i="6" s="1"/>
  <c r="E15" i="6"/>
  <c r="G15" i="6" s="1"/>
  <c r="E90" i="6"/>
  <c r="G90" i="6" s="1"/>
  <c r="E44" i="6"/>
  <c r="G44" i="6" s="1"/>
  <c r="E46" i="6"/>
  <c r="G46" i="6" s="1"/>
  <c r="E68" i="6"/>
  <c r="G68" i="6" s="1"/>
  <c r="E12" i="6"/>
  <c r="G12" i="6" s="1"/>
  <c r="E24" i="6"/>
  <c r="G24" i="6" s="1"/>
  <c r="E61" i="6"/>
  <c r="G61" i="6" s="1"/>
  <c r="E78" i="6"/>
  <c r="G78" i="6" s="1"/>
  <c r="E100" i="6"/>
  <c r="G100" i="6" s="1"/>
  <c r="E94" i="6"/>
  <c r="G94" i="6" s="1"/>
  <c r="E62" i="6"/>
  <c r="G62" i="6" s="1"/>
  <c r="E95" i="6"/>
  <c r="G95" i="6" s="1"/>
  <c r="E50" i="6"/>
  <c r="G50" i="6" s="1"/>
  <c r="E79" i="6"/>
  <c r="G79" i="6" s="1"/>
  <c r="E5" i="6"/>
  <c r="G5" i="6" s="1"/>
  <c r="E35" i="6"/>
  <c r="G35" i="6" s="1"/>
  <c r="E2" i="6"/>
  <c r="G2" i="6" s="1"/>
  <c r="E11" i="6"/>
  <c r="G11" i="6" s="1"/>
  <c r="E57" i="6"/>
  <c r="G57" i="6" s="1"/>
  <c r="E75" i="6"/>
  <c r="G75" i="6" s="1"/>
  <c r="E89" i="6"/>
  <c r="G89" i="6" s="1"/>
  <c r="E10" i="6"/>
  <c r="G10" i="6" s="1"/>
  <c r="E85" i="6"/>
  <c r="G85" i="6" s="1"/>
  <c r="E37" i="6"/>
  <c r="G37" i="6" s="1"/>
  <c r="E54" i="6"/>
  <c r="G54" i="6" s="1"/>
  <c r="E51" i="6"/>
  <c r="G51" i="6" s="1"/>
  <c r="E29" i="6"/>
  <c r="G29" i="6" s="1"/>
  <c r="E92" i="6"/>
  <c r="G92" i="6" s="1"/>
  <c r="E53" i="6"/>
  <c r="G53" i="6" s="1"/>
  <c r="E3" i="6"/>
  <c r="G3" i="6" s="1"/>
  <c r="E9" i="6"/>
  <c r="G9" i="6" s="1"/>
  <c r="E66" i="6"/>
  <c r="G66" i="6" s="1"/>
  <c r="E91" i="6"/>
  <c r="G91" i="6" s="1"/>
  <c r="E18" i="6"/>
  <c r="G18" i="6" s="1"/>
  <c r="E32" i="6"/>
  <c r="G32" i="6" s="1"/>
  <c r="D101" i="5"/>
  <c r="F101" i="5" s="1"/>
  <c r="C101" i="5"/>
  <c r="G2" i="5"/>
  <c r="G4" i="5"/>
  <c r="G6" i="5"/>
  <c r="G7" i="5"/>
  <c r="G9" i="5"/>
  <c r="G11" i="5"/>
  <c r="G12" i="5"/>
  <c r="G13" i="5"/>
  <c r="G15" i="5"/>
  <c r="G16" i="5"/>
  <c r="G17" i="5"/>
  <c r="G18" i="5"/>
  <c r="G19" i="5"/>
  <c r="G21" i="5"/>
  <c r="G22" i="5"/>
  <c r="G24" i="5"/>
  <c r="G25" i="5"/>
  <c r="G26" i="5"/>
  <c r="G30" i="5"/>
  <c r="G32" i="5"/>
  <c r="G33" i="5"/>
  <c r="G36" i="5"/>
  <c r="G37" i="5"/>
  <c r="G38" i="5"/>
  <c r="G40" i="5"/>
  <c r="G41" i="5"/>
  <c r="G44" i="5"/>
  <c r="G48" i="5"/>
  <c r="G50" i="5"/>
  <c r="G51" i="5"/>
  <c r="G53" i="5"/>
  <c r="G54" i="5"/>
  <c r="G57" i="5"/>
  <c r="G58" i="5"/>
  <c r="G59" i="5"/>
  <c r="G62" i="5"/>
  <c r="G64" i="5"/>
  <c r="G65" i="5"/>
  <c r="G67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1" i="5"/>
  <c r="G92" i="5"/>
  <c r="G93" i="5"/>
  <c r="G94" i="5"/>
  <c r="G95" i="5"/>
  <c r="G96" i="5"/>
  <c r="G97" i="5"/>
  <c r="G98" i="5"/>
  <c r="G99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E2" i="5"/>
  <c r="E3" i="5"/>
  <c r="G3" i="5" s="1"/>
  <c r="E4" i="5"/>
  <c r="E5" i="5"/>
  <c r="G5" i="5" s="1"/>
  <c r="E6" i="5"/>
  <c r="E7" i="5"/>
  <c r="E8" i="5"/>
  <c r="G8" i="5" s="1"/>
  <c r="E9" i="5"/>
  <c r="E10" i="5"/>
  <c r="G10" i="5" s="1"/>
  <c r="E11" i="5"/>
  <c r="E12" i="5"/>
  <c r="E13" i="5"/>
  <c r="E14" i="5"/>
  <c r="G14" i="5" s="1"/>
  <c r="E15" i="5"/>
  <c r="E16" i="5"/>
  <c r="E17" i="5"/>
  <c r="E18" i="5"/>
  <c r="E19" i="5"/>
  <c r="E20" i="5"/>
  <c r="G20" i="5" s="1"/>
  <c r="E21" i="5"/>
  <c r="E22" i="5"/>
  <c r="E23" i="5"/>
  <c r="G23" i="5" s="1"/>
  <c r="E24" i="5"/>
  <c r="E25" i="5"/>
  <c r="E26" i="5"/>
  <c r="E27" i="5"/>
  <c r="G27" i="5" s="1"/>
  <c r="E28" i="5"/>
  <c r="G28" i="5" s="1"/>
  <c r="E29" i="5"/>
  <c r="G29" i="5" s="1"/>
  <c r="E30" i="5"/>
  <c r="E31" i="5"/>
  <c r="G31" i="5" s="1"/>
  <c r="E32" i="5"/>
  <c r="E33" i="5"/>
  <c r="E34" i="5"/>
  <c r="G34" i="5" s="1"/>
  <c r="E35" i="5"/>
  <c r="G35" i="5" s="1"/>
  <c r="E36" i="5"/>
  <c r="E37" i="5"/>
  <c r="E38" i="5"/>
  <c r="E39" i="5"/>
  <c r="G39" i="5" s="1"/>
  <c r="E40" i="5"/>
  <c r="E41" i="5"/>
  <c r="E42" i="5"/>
  <c r="G42" i="5" s="1"/>
  <c r="E43" i="5"/>
  <c r="G43" i="5" s="1"/>
  <c r="E44" i="5"/>
  <c r="E45" i="5"/>
  <c r="G45" i="5" s="1"/>
  <c r="E46" i="5"/>
  <c r="G46" i="5" s="1"/>
  <c r="E47" i="5"/>
  <c r="G47" i="5" s="1"/>
  <c r="E48" i="5"/>
  <c r="E49" i="5"/>
  <c r="G49" i="5" s="1"/>
  <c r="E50" i="5"/>
  <c r="E51" i="5"/>
  <c r="E52" i="5"/>
  <c r="G52" i="5" s="1"/>
  <c r="E53" i="5"/>
  <c r="E54" i="5"/>
  <c r="E55" i="5"/>
  <c r="G55" i="5" s="1"/>
  <c r="E56" i="5"/>
  <c r="G56" i="5" s="1"/>
  <c r="E57" i="5"/>
  <c r="E58" i="5"/>
  <c r="E59" i="5"/>
  <c r="E60" i="5"/>
  <c r="G60" i="5" s="1"/>
  <c r="E61" i="5"/>
  <c r="G61" i="5" s="1"/>
  <c r="E62" i="5"/>
  <c r="E63" i="5"/>
  <c r="G63" i="5" s="1"/>
  <c r="E64" i="5"/>
  <c r="E65" i="5"/>
  <c r="E66" i="5"/>
  <c r="G66" i="5" s="1"/>
  <c r="E67" i="5"/>
  <c r="E68" i="5"/>
  <c r="G68" i="5" s="1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G90" i="5" s="1"/>
  <c r="E91" i="5"/>
  <c r="E92" i="5"/>
  <c r="E93" i="5"/>
  <c r="E94" i="5"/>
  <c r="E95" i="5"/>
  <c r="E96" i="5"/>
  <c r="E97" i="5"/>
  <c r="E98" i="5"/>
  <c r="E99" i="5"/>
  <c r="E16" i="6" l="1"/>
  <c r="G16" i="6" s="1"/>
  <c r="F25" i="6"/>
  <c r="E42" i="6"/>
  <c r="G42" i="6" s="1"/>
  <c r="E52" i="6"/>
  <c r="G52" i="6" s="1"/>
  <c r="F73" i="6"/>
  <c r="F76" i="6"/>
  <c r="F77" i="6"/>
  <c r="F80" i="6"/>
  <c r="E93" i="6"/>
  <c r="G93" i="6" s="1"/>
  <c r="E83" i="6"/>
  <c r="G83" i="6" s="1"/>
  <c r="G88" i="6"/>
  <c r="F88" i="6"/>
  <c r="D102" i="6"/>
  <c r="E101" i="5"/>
  <c r="G101" i="5" s="1"/>
  <c r="D101" i="4"/>
  <c r="C10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E2" i="4"/>
  <c r="E101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2" i="6" l="1"/>
  <c r="F101" i="4"/>
  <c r="G101" i="4"/>
  <c r="G2" i="4"/>
  <c r="M18" i="3"/>
  <c r="O18" i="3" s="1"/>
  <c r="M14" i="3"/>
  <c r="O14" i="3" s="1"/>
  <c r="M10" i="3"/>
  <c r="O10" i="3" s="1"/>
  <c r="N8" i="3"/>
  <c r="M7" i="3"/>
  <c r="O7" i="3" s="1"/>
  <c r="M6" i="3"/>
  <c r="O6" i="3" s="1"/>
  <c r="N4" i="3"/>
  <c r="M3" i="3"/>
  <c r="O3" i="3" s="1"/>
  <c r="M2" i="3"/>
  <c r="K101" i="3"/>
  <c r="D101" i="3"/>
  <c r="F101" i="3" s="1"/>
  <c r="C101" i="3"/>
  <c r="N3" i="3"/>
  <c r="N5" i="3"/>
  <c r="N7" i="3"/>
  <c r="N9" i="3"/>
  <c r="N11" i="3"/>
  <c r="N12" i="3"/>
  <c r="N13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30" i="3"/>
  <c r="G31" i="3"/>
  <c r="G32" i="3"/>
  <c r="G33" i="3"/>
  <c r="G34" i="3"/>
  <c r="G36" i="3"/>
  <c r="G37" i="3"/>
  <c r="G38" i="3"/>
  <c r="G39" i="3"/>
  <c r="G40" i="3"/>
  <c r="G41" i="3"/>
  <c r="G42" i="3"/>
  <c r="G43" i="3"/>
  <c r="G44" i="3"/>
  <c r="G45" i="3"/>
  <c r="G46" i="3"/>
  <c r="G47" i="3"/>
  <c r="G49" i="3"/>
  <c r="G51" i="3"/>
  <c r="G52" i="3"/>
  <c r="G53" i="3"/>
  <c r="G54" i="3"/>
  <c r="G55" i="3"/>
  <c r="G56" i="3"/>
  <c r="G57" i="3"/>
  <c r="G58" i="3"/>
  <c r="G59" i="3"/>
  <c r="G60" i="3"/>
  <c r="G61" i="3"/>
  <c r="G63" i="3"/>
  <c r="G64" i="3"/>
  <c r="G65" i="3"/>
  <c r="G66" i="3"/>
  <c r="G67" i="3"/>
  <c r="G69" i="3"/>
  <c r="G71" i="3"/>
  <c r="G72" i="3"/>
  <c r="G73" i="3"/>
  <c r="G74" i="3"/>
  <c r="G75" i="3"/>
  <c r="G76" i="3"/>
  <c r="G77" i="3"/>
  <c r="G79" i="3"/>
  <c r="G80" i="3"/>
  <c r="G82" i="3"/>
  <c r="G84" i="3"/>
  <c r="G86" i="3"/>
  <c r="G87" i="3"/>
  <c r="G90" i="3"/>
  <c r="G92" i="3"/>
  <c r="G94" i="3"/>
  <c r="G95" i="3"/>
  <c r="G98" i="3"/>
  <c r="G99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M4" i="3"/>
  <c r="O4" i="3" s="1"/>
  <c r="M5" i="3"/>
  <c r="O5" i="3" s="1"/>
  <c r="M8" i="3"/>
  <c r="O8" i="3" s="1"/>
  <c r="M9" i="3"/>
  <c r="O9" i="3" s="1"/>
  <c r="M11" i="3"/>
  <c r="O11" i="3" s="1"/>
  <c r="M12" i="3"/>
  <c r="O12" i="3" s="1"/>
  <c r="M13" i="3"/>
  <c r="O13" i="3" s="1"/>
  <c r="M15" i="3"/>
  <c r="O15" i="3" s="1"/>
  <c r="M16" i="3"/>
  <c r="O16" i="3" s="1"/>
  <c r="M17" i="3"/>
  <c r="O17" i="3" s="1"/>
  <c r="M19" i="3"/>
  <c r="O19" i="3" s="1"/>
  <c r="M20" i="3"/>
  <c r="O20" i="3" s="1"/>
  <c r="M21" i="3"/>
  <c r="O21" i="3" s="1"/>
  <c r="M22" i="3"/>
  <c r="O22" i="3" s="1"/>
  <c r="M23" i="3"/>
  <c r="O23" i="3" s="1"/>
  <c r="M24" i="3"/>
  <c r="O24" i="3" s="1"/>
  <c r="M25" i="3"/>
  <c r="O25" i="3" s="1"/>
  <c r="M26" i="3"/>
  <c r="O26" i="3" s="1"/>
  <c r="M27" i="3"/>
  <c r="O27" i="3" s="1"/>
  <c r="M28" i="3"/>
  <c r="O28" i="3" s="1"/>
  <c r="M29" i="3"/>
  <c r="O29" i="3" s="1"/>
  <c r="M30" i="3"/>
  <c r="O30" i="3" s="1"/>
  <c r="M31" i="3"/>
  <c r="O31" i="3" s="1"/>
  <c r="M32" i="3"/>
  <c r="O32" i="3" s="1"/>
  <c r="M33" i="3"/>
  <c r="O33" i="3" s="1"/>
  <c r="M34" i="3"/>
  <c r="O34" i="3" s="1"/>
  <c r="M35" i="3"/>
  <c r="O35" i="3" s="1"/>
  <c r="M36" i="3"/>
  <c r="O36" i="3" s="1"/>
  <c r="M37" i="3"/>
  <c r="O37" i="3" s="1"/>
  <c r="M38" i="3"/>
  <c r="O38" i="3" s="1"/>
  <c r="M39" i="3"/>
  <c r="O39" i="3" s="1"/>
  <c r="M40" i="3"/>
  <c r="O40" i="3" s="1"/>
  <c r="M41" i="3"/>
  <c r="O41" i="3" s="1"/>
  <c r="M42" i="3"/>
  <c r="O42" i="3" s="1"/>
  <c r="M43" i="3"/>
  <c r="O43" i="3" s="1"/>
  <c r="M44" i="3"/>
  <c r="O44" i="3" s="1"/>
  <c r="M45" i="3"/>
  <c r="O45" i="3" s="1"/>
  <c r="M46" i="3"/>
  <c r="O46" i="3" s="1"/>
  <c r="M47" i="3"/>
  <c r="O47" i="3" s="1"/>
  <c r="M48" i="3"/>
  <c r="O48" i="3" s="1"/>
  <c r="M49" i="3"/>
  <c r="O49" i="3" s="1"/>
  <c r="M50" i="3"/>
  <c r="O50" i="3" s="1"/>
  <c r="M51" i="3"/>
  <c r="O51" i="3" s="1"/>
  <c r="M52" i="3"/>
  <c r="O52" i="3" s="1"/>
  <c r="M53" i="3"/>
  <c r="O53" i="3" s="1"/>
  <c r="M54" i="3"/>
  <c r="O54" i="3" s="1"/>
  <c r="M55" i="3"/>
  <c r="O55" i="3" s="1"/>
  <c r="M56" i="3"/>
  <c r="O56" i="3" s="1"/>
  <c r="M57" i="3"/>
  <c r="O57" i="3" s="1"/>
  <c r="M58" i="3"/>
  <c r="O58" i="3" s="1"/>
  <c r="M59" i="3"/>
  <c r="O59" i="3" s="1"/>
  <c r="M60" i="3"/>
  <c r="O60" i="3" s="1"/>
  <c r="M61" i="3"/>
  <c r="O61" i="3" s="1"/>
  <c r="M62" i="3"/>
  <c r="O62" i="3" s="1"/>
  <c r="M63" i="3"/>
  <c r="O63" i="3" s="1"/>
  <c r="M64" i="3"/>
  <c r="O64" i="3" s="1"/>
  <c r="M65" i="3"/>
  <c r="O65" i="3" s="1"/>
  <c r="M66" i="3"/>
  <c r="O66" i="3" s="1"/>
  <c r="M67" i="3"/>
  <c r="O67" i="3" s="1"/>
  <c r="M68" i="3"/>
  <c r="O68" i="3" s="1"/>
  <c r="M69" i="3"/>
  <c r="O69" i="3" s="1"/>
  <c r="M70" i="3"/>
  <c r="O70" i="3" s="1"/>
  <c r="M71" i="3"/>
  <c r="O71" i="3" s="1"/>
  <c r="M72" i="3"/>
  <c r="O72" i="3" s="1"/>
  <c r="M73" i="3"/>
  <c r="O73" i="3" s="1"/>
  <c r="M74" i="3"/>
  <c r="O74" i="3" s="1"/>
  <c r="M75" i="3"/>
  <c r="O75" i="3" s="1"/>
  <c r="M76" i="3"/>
  <c r="O76" i="3" s="1"/>
  <c r="M77" i="3"/>
  <c r="O77" i="3" s="1"/>
  <c r="M78" i="3"/>
  <c r="O78" i="3" s="1"/>
  <c r="M79" i="3"/>
  <c r="O79" i="3" s="1"/>
  <c r="M80" i="3"/>
  <c r="O80" i="3" s="1"/>
  <c r="M81" i="3"/>
  <c r="O81" i="3" s="1"/>
  <c r="M82" i="3"/>
  <c r="O82" i="3" s="1"/>
  <c r="M83" i="3"/>
  <c r="O83" i="3" s="1"/>
  <c r="M84" i="3"/>
  <c r="O84" i="3" s="1"/>
  <c r="M85" i="3"/>
  <c r="O85" i="3" s="1"/>
  <c r="M86" i="3"/>
  <c r="O86" i="3" s="1"/>
  <c r="M87" i="3"/>
  <c r="O87" i="3" s="1"/>
  <c r="M88" i="3"/>
  <c r="O88" i="3" s="1"/>
  <c r="M89" i="3"/>
  <c r="O89" i="3" s="1"/>
  <c r="M90" i="3"/>
  <c r="O90" i="3" s="1"/>
  <c r="M91" i="3"/>
  <c r="O91" i="3" s="1"/>
  <c r="M92" i="3"/>
  <c r="O92" i="3" s="1"/>
  <c r="M93" i="3"/>
  <c r="O93" i="3" s="1"/>
  <c r="M94" i="3"/>
  <c r="O94" i="3" s="1"/>
  <c r="M95" i="3"/>
  <c r="O95" i="3" s="1"/>
  <c r="M96" i="3"/>
  <c r="O96" i="3" s="1"/>
  <c r="M97" i="3"/>
  <c r="O97" i="3" s="1"/>
  <c r="M98" i="3"/>
  <c r="O98" i="3" s="1"/>
  <c r="M99" i="3"/>
  <c r="O99" i="3" s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G29" i="3" s="1"/>
  <c r="E30" i="3"/>
  <c r="E31" i="3"/>
  <c r="E32" i="3"/>
  <c r="E33" i="3"/>
  <c r="E34" i="3"/>
  <c r="E35" i="3"/>
  <c r="G35" i="3" s="1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G48" i="3" s="1"/>
  <c r="E49" i="3"/>
  <c r="E50" i="3"/>
  <c r="G50" i="3" s="1"/>
  <c r="E51" i="3"/>
  <c r="E52" i="3"/>
  <c r="E53" i="3"/>
  <c r="E54" i="3"/>
  <c r="E55" i="3"/>
  <c r="E56" i="3"/>
  <c r="E57" i="3"/>
  <c r="E58" i="3"/>
  <c r="E59" i="3"/>
  <c r="E60" i="3"/>
  <c r="E61" i="3"/>
  <c r="E62" i="3"/>
  <c r="G62" i="3" s="1"/>
  <c r="E63" i="3"/>
  <c r="E64" i="3"/>
  <c r="E65" i="3"/>
  <c r="E66" i="3"/>
  <c r="E67" i="3"/>
  <c r="E68" i="3"/>
  <c r="G68" i="3" s="1"/>
  <c r="E69" i="3"/>
  <c r="E70" i="3"/>
  <c r="G70" i="3" s="1"/>
  <c r="E71" i="3"/>
  <c r="E72" i="3"/>
  <c r="E73" i="3"/>
  <c r="E74" i="3"/>
  <c r="E75" i="3"/>
  <c r="E76" i="3"/>
  <c r="E77" i="3"/>
  <c r="E78" i="3"/>
  <c r="G78" i="3" s="1"/>
  <c r="E79" i="3"/>
  <c r="E80" i="3"/>
  <c r="E81" i="3"/>
  <c r="G81" i="3" s="1"/>
  <c r="E82" i="3"/>
  <c r="E83" i="3"/>
  <c r="G83" i="3" s="1"/>
  <c r="E84" i="3"/>
  <c r="E85" i="3"/>
  <c r="G85" i="3" s="1"/>
  <c r="E86" i="3"/>
  <c r="E87" i="3"/>
  <c r="E88" i="3"/>
  <c r="G88" i="3" s="1"/>
  <c r="E89" i="3"/>
  <c r="G89" i="3" s="1"/>
  <c r="E90" i="3"/>
  <c r="E91" i="3"/>
  <c r="G91" i="3" s="1"/>
  <c r="E92" i="3"/>
  <c r="E93" i="3"/>
  <c r="G93" i="3" s="1"/>
  <c r="E94" i="3"/>
  <c r="E95" i="3"/>
  <c r="E96" i="3"/>
  <c r="G96" i="3" s="1"/>
  <c r="E97" i="3"/>
  <c r="G97" i="3" s="1"/>
  <c r="E98" i="3"/>
  <c r="E99" i="3"/>
  <c r="E101" i="3" l="1"/>
  <c r="G101" i="3" s="1"/>
  <c r="M101" i="3"/>
  <c r="O101" i="3" s="1"/>
  <c r="O2" i="3"/>
  <c r="L101" i="3"/>
  <c r="N101" i="3" s="1"/>
  <c r="N14" i="3"/>
  <c r="N10" i="3"/>
  <c r="N6" i="3"/>
  <c r="N2" i="3"/>
  <c r="L101" i="2" l="1"/>
  <c r="K101" i="2"/>
  <c r="D101" i="2"/>
  <c r="F101" i="2" s="1"/>
  <c r="C101" i="2"/>
  <c r="O3" i="2"/>
  <c r="O5" i="2"/>
  <c r="O9" i="2"/>
  <c r="O12" i="2"/>
  <c r="O14" i="2"/>
  <c r="O16" i="2"/>
  <c r="O23" i="2"/>
  <c r="O24" i="2"/>
  <c r="O26" i="2"/>
  <c r="O31" i="2"/>
  <c r="O44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M2" i="2"/>
  <c r="M3" i="2"/>
  <c r="M4" i="2"/>
  <c r="O4" i="2" s="1"/>
  <c r="M5" i="2"/>
  <c r="M6" i="2"/>
  <c r="O6" i="2" s="1"/>
  <c r="M7" i="2"/>
  <c r="O7" i="2" s="1"/>
  <c r="M8" i="2"/>
  <c r="O8" i="2" s="1"/>
  <c r="M9" i="2"/>
  <c r="M10" i="2"/>
  <c r="O10" i="2" s="1"/>
  <c r="M11" i="2"/>
  <c r="O11" i="2" s="1"/>
  <c r="M12" i="2"/>
  <c r="M13" i="2"/>
  <c r="O13" i="2" s="1"/>
  <c r="M14" i="2"/>
  <c r="M15" i="2"/>
  <c r="O15" i="2" s="1"/>
  <c r="M16" i="2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M24" i="2"/>
  <c r="M25" i="2"/>
  <c r="O25" i="2" s="1"/>
  <c r="M26" i="2"/>
  <c r="M27" i="2"/>
  <c r="O27" i="2" s="1"/>
  <c r="M28" i="2"/>
  <c r="O28" i="2" s="1"/>
  <c r="M29" i="2"/>
  <c r="O29" i="2" s="1"/>
  <c r="M30" i="2"/>
  <c r="O30" i="2" s="1"/>
  <c r="M31" i="2"/>
  <c r="M32" i="2"/>
  <c r="O32" i="2" s="1"/>
  <c r="M33" i="2"/>
  <c r="O33" i="2" s="1"/>
  <c r="M34" i="2"/>
  <c r="O34" i="2" s="1"/>
  <c r="M35" i="2"/>
  <c r="O35" i="2" s="1"/>
  <c r="M36" i="2"/>
  <c r="O36" i="2" s="1"/>
  <c r="M37" i="2"/>
  <c r="O37" i="2" s="1"/>
  <c r="M38" i="2"/>
  <c r="O38" i="2" s="1"/>
  <c r="M39" i="2"/>
  <c r="O39" i="2" s="1"/>
  <c r="M40" i="2"/>
  <c r="O40" i="2" s="1"/>
  <c r="M41" i="2"/>
  <c r="O41" i="2" s="1"/>
  <c r="M42" i="2"/>
  <c r="O42" i="2" s="1"/>
  <c r="M43" i="2"/>
  <c r="O43" i="2" s="1"/>
  <c r="M44" i="2"/>
  <c r="M45" i="2"/>
  <c r="O45" i="2" s="1"/>
  <c r="M46" i="2"/>
  <c r="O46" i="2" s="1"/>
  <c r="M47" i="2"/>
  <c r="O47" i="2" s="1"/>
  <c r="M48" i="2"/>
  <c r="O48" i="2" s="1"/>
  <c r="M49" i="2"/>
  <c r="O49" i="2" s="1"/>
  <c r="M50" i="2"/>
  <c r="O50" i="2" s="1"/>
  <c r="M51" i="2"/>
  <c r="O51" i="2" s="1"/>
  <c r="M52" i="2"/>
  <c r="O52" i="2" s="1"/>
  <c r="M53" i="2"/>
  <c r="O53" i="2" s="1"/>
  <c r="M54" i="2"/>
  <c r="O54" i="2" s="1"/>
  <c r="M55" i="2"/>
  <c r="O55" i="2" s="1"/>
  <c r="M56" i="2"/>
  <c r="O56" i="2" s="1"/>
  <c r="M57" i="2"/>
  <c r="O57" i="2" s="1"/>
  <c r="M58" i="2"/>
  <c r="O58" i="2" s="1"/>
  <c r="M59" i="2"/>
  <c r="O59" i="2" s="1"/>
  <c r="M60" i="2"/>
  <c r="O60" i="2" s="1"/>
  <c r="M61" i="2"/>
  <c r="O61" i="2" s="1"/>
  <c r="M62" i="2"/>
  <c r="O62" i="2" s="1"/>
  <c r="M63" i="2"/>
  <c r="O63" i="2" s="1"/>
  <c r="M64" i="2"/>
  <c r="O64" i="2" s="1"/>
  <c r="M65" i="2"/>
  <c r="O65" i="2" s="1"/>
  <c r="M66" i="2"/>
  <c r="O66" i="2" s="1"/>
  <c r="M67" i="2"/>
  <c r="O67" i="2" s="1"/>
  <c r="M68" i="2"/>
  <c r="O68" i="2" s="1"/>
  <c r="M69" i="2"/>
  <c r="O69" i="2" s="1"/>
  <c r="M70" i="2"/>
  <c r="O70" i="2" s="1"/>
  <c r="M71" i="2"/>
  <c r="O71" i="2" s="1"/>
  <c r="M72" i="2"/>
  <c r="O72" i="2" s="1"/>
  <c r="M73" i="2"/>
  <c r="O73" i="2" s="1"/>
  <c r="M74" i="2"/>
  <c r="O74" i="2" s="1"/>
  <c r="M75" i="2"/>
  <c r="O75" i="2" s="1"/>
  <c r="M76" i="2"/>
  <c r="O76" i="2" s="1"/>
  <c r="M77" i="2"/>
  <c r="O77" i="2" s="1"/>
  <c r="M78" i="2"/>
  <c r="O78" i="2" s="1"/>
  <c r="M79" i="2"/>
  <c r="O79" i="2" s="1"/>
  <c r="M80" i="2"/>
  <c r="O80" i="2" s="1"/>
  <c r="M81" i="2"/>
  <c r="O81" i="2" s="1"/>
  <c r="M82" i="2"/>
  <c r="O82" i="2" s="1"/>
  <c r="M83" i="2"/>
  <c r="O83" i="2" s="1"/>
  <c r="M84" i="2"/>
  <c r="O84" i="2" s="1"/>
  <c r="M85" i="2"/>
  <c r="O85" i="2" s="1"/>
  <c r="M86" i="2"/>
  <c r="O86" i="2" s="1"/>
  <c r="M87" i="2"/>
  <c r="O87" i="2" s="1"/>
  <c r="M88" i="2"/>
  <c r="O88" i="2" s="1"/>
  <c r="M89" i="2"/>
  <c r="O89" i="2" s="1"/>
  <c r="M90" i="2"/>
  <c r="O90" i="2" s="1"/>
  <c r="M91" i="2"/>
  <c r="O91" i="2" s="1"/>
  <c r="M92" i="2"/>
  <c r="O92" i="2" s="1"/>
  <c r="M93" i="2"/>
  <c r="O93" i="2" s="1"/>
  <c r="M94" i="2"/>
  <c r="O94" i="2" s="1"/>
  <c r="M95" i="2"/>
  <c r="O95" i="2" s="1"/>
  <c r="M96" i="2"/>
  <c r="O96" i="2" s="1"/>
  <c r="M97" i="2"/>
  <c r="O97" i="2" s="1"/>
  <c r="M98" i="2"/>
  <c r="O98" i="2" s="1"/>
  <c r="M99" i="2"/>
  <c r="O99" i="2" s="1"/>
  <c r="G2" i="2"/>
  <c r="G3" i="2"/>
  <c r="G4" i="2"/>
  <c r="G5" i="2"/>
  <c r="G6" i="2"/>
  <c r="G9" i="2"/>
  <c r="G12" i="2"/>
  <c r="G13" i="2"/>
  <c r="G14" i="2"/>
  <c r="G16" i="2"/>
  <c r="G17" i="2"/>
  <c r="G18" i="2"/>
  <c r="G19" i="2"/>
  <c r="G23" i="2"/>
  <c r="G24" i="2"/>
  <c r="G25" i="2"/>
  <c r="G26" i="2"/>
  <c r="G31" i="2"/>
  <c r="G33" i="2"/>
  <c r="G34" i="2"/>
  <c r="G38" i="2"/>
  <c r="G39" i="2"/>
  <c r="G40" i="2"/>
  <c r="G41" i="2"/>
  <c r="G43" i="2"/>
  <c r="G4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E2" i="2"/>
  <c r="E3" i="2"/>
  <c r="E4" i="2"/>
  <c r="E5" i="2"/>
  <c r="E6" i="2"/>
  <c r="E7" i="2"/>
  <c r="G7" i="2" s="1"/>
  <c r="E8" i="2"/>
  <c r="E9" i="2"/>
  <c r="E10" i="2"/>
  <c r="G10" i="2" s="1"/>
  <c r="E11" i="2"/>
  <c r="G11" i="2" s="1"/>
  <c r="E12" i="2"/>
  <c r="E13" i="2"/>
  <c r="E14" i="2"/>
  <c r="E15" i="2"/>
  <c r="G15" i="2" s="1"/>
  <c r="E16" i="2"/>
  <c r="E17" i="2"/>
  <c r="E18" i="2"/>
  <c r="E19" i="2"/>
  <c r="E20" i="2"/>
  <c r="G20" i="2" s="1"/>
  <c r="E21" i="2"/>
  <c r="G21" i="2" s="1"/>
  <c r="E22" i="2"/>
  <c r="G22" i="2" s="1"/>
  <c r="E23" i="2"/>
  <c r="E24" i="2"/>
  <c r="E25" i="2"/>
  <c r="E26" i="2"/>
  <c r="E27" i="2"/>
  <c r="G27" i="2" s="1"/>
  <c r="E28" i="2"/>
  <c r="G28" i="2" s="1"/>
  <c r="E29" i="2"/>
  <c r="G29" i="2" s="1"/>
  <c r="E30" i="2"/>
  <c r="G30" i="2" s="1"/>
  <c r="E31" i="2"/>
  <c r="E32" i="2"/>
  <c r="G32" i="2" s="1"/>
  <c r="E33" i="2"/>
  <c r="E34" i="2"/>
  <c r="E35" i="2"/>
  <c r="G35" i="2" s="1"/>
  <c r="E36" i="2"/>
  <c r="G36" i="2" s="1"/>
  <c r="E37" i="2"/>
  <c r="G37" i="2" s="1"/>
  <c r="E38" i="2"/>
  <c r="E39" i="2"/>
  <c r="E40" i="2"/>
  <c r="E41" i="2"/>
  <c r="E42" i="2"/>
  <c r="G42" i="2" s="1"/>
  <c r="E43" i="2"/>
  <c r="E44" i="2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G91" i="1"/>
  <c r="F91" i="1"/>
  <c r="D91" i="1"/>
  <c r="E91" i="1"/>
  <c r="C9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E101" i="2" l="1"/>
  <c r="G101" i="2" s="1"/>
  <c r="G8" i="2"/>
  <c r="M101" i="2"/>
  <c r="O101" i="2" s="1"/>
  <c r="O2" i="2"/>
  <c r="N101" i="2"/>
  <c r="E16" i="1" l="1"/>
  <c r="E28" i="1"/>
  <c r="E79" i="1"/>
  <c r="E22" i="1"/>
  <c r="E51" i="1"/>
  <c r="E12" i="1"/>
  <c r="E15" i="1"/>
  <c r="E27" i="1"/>
  <c r="E17" i="1"/>
  <c r="E89" i="1"/>
  <c r="E8" i="1"/>
  <c r="E53" i="1"/>
  <c r="E20" i="1"/>
  <c r="E65" i="1"/>
  <c r="E54" i="1"/>
  <c r="E86" i="1"/>
  <c r="E61" i="1"/>
  <c r="E55" i="1"/>
  <c r="E19" i="1"/>
  <c r="E49" i="1"/>
  <c r="E26" i="1"/>
  <c r="E10" i="1"/>
  <c r="E84" i="1"/>
  <c r="E76" i="1"/>
  <c r="E66" i="1"/>
  <c r="E7" i="1"/>
  <c r="E52" i="1"/>
  <c r="E3" i="1"/>
  <c r="E64" i="1"/>
  <c r="E41" i="1"/>
  <c r="E87" i="1"/>
  <c r="E30" i="1"/>
  <c r="E21" i="1"/>
  <c r="E68" i="1"/>
  <c r="E42" i="1"/>
  <c r="E9" i="1"/>
  <c r="E57" i="1"/>
  <c r="E62" i="1"/>
  <c r="E14" i="1"/>
  <c r="E13" i="1"/>
  <c r="E80" i="1"/>
  <c r="E40" i="1"/>
  <c r="E36" i="1"/>
  <c r="E32" i="1"/>
  <c r="E2" i="1"/>
  <c r="E31" i="1"/>
  <c r="E11" i="1"/>
  <c r="E29" i="1"/>
  <c r="E34" i="1"/>
  <c r="E35" i="1"/>
  <c r="E4" i="1"/>
  <c r="E58" i="1"/>
  <c r="E24" i="1"/>
  <c r="E39" i="1"/>
  <c r="E77" i="1"/>
  <c r="E38" i="1"/>
  <c r="E25" i="1"/>
  <c r="E6" i="1"/>
  <c r="E44" i="1"/>
  <c r="E56" i="1"/>
  <c r="E45" i="1"/>
  <c r="E5" i="1"/>
  <c r="E73" i="1"/>
  <c r="E63" i="1"/>
  <c r="E37" i="1"/>
  <c r="E47" i="1"/>
  <c r="E59" i="1"/>
  <c r="E48" i="1"/>
  <c r="E74" i="1"/>
  <c r="E18" i="1"/>
  <c r="E60" i="1"/>
  <c r="E50" i="1"/>
  <c r="E88" i="1"/>
  <c r="E75" i="1"/>
  <c r="E33" i="1"/>
  <c r="E85" i="1"/>
  <c r="E23" i="1"/>
  <c r="E46" i="1"/>
  <c r="E72" i="1"/>
  <c r="E82" i="1"/>
  <c r="E43" i="1"/>
  <c r="E71" i="1"/>
  <c r="E67" i="1"/>
  <c r="E70" i="1"/>
  <c r="E83" i="1"/>
  <c r="E78" i="1"/>
  <c r="E81" i="1"/>
  <c r="E69" i="1"/>
  <c r="I4" i="1"/>
</calcChain>
</file>

<file path=xl/sharedStrings.xml><?xml version="1.0" encoding="utf-8"?>
<sst xmlns="http://schemas.openxmlformats.org/spreadsheetml/2006/main" count="1615" uniqueCount="118">
  <si>
    <t>Plataforma</t>
  </si>
  <si>
    <t>Region</t>
  </si>
  <si>
    <t>Belive</t>
  </si>
  <si>
    <t>Orchard</t>
  </si>
  <si>
    <t>Fonarte</t>
  </si>
  <si>
    <t>Spotify</t>
  </si>
  <si>
    <t>Mexico</t>
  </si>
  <si>
    <t>Japan</t>
  </si>
  <si>
    <t>Spain</t>
  </si>
  <si>
    <t>Ecuador</t>
  </si>
  <si>
    <t>France</t>
  </si>
  <si>
    <t>Guatemala</t>
  </si>
  <si>
    <t>Andorra</t>
  </si>
  <si>
    <t>Belgium</t>
  </si>
  <si>
    <t>Germany</t>
  </si>
  <si>
    <t>Switzerland</t>
  </si>
  <si>
    <t>Turkey</t>
  </si>
  <si>
    <t>United states</t>
  </si>
  <si>
    <t>Uruguay</t>
  </si>
  <si>
    <t>Canada</t>
  </si>
  <si>
    <t>Costa rica</t>
  </si>
  <si>
    <t>Peru</t>
  </si>
  <si>
    <t>Poland</t>
  </si>
  <si>
    <t>El salvador</t>
  </si>
  <si>
    <t>Netherlands</t>
  </si>
  <si>
    <t>Nicaragua</t>
  </si>
  <si>
    <t>Singapore</t>
  </si>
  <si>
    <t>United kingdom</t>
  </si>
  <si>
    <t>Colombia</t>
  </si>
  <si>
    <t>Bolivia</t>
  </si>
  <si>
    <t>Brazil</t>
  </si>
  <si>
    <t>Denmark</t>
  </si>
  <si>
    <t>Dominican republic</t>
  </si>
  <si>
    <t>Finland</t>
  </si>
  <si>
    <t>Honduras</t>
  </si>
  <si>
    <t>Italy</t>
  </si>
  <si>
    <t>Russian federation</t>
  </si>
  <si>
    <t>Argentina</t>
  </si>
  <si>
    <t>Czech republic</t>
  </si>
  <si>
    <t>Hong kong</t>
  </si>
  <si>
    <t>Korea. republic of</t>
  </si>
  <si>
    <t>Philippines</t>
  </si>
  <si>
    <t>Portugal</t>
  </si>
  <si>
    <t>Australia</t>
  </si>
  <si>
    <t>Panama</t>
  </si>
  <si>
    <t>Paraguay</t>
  </si>
  <si>
    <t>Sweden</t>
  </si>
  <si>
    <t>Austria</t>
  </si>
  <si>
    <t>Chile</t>
  </si>
  <si>
    <t>Romania</t>
  </si>
  <si>
    <t>Greece</t>
  </si>
  <si>
    <t>Hungary</t>
  </si>
  <si>
    <t>Iceland</t>
  </si>
  <si>
    <t>Lithuania</t>
  </si>
  <si>
    <t>Luxembourg</t>
  </si>
  <si>
    <t>Malta</t>
  </si>
  <si>
    <t>Slovenia</t>
  </si>
  <si>
    <t>Bulgaria</t>
  </si>
  <si>
    <t>Norway</t>
  </si>
  <si>
    <t>Malaysia</t>
  </si>
  <si>
    <t>Estonia</t>
  </si>
  <si>
    <t>Venezuela</t>
  </si>
  <si>
    <t>Croatia</t>
  </si>
  <si>
    <t>Indonesia</t>
  </si>
  <si>
    <t>South africa</t>
  </si>
  <si>
    <t>Israel</t>
  </si>
  <si>
    <t>New zealand</t>
  </si>
  <si>
    <t>Slovakia</t>
  </si>
  <si>
    <t>Bosnia and herzegovi</t>
  </si>
  <si>
    <t>Taiwan</t>
  </si>
  <si>
    <t>Thailand</t>
  </si>
  <si>
    <t>India</t>
  </si>
  <si>
    <t>Ireland</t>
  </si>
  <si>
    <t>Pakistan</t>
  </si>
  <si>
    <t>Belarus</t>
  </si>
  <si>
    <t>Cyprus</t>
  </si>
  <si>
    <t>Moldova. republic of</t>
  </si>
  <si>
    <t>Saudi arabia</t>
  </si>
  <si>
    <t>Viet nam</t>
  </si>
  <si>
    <t>Ukraine</t>
  </si>
  <si>
    <t>Morocco</t>
  </si>
  <si>
    <t>United arab emirates</t>
  </si>
  <si>
    <t>Kazakhstan</t>
  </si>
  <si>
    <t>Serbia and montenegro</t>
  </si>
  <si>
    <t>Angola</t>
  </si>
  <si>
    <t>Georgia</t>
  </si>
  <si>
    <t>Albania</t>
  </si>
  <si>
    <t>Bangladesh</t>
  </si>
  <si>
    <t>Macedonia. the former yugoslav republic of</t>
  </si>
  <si>
    <t>Qatar</t>
  </si>
  <si>
    <t>Tanzania. united republic of</t>
  </si>
  <si>
    <t>Bahrain</t>
  </si>
  <si>
    <t>Sri lanka</t>
  </si>
  <si>
    <t>Ghana</t>
  </si>
  <si>
    <t>Latvia</t>
  </si>
  <si>
    <t>Kenya</t>
  </si>
  <si>
    <t>Egypt</t>
  </si>
  <si>
    <t>Tunisia</t>
  </si>
  <si>
    <t>Lao people s democratic republic</t>
  </si>
  <si>
    <t>Algeria</t>
  </si>
  <si>
    <t>Azerbaijan</t>
  </si>
  <si>
    <t>Nigeria</t>
  </si>
  <si>
    <t>Trinidad and tobago</t>
  </si>
  <si>
    <t>CÃ´te d ivoire</t>
  </si>
  <si>
    <t>Diferencia Orchard - Belive</t>
  </si>
  <si>
    <t>Diferencia Fonarte - Belive</t>
  </si>
  <si>
    <t>Promedio</t>
  </si>
  <si>
    <t>Amazon Premium</t>
  </si>
  <si>
    <t>Amazon Ad-Supported</t>
  </si>
  <si>
    <t>vs</t>
  </si>
  <si>
    <t>Amazon Music</t>
  </si>
  <si>
    <t>Amazon Unlimited</t>
  </si>
  <si>
    <t>YouTube Official Music Content</t>
  </si>
  <si>
    <t>YouTube Music Premium</t>
  </si>
  <si>
    <t>Deezer</t>
  </si>
  <si>
    <t>TIDAL</t>
  </si>
  <si>
    <t>Eurozona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</si>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</sst>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Border="1"/>
    <xf numFmtId="0" fontId="0" fillId="4" borderId="1" xfId="0" applyFill="1" applyBorder="1"/>
    <xf numFmtId="0" fontId="0" fillId="4" borderId="2" xfId="0" applyFill="1" applyBorder="1"/>
    <xf numFmtId="0" fontId="0" fillId="5" borderId="0" xfId="0" applyFill="1"/>
    <xf numFmtId="0" fontId="0" fillId="4" borderId="1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0" fillId="7" borderId="0" xfId="0" applyFill="1"/>
    <xf numFmtId="0" fontId="0" fillId="6" borderId="1" xfId="0" applyFont="1" applyFill="1" applyBorder="1"/>
    <xf numFmtId="0" fontId="0" fillId="6" borderId="0" xfId="0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2" fillId="0" borderId="0" xfId="0" applyFont="1" applyBorder="1"/>
    <xf numFmtId="164" fontId="0" fillId="0" borderId="0" xfId="0" applyNumberFormat="1"/>
    <xf numFmtId="0" fontId="0" fillId="4" borderId="2" xfId="0" applyFont="1" applyFill="1" applyBorder="1"/>
    <xf numFmtId="0" fontId="0" fillId="6" borderId="2" xfId="0" applyFont="1" applyFill="1" applyBorder="1"/>
    <xf numFmtId="0" fontId="2" fillId="5" borderId="0" xfId="0" applyFont="1" applyFill="1" applyBorder="1"/>
    <xf numFmtId="0" fontId="2" fillId="7" borderId="0" xfId="0" applyFont="1" applyFill="1" applyBorder="1"/>
    <xf numFmtId="0" fontId="0" fillId="8" borderId="2" xfId="0" applyFont="1" applyFill="1" applyBorder="1"/>
    <xf numFmtId="0" fontId="0" fillId="9" borderId="0" xfId="0" applyFill="1"/>
    <xf numFmtId="0" fontId="0" fillId="0" borderId="2" xfId="0" applyFont="1" applyFill="1" applyBorder="1"/>
    <xf numFmtId="0" fontId="0" fillId="0" borderId="0" xfId="0" applyFill="1"/>
    <xf numFmtId="0" fontId="0" fillId="2" borderId="0" xfId="0" applyFont="1" applyFill="1" applyBorder="1"/>
  </cellXfs>
  <cellStyles count="1">
    <cellStyle name="Normal" xfId="0" builtinId="0"/>
  </cellStyles>
  <dxfs count="54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G89" totalsRowShown="0">
  <autoFilter ref="A1:G89"/>
  <sortState ref="A2:E89">
    <sortCondition descending="1" ref="D1:D89"/>
  </sortState>
  <tableColumns count="7">
    <tableColumn id="1" name="Plataforma"/>
    <tableColumn id="2" name="Region" dataDxfId="53"/>
    <tableColumn id="3" name="Belive"/>
    <tableColumn id="4" name="Orchard"/>
    <tableColumn id="5" name="Fonarte" dataDxfId="52">
      <calculatedColumnFormula>Tabla1[[#This Row],[Orchard]]*0.75</calculatedColumnFormula>
    </tableColumn>
    <tableColumn id="6" name="Diferencia Orchard - Belive" dataDxfId="51">
      <calculatedColumnFormula>Tabla1[[#This Row],[Orchard]]-Tabla1[[#This Row],[Belive]]</calculatedColumnFormula>
    </tableColumn>
    <tableColumn id="7" name="Diferencia Fonarte - Belive" dataDxfId="50">
      <calculatedColumnFormula>Tabla1[[#This Row],[Fonarte]]-Tabla1[[#This Row],[Belive]]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G99" totalsRowShown="0" headerRowDxfId="49" headerRowBorderDxfId="48" tableBorderDxfId="47">
  <autoFilter ref="A1:G99"/>
  <tableColumns count="7">
    <tableColumn id="1" name="Plataforma"/>
    <tableColumn id="2" name="Region"/>
    <tableColumn id="3" name="Belive"/>
    <tableColumn id="4" name="Orchard"/>
    <tableColumn id="5" name="Fonarte" dataDxfId="46">
      <calculatedColumnFormula>Tabla2[[#This Row],[Orchard]]*0.75</calculatedColumnFormula>
    </tableColumn>
    <tableColumn id="6" name="Diferencia Orchard - Belive" dataDxfId="45">
      <calculatedColumnFormula>Tabla2[[#This Row],[Orchard]]-Tabla2[[#This Row],[Belive]]</calculatedColumnFormula>
    </tableColumn>
    <tableColumn id="7" name="Diferencia Fonarte - Belive" dataDxfId="44">
      <calculatedColumnFormula>Tabla2[[#This Row],[Fonarte]]-Tabla2[[#This Row],[Belive]]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I1:O99" totalsRowShown="0" headerRowDxfId="43" headerRowBorderDxfId="42" tableBorderDxfId="41">
  <autoFilter ref="I1:O99"/>
  <tableColumns count="7">
    <tableColumn id="1" name="Plataforma"/>
    <tableColumn id="2" name="Region"/>
    <tableColumn id="3" name="Belive"/>
    <tableColumn id="4" name="Orchard"/>
    <tableColumn id="5" name="Fonarte" dataDxfId="40">
      <calculatedColumnFormula>Tabla3[[#This Row],[Orchard]]*0.75</calculatedColumnFormula>
    </tableColumn>
    <tableColumn id="6" name="Diferencia Orchard - Belive" dataDxfId="39">
      <calculatedColumnFormula>Tabla3[[#This Row],[Orchard]]-Tabla3[[#This Row],[Belive]]</calculatedColumnFormula>
    </tableColumn>
    <tableColumn id="7" name="Diferencia Fonarte - Belive" dataDxfId="38">
      <calculatedColumnFormula>Tabla3[[#This Row],[Fonarte]]-Tabla3[[#This Row],[Belive]]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G99" totalsRowShown="0" headerRowDxfId="37" headerRowBorderDxfId="36" tableBorderDxfId="35">
  <autoFilter ref="A1:G99"/>
  <tableColumns count="7">
    <tableColumn id="1" name="Plataforma" dataDxfId="34"/>
    <tableColumn id="2" name="Region" dataDxfId="33"/>
    <tableColumn id="3" name="Belive" dataDxfId="32"/>
    <tableColumn id="4" name="Orchard"/>
    <tableColumn id="5" name="Fonarte" dataDxfId="31">
      <calculatedColumnFormula>Tabla4[[#This Row],[Orchard]]*0.75</calculatedColumnFormula>
    </tableColumn>
    <tableColumn id="6" name="Diferencia Orchard - Belive" dataDxfId="30">
      <calculatedColumnFormula>Tabla4[[#This Row],[Orchard]]-Tabla4[[#This Row],[Belive]]</calculatedColumnFormula>
    </tableColumn>
    <tableColumn id="7" name="Diferencia Fonarte - Belive" dataDxfId="29">
      <calculatedColumnFormula>Tabla4[[#This Row],[Fonarte]]-Tabla4[[#This Row],[Belive]]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I1:O99" totalsRowShown="0" headerRowDxfId="28" headerRowBorderDxfId="27" tableBorderDxfId="26">
  <autoFilter ref="I1:O99"/>
  <tableColumns count="7">
    <tableColumn id="1" name="Plataforma" dataDxfId="25"/>
    <tableColumn id="2" name="Region" dataDxfId="24"/>
    <tableColumn id="3" name="Belive" dataDxfId="23"/>
    <tableColumn id="4" name="Orchard"/>
    <tableColumn id="5" name="Fonarte" dataDxfId="22">
      <calculatedColumnFormula>Tabla5[[#This Row],[Orchard]]*0.75</calculatedColumnFormula>
    </tableColumn>
    <tableColumn id="6" name="Diferencia Orchard - Belive" dataDxfId="21">
      <calculatedColumnFormula>Tabla5[[#This Row],[Orchard]]-Tabla5[[#This Row],[Belive]]</calculatedColumnFormula>
    </tableColumn>
    <tableColumn id="7" name="Diferencia Fonarte - Belive" dataDxfId="20">
      <calculatedColumnFormula>Tabla5[[#This Row],[Fonarte]]-Tabla5[[#This Row],[Belive]]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1:G99" totalsRowShown="0" headerRowDxfId="19" headerRowBorderDxfId="18" tableBorderDxfId="17">
  <autoFilter ref="A1:G99"/>
  <tableColumns count="7">
    <tableColumn id="1" name="Plataforma" dataDxfId="16"/>
    <tableColumn id="2" name="Region"/>
    <tableColumn id="3" name="Belive"/>
    <tableColumn id="4" name="Orchard"/>
    <tableColumn id="5" name="Fonarte" dataDxfId="15">
      <calculatedColumnFormula>Tabla6[[#This Row],[Orchard]]*0.75</calculatedColumnFormula>
    </tableColumn>
    <tableColumn id="6" name="Diferencia Orchard - Belive" dataDxfId="14">
      <calculatedColumnFormula>Tabla6[[#This Row],[Orchard]]-Tabla6[[#This Row],[Belive]]</calculatedColumnFormula>
    </tableColumn>
    <tableColumn id="7" name="Diferencia Fonarte - Belive" dataDxfId="13">
      <calculatedColumnFormula>Tabla6[[#This Row],[Fonarte]]-Tabla6[[#This Row],[Belive]]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A1:G99" totalsRowShown="0" headerRowDxfId="9" headerRowBorderDxfId="11" tableBorderDxfId="12">
  <autoFilter ref="A1:G99"/>
  <tableColumns count="7">
    <tableColumn id="1" name="Plataforma" dataDxfId="10"/>
    <tableColumn id="2" name="Region"/>
    <tableColumn id="3" name="Belive"/>
    <tableColumn id="4" name="Orchard"/>
    <tableColumn id="5" name="Fonarte" dataDxfId="8">
      <calculatedColumnFormula>Tabla7[[#This Row],[Orchard]]*0.75</calculatedColumnFormula>
    </tableColumn>
    <tableColumn id="6" name="Diferencia Orchard - Belive" dataDxfId="7">
      <calculatedColumnFormula>Tabla7[[#This Row],[Orchard]]-Tabla7[[#This Row],[Belive]]</calculatedColumnFormula>
    </tableColumn>
    <tableColumn id="7" name="Diferencia Fonarte - Belive" dataDxfId="6">
      <calculatedColumnFormula>Tabla7[[#This Row],[Fonarte]]-Tabla7[[#This Row],[Belive]]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1:G100" totalsRowShown="0" headerRowDxfId="3" headerRowBorderDxfId="4" tableBorderDxfId="5">
  <autoFilter ref="A1:G100"/>
  <sortState ref="A2:G100">
    <sortCondition ref="B1:B100"/>
  </sortState>
  <tableColumns count="7">
    <tableColumn id="1" name="Plataforma"/>
    <tableColumn id="2" name="Region"/>
    <tableColumn id="3" name="Belive"/>
    <tableColumn id="4" name="Orchard"/>
    <tableColumn id="5" name="Fonarte" dataDxfId="2">
      <calculatedColumnFormula>Tabla8[[#This Row],[Orchard]]*0.75</calculatedColumnFormula>
    </tableColumn>
    <tableColumn id="6" name="Diferencia Orchard - Belive" dataDxfId="1">
      <calculatedColumnFormula>Tabla8[[#This Row],[Orchard]]-Tabla8[[#This Row],[Belive]]</calculatedColumnFormula>
    </tableColumn>
    <tableColumn id="7" name="Diferencia Fonarte - Belive" dataDxfId="0">
      <calculatedColumnFormula>Tabla8[[#This Row],[Fonarte]]-Tabla8[[#This Row],[Belive]]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73" zoomScale="120" zoomScaleNormal="120" workbookViewId="0">
      <selection activeCell="E15" sqref="E15"/>
    </sheetView>
  </sheetViews>
  <sheetFormatPr baseColWidth="10" defaultRowHeight="15.75" x14ac:dyDescent="0.25"/>
  <cols>
    <col min="1" max="1" width="12.625" customWidth="1"/>
    <col min="6" max="6" width="26" bestFit="1" customWidth="1"/>
    <col min="7" max="7" width="25.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104</v>
      </c>
      <c r="G1" t="s">
        <v>105</v>
      </c>
    </row>
    <row r="2" spans="1:9" x14ac:dyDescent="0.25">
      <c r="A2" s="1" t="s">
        <v>5</v>
      </c>
      <c r="B2" s="2" t="s">
        <v>52</v>
      </c>
      <c r="C2">
        <v>4.8672533880000007E-2</v>
      </c>
      <c r="D2">
        <v>9.6076512673615388E-2</v>
      </c>
      <c r="E2">
        <f>Tabla1[[#This Row],[Orchard]]*0.75</f>
        <v>7.2057384505211541E-2</v>
      </c>
      <c r="F2">
        <f>Tabla1[[#This Row],[Orchard]]-Tabla1[[#This Row],[Belive]]</f>
        <v>4.7403978793615381E-2</v>
      </c>
      <c r="G2">
        <f>Tabla1[[#This Row],[Fonarte]]-Tabla1[[#This Row],[Belive]]</f>
        <v>2.3384850625211534E-2</v>
      </c>
    </row>
    <row r="3" spans="1:9" x14ac:dyDescent="0.25">
      <c r="A3" s="1" t="s">
        <v>5</v>
      </c>
      <c r="B3" s="2" t="s">
        <v>33</v>
      </c>
      <c r="C3">
        <v>3.2104062229090909E-2</v>
      </c>
      <c r="D3">
        <v>7.1919966638000016E-2</v>
      </c>
      <c r="E3">
        <f>Tabla1[[#This Row],[Orchard]]*0.75</f>
        <v>5.3939974978500012E-2</v>
      </c>
      <c r="F3">
        <f>Tabla1[[#This Row],[Orchard]]-Tabla1[[#This Row],[Belive]]</f>
        <v>3.9815904408909107E-2</v>
      </c>
      <c r="G3">
        <f>Tabla1[[#This Row],[Fonarte]]-Tabla1[[#This Row],[Belive]]</f>
        <v>2.1835912749409103E-2</v>
      </c>
    </row>
    <row r="4" spans="1:9" x14ac:dyDescent="0.25">
      <c r="A4" s="1" t="s">
        <v>5</v>
      </c>
      <c r="B4" s="2" t="s">
        <v>58</v>
      </c>
      <c r="C4">
        <v>4.0398213780000004E-2</v>
      </c>
      <c r="D4">
        <v>6.6934762018499988E-2</v>
      </c>
      <c r="E4">
        <f>Tabla1[[#This Row],[Orchard]]*0.75</f>
        <v>5.0201071513874991E-2</v>
      </c>
      <c r="F4">
        <f>Tabla1[[#This Row],[Orchard]]-Tabla1[[#This Row],[Belive]]</f>
        <v>2.6536548238499984E-2</v>
      </c>
      <c r="G4">
        <f>Tabla1[[#This Row],[Fonarte]]-Tabla1[[#This Row],[Belive]]</f>
        <v>9.8028577338749867E-3</v>
      </c>
      <c r="I4">
        <f>0.7*1.16</f>
        <v>0.81199999999999994</v>
      </c>
    </row>
    <row r="5" spans="1:9" x14ac:dyDescent="0.25">
      <c r="A5" s="1" t="s">
        <v>5</v>
      </c>
      <c r="B5" s="2" t="s">
        <v>72</v>
      </c>
      <c r="C5">
        <v>3.1849473982500001E-2</v>
      </c>
      <c r="D5">
        <v>6.3915562440230791E-2</v>
      </c>
      <c r="E5">
        <f>Tabla1[[#This Row],[Orchard]]*0.75</f>
        <v>4.7936671830173097E-2</v>
      </c>
      <c r="F5">
        <f>Tabla1[[#This Row],[Orchard]]-Tabla1[[#This Row],[Belive]]</f>
        <v>3.206608845773079E-2</v>
      </c>
      <c r="G5">
        <f>Tabla1[[#This Row],[Fonarte]]-Tabla1[[#This Row],[Belive]]</f>
        <v>1.6087197847673096E-2</v>
      </c>
    </row>
    <row r="6" spans="1:9" x14ac:dyDescent="0.25">
      <c r="A6" s="1" t="s">
        <v>5</v>
      </c>
      <c r="B6" s="2" t="s">
        <v>66</v>
      </c>
      <c r="C6">
        <v>2.8215122850000003E-2</v>
      </c>
      <c r="D6">
        <v>6.07192366107E-2</v>
      </c>
      <c r="E6">
        <f>Tabla1[[#This Row],[Orchard]]*0.75</f>
        <v>4.5539427458025E-2</v>
      </c>
      <c r="F6">
        <f>Tabla1[[#This Row],[Orchard]]-Tabla1[[#This Row],[Belive]]</f>
        <v>3.2504113760699997E-2</v>
      </c>
      <c r="G6">
        <f>Tabla1[[#This Row],[Fonarte]]-Tabla1[[#This Row],[Belive]]</f>
        <v>1.7324304608024997E-2</v>
      </c>
    </row>
    <row r="7" spans="1:9" x14ac:dyDescent="0.25">
      <c r="A7" s="1" t="s">
        <v>5</v>
      </c>
      <c r="B7" s="2" t="s">
        <v>31</v>
      </c>
      <c r="C7">
        <v>4.8644691563076936E-2</v>
      </c>
      <c r="D7">
        <v>6.0437085496666675E-2</v>
      </c>
      <c r="E7">
        <f>Tabla1[[#This Row],[Orchard]]*0.75</f>
        <v>4.5327814122500004E-2</v>
      </c>
      <c r="F7">
        <f>Tabla1[[#This Row],[Orchard]]-Tabla1[[#This Row],[Belive]]</f>
        <v>1.1792393933589738E-2</v>
      </c>
      <c r="G7">
        <f>Tabla1[[#This Row],[Fonarte]]-Tabla1[[#This Row],[Belive]]</f>
        <v>-3.3168774405769319E-3</v>
      </c>
    </row>
    <row r="8" spans="1:9" x14ac:dyDescent="0.25">
      <c r="A8" s="10" t="s">
        <v>5</v>
      </c>
      <c r="B8" s="11" t="s">
        <v>17</v>
      </c>
      <c r="C8" s="12">
        <v>4.6117396813457966E-2</v>
      </c>
      <c r="D8" s="12">
        <v>5.4516797821499992E-2</v>
      </c>
      <c r="E8" s="12">
        <f>Tabla1[[#This Row],[Orchard]]*0.75</f>
        <v>4.0887598366124996E-2</v>
      </c>
      <c r="F8" s="12">
        <f>Tabla1[[#This Row],[Orchard]]-Tabla1[[#This Row],[Belive]]</f>
        <v>8.3994010080420262E-3</v>
      </c>
      <c r="G8" s="12">
        <f>Tabla1[[#This Row],[Fonarte]]-Tabla1[[#This Row],[Belive]]</f>
        <v>-5.2297984473329701E-3</v>
      </c>
    </row>
    <row r="9" spans="1:9" x14ac:dyDescent="0.25">
      <c r="A9" s="1" t="s">
        <v>5</v>
      </c>
      <c r="B9" s="2" t="s">
        <v>43</v>
      </c>
      <c r="C9">
        <v>3.9213211252499998E-2</v>
      </c>
      <c r="D9">
        <v>5.4510346473205878E-2</v>
      </c>
      <c r="E9">
        <f>Tabla1[[#This Row],[Orchard]]*0.75</f>
        <v>4.0882759854904409E-2</v>
      </c>
      <c r="F9">
        <f>Tabla1[[#This Row],[Orchard]]-Tabla1[[#This Row],[Belive]]</f>
        <v>1.5297135220705881E-2</v>
      </c>
      <c r="G9">
        <f>Tabla1[[#This Row],[Fonarte]]-Tabla1[[#This Row],[Belive]]</f>
        <v>1.6695486024044109E-3</v>
      </c>
    </row>
    <row r="10" spans="1:9" x14ac:dyDescent="0.25">
      <c r="A10" s="14" t="s">
        <v>5</v>
      </c>
      <c r="B10" s="15" t="s">
        <v>27</v>
      </c>
      <c r="C10" s="16">
        <v>5.0441003520000013E-2</v>
      </c>
      <c r="D10" s="16">
        <v>5.3315633242435899E-2</v>
      </c>
      <c r="E10" s="16">
        <f>Tabla1[[#This Row],[Orchard]]*0.75</f>
        <v>3.9986724931826922E-2</v>
      </c>
      <c r="F10" s="16">
        <f>Tabla1[[#This Row],[Orchard]]-Tabla1[[#This Row],[Belive]]</f>
        <v>2.8746297224358855E-3</v>
      </c>
      <c r="G10" s="16">
        <f>Tabla1[[#This Row],[Fonarte]]-Tabla1[[#This Row],[Belive]]</f>
        <v>-1.0454278588173091E-2</v>
      </c>
    </row>
    <row r="11" spans="1:9" x14ac:dyDescent="0.25">
      <c r="A11" s="1" t="s">
        <v>5</v>
      </c>
      <c r="B11" s="2" t="s">
        <v>54</v>
      </c>
      <c r="C11">
        <v>3.4186073142857147E-2</v>
      </c>
      <c r="D11">
        <v>5.1085720097600006E-2</v>
      </c>
      <c r="E11">
        <f>Tabla1[[#This Row],[Orchard]]*0.75</f>
        <v>3.8314290073200002E-2</v>
      </c>
      <c r="F11">
        <f>Tabla1[[#This Row],[Orchard]]-Tabla1[[#This Row],[Belive]]</f>
        <v>1.6899646954742858E-2</v>
      </c>
      <c r="G11">
        <f>Tabla1[[#This Row],[Fonarte]]-Tabla1[[#This Row],[Belive]]</f>
        <v>4.1282169303428554E-3</v>
      </c>
    </row>
    <row r="12" spans="1:9" x14ac:dyDescent="0.25">
      <c r="A12" s="1" t="s">
        <v>5</v>
      </c>
      <c r="B12" s="2" t="s">
        <v>12</v>
      </c>
      <c r="C12">
        <v>3.3650967240000003E-2</v>
      </c>
      <c r="D12">
        <v>4.7464356411666672E-2</v>
      </c>
      <c r="E12">
        <f>Tabla1[[#This Row],[Orchard]]*0.75</f>
        <v>3.5598267308750001E-2</v>
      </c>
      <c r="F12">
        <f>Tabla1[[#This Row],[Orchard]]-Tabla1[[#This Row],[Belive]]</f>
        <v>1.3813389171666669E-2</v>
      </c>
      <c r="G12">
        <f>Tabla1[[#This Row],[Fonarte]]-Tabla1[[#This Row],[Belive]]</f>
        <v>1.9473000687499978E-3</v>
      </c>
    </row>
    <row r="13" spans="1:9" x14ac:dyDescent="0.25">
      <c r="A13" s="1" t="s">
        <v>5</v>
      </c>
      <c r="B13" s="2" t="s">
        <v>47</v>
      </c>
      <c r="C13">
        <v>3.3158833110000008E-2</v>
      </c>
      <c r="D13">
        <v>4.5850913327032256E-2</v>
      </c>
      <c r="E13">
        <f>Tabla1[[#This Row],[Orchard]]*0.75</f>
        <v>3.4388184995274192E-2</v>
      </c>
      <c r="F13">
        <f>Tabla1[[#This Row],[Orchard]]-Tabla1[[#This Row],[Belive]]</f>
        <v>1.2692080217032248E-2</v>
      </c>
      <c r="G13">
        <f>Tabla1[[#This Row],[Fonarte]]-Tabla1[[#This Row],[Belive]]</f>
        <v>1.2293518852741839E-3</v>
      </c>
    </row>
    <row r="14" spans="1:9" x14ac:dyDescent="0.25">
      <c r="A14" s="1" t="s">
        <v>5</v>
      </c>
      <c r="B14" s="2" t="s">
        <v>46</v>
      </c>
      <c r="C14">
        <v>4.9290081768000003E-2</v>
      </c>
      <c r="D14">
        <v>4.5649522129285712E-2</v>
      </c>
      <c r="E14">
        <f>Tabla1[[#This Row],[Orchard]]*0.75</f>
        <v>3.4237141596964282E-2</v>
      </c>
      <c r="F14">
        <f>Tabla1[[#This Row],[Orchard]]-Tabla1[[#This Row],[Belive]]</f>
        <v>-3.6405596387142913E-3</v>
      </c>
      <c r="G14">
        <f>Tabla1[[#This Row],[Fonarte]]-Tabla1[[#This Row],[Belive]]</f>
        <v>-1.5052940171035721E-2</v>
      </c>
    </row>
    <row r="15" spans="1:9" x14ac:dyDescent="0.25">
      <c r="A15" s="1" t="s">
        <v>5</v>
      </c>
      <c r="B15" s="2" t="s">
        <v>13</v>
      </c>
      <c r="C15">
        <v>2.9195230140000004E-2</v>
      </c>
      <c r="D15">
        <v>4.2276305572531259E-2</v>
      </c>
      <c r="E15">
        <f>Tabla1[[#This Row],[Orchard]]*0.75</f>
        <v>3.1707229179398444E-2</v>
      </c>
      <c r="F15">
        <f>Tabla1[[#This Row],[Orchard]]-Tabla1[[#This Row],[Belive]]</f>
        <v>1.3081075432531255E-2</v>
      </c>
      <c r="G15">
        <f>Tabla1[[#This Row],[Fonarte]]-Tabla1[[#This Row],[Belive]]</f>
        <v>2.5119990393984402E-3</v>
      </c>
    </row>
    <row r="16" spans="1:9" x14ac:dyDescent="0.25">
      <c r="A16" s="14" t="s">
        <v>5</v>
      </c>
      <c r="B16" s="15" t="s">
        <v>7</v>
      </c>
      <c r="C16" s="16">
        <v>2.9039779395000003E-2</v>
      </c>
      <c r="D16" s="16">
        <v>4.2183917302545455E-2</v>
      </c>
      <c r="E16" s="16">
        <f>Tabla1[[#This Row],[Orchard]]*0.75</f>
        <v>3.1637937976909093E-2</v>
      </c>
      <c r="F16" s="16">
        <f>Tabla1[[#This Row],[Orchard]]-Tabla1[[#This Row],[Belive]]</f>
        <v>1.3144137907545452E-2</v>
      </c>
      <c r="G16" s="16">
        <f>Tabla1[[#This Row],[Fonarte]]-Tabla1[[#This Row],[Belive]]</f>
        <v>2.5981585819090901E-3</v>
      </c>
    </row>
    <row r="17" spans="1:7" x14ac:dyDescent="0.25">
      <c r="A17" s="1" t="s">
        <v>5</v>
      </c>
      <c r="B17" s="2" t="s">
        <v>15</v>
      </c>
      <c r="C17">
        <v>6.39235769809091E-2</v>
      </c>
      <c r="D17">
        <v>4.1412183116948734E-2</v>
      </c>
      <c r="E17">
        <f>Tabla1[[#This Row],[Orchard]]*0.75</f>
        <v>3.105913733771155E-2</v>
      </c>
      <c r="F17">
        <f>Tabla1[[#This Row],[Orchard]]-Tabla1[[#This Row],[Belive]]</f>
        <v>-2.2511393863960366E-2</v>
      </c>
      <c r="G17">
        <f>Tabla1[[#This Row],[Fonarte]]-Tabla1[[#This Row],[Belive]]</f>
        <v>-3.2864439643197546E-2</v>
      </c>
    </row>
    <row r="18" spans="1:7" x14ac:dyDescent="0.25">
      <c r="A18" s="1" t="s">
        <v>5</v>
      </c>
      <c r="B18" s="2" t="s">
        <v>81</v>
      </c>
      <c r="C18">
        <v>2.28609E-2</v>
      </c>
      <c r="D18">
        <v>4.0319494029999993E-2</v>
      </c>
      <c r="E18">
        <f>Tabla1[[#This Row],[Orchard]]*0.75</f>
        <v>3.0239620522499996E-2</v>
      </c>
      <c r="F18">
        <f>Tabla1[[#This Row],[Orchard]]-Tabla1[[#This Row],[Belive]]</f>
        <v>1.7458594029999993E-2</v>
      </c>
      <c r="G18">
        <f>Tabla1[[#This Row],[Fonarte]]-Tabla1[[#This Row],[Belive]]</f>
        <v>7.3787205224999965E-3</v>
      </c>
    </row>
    <row r="19" spans="1:7" x14ac:dyDescent="0.25">
      <c r="A19" s="1" t="s">
        <v>5</v>
      </c>
      <c r="B19" s="2" t="s">
        <v>24</v>
      </c>
      <c r="C19">
        <v>4.1180766687000006E-2</v>
      </c>
      <c r="D19">
        <v>3.7570838825250003E-2</v>
      </c>
      <c r="E19">
        <f>Tabla1[[#This Row],[Orchard]]*0.75</f>
        <v>2.8178129118937502E-2</v>
      </c>
      <c r="F19">
        <f>Tabla1[[#This Row],[Orchard]]-Tabla1[[#This Row],[Belive]]</f>
        <v>-3.6099278617500036E-3</v>
      </c>
      <c r="G19">
        <f>Tabla1[[#This Row],[Fonarte]]-Tabla1[[#This Row],[Belive]]</f>
        <v>-1.3002637568062504E-2</v>
      </c>
    </row>
    <row r="20" spans="1:7" x14ac:dyDescent="0.25">
      <c r="A20" s="1" t="s">
        <v>5</v>
      </c>
      <c r="B20" s="2" t="s">
        <v>19</v>
      </c>
      <c r="C20">
        <v>3.0428828651249993E-2</v>
      </c>
      <c r="D20">
        <v>3.6060496429183672E-2</v>
      </c>
      <c r="E20">
        <f>Tabla1[[#This Row],[Orchard]]*0.75</f>
        <v>2.7045372321887754E-2</v>
      </c>
      <c r="F20">
        <f>Tabla1[[#This Row],[Orchard]]-Tabla1[[#This Row],[Belive]]</f>
        <v>5.6316677779336792E-3</v>
      </c>
      <c r="G20">
        <f>Tabla1[[#This Row],[Fonarte]]-Tabla1[[#This Row],[Belive]]</f>
        <v>-3.3834563293622388E-3</v>
      </c>
    </row>
    <row r="21" spans="1:7" x14ac:dyDescent="0.25">
      <c r="A21" s="1" t="s">
        <v>5</v>
      </c>
      <c r="B21" s="2" t="s">
        <v>39</v>
      </c>
      <c r="C21">
        <v>1.9515600000000001E-2</v>
      </c>
      <c r="D21">
        <v>3.5829348962739135E-2</v>
      </c>
      <c r="E21">
        <f>Tabla1[[#This Row],[Orchard]]*0.75</f>
        <v>2.6872011722054352E-2</v>
      </c>
      <c r="F21">
        <f>Tabla1[[#This Row],[Orchard]]-Tabla1[[#This Row],[Belive]]</f>
        <v>1.6313748962739134E-2</v>
      </c>
      <c r="G21">
        <f>Tabla1[[#This Row],[Fonarte]]-Tabla1[[#This Row],[Belive]]</f>
        <v>7.3564117220543505E-3</v>
      </c>
    </row>
    <row r="22" spans="1:7" x14ac:dyDescent="0.25">
      <c r="A22" s="1" t="s">
        <v>5</v>
      </c>
      <c r="B22" s="2" t="s">
        <v>10</v>
      </c>
      <c r="C22">
        <v>3.3676634561538459E-2</v>
      </c>
      <c r="D22">
        <v>3.4659731553857147E-2</v>
      </c>
      <c r="E22">
        <f>Tabla1[[#This Row],[Orchard]]*0.75</f>
        <v>2.5994798665392858E-2</v>
      </c>
      <c r="F22">
        <f>Tabla1[[#This Row],[Orchard]]-Tabla1[[#This Row],[Belive]]</f>
        <v>9.830969923186883E-4</v>
      </c>
      <c r="G22">
        <f>Tabla1[[#This Row],[Fonarte]]-Tabla1[[#This Row],[Belive]]</f>
        <v>-7.6818358961456001E-3</v>
      </c>
    </row>
    <row r="23" spans="1:7" x14ac:dyDescent="0.25">
      <c r="A23" s="1" t="s">
        <v>5</v>
      </c>
      <c r="B23" s="2" t="s">
        <v>89</v>
      </c>
      <c r="C23">
        <v>1.6200000000000001E-5</v>
      </c>
      <c r="D23">
        <v>3.4562450342833333E-2</v>
      </c>
      <c r="E23">
        <f>Tabla1[[#This Row],[Orchard]]*0.75</f>
        <v>2.5921837757124998E-2</v>
      </c>
      <c r="F23">
        <f>Tabla1[[#This Row],[Orchard]]-Tabla1[[#This Row],[Belive]]</f>
        <v>3.4546250342833332E-2</v>
      </c>
      <c r="G23">
        <f>Tabla1[[#This Row],[Fonarte]]-Tabla1[[#This Row],[Belive]]</f>
        <v>2.5905637757124997E-2</v>
      </c>
    </row>
    <row r="24" spans="1:7" x14ac:dyDescent="0.25">
      <c r="A24" s="1" t="s">
        <v>5</v>
      </c>
      <c r="B24" s="2" t="s">
        <v>60</v>
      </c>
      <c r="C24">
        <v>2.2111329375000006E-2</v>
      </c>
      <c r="D24">
        <v>3.4547661446624994E-2</v>
      </c>
      <c r="E24">
        <f>Tabla1[[#This Row],[Orchard]]*0.75</f>
        <v>2.5910746084968746E-2</v>
      </c>
      <c r="F24">
        <f>Tabla1[[#This Row],[Orchard]]-Tabla1[[#This Row],[Belive]]</f>
        <v>1.2436332071624989E-2</v>
      </c>
      <c r="G24">
        <f>Tabla1[[#This Row],[Fonarte]]-Tabla1[[#This Row],[Belive]]</f>
        <v>3.79941670996874E-3</v>
      </c>
    </row>
    <row r="25" spans="1:7" x14ac:dyDescent="0.25">
      <c r="A25" s="1" t="s">
        <v>5</v>
      </c>
      <c r="B25" s="2" t="s">
        <v>65</v>
      </c>
      <c r="C25">
        <v>2.5720515051428573E-2</v>
      </c>
      <c r="D25">
        <v>3.4060729591499993E-2</v>
      </c>
      <c r="E25">
        <f>Tabla1[[#This Row],[Orchard]]*0.75</f>
        <v>2.5545547193624993E-2</v>
      </c>
      <c r="F25">
        <f>Tabla1[[#This Row],[Orchard]]-Tabla1[[#This Row],[Belive]]</f>
        <v>8.3402145400714202E-3</v>
      </c>
      <c r="G25">
        <f>Tabla1[[#This Row],[Fonarte]]-Tabla1[[#This Row],[Belive]]</f>
        <v>-1.7496785780357973E-4</v>
      </c>
    </row>
    <row r="26" spans="1:7" x14ac:dyDescent="0.25">
      <c r="A26" s="1" t="s">
        <v>5</v>
      </c>
      <c r="B26" s="2" t="s">
        <v>26</v>
      </c>
      <c r="C26">
        <v>1.3300357860000002E-2</v>
      </c>
      <c r="D26">
        <v>3.370305914048001E-2</v>
      </c>
      <c r="E26">
        <f>Tabla1[[#This Row],[Orchard]]*0.75</f>
        <v>2.5277294355360008E-2</v>
      </c>
      <c r="F26">
        <f>Tabla1[[#This Row],[Orchard]]-Tabla1[[#This Row],[Belive]]</f>
        <v>2.040270128048001E-2</v>
      </c>
      <c r="G26">
        <f>Tabla1[[#This Row],[Fonarte]]-Tabla1[[#This Row],[Belive]]</f>
        <v>1.1976936495360005E-2</v>
      </c>
    </row>
    <row r="27" spans="1:7" x14ac:dyDescent="0.25">
      <c r="A27" s="1" t="s">
        <v>5</v>
      </c>
      <c r="B27" s="2" t="s">
        <v>14</v>
      </c>
      <c r="C27">
        <v>3.6602277700645169E-2</v>
      </c>
      <c r="D27">
        <v>3.348253568223529E-2</v>
      </c>
      <c r="E27">
        <f>Tabla1[[#This Row],[Orchard]]*0.75</f>
        <v>2.5111901761676467E-2</v>
      </c>
      <c r="F27">
        <f>Tabla1[[#This Row],[Orchard]]-Tabla1[[#This Row],[Belive]]</f>
        <v>-3.1197420184098795E-3</v>
      </c>
      <c r="G27">
        <f>Tabla1[[#This Row],[Fonarte]]-Tabla1[[#This Row],[Belive]]</f>
        <v>-1.1490375938968702E-2</v>
      </c>
    </row>
    <row r="28" spans="1:7" x14ac:dyDescent="0.25">
      <c r="A28" s="14" t="s">
        <v>5</v>
      </c>
      <c r="B28" s="15" t="s">
        <v>8</v>
      </c>
      <c r="C28" s="18">
        <v>4.3780030144137949E-2</v>
      </c>
      <c r="D28" s="16">
        <v>3.3471294743156861E-2</v>
      </c>
      <c r="E28" s="16">
        <f>Tabla1[[#This Row],[Orchard]]*0.75</f>
        <v>2.5103471057367648E-2</v>
      </c>
      <c r="F28" s="16">
        <f>Tabla1[[#This Row],[Orchard]]-Tabla1[[#This Row],[Belive]]</f>
        <v>-1.0308735400981088E-2</v>
      </c>
      <c r="G28" s="16">
        <f>Tabla1[[#This Row],[Fonarte]]-Tabla1[[#This Row],[Belive]]</f>
        <v>-1.8676559086770302E-2</v>
      </c>
    </row>
    <row r="29" spans="1:7" x14ac:dyDescent="0.25">
      <c r="A29" s="1" t="s">
        <v>5</v>
      </c>
      <c r="B29" s="2" t="s">
        <v>55</v>
      </c>
      <c r="C29">
        <v>2.5688788200000003E-2</v>
      </c>
      <c r="D29">
        <v>3.2874050698666661E-2</v>
      </c>
      <c r="E29">
        <f>Tabla1[[#This Row],[Orchard]]*0.75</f>
        <v>2.4655538023999994E-2</v>
      </c>
      <c r="F29">
        <f>Tabla1[[#This Row],[Orchard]]-Tabla1[[#This Row],[Belive]]</f>
        <v>7.1852624986666579E-3</v>
      </c>
      <c r="G29">
        <f>Tabla1[[#This Row],[Fonarte]]-Tabla1[[#This Row],[Belive]]</f>
        <v>-1.0332501760000092E-3</v>
      </c>
    </row>
    <row r="30" spans="1:7" x14ac:dyDescent="0.25">
      <c r="A30" s="1" t="s">
        <v>5</v>
      </c>
      <c r="B30" s="2" t="s">
        <v>38</v>
      </c>
      <c r="C30">
        <v>1.9158600641538463E-2</v>
      </c>
      <c r="D30">
        <v>3.0698819974461538E-2</v>
      </c>
      <c r="E30">
        <f>Tabla1[[#This Row],[Orchard]]*0.75</f>
        <v>2.3024114980846153E-2</v>
      </c>
      <c r="F30">
        <f>Tabla1[[#This Row],[Orchard]]-Tabla1[[#This Row],[Belive]]</f>
        <v>1.1540219332923075E-2</v>
      </c>
      <c r="G30">
        <f>Tabla1[[#This Row],[Fonarte]]-Tabla1[[#This Row],[Belive]]</f>
        <v>3.86551433930769E-3</v>
      </c>
    </row>
    <row r="31" spans="1:7" x14ac:dyDescent="0.25">
      <c r="A31" s="1" t="s">
        <v>5</v>
      </c>
      <c r="B31" s="2" t="s">
        <v>53</v>
      </c>
      <c r="C31">
        <v>2.3439847230000005E-2</v>
      </c>
      <c r="D31">
        <v>2.9460561867681822E-2</v>
      </c>
      <c r="E31">
        <f>Tabla1[[#This Row],[Orchard]]*0.75</f>
        <v>2.2095421400761366E-2</v>
      </c>
      <c r="F31">
        <f>Tabla1[[#This Row],[Orchard]]-Tabla1[[#This Row],[Belive]]</f>
        <v>6.020714637681817E-3</v>
      </c>
      <c r="G31">
        <f>Tabla1[[#This Row],[Fonarte]]-Tabla1[[#This Row],[Belive]]</f>
        <v>-1.3444258292386393E-3</v>
      </c>
    </row>
    <row r="32" spans="1:7" x14ac:dyDescent="0.25">
      <c r="A32" s="1" t="s">
        <v>5</v>
      </c>
      <c r="B32" s="2" t="s">
        <v>51</v>
      </c>
      <c r="C32">
        <v>1.7548113982499999E-2</v>
      </c>
      <c r="D32">
        <v>2.8851922105899996E-2</v>
      </c>
      <c r="E32">
        <f>Tabla1[[#This Row],[Orchard]]*0.75</f>
        <v>2.1638941579424996E-2</v>
      </c>
      <c r="F32">
        <f>Tabla1[[#This Row],[Orchard]]-Tabla1[[#This Row],[Belive]]</f>
        <v>1.1303808123399997E-2</v>
      </c>
      <c r="G32">
        <f>Tabla1[[#This Row],[Fonarte]]-Tabla1[[#This Row],[Belive]]</f>
        <v>4.0908275969249973E-3</v>
      </c>
    </row>
    <row r="33" spans="1:7" x14ac:dyDescent="0.25">
      <c r="A33" s="1" t="s">
        <v>5</v>
      </c>
      <c r="B33" s="2" t="s">
        <v>86</v>
      </c>
      <c r="C33">
        <v>1.3033709999999999E-4</v>
      </c>
      <c r="D33">
        <v>2.6906049625000001E-2</v>
      </c>
      <c r="E33">
        <f>Tabla1[[#This Row],[Orchard]]*0.75</f>
        <v>2.0179537218750002E-2</v>
      </c>
      <c r="F33">
        <f>Tabla1[[#This Row],[Orchard]]-Tabla1[[#This Row],[Belive]]</f>
        <v>2.6775712525000002E-2</v>
      </c>
      <c r="G33">
        <f>Tabla1[[#This Row],[Fonarte]]-Tabla1[[#This Row],[Belive]]</f>
        <v>2.0049200118750003E-2</v>
      </c>
    </row>
    <row r="34" spans="1:7" x14ac:dyDescent="0.25">
      <c r="A34" s="1" t="s">
        <v>5</v>
      </c>
      <c r="B34" s="2" t="s">
        <v>56</v>
      </c>
      <c r="C34">
        <v>6.4566768600000015E-3</v>
      </c>
      <c r="D34">
        <v>2.6017621089916673E-2</v>
      </c>
      <c r="E34">
        <f>Tabla1[[#This Row],[Orchard]]*0.75</f>
        <v>1.9513215817437504E-2</v>
      </c>
      <c r="F34">
        <f>Tabla1[[#This Row],[Orchard]]-Tabla1[[#This Row],[Belive]]</f>
        <v>1.9560944229916673E-2</v>
      </c>
      <c r="G34">
        <f>Tabla1[[#This Row],[Fonarte]]-Tabla1[[#This Row],[Belive]]</f>
        <v>1.3056538957437502E-2</v>
      </c>
    </row>
    <row r="35" spans="1:7" x14ac:dyDescent="0.25">
      <c r="A35" s="1" t="s">
        <v>5</v>
      </c>
      <c r="B35" s="2" t="s">
        <v>57</v>
      </c>
      <c r="C35">
        <v>1.602327357692308E-2</v>
      </c>
      <c r="D35">
        <v>2.5866955219999998E-2</v>
      </c>
      <c r="E35">
        <f>Tabla1[[#This Row],[Orchard]]*0.75</f>
        <v>1.9400216414999998E-2</v>
      </c>
      <c r="F35">
        <f>Tabla1[[#This Row],[Orchard]]-Tabla1[[#This Row],[Belive]]</f>
        <v>9.8436816430769181E-3</v>
      </c>
      <c r="G35">
        <f>Tabla1[[#This Row],[Fonarte]]-Tabla1[[#This Row],[Belive]]</f>
        <v>3.3769428380769177E-3</v>
      </c>
    </row>
    <row r="36" spans="1:7" x14ac:dyDescent="0.25">
      <c r="A36" s="1" t="s">
        <v>5</v>
      </c>
      <c r="B36" s="2" t="s">
        <v>50</v>
      </c>
      <c r="C36">
        <v>1.203603975E-2</v>
      </c>
      <c r="D36">
        <v>2.5761014358239995E-2</v>
      </c>
      <c r="E36">
        <f>Tabla1[[#This Row],[Orchard]]*0.75</f>
        <v>1.9320760768679997E-2</v>
      </c>
      <c r="F36">
        <f>Tabla1[[#This Row],[Orchard]]-Tabla1[[#This Row],[Belive]]</f>
        <v>1.3724974608239996E-2</v>
      </c>
      <c r="G36">
        <f>Tabla1[[#This Row],[Fonarte]]-Tabla1[[#This Row],[Belive]]</f>
        <v>7.2847210186799977E-3</v>
      </c>
    </row>
    <row r="37" spans="1:7" x14ac:dyDescent="0.25">
      <c r="A37" s="1" t="s">
        <v>5</v>
      </c>
      <c r="B37" s="2" t="s">
        <v>75</v>
      </c>
      <c r="C37">
        <v>3.2834585249999999E-2</v>
      </c>
      <c r="D37">
        <v>2.5624089886199998E-2</v>
      </c>
      <c r="E37">
        <f>Tabla1[[#This Row],[Orchard]]*0.75</f>
        <v>1.921806741465E-2</v>
      </c>
      <c r="F37">
        <f>Tabla1[[#This Row],[Orchard]]-Tabla1[[#This Row],[Belive]]</f>
        <v>-7.2104953638000013E-3</v>
      </c>
      <c r="G37">
        <f>Tabla1[[#This Row],[Fonarte]]-Tabla1[[#This Row],[Belive]]</f>
        <v>-1.3616517835349999E-2</v>
      </c>
    </row>
    <row r="38" spans="1:7" x14ac:dyDescent="0.25">
      <c r="A38" s="1" t="s">
        <v>5</v>
      </c>
      <c r="B38" s="2" t="s">
        <v>64</v>
      </c>
      <c r="C38">
        <v>1.1824047090000001E-2</v>
      </c>
      <c r="D38">
        <v>2.4624042263916662E-2</v>
      </c>
      <c r="E38">
        <f>Tabla1[[#This Row],[Orchard]]*0.75</f>
        <v>1.8468031697937495E-2</v>
      </c>
      <c r="F38">
        <f>Tabla1[[#This Row],[Orchard]]-Tabla1[[#This Row],[Belive]]</f>
        <v>1.279999517391666E-2</v>
      </c>
      <c r="G38">
        <f>Tabla1[[#This Row],[Fonarte]]-Tabla1[[#This Row],[Belive]]</f>
        <v>6.6439846079374941E-3</v>
      </c>
    </row>
    <row r="39" spans="1:7" x14ac:dyDescent="0.25">
      <c r="A39" s="1" t="s">
        <v>5</v>
      </c>
      <c r="B39" s="2" t="s">
        <v>62</v>
      </c>
      <c r="C39">
        <v>1.6253811810000001E-2</v>
      </c>
      <c r="D39">
        <v>2.4180484796133331E-2</v>
      </c>
      <c r="E39">
        <f>Tabla1[[#This Row],[Orchard]]*0.75</f>
        <v>1.8135363597099999E-2</v>
      </c>
      <c r="F39">
        <f>Tabla1[[#This Row],[Orchard]]-Tabla1[[#This Row],[Belive]]</f>
        <v>7.9266729861333304E-3</v>
      </c>
      <c r="G39">
        <f>Tabla1[[#This Row],[Fonarte]]-Tabla1[[#This Row],[Belive]]</f>
        <v>1.8815517870999984E-3</v>
      </c>
    </row>
    <row r="40" spans="1:7" x14ac:dyDescent="0.25">
      <c r="A40" s="1" t="s">
        <v>5</v>
      </c>
      <c r="B40" s="2" t="s">
        <v>49</v>
      </c>
      <c r="C40">
        <v>7.4619777046153867E-3</v>
      </c>
      <c r="D40">
        <v>2.4095628594666671E-2</v>
      </c>
      <c r="E40">
        <f>Tabla1[[#This Row],[Orchard]]*0.75</f>
        <v>1.8071721446000003E-2</v>
      </c>
      <c r="F40">
        <f>Tabla1[[#This Row],[Orchard]]-Tabla1[[#This Row],[Belive]]</f>
        <v>1.6633650890051283E-2</v>
      </c>
      <c r="G40">
        <f>Tabla1[[#This Row],[Fonarte]]-Tabla1[[#This Row],[Belive]]</f>
        <v>1.0609743741384616E-2</v>
      </c>
    </row>
    <row r="41" spans="1:7" x14ac:dyDescent="0.25">
      <c r="A41" s="1" t="s">
        <v>5</v>
      </c>
      <c r="B41" s="2" t="s">
        <v>35</v>
      </c>
      <c r="C41">
        <v>2.4848563304117641E-2</v>
      </c>
      <c r="D41">
        <v>2.4079525451079366E-2</v>
      </c>
      <c r="E41">
        <f>Tabla1[[#This Row],[Orchard]]*0.75</f>
        <v>1.8059644088309526E-2</v>
      </c>
      <c r="F41">
        <f>Tabla1[[#This Row],[Orchard]]-Tabla1[[#This Row],[Belive]]</f>
        <v>-7.6903785303827563E-4</v>
      </c>
      <c r="G41">
        <f>Tabla1[[#This Row],[Fonarte]]-Tabla1[[#This Row],[Belive]]</f>
        <v>-6.7889192158081153E-3</v>
      </c>
    </row>
    <row r="42" spans="1:7" x14ac:dyDescent="0.25">
      <c r="A42" s="1" t="s">
        <v>5</v>
      </c>
      <c r="B42" s="2" t="s">
        <v>42</v>
      </c>
      <c r="C42">
        <v>2.0266928351999999E-2</v>
      </c>
      <c r="D42">
        <v>2.3801401580785711E-2</v>
      </c>
      <c r="E42">
        <f>Tabla1[[#This Row],[Orchard]]*0.75</f>
        <v>1.7851051185589283E-2</v>
      </c>
      <c r="F42">
        <f>Tabla1[[#This Row],[Orchard]]-Tabla1[[#This Row],[Belive]]</f>
        <v>3.5344732287857124E-3</v>
      </c>
      <c r="G42">
        <f>Tabla1[[#This Row],[Fonarte]]-Tabla1[[#This Row],[Belive]]</f>
        <v>-2.4158771664107154E-3</v>
      </c>
    </row>
    <row r="43" spans="1:7" x14ac:dyDescent="0.25">
      <c r="A43" s="1" t="s">
        <v>5</v>
      </c>
      <c r="B43" s="2" t="s">
        <v>94</v>
      </c>
      <c r="C43">
        <v>1.1016000000000001E-3</v>
      </c>
      <c r="D43">
        <v>2.3597869006875001E-2</v>
      </c>
      <c r="E43">
        <f>Tabla1[[#This Row],[Orchard]]*0.75</f>
        <v>1.7698401755156253E-2</v>
      </c>
      <c r="F43">
        <f>Tabla1[[#This Row],[Orchard]]-Tabla1[[#This Row],[Belive]]</f>
        <v>2.2496269006875E-2</v>
      </c>
      <c r="G43">
        <f>Tabla1[[#This Row],[Fonarte]]-Tabla1[[#This Row],[Belive]]</f>
        <v>1.6596801755156251E-2</v>
      </c>
    </row>
    <row r="44" spans="1:7" x14ac:dyDescent="0.25">
      <c r="A44" s="1" t="s">
        <v>5</v>
      </c>
      <c r="B44" s="2" t="s">
        <v>67</v>
      </c>
      <c r="C44">
        <v>1.267771314857143E-2</v>
      </c>
      <c r="D44">
        <v>2.3401498112999998E-2</v>
      </c>
      <c r="E44">
        <f>Tabla1[[#This Row],[Orchard]]*0.75</f>
        <v>1.755112358475E-2</v>
      </c>
      <c r="F44">
        <f>Tabla1[[#This Row],[Orchard]]-Tabla1[[#This Row],[Belive]]</f>
        <v>1.0723784964428568E-2</v>
      </c>
      <c r="G44">
        <f>Tabla1[[#This Row],[Fonarte]]-Tabla1[[#This Row],[Belive]]</f>
        <v>4.8734104361785706E-3</v>
      </c>
    </row>
    <row r="45" spans="1:7" x14ac:dyDescent="0.25">
      <c r="A45" s="1" t="s">
        <v>5</v>
      </c>
      <c r="B45" s="2" t="s">
        <v>71</v>
      </c>
      <c r="C45">
        <v>7.314359454000002E-3</v>
      </c>
      <c r="D45">
        <v>2.1705179507200006E-2</v>
      </c>
      <c r="E45">
        <f>Tabla1[[#This Row],[Orchard]]*0.75</f>
        <v>1.6278884630400003E-2</v>
      </c>
      <c r="F45">
        <f>Tabla1[[#This Row],[Orchard]]-Tabla1[[#This Row],[Belive]]</f>
        <v>1.4390820053200004E-2</v>
      </c>
      <c r="G45">
        <f>Tabla1[[#This Row],[Fonarte]]-Tabla1[[#This Row],[Belive]]</f>
        <v>8.9645251764000015E-3</v>
      </c>
    </row>
    <row r="46" spans="1:7" x14ac:dyDescent="0.25">
      <c r="A46" s="1" t="s">
        <v>5</v>
      </c>
      <c r="B46" s="2" t="s">
        <v>91</v>
      </c>
      <c r="C46">
        <v>1.9979945999999999E-4</v>
      </c>
      <c r="D46">
        <v>2.1461888463000001E-2</v>
      </c>
      <c r="E46">
        <f>Tabla1[[#This Row],[Orchard]]*0.75</f>
        <v>1.6096416347250002E-2</v>
      </c>
      <c r="F46">
        <f>Tabla1[[#This Row],[Orchard]]-Tabla1[[#This Row],[Belive]]</f>
        <v>2.1262089003000001E-2</v>
      </c>
      <c r="G46">
        <f>Tabla1[[#This Row],[Fonarte]]-Tabla1[[#This Row],[Belive]]</f>
        <v>1.5896616887250001E-2</v>
      </c>
    </row>
    <row r="47" spans="1:7" x14ac:dyDescent="0.25">
      <c r="A47" s="1" t="s">
        <v>5</v>
      </c>
      <c r="B47" s="2" t="s">
        <v>77</v>
      </c>
      <c r="C47">
        <v>7.3563895440000001E-3</v>
      </c>
      <c r="D47">
        <v>2.1447097317090907E-2</v>
      </c>
      <c r="E47">
        <f>Tabla1[[#This Row],[Orchard]]*0.75</f>
        <v>1.6085322987818181E-2</v>
      </c>
      <c r="F47">
        <f>Tabla1[[#This Row],[Orchard]]-Tabla1[[#This Row],[Belive]]</f>
        <v>1.4090707773090908E-2</v>
      </c>
      <c r="G47">
        <f>Tabla1[[#This Row],[Fonarte]]-Tabla1[[#This Row],[Belive]]</f>
        <v>8.7289334438181813E-3</v>
      </c>
    </row>
    <row r="48" spans="1:7" x14ac:dyDescent="0.25">
      <c r="A48" s="1" t="s">
        <v>5</v>
      </c>
      <c r="B48" s="2" t="s">
        <v>79</v>
      </c>
      <c r="C48">
        <v>6.6947543280000011E-3</v>
      </c>
      <c r="D48">
        <v>2.1319107475454548E-2</v>
      </c>
      <c r="E48">
        <f>Tabla1[[#This Row],[Orchard]]*0.75</f>
        <v>1.5989330606590912E-2</v>
      </c>
      <c r="F48">
        <f>Tabla1[[#This Row],[Orchard]]-Tabla1[[#This Row],[Belive]]</f>
        <v>1.4624353147454546E-2</v>
      </c>
      <c r="G48">
        <f>Tabla1[[#This Row],[Fonarte]]-Tabla1[[#This Row],[Belive]]</f>
        <v>9.2945762785909113E-3</v>
      </c>
    </row>
    <row r="49" spans="1:7" x14ac:dyDescent="0.25">
      <c r="A49" s="1" t="s">
        <v>5</v>
      </c>
      <c r="B49" s="2" t="s">
        <v>25</v>
      </c>
      <c r="C49">
        <v>1.3896771061935488E-2</v>
      </c>
      <c r="D49">
        <v>2.1151126940740742E-2</v>
      </c>
      <c r="E49">
        <f>Tabla1[[#This Row],[Orchard]]*0.75</f>
        <v>1.5863345205555556E-2</v>
      </c>
      <c r="F49">
        <f>Tabla1[[#This Row],[Orchard]]-Tabla1[[#This Row],[Belive]]</f>
        <v>7.2543558788052531E-3</v>
      </c>
      <c r="G49">
        <f>Tabla1[[#This Row],[Fonarte]]-Tabla1[[#This Row],[Belive]]</f>
        <v>1.9665741436200677E-3</v>
      </c>
    </row>
    <row r="50" spans="1:7" x14ac:dyDescent="0.25">
      <c r="A50" s="1" t="s">
        <v>5</v>
      </c>
      <c r="B50" s="2" t="s">
        <v>83</v>
      </c>
      <c r="C50">
        <v>8.391188925000001E-3</v>
      </c>
      <c r="D50">
        <v>2.0554933165391306E-2</v>
      </c>
      <c r="E50">
        <f>Tabla1[[#This Row],[Orchard]]*0.75</f>
        <v>1.5416199874043478E-2</v>
      </c>
      <c r="F50">
        <f>Tabla1[[#This Row],[Orchard]]-Tabla1[[#This Row],[Belive]]</f>
        <v>1.2163744240391305E-2</v>
      </c>
      <c r="G50">
        <f>Tabla1[[#This Row],[Fonarte]]-Tabla1[[#This Row],[Belive]]</f>
        <v>7.0250109490434774E-3</v>
      </c>
    </row>
    <row r="51" spans="1:7" x14ac:dyDescent="0.25">
      <c r="A51" s="1" t="s">
        <v>5</v>
      </c>
      <c r="B51" s="2" t="s">
        <v>11</v>
      </c>
      <c r="C51">
        <v>1.2408709400357145E-2</v>
      </c>
      <c r="D51">
        <v>1.9760216941149253E-2</v>
      </c>
      <c r="E51">
        <f>Tabla1[[#This Row],[Orchard]]*0.75</f>
        <v>1.482016270586194E-2</v>
      </c>
      <c r="F51">
        <f>Tabla1[[#This Row],[Orchard]]-Tabla1[[#This Row],[Belive]]</f>
        <v>7.3515075407921075E-3</v>
      </c>
      <c r="G51">
        <f>Tabla1[[#This Row],[Fonarte]]-Tabla1[[#This Row],[Belive]]</f>
        <v>2.4114533055047942E-3</v>
      </c>
    </row>
    <row r="52" spans="1:7" x14ac:dyDescent="0.25">
      <c r="A52" s="1" t="s">
        <v>5</v>
      </c>
      <c r="B52" s="2" t="s">
        <v>32</v>
      </c>
      <c r="C52">
        <v>2.0863513555714287E-2</v>
      </c>
      <c r="D52">
        <v>1.938472822015384E-2</v>
      </c>
      <c r="E52">
        <f>Tabla1[[#This Row],[Orchard]]*0.75</f>
        <v>1.4538546165115379E-2</v>
      </c>
      <c r="F52">
        <f>Tabla1[[#This Row],[Orchard]]-Tabla1[[#This Row],[Belive]]</f>
        <v>-1.4787853355604473E-3</v>
      </c>
      <c r="G52">
        <f>Tabla1[[#This Row],[Fonarte]]-Tabla1[[#This Row],[Belive]]</f>
        <v>-6.3249673905989082E-3</v>
      </c>
    </row>
    <row r="53" spans="1:7" x14ac:dyDescent="0.25">
      <c r="A53" s="1" t="s">
        <v>5</v>
      </c>
      <c r="B53" s="2" t="s">
        <v>18</v>
      </c>
      <c r="C53">
        <v>1.5237764954999995E-2</v>
      </c>
      <c r="D53">
        <v>1.9308827156953839E-2</v>
      </c>
      <c r="E53">
        <f>Tabla1[[#This Row],[Orchard]]*0.75</f>
        <v>1.448162036771538E-2</v>
      </c>
      <c r="F53">
        <f>Tabla1[[#This Row],[Orchard]]-Tabla1[[#This Row],[Belive]]</f>
        <v>4.0710622019538446E-3</v>
      </c>
      <c r="G53">
        <f>Tabla1[[#This Row],[Fonarte]]-Tabla1[[#This Row],[Belive]]</f>
        <v>-7.561445872846153E-4</v>
      </c>
    </row>
    <row r="54" spans="1:7" x14ac:dyDescent="0.25">
      <c r="A54" s="10" t="s">
        <v>5</v>
      </c>
      <c r="B54" s="11" t="s">
        <v>6</v>
      </c>
      <c r="C54" s="12">
        <v>1.5299928701443307E-2</v>
      </c>
      <c r="D54" s="12">
        <v>1.8906436064080007E-2</v>
      </c>
      <c r="E54" s="12">
        <f>Tabla1[[#This Row],[Orchard]]*0.75</f>
        <v>1.4179827048060006E-2</v>
      </c>
      <c r="F54" s="12">
        <f>Tabla1[[#This Row],[Orchard]]-Tabla1[[#This Row],[Belive]]</f>
        <v>3.6065073626367003E-3</v>
      </c>
      <c r="G54" s="12">
        <f>Tabla1[[#This Row],[Fonarte]]-Tabla1[[#This Row],[Belive]]</f>
        <v>-1.1201016533833007E-3</v>
      </c>
    </row>
    <row r="55" spans="1:7" x14ac:dyDescent="0.25">
      <c r="A55" s="1" t="s">
        <v>5</v>
      </c>
      <c r="B55" s="2" t="s">
        <v>23</v>
      </c>
      <c r="C55">
        <v>1.2064677621081082E-2</v>
      </c>
      <c r="D55">
        <v>1.88279479854375E-2</v>
      </c>
      <c r="E55">
        <f>Tabla1[[#This Row],[Orchard]]*0.75</f>
        <v>1.4120960989078125E-2</v>
      </c>
      <c r="F55">
        <f>Tabla1[[#This Row],[Orchard]]-Tabla1[[#This Row],[Belive]]</f>
        <v>6.7632703643564183E-3</v>
      </c>
      <c r="G55">
        <f>Tabla1[[#This Row],[Fonarte]]-Tabla1[[#This Row],[Belive]]</f>
        <v>2.0562833679970433E-3</v>
      </c>
    </row>
    <row r="56" spans="1:7" x14ac:dyDescent="0.25">
      <c r="A56" s="1" t="s">
        <v>5</v>
      </c>
      <c r="B56" s="2" t="s">
        <v>70</v>
      </c>
      <c r="C56">
        <v>1.1151444600000001E-2</v>
      </c>
      <c r="D56">
        <v>1.8782107237964286E-2</v>
      </c>
      <c r="E56">
        <f>Tabla1[[#This Row],[Orchard]]*0.75</f>
        <v>1.4086580428473215E-2</v>
      </c>
      <c r="F56">
        <f>Tabla1[[#This Row],[Orchard]]-Tabla1[[#This Row],[Belive]]</f>
        <v>7.6306626379642854E-3</v>
      </c>
      <c r="G56">
        <f>Tabla1[[#This Row],[Fonarte]]-Tabla1[[#This Row],[Belive]]</f>
        <v>2.9351358284732138E-3</v>
      </c>
    </row>
    <row r="57" spans="1:7" x14ac:dyDescent="0.25">
      <c r="A57" s="1" t="s">
        <v>5</v>
      </c>
      <c r="B57" s="2" t="s">
        <v>44</v>
      </c>
      <c r="C57">
        <v>1.7771025240000005E-2</v>
      </c>
      <c r="D57">
        <v>1.8171885611877554E-2</v>
      </c>
      <c r="E57">
        <f>Tabla1[[#This Row],[Orchard]]*0.75</f>
        <v>1.3628914208908166E-2</v>
      </c>
      <c r="F57">
        <f>Tabla1[[#This Row],[Orchard]]-Tabla1[[#This Row],[Belive]]</f>
        <v>4.00860371877549E-4</v>
      </c>
      <c r="G57">
        <f>Tabla1[[#This Row],[Fonarte]]-Tabla1[[#This Row],[Belive]]</f>
        <v>-4.1421110310918396E-3</v>
      </c>
    </row>
    <row r="58" spans="1:7" x14ac:dyDescent="0.25">
      <c r="A58" s="1" t="s">
        <v>5</v>
      </c>
      <c r="B58" s="2" t="s">
        <v>59</v>
      </c>
      <c r="C58">
        <v>7.5329185371428567E-3</v>
      </c>
      <c r="D58">
        <v>1.7608507519954551E-2</v>
      </c>
      <c r="E58">
        <f>Tabla1[[#This Row],[Orchard]]*0.75</f>
        <v>1.3206380639965914E-2</v>
      </c>
      <c r="F58">
        <f>Tabla1[[#This Row],[Orchard]]-Tabla1[[#This Row],[Belive]]</f>
        <v>1.0075588982811693E-2</v>
      </c>
      <c r="G58">
        <f>Tabla1[[#This Row],[Fonarte]]-Tabla1[[#This Row],[Belive]]</f>
        <v>5.6734621028230571E-3</v>
      </c>
    </row>
    <row r="59" spans="1:7" x14ac:dyDescent="0.25">
      <c r="A59" s="1" t="s">
        <v>5</v>
      </c>
      <c r="B59" s="2" t="s">
        <v>78</v>
      </c>
      <c r="C59">
        <v>5.1464633850000002E-3</v>
      </c>
      <c r="D59">
        <v>1.6167533230875001E-2</v>
      </c>
      <c r="E59">
        <f>Tabla1[[#This Row],[Orchard]]*0.75</f>
        <v>1.2125649923156252E-2</v>
      </c>
      <c r="F59">
        <f>Tabla1[[#This Row],[Orchard]]-Tabla1[[#This Row],[Belive]]</f>
        <v>1.1021069845875E-2</v>
      </c>
      <c r="G59">
        <f>Tabla1[[#This Row],[Fonarte]]-Tabla1[[#This Row],[Belive]]</f>
        <v>6.9791865381562514E-3</v>
      </c>
    </row>
    <row r="60" spans="1:7" x14ac:dyDescent="0.25">
      <c r="A60" s="1" t="s">
        <v>5</v>
      </c>
      <c r="B60" s="2" t="s">
        <v>82</v>
      </c>
      <c r="C60">
        <v>2.8465055235000005E-2</v>
      </c>
      <c r="D60">
        <v>1.60821727436E-2</v>
      </c>
      <c r="E60">
        <f>Tabla1[[#This Row],[Orchard]]*0.75</f>
        <v>1.20616295577E-2</v>
      </c>
      <c r="F60">
        <f>Tabla1[[#This Row],[Orchard]]-Tabla1[[#This Row],[Belive]]</f>
        <v>-1.2382882491400005E-2</v>
      </c>
      <c r="G60">
        <f>Tabla1[[#This Row],[Fonarte]]-Tabla1[[#This Row],[Belive]]</f>
        <v>-1.6403425677300007E-2</v>
      </c>
    </row>
    <row r="61" spans="1:7" x14ac:dyDescent="0.25">
      <c r="A61" s="1" t="s">
        <v>5</v>
      </c>
      <c r="B61" s="2" t="s">
        <v>22</v>
      </c>
      <c r="C61">
        <v>1.2349599432631581E-2</v>
      </c>
      <c r="D61">
        <v>1.5812196821840003E-2</v>
      </c>
      <c r="E61">
        <f>Tabla1[[#This Row],[Orchard]]*0.75</f>
        <v>1.1859147616380003E-2</v>
      </c>
      <c r="F61">
        <f>Tabla1[[#This Row],[Orchard]]-Tabla1[[#This Row],[Belive]]</f>
        <v>3.462597389208422E-3</v>
      </c>
      <c r="G61">
        <f>Tabla1[[#This Row],[Fonarte]]-Tabla1[[#This Row],[Belive]]</f>
        <v>-4.9045181625157787E-4</v>
      </c>
    </row>
    <row r="62" spans="1:7" x14ac:dyDescent="0.25">
      <c r="A62" s="1" t="s">
        <v>5</v>
      </c>
      <c r="B62" s="2" t="s">
        <v>45</v>
      </c>
      <c r="C62">
        <v>1.2950377967368424E-2</v>
      </c>
      <c r="D62">
        <v>1.4212694430283017E-2</v>
      </c>
      <c r="E62">
        <f>Tabla1[[#This Row],[Orchard]]*0.75</f>
        <v>1.0659520822712263E-2</v>
      </c>
      <c r="F62">
        <f>Tabla1[[#This Row],[Orchard]]-Tabla1[[#This Row],[Belive]]</f>
        <v>1.2623164629145932E-3</v>
      </c>
      <c r="G62">
        <f>Tabla1[[#This Row],[Fonarte]]-Tabla1[[#This Row],[Belive]]</f>
        <v>-2.2908571446561606E-3</v>
      </c>
    </row>
    <row r="63" spans="1:7" x14ac:dyDescent="0.25">
      <c r="A63" s="1" t="s">
        <v>5</v>
      </c>
      <c r="B63" s="2" t="s">
        <v>74</v>
      </c>
      <c r="C63">
        <v>1.920308418E-2</v>
      </c>
      <c r="D63">
        <v>1.4205868969166665E-2</v>
      </c>
      <c r="E63">
        <f>Tabla1[[#This Row],[Orchard]]*0.75</f>
        <v>1.0654401726874999E-2</v>
      </c>
      <c r="F63">
        <f>Tabla1[[#This Row],[Orchard]]-Tabla1[[#This Row],[Belive]]</f>
        <v>-4.9972152108333345E-3</v>
      </c>
      <c r="G63">
        <f>Tabla1[[#This Row],[Fonarte]]-Tabla1[[#This Row],[Belive]]</f>
        <v>-8.5486824531250012E-3</v>
      </c>
    </row>
    <row r="64" spans="1:7" x14ac:dyDescent="0.25">
      <c r="A64" s="1" t="s">
        <v>5</v>
      </c>
      <c r="B64" s="2" t="s">
        <v>34</v>
      </c>
      <c r="C64">
        <v>1.7705840163157894E-2</v>
      </c>
      <c r="D64">
        <v>1.3347443049515158E-2</v>
      </c>
      <c r="E64">
        <f>Tabla1[[#This Row],[Orchard]]*0.75</f>
        <v>1.0010582287136369E-2</v>
      </c>
      <c r="F64">
        <f>Tabla1[[#This Row],[Orchard]]-Tabla1[[#This Row],[Belive]]</f>
        <v>-4.3583971136427358E-3</v>
      </c>
      <c r="G64">
        <f>Tabla1[[#This Row],[Fonarte]]-Tabla1[[#This Row],[Belive]]</f>
        <v>-7.6952578760215249E-3</v>
      </c>
    </row>
    <row r="65" spans="1:7" x14ac:dyDescent="0.25">
      <c r="A65" s="1" t="s">
        <v>5</v>
      </c>
      <c r="B65" s="2" t="s">
        <v>20</v>
      </c>
      <c r="C65">
        <v>2.3284696628571428E-2</v>
      </c>
      <c r="D65">
        <v>1.2406049871749999E-2</v>
      </c>
      <c r="E65">
        <f>Tabla1[[#This Row],[Orchard]]*0.75</f>
        <v>9.3045374038124989E-3</v>
      </c>
      <c r="F65">
        <f>Tabla1[[#This Row],[Orchard]]-Tabla1[[#This Row],[Belive]]</f>
        <v>-1.0878646756821429E-2</v>
      </c>
      <c r="G65">
        <f>Tabla1[[#This Row],[Fonarte]]-Tabla1[[#This Row],[Belive]]</f>
        <v>-1.3980159224758929E-2</v>
      </c>
    </row>
    <row r="66" spans="1:7" x14ac:dyDescent="0.25">
      <c r="A66" s="1" t="s">
        <v>5</v>
      </c>
      <c r="B66" s="2" t="s">
        <v>30</v>
      </c>
      <c r="C66">
        <v>1.801538035483146E-2</v>
      </c>
      <c r="D66">
        <v>1.2105804678845066E-2</v>
      </c>
      <c r="E66">
        <f>Tabla1[[#This Row],[Orchard]]*0.75</f>
        <v>9.0793535091337994E-3</v>
      </c>
      <c r="F66">
        <f>Tabla1[[#This Row],[Orchard]]-Tabla1[[#This Row],[Belive]]</f>
        <v>-5.9095756759863938E-3</v>
      </c>
      <c r="G66">
        <f>Tabla1[[#This Row],[Fonarte]]-Tabla1[[#This Row],[Belive]]</f>
        <v>-8.9360268456976609E-3</v>
      </c>
    </row>
    <row r="67" spans="1:7" x14ac:dyDescent="0.25">
      <c r="A67" s="1" t="s">
        <v>5</v>
      </c>
      <c r="B67" s="2" t="s">
        <v>96</v>
      </c>
      <c r="C67">
        <v>8.9100000000000008E-4</v>
      </c>
      <c r="D67">
        <v>1.1847653117600001E-2</v>
      </c>
      <c r="E67">
        <f>Tabla1[[#This Row],[Orchard]]*0.75</f>
        <v>8.8857398382000009E-3</v>
      </c>
      <c r="F67">
        <f>Tabla1[[#This Row],[Orchard]]-Tabla1[[#This Row],[Belive]]</f>
        <v>1.0956653117600001E-2</v>
      </c>
      <c r="G67">
        <f>Tabla1[[#This Row],[Fonarte]]-Tabla1[[#This Row],[Belive]]</f>
        <v>7.9947398382000014E-3</v>
      </c>
    </row>
    <row r="68" spans="1:7" x14ac:dyDescent="0.25">
      <c r="A68" s="1" t="s">
        <v>5</v>
      </c>
      <c r="B68" s="2" t="s">
        <v>41</v>
      </c>
      <c r="C68">
        <v>8.7883663499999983E-3</v>
      </c>
      <c r="D68">
        <v>1.1815437862666667E-2</v>
      </c>
      <c r="E68">
        <f>Tabla1[[#This Row],[Orchard]]*0.75</f>
        <v>8.8615783970000007E-3</v>
      </c>
      <c r="F68">
        <f>Tabla1[[#This Row],[Orchard]]-Tabla1[[#This Row],[Belive]]</f>
        <v>3.0270715126666688E-3</v>
      </c>
      <c r="G68">
        <f>Tabla1[[#This Row],[Fonarte]]-Tabla1[[#This Row],[Belive]]</f>
        <v>7.3212047000002431E-5</v>
      </c>
    </row>
    <row r="69" spans="1:7" x14ac:dyDescent="0.25">
      <c r="A69" s="1" t="s">
        <v>5</v>
      </c>
      <c r="B69" s="2" t="s">
        <v>102</v>
      </c>
      <c r="C69">
        <v>1.6200000000000001E-5</v>
      </c>
      <c r="D69">
        <v>1.1304999999999999E-2</v>
      </c>
      <c r="E69">
        <f>Tabla1[[#This Row],[Orchard]]*0.75</f>
        <v>8.4787500000000002E-3</v>
      </c>
      <c r="F69">
        <f>Tabla1[[#This Row],[Orchard]]-Tabla1[[#This Row],[Belive]]</f>
        <v>1.12888E-2</v>
      </c>
      <c r="G69">
        <f>Tabla1[[#This Row],[Fonarte]]-Tabla1[[#This Row],[Belive]]</f>
        <v>8.462550000000001E-3</v>
      </c>
    </row>
    <row r="70" spans="1:7" x14ac:dyDescent="0.25">
      <c r="A70" s="1" t="s">
        <v>5</v>
      </c>
      <c r="B70" s="2" t="s">
        <v>97</v>
      </c>
      <c r="C70">
        <v>4.6980000000000004E-4</v>
      </c>
      <c r="D70">
        <v>1.0982E-2</v>
      </c>
      <c r="E70">
        <f>Tabla1[[#This Row],[Orchard]]*0.75</f>
        <v>8.2365000000000008E-3</v>
      </c>
      <c r="F70">
        <f>Tabla1[[#This Row],[Orchard]]-Tabla1[[#This Row],[Belive]]</f>
        <v>1.0512200000000001E-2</v>
      </c>
      <c r="G70">
        <f>Tabla1[[#This Row],[Fonarte]]-Tabla1[[#This Row],[Belive]]</f>
        <v>7.7667000000000005E-3</v>
      </c>
    </row>
    <row r="71" spans="1:7" x14ac:dyDescent="0.25">
      <c r="A71" s="1" t="s">
        <v>5</v>
      </c>
      <c r="B71" s="2" t="s">
        <v>95</v>
      </c>
      <c r="C71">
        <v>3.5640000000000004E-4</v>
      </c>
      <c r="D71">
        <v>1.0798987855285715E-2</v>
      </c>
      <c r="E71">
        <f>Tabla1[[#This Row],[Orchard]]*0.75</f>
        <v>8.0992408914642867E-3</v>
      </c>
      <c r="F71">
        <f>Tabla1[[#This Row],[Orchard]]-Tabla1[[#This Row],[Belive]]</f>
        <v>1.0442587855285715E-2</v>
      </c>
      <c r="G71">
        <f>Tabla1[[#This Row],[Fonarte]]-Tabla1[[#This Row],[Belive]]</f>
        <v>7.7428408914642869E-3</v>
      </c>
    </row>
    <row r="72" spans="1:7" x14ac:dyDescent="0.25">
      <c r="A72" s="1" t="s">
        <v>5</v>
      </c>
      <c r="B72" s="2" t="s">
        <v>92</v>
      </c>
      <c r="C72">
        <v>5.4269190000000008E-4</v>
      </c>
      <c r="D72">
        <v>1.0658942368250001E-2</v>
      </c>
      <c r="E72">
        <f>Tabla1[[#This Row],[Orchard]]*0.75</f>
        <v>7.9942067761874999E-3</v>
      </c>
      <c r="F72">
        <f>Tabla1[[#This Row],[Orchard]]-Tabla1[[#This Row],[Belive]]</f>
        <v>1.0116250468250002E-2</v>
      </c>
      <c r="G72">
        <f>Tabla1[[#This Row],[Fonarte]]-Tabla1[[#This Row],[Belive]]</f>
        <v>7.4515148761874995E-3</v>
      </c>
    </row>
    <row r="73" spans="1:7" x14ac:dyDescent="0.25">
      <c r="A73" s="1" t="s">
        <v>5</v>
      </c>
      <c r="B73" s="2" t="s">
        <v>73</v>
      </c>
      <c r="C73">
        <v>5.75009982E-3</v>
      </c>
      <c r="D73">
        <v>1.0335743467428571E-2</v>
      </c>
      <c r="E73">
        <f>Tabla1[[#This Row],[Orchard]]*0.75</f>
        <v>7.7518076005714288E-3</v>
      </c>
      <c r="F73">
        <f>Tabla1[[#This Row],[Orchard]]-Tabla1[[#This Row],[Belive]]</f>
        <v>4.5856436474285712E-3</v>
      </c>
      <c r="G73">
        <f>Tabla1[[#This Row],[Fonarte]]-Tabla1[[#This Row],[Belive]]</f>
        <v>2.0017077805714288E-3</v>
      </c>
    </row>
    <row r="74" spans="1:7" x14ac:dyDescent="0.25">
      <c r="A74" s="1" t="s">
        <v>5</v>
      </c>
      <c r="B74" s="2" t="s">
        <v>80</v>
      </c>
      <c r="C74">
        <v>7.3229807699999993E-3</v>
      </c>
      <c r="D74">
        <v>1.0226236155555556E-2</v>
      </c>
      <c r="E74">
        <f>Tabla1[[#This Row],[Orchard]]*0.75</f>
        <v>7.6696771166666674E-3</v>
      </c>
      <c r="F74">
        <f>Tabla1[[#This Row],[Orchard]]-Tabla1[[#This Row],[Belive]]</f>
        <v>2.9032553855555567E-3</v>
      </c>
      <c r="G74">
        <f>Tabla1[[#This Row],[Fonarte]]-Tabla1[[#This Row],[Belive]]</f>
        <v>3.466963466666681E-4</v>
      </c>
    </row>
    <row r="75" spans="1:7" x14ac:dyDescent="0.25">
      <c r="A75" s="1" t="s">
        <v>5</v>
      </c>
      <c r="B75" s="2" t="s">
        <v>85</v>
      </c>
      <c r="C75">
        <v>4.8600000000000002E-5</v>
      </c>
      <c r="D75">
        <v>9.9653156674285714E-3</v>
      </c>
      <c r="E75">
        <f>Tabla1[[#This Row],[Orchard]]*0.75</f>
        <v>7.4739867505714281E-3</v>
      </c>
      <c r="F75">
        <f>Tabla1[[#This Row],[Orchard]]-Tabla1[[#This Row],[Belive]]</f>
        <v>9.916715667428572E-3</v>
      </c>
      <c r="G75">
        <f>Tabla1[[#This Row],[Fonarte]]-Tabla1[[#This Row],[Belive]]</f>
        <v>7.4253867505714279E-3</v>
      </c>
    </row>
    <row r="76" spans="1:7" x14ac:dyDescent="0.25">
      <c r="A76" s="1" t="s">
        <v>5</v>
      </c>
      <c r="B76" s="2" t="s">
        <v>29</v>
      </c>
      <c r="C76">
        <v>1.4318939126250001E-2</v>
      </c>
      <c r="D76">
        <v>9.5808363046086999E-3</v>
      </c>
      <c r="E76">
        <f>Tabla1[[#This Row],[Orchard]]*0.75</f>
        <v>7.1856272284565245E-3</v>
      </c>
      <c r="F76">
        <f>Tabla1[[#This Row],[Orchard]]-Tabla1[[#This Row],[Belive]]</f>
        <v>-4.7381028216413011E-3</v>
      </c>
      <c r="G76">
        <f>Tabla1[[#This Row],[Fonarte]]-Tabla1[[#This Row],[Belive]]</f>
        <v>-7.1333118977934765E-3</v>
      </c>
    </row>
    <row r="77" spans="1:7" x14ac:dyDescent="0.25">
      <c r="A77" s="1" t="s">
        <v>5</v>
      </c>
      <c r="B77" s="2" t="s">
        <v>63</v>
      </c>
      <c r="C77">
        <v>2.2181660999999997E-3</v>
      </c>
      <c r="D77">
        <v>9.5762224877647076E-3</v>
      </c>
      <c r="E77">
        <f>Tabla1[[#This Row],[Orchard]]*0.75</f>
        <v>7.1821668658235312E-3</v>
      </c>
      <c r="F77">
        <f>Tabla1[[#This Row],[Orchard]]-Tabla1[[#This Row],[Belive]]</f>
        <v>7.3580563877647075E-3</v>
      </c>
      <c r="G77">
        <f>Tabla1[[#This Row],[Fonarte]]-Tabla1[[#This Row],[Belive]]</f>
        <v>4.964000765823531E-3</v>
      </c>
    </row>
    <row r="78" spans="1:7" x14ac:dyDescent="0.25">
      <c r="A78" s="1" t="s">
        <v>5</v>
      </c>
      <c r="B78" s="2" t="s">
        <v>100</v>
      </c>
      <c r="C78">
        <v>8.1000000000000004E-6</v>
      </c>
      <c r="D78">
        <v>9.3048383231999991E-3</v>
      </c>
      <c r="E78">
        <f>Tabla1[[#This Row],[Orchard]]*0.75</f>
        <v>6.9786287423999997E-3</v>
      </c>
      <c r="F78">
        <f>Tabla1[[#This Row],[Orchard]]-Tabla1[[#This Row],[Belive]]</f>
        <v>9.2967383231999986E-3</v>
      </c>
      <c r="G78">
        <f>Tabla1[[#This Row],[Fonarte]]-Tabla1[[#This Row],[Belive]]</f>
        <v>6.9705287424000001E-3</v>
      </c>
    </row>
    <row r="79" spans="1:7" x14ac:dyDescent="0.25">
      <c r="A79" s="1" t="s">
        <v>5</v>
      </c>
      <c r="B79" s="9" t="s">
        <v>9</v>
      </c>
      <c r="C79">
        <v>2.0851688061627904E-2</v>
      </c>
      <c r="D79">
        <v>8.6689320937999997E-3</v>
      </c>
      <c r="E79">
        <f>Tabla1[[#This Row],[Orchard]]*0.75</f>
        <v>6.5016990703499998E-3</v>
      </c>
      <c r="F79">
        <f>Tabla1[[#This Row],[Orchard]]-Tabla1[[#This Row],[Belive]]</f>
        <v>-1.2182755967827905E-2</v>
      </c>
      <c r="G79">
        <f>Tabla1[[#This Row],[Fonarte]]-Tabla1[[#This Row],[Belive]]</f>
        <v>-1.4349988991277905E-2</v>
      </c>
    </row>
    <row r="80" spans="1:7" x14ac:dyDescent="0.25">
      <c r="A80" s="1" t="s">
        <v>5</v>
      </c>
      <c r="B80" s="2" t="s">
        <v>48</v>
      </c>
      <c r="C80">
        <v>1.655901510792453E-2</v>
      </c>
      <c r="D80">
        <v>7.7692091785238138E-3</v>
      </c>
      <c r="E80">
        <f>Tabla1[[#This Row],[Orchard]]*0.75</f>
        <v>5.8269068838928606E-3</v>
      </c>
      <c r="F80">
        <f>Tabla1[[#This Row],[Orchard]]-Tabla1[[#This Row],[Belive]]</f>
        <v>-8.7898059294007173E-3</v>
      </c>
      <c r="G80">
        <f>Tabla1[[#This Row],[Fonarte]]-Tabla1[[#This Row],[Belive]]</f>
        <v>-1.0732108224031669E-2</v>
      </c>
    </row>
    <row r="81" spans="1:7" x14ac:dyDescent="0.25">
      <c r="A81" s="1" t="s">
        <v>5</v>
      </c>
      <c r="B81" s="2" t="s">
        <v>101</v>
      </c>
      <c r="C81">
        <v>1.4904E-3</v>
      </c>
      <c r="D81">
        <v>7.7585338846666669E-3</v>
      </c>
      <c r="E81">
        <f>Tabla1[[#This Row],[Orchard]]*0.75</f>
        <v>5.8189004135E-3</v>
      </c>
      <c r="F81">
        <f>Tabla1[[#This Row],[Orchard]]-Tabla1[[#This Row],[Belive]]</f>
        <v>6.2681338846666667E-3</v>
      </c>
      <c r="G81">
        <f>Tabla1[[#This Row],[Fonarte]]-Tabla1[[#This Row],[Belive]]</f>
        <v>4.3285004134999997E-3</v>
      </c>
    </row>
    <row r="82" spans="1:7" x14ac:dyDescent="0.25">
      <c r="A82" s="1" t="s">
        <v>5</v>
      </c>
      <c r="B82" s="2" t="s">
        <v>93</v>
      </c>
      <c r="C82">
        <v>3.4830000000000001E-4</v>
      </c>
      <c r="D82">
        <v>7.4617464240000009E-3</v>
      </c>
      <c r="E82">
        <f>Tabla1[[#This Row],[Orchard]]*0.75</f>
        <v>5.5963098180000009E-3</v>
      </c>
      <c r="F82">
        <f>Tabla1[[#This Row],[Orchard]]-Tabla1[[#This Row],[Belive]]</f>
        <v>7.1134464240000007E-3</v>
      </c>
      <c r="G82">
        <f>Tabla1[[#This Row],[Fonarte]]-Tabla1[[#This Row],[Belive]]</f>
        <v>5.2480098180000007E-3</v>
      </c>
    </row>
    <row r="83" spans="1:7" x14ac:dyDescent="0.25">
      <c r="A83" s="1" t="s">
        <v>5</v>
      </c>
      <c r="B83" s="2" t="s">
        <v>99</v>
      </c>
      <c r="C83">
        <v>8.8686899999999979E-6</v>
      </c>
      <c r="D83">
        <v>7.3213333333333333E-3</v>
      </c>
      <c r="E83">
        <f>Tabla1[[#This Row],[Orchard]]*0.75</f>
        <v>5.4910000000000002E-3</v>
      </c>
      <c r="F83">
        <f>Tabla1[[#This Row],[Orchard]]-Tabla1[[#This Row],[Belive]]</f>
        <v>7.3124646433333331E-3</v>
      </c>
      <c r="G83">
        <f>Tabla1[[#This Row],[Fonarte]]-Tabla1[[#This Row],[Belive]]</f>
        <v>5.48213131E-3</v>
      </c>
    </row>
    <row r="84" spans="1:7" x14ac:dyDescent="0.25">
      <c r="A84" s="14" t="s">
        <v>5</v>
      </c>
      <c r="B84" s="15" t="s">
        <v>28</v>
      </c>
      <c r="C84" s="16">
        <v>1.1514947626956522E-2</v>
      </c>
      <c r="D84" s="16">
        <v>7.2526298892480034E-3</v>
      </c>
      <c r="E84" s="16">
        <f>Tabla1[[#This Row],[Orchard]]*0.75</f>
        <v>5.4394724169360021E-3</v>
      </c>
      <c r="F84" s="16">
        <f>Tabla1[[#This Row],[Orchard]]-Tabla1[[#This Row],[Belive]]</f>
        <v>-4.2623177377085191E-3</v>
      </c>
      <c r="G84" s="16">
        <f>Tabla1[[#This Row],[Fonarte]]-Tabla1[[#This Row],[Belive]]</f>
        <v>-6.0754752100205204E-3</v>
      </c>
    </row>
    <row r="85" spans="1:7" x14ac:dyDescent="0.25">
      <c r="A85" s="1" t="s">
        <v>5</v>
      </c>
      <c r="B85" s="2" t="s">
        <v>87</v>
      </c>
      <c r="C85">
        <v>3.3615000000000003E-5</v>
      </c>
      <c r="D85">
        <v>7.0995190525000003E-3</v>
      </c>
      <c r="E85">
        <f>Tabla1[[#This Row],[Orchard]]*0.75</f>
        <v>5.3246392893750005E-3</v>
      </c>
      <c r="F85">
        <f>Tabla1[[#This Row],[Orchard]]-Tabla1[[#This Row],[Belive]]</f>
        <v>7.0659040525000005E-3</v>
      </c>
      <c r="G85">
        <f>Tabla1[[#This Row],[Fonarte]]-Tabla1[[#This Row],[Belive]]</f>
        <v>5.2910242893750006E-3</v>
      </c>
    </row>
    <row r="86" spans="1:7" x14ac:dyDescent="0.25">
      <c r="A86" s="1" t="s">
        <v>5</v>
      </c>
      <c r="B86" s="2" t="s">
        <v>21</v>
      </c>
      <c r="C86">
        <v>1.0013321723773588E-2</v>
      </c>
      <c r="D86">
        <v>6.8681013052302132E-3</v>
      </c>
      <c r="E86">
        <f>Tabla1[[#This Row],[Orchard]]*0.75</f>
        <v>5.1510759789226597E-3</v>
      </c>
      <c r="F86">
        <f>Tabla1[[#This Row],[Orchard]]-Tabla1[[#This Row],[Belive]]</f>
        <v>-3.1452204185433751E-3</v>
      </c>
      <c r="G86">
        <f>Tabla1[[#This Row],[Fonarte]]-Tabla1[[#This Row],[Belive]]</f>
        <v>-4.8622457448509286E-3</v>
      </c>
    </row>
    <row r="87" spans="1:7" x14ac:dyDescent="0.25">
      <c r="A87" s="1" t="s">
        <v>5</v>
      </c>
      <c r="B87" s="2" t="s">
        <v>37</v>
      </c>
      <c r="C87">
        <v>9.8978621320879121E-3</v>
      </c>
      <c r="D87">
        <v>6.7415593204000028E-3</v>
      </c>
      <c r="E87">
        <f>Tabla1[[#This Row],[Orchard]]*0.75</f>
        <v>5.0561694903000021E-3</v>
      </c>
      <c r="F87">
        <f>Tabla1[[#This Row],[Orchard]]-Tabla1[[#This Row],[Belive]]</f>
        <v>-3.1563028116879093E-3</v>
      </c>
      <c r="G87">
        <f>Tabla1[[#This Row],[Fonarte]]-Tabla1[[#This Row],[Belive]]</f>
        <v>-4.84169264178791E-3</v>
      </c>
    </row>
    <row r="88" spans="1:7" x14ac:dyDescent="0.25">
      <c r="A88" s="1" t="s">
        <v>5</v>
      </c>
      <c r="B88" s="2" t="s">
        <v>84</v>
      </c>
      <c r="C88">
        <v>9.0655929000000007E-3</v>
      </c>
      <c r="D88">
        <v>6.635880703714285E-3</v>
      </c>
      <c r="E88">
        <f>Tabla1[[#This Row],[Orchard]]*0.75</f>
        <v>4.9769105277857138E-3</v>
      </c>
      <c r="F88">
        <f>Tabla1[[#This Row],[Orchard]]-Tabla1[[#This Row],[Belive]]</f>
        <v>-2.4297121962857157E-3</v>
      </c>
      <c r="G88">
        <f>Tabla1[[#This Row],[Fonarte]]-Tabla1[[#This Row],[Belive]]</f>
        <v>-4.0886823722142869E-3</v>
      </c>
    </row>
    <row r="89" spans="1:7" x14ac:dyDescent="0.25">
      <c r="A89" s="1" t="s">
        <v>5</v>
      </c>
      <c r="B89" s="2" t="s">
        <v>16</v>
      </c>
      <c r="C89">
        <v>3.8728725872727273E-3</v>
      </c>
      <c r="D89">
        <v>5.5759569890746286E-3</v>
      </c>
      <c r="E89">
        <f>Tabla1[[#This Row],[Orchard]]*0.75</f>
        <v>4.1819677418059717E-3</v>
      </c>
      <c r="F89">
        <f>Tabla1[[#This Row],[Orchard]]-Tabla1[[#This Row],[Belive]]</f>
        <v>1.7030844018019013E-3</v>
      </c>
      <c r="G89">
        <f>Tabla1[[#This Row],[Fonarte]]-Tabla1[[#This Row],[Belive]]</f>
        <v>3.0909515453324439E-4</v>
      </c>
    </row>
    <row r="90" spans="1:7" x14ac:dyDescent="0.25">
      <c r="B90" s="2"/>
    </row>
    <row r="91" spans="1:7" x14ac:dyDescent="0.25">
      <c r="A91" t="s">
        <v>106</v>
      </c>
      <c r="B91" s="2"/>
      <c r="C91">
        <f>AVERAGE(C2:C90)</f>
        <v>1.8099274617099842E-2</v>
      </c>
      <c r="D91">
        <f t="shared" ref="D91:E91" si="0">AVERAGE(D2:D90)</f>
        <v>2.6189299612948306E-2</v>
      </c>
      <c r="E91">
        <f t="shared" si="0"/>
        <v>1.9641974709711244E-2</v>
      </c>
      <c r="F91" s="6">
        <f>D91-C91</f>
        <v>8.0900249958484639E-3</v>
      </c>
      <c r="G91" s="7">
        <f>E91-C91</f>
        <v>1.5427000926114022E-3</v>
      </c>
    </row>
    <row r="92" spans="1:7" x14ac:dyDescent="0.25">
      <c r="B92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topLeftCell="A82" workbookViewId="0">
      <selection activeCell="D95" sqref="D95"/>
    </sheetView>
  </sheetViews>
  <sheetFormatPr baseColWidth="10" defaultRowHeight="15.75" x14ac:dyDescent="0.25"/>
  <cols>
    <col min="1" max="1" width="14.875" bestFit="1" customWidth="1"/>
    <col min="6" max="6" width="25.625" customWidth="1"/>
    <col min="7" max="7" width="25.25" customWidth="1"/>
    <col min="9" max="9" width="18.75" bestFit="1" customWidth="1"/>
    <col min="14" max="14" width="25.625" customWidth="1"/>
    <col min="15" max="15" width="25.25" customWidth="1"/>
  </cols>
  <sheetData>
    <row r="1" spans="1:15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104</v>
      </c>
      <c r="G1" s="21" t="s">
        <v>105</v>
      </c>
      <c r="I1" s="19" t="s">
        <v>0</v>
      </c>
      <c r="J1" s="20" t="s">
        <v>1</v>
      </c>
      <c r="K1" s="20" t="s">
        <v>2</v>
      </c>
      <c r="L1" s="20" t="s">
        <v>3</v>
      </c>
      <c r="M1" s="20" t="s">
        <v>4</v>
      </c>
      <c r="N1" s="20" t="s">
        <v>104</v>
      </c>
      <c r="O1" s="21" t="s">
        <v>105</v>
      </c>
    </row>
    <row r="2" spans="1:15" x14ac:dyDescent="0.25">
      <c r="A2" s="3" t="s">
        <v>107</v>
      </c>
      <c r="B2" s="4" t="s">
        <v>7</v>
      </c>
      <c r="C2" s="4">
        <v>9.283967993879999E-2</v>
      </c>
      <c r="D2">
        <v>0.14598195979694442</v>
      </c>
      <c r="E2" s="4">
        <f>Tabla2[[#This Row],[Orchard]]*0.75</f>
        <v>0.10948646984770832</v>
      </c>
      <c r="F2" s="4">
        <f>Tabla2[[#This Row],[Orchard]]-Tabla2[[#This Row],[Belive]]</f>
        <v>5.3142279858144431E-2</v>
      </c>
      <c r="G2" s="5">
        <f>Tabla2[[#This Row],[Fonarte]]-Tabla2[[#This Row],[Belive]]</f>
        <v>1.6646789908908333E-2</v>
      </c>
      <c r="I2" s="3" t="s">
        <v>108</v>
      </c>
      <c r="J2" s="4" t="s">
        <v>7</v>
      </c>
      <c r="K2" s="4">
        <v>0</v>
      </c>
      <c r="L2" s="4">
        <v>0</v>
      </c>
      <c r="M2" s="4">
        <f>Tabla3[[#This Row],[Orchard]]*0.75</f>
        <v>0</v>
      </c>
      <c r="N2" s="4">
        <f>Tabla3[[#This Row],[Orchard]]-Tabla3[[#This Row],[Belive]]</f>
        <v>0</v>
      </c>
      <c r="O2" s="5">
        <f>Tabla3[[#This Row],[Fonarte]]-Tabla3[[#This Row],[Belive]]</f>
        <v>0</v>
      </c>
    </row>
    <row r="3" spans="1:15" x14ac:dyDescent="0.25">
      <c r="A3" s="17" t="s">
        <v>107</v>
      </c>
      <c r="B3" s="16" t="s">
        <v>8</v>
      </c>
      <c r="C3" s="16">
        <v>0.11001211714285716</v>
      </c>
      <c r="D3" s="16">
        <v>0.1704640768198333</v>
      </c>
      <c r="E3" s="16">
        <f>Tabla2[[#This Row],[Orchard]]*0.75</f>
        <v>0.12784805761487497</v>
      </c>
      <c r="F3" s="16">
        <f>Tabla2[[#This Row],[Orchard]]-Tabla2[[#This Row],[Belive]]</f>
        <v>6.0451959676976141E-2</v>
      </c>
      <c r="G3" s="16">
        <f>Tabla2[[#This Row],[Fonarte]]-Tabla2[[#This Row],[Belive]]</f>
        <v>1.7835940472017808E-2</v>
      </c>
      <c r="I3" s="17" t="s">
        <v>108</v>
      </c>
      <c r="J3" s="16" t="s">
        <v>8</v>
      </c>
      <c r="K3" s="16">
        <v>1.00035E-2</v>
      </c>
      <c r="L3" s="16">
        <v>5.3030990582500007E-2</v>
      </c>
      <c r="M3" s="16">
        <f>Tabla3[[#This Row],[Orchard]]*0.75</f>
        <v>3.9773242936875008E-2</v>
      </c>
      <c r="N3" s="16">
        <f>Tabla3[[#This Row],[Orchard]]-Tabla3[[#This Row],[Belive]]</f>
        <v>4.3027490582500008E-2</v>
      </c>
      <c r="O3" s="16">
        <f>Tabla3[[#This Row],[Fonarte]]-Tabla3[[#This Row],[Belive]]</f>
        <v>2.976974293687501E-2</v>
      </c>
    </row>
    <row r="4" spans="1:15" x14ac:dyDescent="0.25">
      <c r="A4" s="3" t="s">
        <v>107</v>
      </c>
      <c r="B4" t="s">
        <v>9</v>
      </c>
      <c r="C4">
        <v>1.3603043124E-2</v>
      </c>
      <c r="D4">
        <v>7.2473075555666677E-2</v>
      </c>
      <c r="E4">
        <f>Tabla2[[#This Row],[Orchard]]*0.75</f>
        <v>5.4354806666750008E-2</v>
      </c>
      <c r="F4">
        <f>Tabla2[[#This Row],[Orchard]]-Tabla2[[#This Row],[Belive]]</f>
        <v>5.8870032431666677E-2</v>
      </c>
      <c r="G4">
        <f>Tabla2[[#This Row],[Fonarte]]-Tabla2[[#This Row],[Belive]]</f>
        <v>4.0751763542750008E-2</v>
      </c>
      <c r="I4" s="3" t="s">
        <v>108</v>
      </c>
      <c r="J4" t="s">
        <v>9</v>
      </c>
      <c r="K4">
        <v>0</v>
      </c>
      <c r="L4">
        <v>0</v>
      </c>
      <c r="M4">
        <f>Tabla3[[#This Row],[Orchard]]*0.75</f>
        <v>0</v>
      </c>
      <c r="N4">
        <f>Tabla3[[#This Row],[Orchard]]-Tabla3[[#This Row],[Belive]]</f>
        <v>0</v>
      </c>
      <c r="O4">
        <f>Tabla3[[#This Row],[Fonarte]]-Tabla3[[#This Row],[Belive]]</f>
        <v>0</v>
      </c>
    </row>
    <row r="5" spans="1:15" x14ac:dyDescent="0.25">
      <c r="A5" s="3" t="s">
        <v>107</v>
      </c>
      <c r="B5" t="s">
        <v>10</v>
      </c>
      <c r="C5">
        <v>0.21173561999999999</v>
      </c>
      <c r="D5">
        <v>0.1365720724586923</v>
      </c>
      <c r="E5">
        <f>Tabla2[[#This Row],[Orchard]]*0.75</f>
        <v>0.10242905434401922</v>
      </c>
      <c r="F5">
        <f>Tabla2[[#This Row],[Orchard]]-Tabla2[[#This Row],[Belive]]</f>
        <v>-7.516354754130769E-2</v>
      </c>
      <c r="G5">
        <f>Tabla2[[#This Row],[Fonarte]]-Tabla2[[#This Row],[Belive]]</f>
        <v>-0.10930656565598076</v>
      </c>
      <c r="I5" s="3" t="s">
        <v>108</v>
      </c>
      <c r="J5" t="s">
        <v>10</v>
      </c>
      <c r="K5">
        <v>1.5390000000000001E-2</v>
      </c>
      <c r="L5">
        <v>5.0266517435833331E-2</v>
      </c>
      <c r="M5">
        <f>Tabla3[[#This Row],[Orchard]]*0.75</f>
        <v>3.7699888076875E-2</v>
      </c>
      <c r="N5">
        <f>Tabla3[[#This Row],[Orchard]]-Tabla3[[#This Row],[Belive]]</f>
        <v>3.487651743583333E-2</v>
      </c>
      <c r="O5">
        <f>Tabla3[[#This Row],[Fonarte]]-Tabla3[[#This Row],[Belive]]</f>
        <v>2.2309888076874999E-2</v>
      </c>
    </row>
    <row r="6" spans="1:15" x14ac:dyDescent="0.25">
      <c r="A6" s="3" t="s">
        <v>107</v>
      </c>
      <c r="B6" t="s">
        <v>11</v>
      </c>
      <c r="C6">
        <v>5.0317656516000002E-2</v>
      </c>
      <c r="D6">
        <v>9.2097965708583349E-2</v>
      </c>
      <c r="E6">
        <f>Tabla2[[#This Row],[Orchard]]*0.75</f>
        <v>6.9073474281437508E-2</v>
      </c>
      <c r="F6">
        <f>Tabla2[[#This Row],[Orchard]]-Tabla2[[#This Row],[Belive]]</f>
        <v>4.1780309192583347E-2</v>
      </c>
      <c r="G6">
        <f>Tabla2[[#This Row],[Fonarte]]-Tabla2[[#This Row],[Belive]]</f>
        <v>1.8755817765437506E-2</v>
      </c>
      <c r="I6" s="3" t="s">
        <v>108</v>
      </c>
      <c r="J6" t="s">
        <v>11</v>
      </c>
      <c r="K6">
        <v>0</v>
      </c>
      <c r="L6">
        <v>0</v>
      </c>
      <c r="M6">
        <f>Tabla3[[#This Row],[Orchard]]*0.75</f>
        <v>0</v>
      </c>
      <c r="N6">
        <f>Tabla3[[#This Row],[Orchard]]-Tabla3[[#This Row],[Belive]]</f>
        <v>0</v>
      </c>
      <c r="O6">
        <f>Tabla3[[#This Row],[Fonarte]]-Tabla3[[#This Row],[Belive]]</f>
        <v>0</v>
      </c>
    </row>
    <row r="7" spans="1:15" x14ac:dyDescent="0.25">
      <c r="A7" s="3" t="s">
        <v>107</v>
      </c>
      <c r="B7" t="s">
        <v>12</v>
      </c>
      <c r="C7">
        <v>0</v>
      </c>
      <c r="D7">
        <v>0</v>
      </c>
      <c r="E7">
        <f>Tabla2[[#This Row],[Orchard]]*0.75</f>
        <v>0</v>
      </c>
      <c r="F7">
        <f>Tabla2[[#This Row],[Orchard]]-Tabla2[[#This Row],[Belive]]</f>
        <v>0</v>
      </c>
      <c r="G7">
        <f>Tabla2[[#This Row],[Fonarte]]-Tabla2[[#This Row],[Belive]]</f>
        <v>0</v>
      </c>
      <c r="I7" s="3" t="s">
        <v>108</v>
      </c>
      <c r="J7" t="s">
        <v>12</v>
      </c>
      <c r="K7">
        <v>0</v>
      </c>
      <c r="L7">
        <v>0</v>
      </c>
      <c r="M7">
        <f>Tabla3[[#This Row],[Orchard]]*0.75</f>
        <v>0</v>
      </c>
      <c r="N7">
        <f>Tabla3[[#This Row],[Orchard]]-Tabla3[[#This Row],[Belive]]</f>
        <v>0</v>
      </c>
      <c r="O7">
        <f>Tabla3[[#This Row],[Fonarte]]-Tabla3[[#This Row],[Belive]]</f>
        <v>0</v>
      </c>
    </row>
    <row r="8" spans="1:15" x14ac:dyDescent="0.25">
      <c r="A8" s="3" t="s">
        <v>107</v>
      </c>
      <c r="B8" t="s">
        <v>13</v>
      </c>
      <c r="C8">
        <v>0</v>
      </c>
      <c r="D8">
        <v>0</v>
      </c>
      <c r="E8">
        <f>Tabla2[[#This Row],[Orchard]]*0.75</f>
        <v>0</v>
      </c>
      <c r="F8">
        <f>Tabla2[[#This Row],[Orchard]]-Tabla2[[#This Row],[Belive]]</f>
        <v>0</v>
      </c>
      <c r="G8">
        <f>Tabla2[[#This Row],[Fonarte]]-Tabla2[[#This Row],[Belive]]</f>
        <v>0</v>
      </c>
      <c r="I8" s="3" t="s">
        <v>108</v>
      </c>
      <c r="J8" t="s">
        <v>13</v>
      </c>
      <c r="K8">
        <v>0</v>
      </c>
      <c r="L8">
        <v>0</v>
      </c>
      <c r="M8">
        <f>Tabla3[[#This Row],[Orchard]]*0.75</f>
        <v>0</v>
      </c>
      <c r="N8">
        <f>Tabla3[[#This Row],[Orchard]]-Tabla3[[#This Row],[Belive]]</f>
        <v>0</v>
      </c>
      <c r="O8">
        <f>Tabla3[[#This Row],[Fonarte]]-Tabla3[[#This Row],[Belive]]</f>
        <v>0</v>
      </c>
    </row>
    <row r="9" spans="1:15" x14ac:dyDescent="0.25">
      <c r="A9" s="3" t="s">
        <v>107</v>
      </c>
      <c r="B9" t="s">
        <v>14</v>
      </c>
      <c r="C9">
        <v>7.326722119500001E-2</v>
      </c>
      <c r="D9">
        <v>9.1167944035999995E-2</v>
      </c>
      <c r="E9">
        <f>Tabla2[[#This Row],[Orchard]]*0.75</f>
        <v>6.8375958027E-2</v>
      </c>
      <c r="F9">
        <f>Tabla2[[#This Row],[Orchard]]-Tabla2[[#This Row],[Belive]]</f>
        <v>1.7900722840999986E-2</v>
      </c>
      <c r="G9">
        <f>Tabla2[[#This Row],[Fonarte]]-Tabla2[[#This Row],[Belive]]</f>
        <v>-4.8912631680000096E-3</v>
      </c>
      <c r="I9" s="3" t="s">
        <v>108</v>
      </c>
      <c r="J9" t="s">
        <v>14</v>
      </c>
      <c r="K9">
        <v>1.5390000000000001E-2</v>
      </c>
      <c r="L9">
        <v>4.9591129543214284E-2</v>
      </c>
      <c r="M9">
        <f>Tabla3[[#This Row],[Orchard]]*0.75</f>
        <v>3.7193347157410711E-2</v>
      </c>
      <c r="N9">
        <f>Tabla3[[#This Row],[Orchard]]-Tabla3[[#This Row],[Belive]]</f>
        <v>3.4201129543214283E-2</v>
      </c>
      <c r="O9">
        <f>Tabla3[[#This Row],[Fonarte]]-Tabla3[[#This Row],[Belive]]</f>
        <v>2.180334715741071E-2</v>
      </c>
    </row>
    <row r="10" spans="1:15" x14ac:dyDescent="0.25">
      <c r="A10" s="3" t="s">
        <v>107</v>
      </c>
      <c r="B10" t="s">
        <v>15</v>
      </c>
      <c r="C10">
        <v>0</v>
      </c>
      <c r="D10">
        <v>0</v>
      </c>
      <c r="E10">
        <f>Tabla2[[#This Row],[Orchard]]*0.75</f>
        <v>0</v>
      </c>
      <c r="F10">
        <f>Tabla2[[#This Row],[Orchard]]-Tabla2[[#This Row],[Belive]]</f>
        <v>0</v>
      </c>
      <c r="G10">
        <f>Tabla2[[#This Row],[Fonarte]]-Tabla2[[#This Row],[Belive]]</f>
        <v>0</v>
      </c>
      <c r="I10" s="3" t="s">
        <v>108</v>
      </c>
      <c r="J10" t="s">
        <v>15</v>
      </c>
      <c r="K10">
        <v>0</v>
      </c>
      <c r="L10">
        <v>0</v>
      </c>
      <c r="M10">
        <f>Tabla3[[#This Row],[Orchard]]*0.75</f>
        <v>0</v>
      </c>
      <c r="N10">
        <f>Tabla3[[#This Row],[Orchard]]-Tabla3[[#This Row],[Belive]]</f>
        <v>0</v>
      </c>
      <c r="O10">
        <f>Tabla3[[#This Row],[Fonarte]]-Tabla3[[#This Row],[Belive]]</f>
        <v>0</v>
      </c>
    </row>
    <row r="11" spans="1:15" x14ac:dyDescent="0.25">
      <c r="A11" s="3" t="s">
        <v>107</v>
      </c>
      <c r="B11" t="s">
        <v>16</v>
      </c>
      <c r="C11">
        <v>0</v>
      </c>
      <c r="D11">
        <v>0</v>
      </c>
      <c r="E11">
        <f>Tabla2[[#This Row],[Orchard]]*0.75</f>
        <v>0</v>
      </c>
      <c r="F11">
        <f>Tabla2[[#This Row],[Orchard]]-Tabla2[[#This Row],[Belive]]</f>
        <v>0</v>
      </c>
      <c r="G11">
        <f>Tabla2[[#This Row],[Fonarte]]-Tabla2[[#This Row],[Belive]]</f>
        <v>0</v>
      </c>
      <c r="I11" s="3" t="s">
        <v>108</v>
      </c>
      <c r="J11" t="s">
        <v>16</v>
      </c>
      <c r="K11">
        <v>0</v>
      </c>
      <c r="L11">
        <v>0</v>
      </c>
      <c r="M11">
        <f>Tabla3[[#This Row],[Orchard]]*0.75</f>
        <v>0</v>
      </c>
      <c r="N11">
        <f>Tabla3[[#This Row],[Orchard]]-Tabla3[[#This Row],[Belive]]</f>
        <v>0</v>
      </c>
      <c r="O11">
        <f>Tabla3[[#This Row],[Fonarte]]-Tabla3[[#This Row],[Belive]]</f>
        <v>0</v>
      </c>
    </row>
    <row r="12" spans="1:15" x14ac:dyDescent="0.25">
      <c r="A12" s="13" t="s">
        <v>107</v>
      </c>
      <c r="B12" s="12" t="s">
        <v>17</v>
      </c>
      <c r="C12" s="12">
        <v>0.13452229377197999</v>
      </c>
      <c r="D12" s="12">
        <v>0.12941889860212874</v>
      </c>
      <c r="E12" s="12">
        <f>Tabla2[[#This Row],[Orchard]]*0.75</f>
        <v>9.7064173951596555E-2</v>
      </c>
      <c r="F12" s="12">
        <f>Tabla2[[#This Row],[Orchard]]-Tabla2[[#This Row],[Belive]]</f>
        <v>-5.1033951698512547E-3</v>
      </c>
      <c r="G12" s="12">
        <f>Tabla2[[#This Row],[Fonarte]]-Tabla2[[#This Row],[Belive]]</f>
        <v>-3.745811982038344E-2</v>
      </c>
      <c r="I12" s="13" t="s">
        <v>108</v>
      </c>
      <c r="J12" s="12" t="s">
        <v>17</v>
      </c>
      <c r="K12" s="12">
        <v>2.5845781935600002E-2</v>
      </c>
      <c r="L12" s="12">
        <v>4.8077422276923083E-2</v>
      </c>
      <c r="M12" s="12">
        <f>Tabla3[[#This Row],[Orchard]]*0.75</f>
        <v>3.6058066707692314E-2</v>
      </c>
      <c r="N12" s="12">
        <f>Tabla3[[#This Row],[Orchard]]-Tabla3[[#This Row],[Belive]]</f>
        <v>2.2231640341323081E-2</v>
      </c>
      <c r="O12" s="12">
        <f>Tabla3[[#This Row],[Fonarte]]-Tabla3[[#This Row],[Belive]]</f>
        <v>1.0212284772092312E-2</v>
      </c>
    </row>
    <row r="13" spans="1:15" x14ac:dyDescent="0.25">
      <c r="A13" s="3" t="s">
        <v>107</v>
      </c>
      <c r="B13" t="s">
        <v>18</v>
      </c>
      <c r="C13">
        <v>0</v>
      </c>
      <c r="D13">
        <v>0</v>
      </c>
      <c r="E13">
        <f>Tabla2[[#This Row],[Orchard]]*0.75</f>
        <v>0</v>
      </c>
      <c r="F13">
        <f>Tabla2[[#This Row],[Orchard]]-Tabla2[[#This Row],[Belive]]</f>
        <v>0</v>
      </c>
      <c r="G13">
        <f>Tabla2[[#This Row],[Fonarte]]-Tabla2[[#This Row],[Belive]]</f>
        <v>0</v>
      </c>
      <c r="I13" s="3" t="s">
        <v>108</v>
      </c>
      <c r="J13" t="s">
        <v>18</v>
      </c>
      <c r="K13">
        <v>0</v>
      </c>
      <c r="L13">
        <v>0</v>
      </c>
      <c r="M13">
        <f>Tabla3[[#This Row],[Orchard]]*0.75</f>
        <v>0</v>
      </c>
      <c r="N13">
        <f>Tabla3[[#This Row],[Orchard]]-Tabla3[[#This Row],[Belive]]</f>
        <v>0</v>
      </c>
      <c r="O13">
        <f>Tabla3[[#This Row],[Fonarte]]-Tabla3[[#This Row],[Belive]]</f>
        <v>0</v>
      </c>
    </row>
    <row r="14" spans="1:15" x14ac:dyDescent="0.25">
      <c r="A14" s="3" t="s">
        <v>107</v>
      </c>
      <c r="B14" t="s">
        <v>19</v>
      </c>
      <c r="C14">
        <v>7.883813680695001E-2</v>
      </c>
      <c r="D14">
        <v>0.13630849957349997</v>
      </c>
      <c r="E14">
        <f>Tabla2[[#This Row],[Orchard]]*0.75</f>
        <v>0.10223137468012497</v>
      </c>
      <c r="F14">
        <f>Tabla2[[#This Row],[Orchard]]-Tabla2[[#This Row],[Belive]]</f>
        <v>5.7470362766549959E-2</v>
      </c>
      <c r="G14">
        <f>Tabla2[[#This Row],[Fonarte]]-Tabla2[[#This Row],[Belive]]</f>
        <v>2.339323787317496E-2</v>
      </c>
      <c r="I14" s="3" t="s">
        <v>108</v>
      </c>
      <c r="J14" t="s">
        <v>19</v>
      </c>
      <c r="K14">
        <v>1.27834597791E-2</v>
      </c>
      <c r="L14">
        <v>4.3313482888375013E-2</v>
      </c>
      <c r="M14">
        <f>Tabla3[[#This Row],[Orchard]]*0.75</f>
        <v>3.2485112166281263E-2</v>
      </c>
      <c r="N14">
        <f>Tabla3[[#This Row],[Orchard]]-Tabla3[[#This Row],[Belive]]</f>
        <v>3.0530023109275013E-2</v>
      </c>
      <c r="O14">
        <f>Tabla3[[#This Row],[Fonarte]]-Tabla3[[#This Row],[Belive]]</f>
        <v>1.9701652387181263E-2</v>
      </c>
    </row>
    <row r="15" spans="1:15" x14ac:dyDescent="0.25">
      <c r="A15" s="3" t="s">
        <v>107</v>
      </c>
      <c r="B15" t="s">
        <v>20</v>
      </c>
      <c r="C15">
        <v>0</v>
      </c>
      <c r="D15">
        <v>0</v>
      </c>
      <c r="E15">
        <f>Tabla2[[#This Row],[Orchard]]*0.75</f>
        <v>0</v>
      </c>
      <c r="F15">
        <f>Tabla2[[#This Row],[Orchard]]-Tabla2[[#This Row],[Belive]]</f>
        <v>0</v>
      </c>
      <c r="G15">
        <f>Tabla2[[#This Row],[Fonarte]]-Tabla2[[#This Row],[Belive]]</f>
        <v>0</v>
      </c>
      <c r="I15" s="3" t="s">
        <v>108</v>
      </c>
      <c r="J15" t="s">
        <v>20</v>
      </c>
      <c r="K15">
        <v>0</v>
      </c>
      <c r="L15">
        <v>0</v>
      </c>
      <c r="M15">
        <f>Tabla3[[#This Row],[Orchard]]*0.75</f>
        <v>0</v>
      </c>
      <c r="N15">
        <f>Tabla3[[#This Row],[Orchard]]-Tabla3[[#This Row],[Belive]]</f>
        <v>0</v>
      </c>
      <c r="O15">
        <f>Tabla3[[#This Row],[Fonarte]]-Tabla3[[#This Row],[Belive]]</f>
        <v>0</v>
      </c>
    </row>
    <row r="16" spans="1:15" x14ac:dyDescent="0.25">
      <c r="A16" s="13" t="s">
        <v>107</v>
      </c>
      <c r="B16" s="12" t="s">
        <v>6</v>
      </c>
      <c r="C16" s="12">
        <v>3.6965437518871255E-2</v>
      </c>
      <c r="D16" s="12">
        <v>5.0851805098795923E-2</v>
      </c>
      <c r="E16" s="12">
        <f>Tabla2[[#This Row],[Orchard]]*0.75</f>
        <v>3.8138853824096944E-2</v>
      </c>
      <c r="F16" s="12">
        <f>Tabla2[[#This Row],[Orchard]]-Tabla2[[#This Row],[Belive]]</f>
        <v>1.3886367579924667E-2</v>
      </c>
      <c r="G16" s="12">
        <f>Tabla2[[#This Row],[Fonarte]]-Tabla2[[#This Row],[Belive]]</f>
        <v>1.1734163052256885E-3</v>
      </c>
      <c r="I16" s="13" t="s">
        <v>108</v>
      </c>
      <c r="J16" s="12" t="s">
        <v>6</v>
      </c>
      <c r="K16" s="12">
        <v>6.5386630738800003E-3</v>
      </c>
      <c r="L16" s="12">
        <v>1.7518091634385322E-2</v>
      </c>
      <c r="M16" s="12">
        <f>Tabla3[[#This Row],[Orchard]]*0.75</f>
        <v>1.3138568725788991E-2</v>
      </c>
      <c r="N16" s="12">
        <f>Tabla3[[#This Row],[Orchard]]-Tabla3[[#This Row],[Belive]]</f>
        <v>1.0979428560505322E-2</v>
      </c>
      <c r="O16" s="12">
        <f>Tabla3[[#This Row],[Fonarte]]-Tabla3[[#This Row],[Belive]]</f>
        <v>6.5999056519089909E-3</v>
      </c>
    </row>
    <row r="17" spans="1:15" x14ac:dyDescent="0.25">
      <c r="A17" s="3" t="s">
        <v>107</v>
      </c>
      <c r="B17" t="s">
        <v>21</v>
      </c>
      <c r="C17">
        <v>5.9726428007400002E-2</v>
      </c>
      <c r="D17">
        <v>7.9833214313777767E-2</v>
      </c>
      <c r="E17">
        <f>Tabla2[[#This Row],[Orchard]]*0.75</f>
        <v>5.9874910735333325E-2</v>
      </c>
      <c r="F17">
        <f>Tabla2[[#This Row],[Orchard]]-Tabla2[[#This Row],[Belive]]</f>
        <v>2.0106786306377765E-2</v>
      </c>
      <c r="G17">
        <f>Tabla2[[#This Row],[Fonarte]]-Tabla2[[#This Row],[Belive]]</f>
        <v>1.4848272793332312E-4</v>
      </c>
      <c r="I17" s="3" t="s">
        <v>108</v>
      </c>
      <c r="J17" t="s">
        <v>21</v>
      </c>
      <c r="K17">
        <v>0</v>
      </c>
      <c r="L17">
        <v>0</v>
      </c>
      <c r="M17">
        <f>Tabla3[[#This Row],[Orchard]]*0.75</f>
        <v>0</v>
      </c>
      <c r="N17">
        <f>Tabla3[[#This Row],[Orchard]]-Tabla3[[#This Row],[Belive]]</f>
        <v>0</v>
      </c>
      <c r="O17">
        <f>Tabla3[[#This Row],[Fonarte]]-Tabla3[[#This Row],[Belive]]</f>
        <v>0</v>
      </c>
    </row>
    <row r="18" spans="1:15" x14ac:dyDescent="0.25">
      <c r="A18" s="3" t="s">
        <v>107</v>
      </c>
      <c r="B18" t="s">
        <v>22</v>
      </c>
      <c r="C18">
        <v>0</v>
      </c>
      <c r="D18">
        <v>0</v>
      </c>
      <c r="E18">
        <f>Tabla2[[#This Row],[Orchard]]*0.75</f>
        <v>0</v>
      </c>
      <c r="F18">
        <f>Tabla2[[#This Row],[Orchard]]-Tabla2[[#This Row],[Belive]]</f>
        <v>0</v>
      </c>
      <c r="G18">
        <f>Tabla2[[#This Row],[Fonarte]]-Tabla2[[#This Row],[Belive]]</f>
        <v>0</v>
      </c>
      <c r="I18" s="3" t="s">
        <v>108</v>
      </c>
      <c r="J18" t="s">
        <v>22</v>
      </c>
      <c r="K18">
        <v>0</v>
      </c>
      <c r="L18">
        <v>0</v>
      </c>
      <c r="M18">
        <f>Tabla3[[#This Row],[Orchard]]*0.75</f>
        <v>0</v>
      </c>
      <c r="N18">
        <f>Tabla3[[#This Row],[Orchard]]-Tabla3[[#This Row],[Belive]]</f>
        <v>0</v>
      </c>
      <c r="O18">
        <f>Tabla3[[#This Row],[Fonarte]]-Tabla3[[#This Row],[Belive]]</f>
        <v>0</v>
      </c>
    </row>
    <row r="19" spans="1:15" x14ac:dyDescent="0.25">
      <c r="A19" s="3" t="s">
        <v>107</v>
      </c>
      <c r="B19" t="s">
        <v>23</v>
      </c>
      <c r="C19">
        <v>0</v>
      </c>
      <c r="D19">
        <v>0</v>
      </c>
      <c r="E19">
        <f>Tabla2[[#This Row],[Orchard]]*0.75</f>
        <v>0</v>
      </c>
      <c r="F19">
        <f>Tabla2[[#This Row],[Orchard]]-Tabla2[[#This Row],[Belive]]</f>
        <v>0</v>
      </c>
      <c r="G19">
        <f>Tabla2[[#This Row],[Fonarte]]-Tabla2[[#This Row],[Belive]]</f>
        <v>0</v>
      </c>
      <c r="I19" s="3" t="s">
        <v>108</v>
      </c>
      <c r="J19" t="s">
        <v>23</v>
      </c>
      <c r="K19">
        <v>0</v>
      </c>
      <c r="L19">
        <v>0</v>
      </c>
      <c r="M19">
        <f>Tabla3[[#This Row],[Orchard]]*0.75</f>
        <v>0</v>
      </c>
      <c r="N19">
        <f>Tabla3[[#This Row],[Orchard]]-Tabla3[[#This Row],[Belive]]</f>
        <v>0</v>
      </c>
      <c r="O19">
        <f>Tabla3[[#This Row],[Fonarte]]-Tabla3[[#This Row],[Belive]]</f>
        <v>0</v>
      </c>
    </row>
    <row r="20" spans="1:15" x14ac:dyDescent="0.25">
      <c r="A20" s="3" t="s">
        <v>107</v>
      </c>
      <c r="B20" t="s">
        <v>24</v>
      </c>
      <c r="C20">
        <v>0</v>
      </c>
      <c r="D20">
        <v>0</v>
      </c>
      <c r="E20">
        <f>Tabla2[[#This Row],[Orchard]]*0.75</f>
        <v>0</v>
      </c>
      <c r="F20">
        <f>Tabla2[[#This Row],[Orchard]]-Tabla2[[#This Row],[Belive]]</f>
        <v>0</v>
      </c>
      <c r="G20">
        <f>Tabla2[[#This Row],[Fonarte]]-Tabla2[[#This Row],[Belive]]</f>
        <v>0</v>
      </c>
      <c r="I20" s="3" t="s">
        <v>108</v>
      </c>
      <c r="J20" t="s">
        <v>24</v>
      </c>
      <c r="K20">
        <v>0</v>
      </c>
      <c r="L20">
        <v>0</v>
      </c>
      <c r="M20">
        <f>Tabla3[[#This Row],[Orchard]]*0.75</f>
        <v>0</v>
      </c>
      <c r="N20">
        <f>Tabla3[[#This Row],[Orchard]]-Tabla3[[#This Row],[Belive]]</f>
        <v>0</v>
      </c>
      <c r="O20">
        <f>Tabla3[[#This Row],[Fonarte]]-Tabla3[[#This Row],[Belive]]</f>
        <v>0</v>
      </c>
    </row>
    <row r="21" spans="1:15" x14ac:dyDescent="0.25">
      <c r="A21" s="3" t="s">
        <v>107</v>
      </c>
      <c r="B21" t="s">
        <v>25</v>
      </c>
      <c r="C21">
        <v>0</v>
      </c>
      <c r="D21">
        <v>0</v>
      </c>
      <c r="E21">
        <f>Tabla2[[#This Row],[Orchard]]*0.75</f>
        <v>0</v>
      </c>
      <c r="F21">
        <f>Tabla2[[#This Row],[Orchard]]-Tabla2[[#This Row],[Belive]]</f>
        <v>0</v>
      </c>
      <c r="G21">
        <f>Tabla2[[#This Row],[Fonarte]]-Tabla2[[#This Row],[Belive]]</f>
        <v>0</v>
      </c>
      <c r="I21" s="3" t="s">
        <v>108</v>
      </c>
      <c r="J21" t="s">
        <v>25</v>
      </c>
      <c r="K21">
        <v>0</v>
      </c>
      <c r="L21">
        <v>0</v>
      </c>
      <c r="M21">
        <f>Tabla3[[#This Row],[Orchard]]*0.75</f>
        <v>0</v>
      </c>
      <c r="N21">
        <f>Tabla3[[#This Row],[Orchard]]-Tabla3[[#This Row],[Belive]]</f>
        <v>0</v>
      </c>
      <c r="O21">
        <f>Tabla3[[#This Row],[Fonarte]]-Tabla3[[#This Row],[Belive]]</f>
        <v>0</v>
      </c>
    </row>
    <row r="22" spans="1:15" x14ac:dyDescent="0.25">
      <c r="A22" s="3" t="s">
        <v>107</v>
      </c>
      <c r="B22" t="s">
        <v>26</v>
      </c>
      <c r="C22">
        <v>0</v>
      </c>
      <c r="D22">
        <v>0</v>
      </c>
      <c r="E22">
        <f>Tabla2[[#This Row],[Orchard]]*0.75</f>
        <v>0</v>
      </c>
      <c r="F22">
        <f>Tabla2[[#This Row],[Orchard]]-Tabla2[[#This Row],[Belive]]</f>
        <v>0</v>
      </c>
      <c r="G22">
        <f>Tabla2[[#This Row],[Fonarte]]-Tabla2[[#This Row],[Belive]]</f>
        <v>0</v>
      </c>
      <c r="I22" s="3" t="s">
        <v>108</v>
      </c>
      <c r="J22" t="s">
        <v>26</v>
      </c>
      <c r="K22">
        <v>0</v>
      </c>
      <c r="L22">
        <v>0</v>
      </c>
      <c r="M22">
        <f>Tabla3[[#This Row],[Orchard]]*0.75</f>
        <v>0</v>
      </c>
      <c r="N22">
        <f>Tabla3[[#This Row],[Orchard]]-Tabla3[[#This Row],[Belive]]</f>
        <v>0</v>
      </c>
      <c r="O22">
        <f>Tabla3[[#This Row],[Fonarte]]-Tabla3[[#This Row],[Belive]]</f>
        <v>0</v>
      </c>
    </row>
    <row r="23" spans="1:15" x14ac:dyDescent="0.25">
      <c r="A23" s="17" t="s">
        <v>107</v>
      </c>
      <c r="B23" s="16" t="s">
        <v>27</v>
      </c>
      <c r="C23" s="16">
        <v>0.12899587147920002</v>
      </c>
      <c r="D23" s="16">
        <v>0.22924032176354545</v>
      </c>
      <c r="E23" s="16">
        <f>Tabla2[[#This Row],[Orchard]]*0.75</f>
        <v>0.17193024132265908</v>
      </c>
      <c r="F23" s="16">
        <f>Tabla2[[#This Row],[Orchard]]-Tabla2[[#This Row],[Belive]]</f>
        <v>0.10024445028434542</v>
      </c>
      <c r="G23" s="16">
        <f>Tabla2[[#This Row],[Fonarte]]-Tabla2[[#This Row],[Belive]]</f>
        <v>4.2934369843459053E-2</v>
      </c>
      <c r="I23" s="17" t="s">
        <v>108</v>
      </c>
      <c r="J23" s="16" t="s">
        <v>27</v>
      </c>
      <c r="K23" s="16">
        <v>2.4490672655400003E-2</v>
      </c>
      <c r="L23" s="16">
        <v>6.1098962118909091E-2</v>
      </c>
      <c r="M23" s="16">
        <f>Tabla3[[#This Row],[Orchard]]*0.75</f>
        <v>4.582422158918182E-2</v>
      </c>
      <c r="N23" s="16">
        <f>Tabla3[[#This Row],[Orchard]]-Tabla3[[#This Row],[Belive]]</f>
        <v>3.6608289463509087E-2</v>
      </c>
      <c r="O23" s="16">
        <f>Tabla3[[#This Row],[Fonarte]]-Tabla3[[#This Row],[Belive]]</f>
        <v>2.1333548933781817E-2</v>
      </c>
    </row>
    <row r="24" spans="1:15" x14ac:dyDescent="0.25">
      <c r="A24" s="17" t="s">
        <v>107</v>
      </c>
      <c r="B24" s="16" t="s">
        <v>28</v>
      </c>
      <c r="C24" s="16">
        <v>2.8625337084600005E-2</v>
      </c>
      <c r="D24" s="16">
        <v>4.8863265022033316E-2</v>
      </c>
      <c r="E24" s="16">
        <f>Tabla2[[#This Row],[Orchard]]*0.75</f>
        <v>3.6647448766524988E-2</v>
      </c>
      <c r="F24" s="16">
        <f>Tabla2[[#This Row],[Orchard]]-Tabla2[[#This Row],[Belive]]</f>
        <v>2.0237927937433311E-2</v>
      </c>
      <c r="G24" s="16">
        <f>Tabla2[[#This Row],[Fonarte]]-Tabla2[[#This Row],[Belive]]</f>
        <v>8.0221116819249837E-3</v>
      </c>
      <c r="I24" s="17" t="s">
        <v>108</v>
      </c>
      <c r="J24" s="16" t="s">
        <v>28</v>
      </c>
      <c r="K24" s="16">
        <v>6.8695367760000011E-3</v>
      </c>
      <c r="L24" s="16">
        <v>9.5126088851333335E-3</v>
      </c>
      <c r="M24" s="16">
        <f>Tabla3[[#This Row],[Orchard]]*0.75</f>
        <v>7.1344566638500001E-3</v>
      </c>
      <c r="N24" s="16">
        <f>Tabla3[[#This Row],[Orchard]]-Tabla3[[#This Row],[Belive]]</f>
        <v>2.6430721091333324E-3</v>
      </c>
      <c r="O24" s="16">
        <f>Tabla3[[#This Row],[Fonarte]]-Tabla3[[#This Row],[Belive]]</f>
        <v>2.6491988784999899E-4</v>
      </c>
    </row>
    <row r="25" spans="1:15" x14ac:dyDescent="0.25">
      <c r="A25" s="3" t="s">
        <v>107</v>
      </c>
      <c r="B25" t="s">
        <v>29</v>
      </c>
      <c r="C25">
        <v>3.9471496797600002E-2</v>
      </c>
      <c r="D25">
        <v>8.2207958901000008E-2</v>
      </c>
      <c r="E25">
        <f>Tabla2[[#This Row],[Orchard]]*0.75</f>
        <v>6.1655969175750003E-2</v>
      </c>
      <c r="F25">
        <f>Tabla2[[#This Row],[Orchard]]-Tabla2[[#This Row],[Belive]]</f>
        <v>4.2736462103400007E-2</v>
      </c>
      <c r="G25">
        <f>Tabla2[[#This Row],[Fonarte]]-Tabla2[[#This Row],[Belive]]</f>
        <v>2.2184472378150001E-2</v>
      </c>
      <c r="I25" s="3" t="s">
        <v>108</v>
      </c>
      <c r="J25" t="s">
        <v>29</v>
      </c>
      <c r="K25">
        <v>0</v>
      </c>
      <c r="L25">
        <v>0</v>
      </c>
      <c r="M25">
        <f>Tabla3[[#This Row],[Orchard]]*0.75</f>
        <v>0</v>
      </c>
      <c r="N25">
        <f>Tabla3[[#This Row],[Orchard]]-Tabla3[[#This Row],[Belive]]</f>
        <v>0</v>
      </c>
      <c r="O25">
        <f>Tabla3[[#This Row],[Fonarte]]-Tabla3[[#This Row],[Belive]]</f>
        <v>0</v>
      </c>
    </row>
    <row r="26" spans="1:15" x14ac:dyDescent="0.25">
      <c r="A26" s="17" t="s">
        <v>107</v>
      </c>
      <c r="B26" s="16" t="s">
        <v>30</v>
      </c>
      <c r="C26" s="16">
        <v>3.0323253866210528E-2</v>
      </c>
      <c r="D26" s="16">
        <v>6.7524106117239982E-2</v>
      </c>
      <c r="E26" s="16">
        <f>Tabla2[[#This Row],[Orchard]]*0.75</f>
        <v>5.064307958792999E-2</v>
      </c>
      <c r="F26" s="16">
        <f>Tabla2[[#This Row],[Orchard]]-Tabla2[[#This Row],[Belive]]</f>
        <v>3.7200852251029454E-2</v>
      </c>
      <c r="G26" s="16">
        <f>Tabla2[[#This Row],[Fonarte]]-Tabla2[[#This Row],[Belive]]</f>
        <v>2.0319825721719462E-2</v>
      </c>
      <c r="I26" s="17" t="s">
        <v>108</v>
      </c>
      <c r="J26" s="16" t="s">
        <v>30</v>
      </c>
      <c r="K26" s="16">
        <v>4.0428244206000006E-3</v>
      </c>
      <c r="L26" s="16">
        <v>1.1430134701538459E-2</v>
      </c>
      <c r="M26" s="16">
        <f>Tabla3[[#This Row],[Orchard]]*0.75</f>
        <v>8.5726010261538439E-3</v>
      </c>
      <c r="N26" s="16">
        <f>Tabla3[[#This Row],[Orchard]]-Tabla3[[#This Row],[Belive]]</f>
        <v>7.3873102809384585E-3</v>
      </c>
      <c r="O26" s="16">
        <f>Tabla3[[#This Row],[Fonarte]]-Tabla3[[#This Row],[Belive]]</f>
        <v>4.5297766055538433E-3</v>
      </c>
    </row>
    <row r="27" spans="1:15" x14ac:dyDescent="0.25">
      <c r="A27" s="3" t="s">
        <v>107</v>
      </c>
      <c r="B27" t="s">
        <v>31</v>
      </c>
      <c r="C27">
        <v>0</v>
      </c>
      <c r="D27">
        <v>0</v>
      </c>
      <c r="E27">
        <f>Tabla2[[#This Row],[Orchard]]*0.75</f>
        <v>0</v>
      </c>
      <c r="F27">
        <f>Tabla2[[#This Row],[Orchard]]-Tabla2[[#This Row],[Belive]]</f>
        <v>0</v>
      </c>
      <c r="G27">
        <f>Tabla2[[#This Row],[Fonarte]]-Tabla2[[#This Row],[Belive]]</f>
        <v>0</v>
      </c>
      <c r="I27" s="3" t="s">
        <v>108</v>
      </c>
      <c r="J27" t="s">
        <v>31</v>
      </c>
      <c r="K27">
        <v>0</v>
      </c>
      <c r="L27">
        <v>0</v>
      </c>
      <c r="M27">
        <f>Tabla3[[#This Row],[Orchard]]*0.75</f>
        <v>0</v>
      </c>
      <c r="N27">
        <f>Tabla3[[#This Row],[Orchard]]-Tabla3[[#This Row],[Belive]]</f>
        <v>0</v>
      </c>
      <c r="O27">
        <f>Tabla3[[#This Row],[Fonarte]]-Tabla3[[#This Row],[Belive]]</f>
        <v>0</v>
      </c>
    </row>
    <row r="28" spans="1:15" x14ac:dyDescent="0.25">
      <c r="A28" s="3" t="s">
        <v>107</v>
      </c>
      <c r="B28" t="s">
        <v>32</v>
      </c>
      <c r="C28">
        <v>0</v>
      </c>
      <c r="D28">
        <v>0</v>
      </c>
      <c r="E28">
        <f>Tabla2[[#This Row],[Orchard]]*0.75</f>
        <v>0</v>
      </c>
      <c r="F28">
        <f>Tabla2[[#This Row],[Orchard]]-Tabla2[[#This Row],[Belive]]</f>
        <v>0</v>
      </c>
      <c r="G28">
        <f>Tabla2[[#This Row],[Fonarte]]-Tabla2[[#This Row],[Belive]]</f>
        <v>0</v>
      </c>
      <c r="I28" s="3" t="s">
        <v>108</v>
      </c>
      <c r="J28" t="s">
        <v>32</v>
      </c>
      <c r="K28">
        <v>0</v>
      </c>
      <c r="L28">
        <v>0</v>
      </c>
      <c r="M28">
        <f>Tabla3[[#This Row],[Orchard]]*0.75</f>
        <v>0</v>
      </c>
      <c r="N28">
        <f>Tabla3[[#This Row],[Orchard]]-Tabla3[[#This Row],[Belive]]</f>
        <v>0</v>
      </c>
      <c r="O28">
        <f>Tabla3[[#This Row],[Fonarte]]-Tabla3[[#This Row],[Belive]]</f>
        <v>0</v>
      </c>
    </row>
    <row r="29" spans="1:15" x14ac:dyDescent="0.25">
      <c r="A29" s="3" t="s">
        <v>107</v>
      </c>
      <c r="B29" t="s">
        <v>33</v>
      </c>
      <c r="C29">
        <v>0</v>
      </c>
      <c r="D29">
        <v>0</v>
      </c>
      <c r="E29">
        <f>Tabla2[[#This Row],[Orchard]]*0.75</f>
        <v>0</v>
      </c>
      <c r="F29">
        <f>Tabla2[[#This Row],[Orchard]]-Tabla2[[#This Row],[Belive]]</f>
        <v>0</v>
      </c>
      <c r="G29">
        <f>Tabla2[[#This Row],[Fonarte]]-Tabla2[[#This Row],[Belive]]</f>
        <v>0</v>
      </c>
      <c r="I29" s="3" t="s">
        <v>108</v>
      </c>
      <c r="J29" t="s">
        <v>33</v>
      </c>
      <c r="K29">
        <v>0</v>
      </c>
      <c r="L29">
        <v>0</v>
      </c>
      <c r="M29">
        <f>Tabla3[[#This Row],[Orchard]]*0.75</f>
        <v>0</v>
      </c>
      <c r="N29">
        <f>Tabla3[[#This Row],[Orchard]]-Tabla3[[#This Row],[Belive]]</f>
        <v>0</v>
      </c>
      <c r="O29">
        <f>Tabla3[[#This Row],[Fonarte]]-Tabla3[[#This Row],[Belive]]</f>
        <v>0</v>
      </c>
    </row>
    <row r="30" spans="1:15" x14ac:dyDescent="0.25">
      <c r="A30" s="3" t="s">
        <v>107</v>
      </c>
      <c r="B30" t="s">
        <v>34</v>
      </c>
      <c r="C30">
        <v>0</v>
      </c>
      <c r="D30">
        <v>0</v>
      </c>
      <c r="E30">
        <f>Tabla2[[#This Row],[Orchard]]*0.75</f>
        <v>0</v>
      </c>
      <c r="F30">
        <f>Tabla2[[#This Row],[Orchard]]-Tabla2[[#This Row],[Belive]]</f>
        <v>0</v>
      </c>
      <c r="G30">
        <f>Tabla2[[#This Row],[Fonarte]]-Tabla2[[#This Row],[Belive]]</f>
        <v>0</v>
      </c>
      <c r="I30" s="3" t="s">
        <v>108</v>
      </c>
      <c r="J30" t="s">
        <v>34</v>
      </c>
      <c r="K30">
        <v>0</v>
      </c>
      <c r="L30">
        <v>0</v>
      </c>
      <c r="M30">
        <f>Tabla3[[#This Row],[Orchard]]*0.75</f>
        <v>0</v>
      </c>
      <c r="N30">
        <f>Tabla3[[#This Row],[Orchard]]-Tabla3[[#This Row],[Belive]]</f>
        <v>0</v>
      </c>
      <c r="O30">
        <f>Tabla3[[#This Row],[Fonarte]]-Tabla3[[#This Row],[Belive]]</f>
        <v>0</v>
      </c>
    </row>
    <row r="31" spans="1:15" x14ac:dyDescent="0.25">
      <c r="A31" s="3" t="s">
        <v>107</v>
      </c>
      <c r="B31" t="s">
        <v>35</v>
      </c>
      <c r="C31">
        <v>9.0043042500000003E-2</v>
      </c>
      <c r="D31">
        <v>0.15185310754199999</v>
      </c>
      <c r="E31">
        <f>Tabla2[[#This Row],[Orchard]]*0.75</f>
        <v>0.11388983065649999</v>
      </c>
      <c r="F31">
        <f>Tabla2[[#This Row],[Orchard]]-Tabla2[[#This Row],[Belive]]</f>
        <v>6.1810065041999984E-2</v>
      </c>
      <c r="G31">
        <f>Tabla2[[#This Row],[Fonarte]]-Tabla2[[#This Row],[Belive]]</f>
        <v>2.3846788156499987E-2</v>
      </c>
      <c r="I31" s="3" t="s">
        <v>108</v>
      </c>
      <c r="J31" t="s">
        <v>35</v>
      </c>
      <c r="K31">
        <v>1.00035E-2</v>
      </c>
      <c r="L31">
        <v>5.6676517971266674E-2</v>
      </c>
      <c r="M31">
        <f>Tabla3[[#This Row],[Orchard]]*0.75</f>
        <v>4.2507388478450009E-2</v>
      </c>
      <c r="N31">
        <f>Tabla3[[#This Row],[Orchard]]-Tabla3[[#This Row],[Belive]]</f>
        <v>4.6673017971266675E-2</v>
      </c>
      <c r="O31">
        <f>Tabla3[[#This Row],[Fonarte]]-Tabla3[[#This Row],[Belive]]</f>
        <v>3.250388847845001E-2</v>
      </c>
    </row>
    <row r="32" spans="1:15" x14ac:dyDescent="0.25">
      <c r="A32" s="3" t="s">
        <v>107</v>
      </c>
      <c r="B32" t="s">
        <v>36</v>
      </c>
      <c r="C32">
        <v>0</v>
      </c>
      <c r="D32">
        <v>0</v>
      </c>
      <c r="E32">
        <f>Tabla2[[#This Row],[Orchard]]*0.75</f>
        <v>0</v>
      </c>
      <c r="F32">
        <f>Tabla2[[#This Row],[Orchard]]-Tabla2[[#This Row],[Belive]]</f>
        <v>0</v>
      </c>
      <c r="G32">
        <f>Tabla2[[#This Row],[Fonarte]]-Tabla2[[#This Row],[Belive]]</f>
        <v>0</v>
      </c>
      <c r="I32" s="3" t="s">
        <v>108</v>
      </c>
      <c r="J32" t="s">
        <v>36</v>
      </c>
      <c r="K32">
        <v>0</v>
      </c>
      <c r="L32">
        <v>0</v>
      </c>
      <c r="M32">
        <f>Tabla3[[#This Row],[Orchard]]*0.75</f>
        <v>0</v>
      </c>
      <c r="N32">
        <f>Tabla3[[#This Row],[Orchard]]-Tabla3[[#This Row],[Belive]]</f>
        <v>0</v>
      </c>
      <c r="O32">
        <f>Tabla3[[#This Row],[Fonarte]]-Tabla3[[#This Row],[Belive]]</f>
        <v>0</v>
      </c>
    </row>
    <row r="33" spans="1:15" x14ac:dyDescent="0.25">
      <c r="A33" s="3" t="s">
        <v>107</v>
      </c>
      <c r="B33" t="s">
        <v>37</v>
      </c>
      <c r="C33">
        <v>0</v>
      </c>
      <c r="D33">
        <v>0</v>
      </c>
      <c r="E33">
        <f>Tabla2[[#This Row],[Orchard]]*0.75</f>
        <v>0</v>
      </c>
      <c r="F33">
        <f>Tabla2[[#This Row],[Orchard]]-Tabla2[[#This Row],[Belive]]</f>
        <v>0</v>
      </c>
      <c r="G33">
        <f>Tabla2[[#This Row],[Fonarte]]-Tabla2[[#This Row],[Belive]]</f>
        <v>0</v>
      </c>
      <c r="I33" s="3" t="s">
        <v>108</v>
      </c>
      <c r="J33" t="s">
        <v>37</v>
      </c>
      <c r="K33">
        <v>0</v>
      </c>
      <c r="L33">
        <v>0</v>
      </c>
      <c r="M33">
        <f>Tabla3[[#This Row],[Orchard]]*0.75</f>
        <v>0</v>
      </c>
      <c r="N33">
        <f>Tabla3[[#This Row],[Orchard]]-Tabla3[[#This Row],[Belive]]</f>
        <v>0</v>
      </c>
      <c r="O33">
        <f>Tabla3[[#This Row],[Fonarte]]-Tabla3[[#This Row],[Belive]]</f>
        <v>0</v>
      </c>
    </row>
    <row r="34" spans="1:15" x14ac:dyDescent="0.25">
      <c r="A34" s="3" t="s">
        <v>107</v>
      </c>
      <c r="B34" t="s">
        <v>38</v>
      </c>
      <c r="C34">
        <v>0</v>
      </c>
      <c r="D34">
        <v>0</v>
      </c>
      <c r="E34">
        <f>Tabla2[[#This Row],[Orchard]]*0.75</f>
        <v>0</v>
      </c>
      <c r="F34">
        <f>Tabla2[[#This Row],[Orchard]]-Tabla2[[#This Row],[Belive]]</f>
        <v>0</v>
      </c>
      <c r="G34">
        <f>Tabla2[[#This Row],[Fonarte]]-Tabla2[[#This Row],[Belive]]</f>
        <v>0</v>
      </c>
      <c r="I34" s="3" t="s">
        <v>108</v>
      </c>
      <c r="J34" t="s">
        <v>38</v>
      </c>
      <c r="K34">
        <v>0</v>
      </c>
      <c r="L34">
        <v>0</v>
      </c>
      <c r="M34">
        <f>Tabla3[[#This Row],[Orchard]]*0.75</f>
        <v>0</v>
      </c>
      <c r="N34">
        <f>Tabla3[[#This Row],[Orchard]]-Tabla3[[#This Row],[Belive]]</f>
        <v>0</v>
      </c>
      <c r="O34">
        <f>Tabla3[[#This Row],[Fonarte]]-Tabla3[[#This Row],[Belive]]</f>
        <v>0</v>
      </c>
    </row>
    <row r="35" spans="1:15" x14ac:dyDescent="0.25">
      <c r="A35" s="3" t="s">
        <v>107</v>
      </c>
      <c r="B35" t="s">
        <v>39</v>
      </c>
      <c r="C35">
        <v>0</v>
      </c>
      <c r="D35">
        <v>0</v>
      </c>
      <c r="E35">
        <f>Tabla2[[#This Row],[Orchard]]*0.75</f>
        <v>0</v>
      </c>
      <c r="F35">
        <f>Tabla2[[#This Row],[Orchard]]-Tabla2[[#This Row],[Belive]]</f>
        <v>0</v>
      </c>
      <c r="G35">
        <f>Tabla2[[#This Row],[Fonarte]]-Tabla2[[#This Row],[Belive]]</f>
        <v>0</v>
      </c>
      <c r="I35" s="3" t="s">
        <v>108</v>
      </c>
      <c r="J35" t="s">
        <v>39</v>
      </c>
      <c r="K35">
        <v>0</v>
      </c>
      <c r="L35">
        <v>0</v>
      </c>
      <c r="M35">
        <f>Tabla3[[#This Row],[Orchard]]*0.75</f>
        <v>0</v>
      </c>
      <c r="N35">
        <f>Tabla3[[#This Row],[Orchard]]-Tabla3[[#This Row],[Belive]]</f>
        <v>0</v>
      </c>
      <c r="O35">
        <f>Tabla3[[#This Row],[Fonarte]]-Tabla3[[#This Row],[Belive]]</f>
        <v>0</v>
      </c>
    </row>
    <row r="36" spans="1:15" x14ac:dyDescent="0.25">
      <c r="A36" s="3" t="s">
        <v>107</v>
      </c>
      <c r="B36" t="s">
        <v>40</v>
      </c>
      <c r="C36">
        <v>0</v>
      </c>
      <c r="D36">
        <v>0</v>
      </c>
      <c r="E36">
        <f>Tabla2[[#This Row],[Orchard]]*0.75</f>
        <v>0</v>
      </c>
      <c r="F36">
        <f>Tabla2[[#This Row],[Orchard]]-Tabla2[[#This Row],[Belive]]</f>
        <v>0</v>
      </c>
      <c r="G36">
        <f>Tabla2[[#This Row],[Fonarte]]-Tabla2[[#This Row],[Belive]]</f>
        <v>0</v>
      </c>
      <c r="I36" s="3" t="s">
        <v>108</v>
      </c>
      <c r="J36" t="s">
        <v>40</v>
      </c>
      <c r="K36">
        <v>0</v>
      </c>
      <c r="L36">
        <v>0</v>
      </c>
      <c r="M36">
        <f>Tabla3[[#This Row],[Orchard]]*0.75</f>
        <v>0</v>
      </c>
      <c r="N36">
        <f>Tabla3[[#This Row],[Orchard]]-Tabla3[[#This Row],[Belive]]</f>
        <v>0</v>
      </c>
      <c r="O36">
        <f>Tabla3[[#This Row],[Fonarte]]-Tabla3[[#This Row],[Belive]]</f>
        <v>0</v>
      </c>
    </row>
    <row r="37" spans="1:15" x14ac:dyDescent="0.25">
      <c r="A37" s="3" t="s">
        <v>107</v>
      </c>
      <c r="B37" t="s">
        <v>41</v>
      </c>
      <c r="C37">
        <v>0</v>
      </c>
      <c r="D37">
        <v>0</v>
      </c>
      <c r="E37">
        <f>Tabla2[[#This Row],[Orchard]]*0.75</f>
        <v>0</v>
      </c>
      <c r="F37">
        <f>Tabla2[[#This Row],[Orchard]]-Tabla2[[#This Row],[Belive]]</f>
        <v>0</v>
      </c>
      <c r="G37">
        <f>Tabla2[[#This Row],[Fonarte]]-Tabla2[[#This Row],[Belive]]</f>
        <v>0</v>
      </c>
      <c r="I37" s="3" t="s">
        <v>108</v>
      </c>
      <c r="J37" t="s">
        <v>41</v>
      </c>
      <c r="K37">
        <v>0</v>
      </c>
      <c r="L37">
        <v>0</v>
      </c>
      <c r="M37">
        <f>Tabla3[[#This Row],[Orchard]]*0.75</f>
        <v>0</v>
      </c>
      <c r="N37">
        <f>Tabla3[[#This Row],[Orchard]]-Tabla3[[#This Row],[Belive]]</f>
        <v>0</v>
      </c>
      <c r="O37">
        <f>Tabla3[[#This Row],[Fonarte]]-Tabla3[[#This Row],[Belive]]</f>
        <v>0</v>
      </c>
    </row>
    <row r="38" spans="1:15" x14ac:dyDescent="0.25">
      <c r="A38" s="3" t="s">
        <v>107</v>
      </c>
      <c r="B38" t="s">
        <v>42</v>
      </c>
      <c r="C38">
        <v>0</v>
      </c>
      <c r="D38">
        <v>0</v>
      </c>
      <c r="E38">
        <f>Tabla2[[#This Row],[Orchard]]*0.75</f>
        <v>0</v>
      </c>
      <c r="F38">
        <f>Tabla2[[#This Row],[Orchard]]-Tabla2[[#This Row],[Belive]]</f>
        <v>0</v>
      </c>
      <c r="G38">
        <f>Tabla2[[#This Row],[Fonarte]]-Tabla2[[#This Row],[Belive]]</f>
        <v>0</v>
      </c>
      <c r="I38" s="3" t="s">
        <v>108</v>
      </c>
      <c r="J38" t="s">
        <v>42</v>
      </c>
      <c r="K38">
        <v>0</v>
      </c>
      <c r="L38">
        <v>0</v>
      </c>
      <c r="M38">
        <f>Tabla3[[#This Row],[Orchard]]*0.75</f>
        <v>0</v>
      </c>
      <c r="N38">
        <f>Tabla3[[#This Row],[Orchard]]-Tabla3[[#This Row],[Belive]]</f>
        <v>0</v>
      </c>
      <c r="O38">
        <f>Tabla3[[#This Row],[Fonarte]]-Tabla3[[#This Row],[Belive]]</f>
        <v>0</v>
      </c>
    </row>
    <row r="39" spans="1:15" x14ac:dyDescent="0.25">
      <c r="A39" s="3" t="s">
        <v>107</v>
      </c>
      <c r="B39" t="s">
        <v>43</v>
      </c>
      <c r="C39">
        <v>0</v>
      </c>
      <c r="D39">
        <v>0</v>
      </c>
      <c r="E39">
        <f>Tabla2[[#This Row],[Orchard]]*0.75</f>
        <v>0</v>
      </c>
      <c r="F39">
        <f>Tabla2[[#This Row],[Orchard]]-Tabla2[[#This Row],[Belive]]</f>
        <v>0</v>
      </c>
      <c r="G39">
        <f>Tabla2[[#This Row],[Fonarte]]-Tabla2[[#This Row],[Belive]]</f>
        <v>0</v>
      </c>
      <c r="I39" s="3" t="s">
        <v>108</v>
      </c>
      <c r="J39" t="s">
        <v>43</v>
      </c>
      <c r="K39">
        <v>0</v>
      </c>
      <c r="L39">
        <v>0</v>
      </c>
      <c r="M39">
        <f>Tabla3[[#This Row],[Orchard]]*0.75</f>
        <v>0</v>
      </c>
      <c r="N39">
        <f>Tabla3[[#This Row],[Orchard]]-Tabla3[[#This Row],[Belive]]</f>
        <v>0</v>
      </c>
      <c r="O39">
        <f>Tabla3[[#This Row],[Fonarte]]-Tabla3[[#This Row],[Belive]]</f>
        <v>0</v>
      </c>
    </row>
    <row r="40" spans="1:15" x14ac:dyDescent="0.25">
      <c r="A40" s="3" t="s">
        <v>107</v>
      </c>
      <c r="B40" t="s">
        <v>44</v>
      </c>
      <c r="C40">
        <v>1.3603043124E-2</v>
      </c>
      <c r="D40">
        <v>8.9284497565600002E-2</v>
      </c>
      <c r="E40">
        <f>Tabla2[[#This Row],[Orchard]]*0.75</f>
        <v>6.6963373174200008E-2</v>
      </c>
      <c r="F40">
        <f>Tabla2[[#This Row],[Orchard]]-Tabla2[[#This Row],[Belive]]</f>
        <v>7.5681454441600002E-2</v>
      </c>
      <c r="G40">
        <f>Tabla2[[#This Row],[Fonarte]]-Tabla2[[#This Row],[Belive]]</f>
        <v>5.3360330050200008E-2</v>
      </c>
      <c r="I40" s="3" t="s">
        <v>108</v>
      </c>
      <c r="J40" t="s">
        <v>44</v>
      </c>
      <c r="K40">
        <v>0</v>
      </c>
      <c r="L40">
        <v>0</v>
      </c>
      <c r="M40">
        <f>Tabla3[[#This Row],[Orchard]]*0.75</f>
        <v>0</v>
      </c>
      <c r="N40">
        <f>Tabla3[[#This Row],[Orchard]]-Tabla3[[#This Row],[Belive]]</f>
        <v>0</v>
      </c>
      <c r="O40">
        <f>Tabla3[[#This Row],[Fonarte]]-Tabla3[[#This Row],[Belive]]</f>
        <v>0</v>
      </c>
    </row>
    <row r="41" spans="1:15" x14ac:dyDescent="0.25">
      <c r="A41" s="3" t="s">
        <v>107</v>
      </c>
      <c r="B41" t="s">
        <v>45</v>
      </c>
      <c r="C41">
        <v>0</v>
      </c>
      <c r="D41">
        <v>0</v>
      </c>
      <c r="E41">
        <f>Tabla2[[#This Row],[Orchard]]*0.75</f>
        <v>0</v>
      </c>
      <c r="F41">
        <f>Tabla2[[#This Row],[Orchard]]-Tabla2[[#This Row],[Belive]]</f>
        <v>0</v>
      </c>
      <c r="G41">
        <f>Tabla2[[#This Row],[Fonarte]]-Tabla2[[#This Row],[Belive]]</f>
        <v>0</v>
      </c>
      <c r="I41" s="3" t="s">
        <v>108</v>
      </c>
      <c r="J41" t="s">
        <v>45</v>
      </c>
      <c r="K41">
        <v>0</v>
      </c>
      <c r="L41">
        <v>0</v>
      </c>
      <c r="M41">
        <f>Tabla3[[#This Row],[Orchard]]*0.75</f>
        <v>0</v>
      </c>
      <c r="N41">
        <f>Tabla3[[#This Row],[Orchard]]-Tabla3[[#This Row],[Belive]]</f>
        <v>0</v>
      </c>
      <c r="O41">
        <f>Tabla3[[#This Row],[Fonarte]]-Tabla3[[#This Row],[Belive]]</f>
        <v>0</v>
      </c>
    </row>
    <row r="42" spans="1:15" x14ac:dyDescent="0.25">
      <c r="A42" s="3" t="s">
        <v>107</v>
      </c>
      <c r="B42" t="s">
        <v>46</v>
      </c>
      <c r="C42">
        <v>0</v>
      </c>
      <c r="D42">
        <v>0</v>
      </c>
      <c r="E42">
        <f>Tabla2[[#This Row],[Orchard]]*0.75</f>
        <v>0</v>
      </c>
      <c r="F42">
        <f>Tabla2[[#This Row],[Orchard]]-Tabla2[[#This Row],[Belive]]</f>
        <v>0</v>
      </c>
      <c r="G42">
        <f>Tabla2[[#This Row],[Fonarte]]-Tabla2[[#This Row],[Belive]]</f>
        <v>0</v>
      </c>
      <c r="I42" s="3" t="s">
        <v>108</v>
      </c>
      <c r="J42" t="s">
        <v>46</v>
      </c>
      <c r="K42">
        <v>0</v>
      </c>
      <c r="L42">
        <v>0</v>
      </c>
      <c r="M42">
        <f>Tabla3[[#This Row],[Orchard]]*0.75</f>
        <v>0</v>
      </c>
      <c r="N42">
        <f>Tabla3[[#This Row],[Orchard]]-Tabla3[[#This Row],[Belive]]</f>
        <v>0</v>
      </c>
      <c r="O42">
        <f>Tabla3[[#This Row],[Fonarte]]-Tabla3[[#This Row],[Belive]]</f>
        <v>0</v>
      </c>
    </row>
    <row r="43" spans="1:15" x14ac:dyDescent="0.25">
      <c r="A43" s="3" t="s">
        <v>107</v>
      </c>
      <c r="B43" t="s">
        <v>47</v>
      </c>
      <c r="C43">
        <v>0</v>
      </c>
      <c r="D43">
        <v>0</v>
      </c>
      <c r="E43">
        <f>Tabla2[[#This Row],[Orchard]]*0.75</f>
        <v>0</v>
      </c>
      <c r="F43">
        <f>Tabla2[[#This Row],[Orchard]]-Tabla2[[#This Row],[Belive]]</f>
        <v>0</v>
      </c>
      <c r="G43">
        <f>Tabla2[[#This Row],[Fonarte]]-Tabla2[[#This Row],[Belive]]</f>
        <v>0</v>
      </c>
      <c r="I43" s="3" t="s">
        <v>108</v>
      </c>
      <c r="J43" t="s">
        <v>47</v>
      </c>
      <c r="K43">
        <v>0</v>
      </c>
      <c r="L43">
        <v>0</v>
      </c>
      <c r="M43">
        <f>Tabla3[[#This Row],[Orchard]]*0.75</f>
        <v>0</v>
      </c>
      <c r="N43">
        <f>Tabla3[[#This Row],[Orchard]]-Tabla3[[#This Row],[Belive]]</f>
        <v>0</v>
      </c>
      <c r="O43">
        <f>Tabla3[[#This Row],[Fonarte]]-Tabla3[[#This Row],[Belive]]</f>
        <v>0</v>
      </c>
    </row>
    <row r="44" spans="1:15" x14ac:dyDescent="0.25">
      <c r="A44" s="3" t="s">
        <v>107</v>
      </c>
      <c r="B44" t="s">
        <v>48</v>
      </c>
      <c r="C44">
        <v>4.5405325584720005E-2</v>
      </c>
      <c r="D44">
        <v>7.1856052786583344E-2</v>
      </c>
      <c r="E44">
        <f>Tabla2[[#This Row],[Orchard]]*0.75</f>
        <v>5.3892039589937504E-2</v>
      </c>
      <c r="F44">
        <f>Tabla2[[#This Row],[Orchard]]-Tabla2[[#This Row],[Belive]]</f>
        <v>2.6450727201863339E-2</v>
      </c>
      <c r="G44">
        <f>Tabla2[[#This Row],[Fonarte]]-Tabla2[[#This Row],[Belive]]</f>
        <v>8.4867140052174994E-3</v>
      </c>
      <c r="I44" s="3" t="s">
        <v>108</v>
      </c>
      <c r="J44" t="s">
        <v>48</v>
      </c>
      <c r="K44">
        <v>7.0191702467999996E-3</v>
      </c>
      <c r="L44">
        <v>9.7392032977500001E-3</v>
      </c>
      <c r="M44">
        <f>Tabla3[[#This Row],[Orchard]]*0.75</f>
        <v>7.3044024733125001E-3</v>
      </c>
      <c r="N44">
        <f>Tabla3[[#This Row],[Orchard]]-Tabla3[[#This Row],[Belive]]</f>
        <v>2.7200330509500005E-3</v>
      </c>
      <c r="O44">
        <f>Tabla3[[#This Row],[Fonarte]]-Tabla3[[#This Row],[Belive]]</f>
        <v>2.8523222651250044E-4</v>
      </c>
    </row>
    <row r="45" spans="1:15" x14ac:dyDescent="0.25">
      <c r="A45" s="3" t="s">
        <v>107</v>
      </c>
      <c r="B45" t="s">
        <v>49</v>
      </c>
      <c r="C45">
        <v>0</v>
      </c>
      <c r="D45">
        <v>0</v>
      </c>
      <c r="E45">
        <f>Tabla2[[#This Row],[Orchard]]*0.75</f>
        <v>0</v>
      </c>
      <c r="F45">
        <f>Tabla2[[#This Row],[Orchard]]-Tabla2[[#This Row],[Belive]]</f>
        <v>0</v>
      </c>
      <c r="G45">
        <f>Tabla2[[#This Row],[Fonarte]]-Tabla2[[#This Row],[Belive]]</f>
        <v>0</v>
      </c>
      <c r="I45" s="3" t="s">
        <v>108</v>
      </c>
      <c r="J45" t="s">
        <v>49</v>
      </c>
      <c r="K45">
        <v>0</v>
      </c>
      <c r="L45">
        <v>0</v>
      </c>
      <c r="M45">
        <f>Tabla3[[#This Row],[Orchard]]*0.75</f>
        <v>0</v>
      </c>
      <c r="N45">
        <f>Tabla3[[#This Row],[Orchard]]-Tabla3[[#This Row],[Belive]]</f>
        <v>0</v>
      </c>
      <c r="O45">
        <f>Tabla3[[#This Row],[Fonarte]]-Tabla3[[#This Row],[Belive]]</f>
        <v>0</v>
      </c>
    </row>
    <row r="46" spans="1:15" x14ac:dyDescent="0.25">
      <c r="A46" s="3" t="s">
        <v>107</v>
      </c>
      <c r="B46" t="s">
        <v>50</v>
      </c>
      <c r="C46">
        <v>0</v>
      </c>
      <c r="D46">
        <v>0</v>
      </c>
      <c r="E46">
        <f>Tabla2[[#This Row],[Orchard]]*0.75</f>
        <v>0</v>
      </c>
      <c r="F46">
        <f>Tabla2[[#This Row],[Orchard]]-Tabla2[[#This Row],[Belive]]</f>
        <v>0</v>
      </c>
      <c r="G46">
        <f>Tabla2[[#This Row],[Fonarte]]-Tabla2[[#This Row],[Belive]]</f>
        <v>0</v>
      </c>
      <c r="I46" s="3" t="s">
        <v>108</v>
      </c>
      <c r="J46" t="s">
        <v>50</v>
      </c>
      <c r="K46">
        <v>0</v>
      </c>
      <c r="L46">
        <v>0</v>
      </c>
      <c r="M46">
        <f>Tabla3[[#This Row],[Orchard]]*0.75</f>
        <v>0</v>
      </c>
      <c r="N46">
        <f>Tabla3[[#This Row],[Orchard]]-Tabla3[[#This Row],[Belive]]</f>
        <v>0</v>
      </c>
      <c r="O46">
        <f>Tabla3[[#This Row],[Fonarte]]-Tabla3[[#This Row],[Belive]]</f>
        <v>0</v>
      </c>
    </row>
    <row r="47" spans="1:15" x14ac:dyDescent="0.25">
      <c r="A47" s="3" t="s">
        <v>107</v>
      </c>
      <c r="B47" t="s">
        <v>51</v>
      </c>
      <c r="C47">
        <v>0</v>
      </c>
      <c r="D47">
        <v>0</v>
      </c>
      <c r="E47">
        <f>Tabla2[[#This Row],[Orchard]]*0.75</f>
        <v>0</v>
      </c>
      <c r="F47">
        <f>Tabla2[[#This Row],[Orchard]]-Tabla2[[#This Row],[Belive]]</f>
        <v>0</v>
      </c>
      <c r="G47">
        <f>Tabla2[[#This Row],[Fonarte]]-Tabla2[[#This Row],[Belive]]</f>
        <v>0</v>
      </c>
      <c r="I47" s="3" t="s">
        <v>108</v>
      </c>
      <c r="J47" t="s">
        <v>51</v>
      </c>
      <c r="K47">
        <v>0</v>
      </c>
      <c r="L47">
        <v>0</v>
      </c>
      <c r="M47">
        <f>Tabla3[[#This Row],[Orchard]]*0.75</f>
        <v>0</v>
      </c>
      <c r="N47">
        <f>Tabla3[[#This Row],[Orchard]]-Tabla3[[#This Row],[Belive]]</f>
        <v>0</v>
      </c>
      <c r="O47">
        <f>Tabla3[[#This Row],[Fonarte]]-Tabla3[[#This Row],[Belive]]</f>
        <v>0</v>
      </c>
    </row>
    <row r="48" spans="1:15" x14ac:dyDescent="0.25">
      <c r="A48" s="3" t="s">
        <v>107</v>
      </c>
      <c r="B48" t="s">
        <v>52</v>
      </c>
      <c r="C48">
        <v>0</v>
      </c>
      <c r="D48">
        <v>0</v>
      </c>
      <c r="E48">
        <f>Tabla2[[#This Row],[Orchard]]*0.75</f>
        <v>0</v>
      </c>
      <c r="F48">
        <f>Tabla2[[#This Row],[Orchard]]-Tabla2[[#This Row],[Belive]]</f>
        <v>0</v>
      </c>
      <c r="G48">
        <f>Tabla2[[#This Row],[Fonarte]]-Tabla2[[#This Row],[Belive]]</f>
        <v>0</v>
      </c>
      <c r="I48" s="3" t="s">
        <v>108</v>
      </c>
      <c r="J48" t="s">
        <v>52</v>
      </c>
      <c r="K48">
        <v>0</v>
      </c>
      <c r="L48">
        <v>0</v>
      </c>
      <c r="M48">
        <f>Tabla3[[#This Row],[Orchard]]*0.75</f>
        <v>0</v>
      </c>
      <c r="N48">
        <f>Tabla3[[#This Row],[Orchard]]-Tabla3[[#This Row],[Belive]]</f>
        <v>0</v>
      </c>
      <c r="O48">
        <f>Tabla3[[#This Row],[Fonarte]]-Tabla3[[#This Row],[Belive]]</f>
        <v>0</v>
      </c>
    </row>
    <row r="49" spans="1:15" x14ac:dyDescent="0.25">
      <c r="A49" s="3" t="s">
        <v>107</v>
      </c>
      <c r="B49" t="s">
        <v>53</v>
      </c>
      <c r="C49">
        <v>0</v>
      </c>
      <c r="D49">
        <v>0</v>
      </c>
      <c r="E49">
        <f>Tabla2[[#This Row],[Orchard]]*0.75</f>
        <v>0</v>
      </c>
      <c r="F49">
        <f>Tabla2[[#This Row],[Orchard]]-Tabla2[[#This Row],[Belive]]</f>
        <v>0</v>
      </c>
      <c r="G49">
        <f>Tabla2[[#This Row],[Fonarte]]-Tabla2[[#This Row],[Belive]]</f>
        <v>0</v>
      </c>
      <c r="I49" s="3" t="s">
        <v>108</v>
      </c>
      <c r="J49" t="s">
        <v>53</v>
      </c>
      <c r="K49">
        <v>0</v>
      </c>
      <c r="L49">
        <v>0</v>
      </c>
      <c r="M49">
        <f>Tabla3[[#This Row],[Orchard]]*0.75</f>
        <v>0</v>
      </c>
      <c r="N49">
        <f>Tabla3[[#This Row],[Orchard]]-Tabla3[[#This Row],[Belive]]</f>
        <v>0</v>
      </c>
      <c r="O49">
        <f>Tabla3[[#This Row],[Fonarte]]-Tabla3[[#This Row],[Belive]]</f>
        <v>0</v>
      </c>
    </row>
    <row r="50" spans="1:15" x14ac:dyDescent="0.25">
      <c r="A50" s="3" t="s">
        <v>107</v>
      </c>
      <c r="B50" t="s">
        <v>54</v>
      </c>
      <c r="C50">
        <v>0</v>
      </c>
      <c r="D50">
        <v>0</v>
      </c>
      <c r="E50">
        <f>Tabla2[[#This Row],[Orchard]]*0.75</f>
        <v>0</v>
      </c>
      <c r="F50">
        <f>Tabla2[[#This Row],[Orchard]]-Tabla2[[#This Row],[Belive]]</f>
        <v>0</v>
      </c>
      <c r="G50">
        <f>Tabla2[[#This Row],[Fonarte]]-Tabla2[[#This Row],[Belive]]</f>
        <v>0</v>
      </c>
      <c r="I50" s="3" t="s">
        <v>108</v>
      </c>
      <c r="J50" t="s">
        <v>54</v>
      </c>
      <c r="K50">
        <v>0</v>
      </c>
      <c r="L50">
        <v>0</v>
      </c>
      <c r="M50">
        <f>Tabla3[[#This Row],[Orchard]]*0.75</f>
        <v>0</v>
      </c>
      <c r="N50">
        <f>Tabla3[[#This Row],[Orchard]]-Tabla3[[#This Row],[Belive]]</f>
        <v>0</v>
      </c>
      <c r="O50">
        <f>Tabla3[[#This Row],[Fonarte]]-Tabla3[[#This Row],[Belive]]</f>
        <v>0</v>
      </c>
    </row>
    <row r="51" spans="1:15" x14ac:dyDescent="0.25">
      <c r="A51" s="3" t="s">
        <v>107</v>
      </c>
      <c r="B51" t="s">
        <v>55</v>
      </c>
      <c r="C51">
        <v>0</v>
      </c>
      <c r="D51">
        <v>0</v>
      </c>
      <c r="E51">
        <f>Tabla2[[#This Row],[Orchard]]*0.75</f>
        <v>0</v>
      </c>
      <c r="F51">
        <f>Tabla2[[#This Row],[Orchard]]-Tabla2[[#This Row],[Belive]]</f>
        <v>0</v>
      </c>
      <c r="G51">
        <f>Tabla2[[#This Row],[Fonarte]]-Tabla2[[#This Row],[Belive]]</f>
        <v>0</v>
      </c>
      <c r="I51" s="3" t="s">
        <v>108</v>
      </c>
      <c r="J51" t="s">
        <v>55</v>
      </c>
      <c r="K51">
        <v>0</v>
      </c>
      <c r="L51">
        <v>0</v>
      </c>
      <c r="M51">
        <f>Tabla3[[#This Row],[Orchard]]*0.75</f>
        <v>0</v>
      </c>
      <c r="N51">
        <f>Tabla3[[#This Row],[Orchard]]-Tabla3[[#This Row],[Belive]]</f>
        <v>0</v>
      </c>
      <c r="O51">
        <f>Tabla3[[#This Row],[Fonarte]]-Tabla3[[#This Row],[Belive]]</f>
        <v>0</v>
      </c>
    </row>
    <row r="52" spans="1:15" x14ac:dyDescent="0.25">
      <c r="A52" s="3" t="s">
        <v>107</v>
      </c>
      <c r="B52" t="s">
        <v>56</v>
      </c>
      <c r="C52">
        <v>0</v>
      </c>
      <c r="D52">
        <v>0</v>
      </c>
      <c r="E52">
        <f>Tabla2[[#This Row],[Orchard]]*0.75</f>
        <v>0</v>
      </c>
      <c r="F52">
        <f>Tabla2[[#This Row],[Orchard]]-Tabla2[[#This Row],[Belive]]</f>
        <v>0</v>
      </c>
      <c r="G52">
        <f>Tabla2[[#This Row],[Fonarte]]-Tabla2[[#This Row],[Belive]]</f>
        <v>0</v>
      </c>
      <c r="I52" s="3" t="s">
        <v>108</v>
      </c>
      <c r="J52" t="s">
        <v>56</v>
      </c>
      <c r="K52">
        <v>0</v>
      </c>
      <c r="L52">
        <v>0</v>
      </c>
      <c r="M52">
        <f>Tabla3[[#This Row],[Orchard]]*0.75</f>
        <v>0</v>
      </c>
      <c r="N52">
        <f>Tabla3[[#This Row],[Orchard]]-Tabla3[[#This Row],[Belive]]</f>
        <v>0</v>
      </c>
      <c r="O52">
        <f>Tabla3[[#This Row],[Fonarte]]-Tabla3[[#This Row],[Belive]]</f>
        <v>0</v>
      </c>
    </row>
    <row r="53" spans="1:15" x14ac:dyDescent="0.25">
      <c r="A53" s="3" t="s">
        <v>107</v>
      </c>
      <c r="B53" t="s">
        <v>57</v>
      </c>
      <c r="C53">
        <v>0</v>
      </c>
      <c r="D53">
        <v>0</v>
      </c>
      <c r="E53">
        <f>Tabla2[[#This Row],[Orchard]]*0.75</f>
        <v>0</v>
      </c>
      <c r="F53">
        <f>Tabla2[[#This Row],[Orchard]]-Tabla2[[#This Row],[Belive]]</f>
        <v>0</v>
      </c>
      <c r="G53">
        <f>Tabla2[[#This Row],[Fonarte]]-Tabla2[[#This Row],[Belive]]</f>
        <v>0</v>
      </c>
      <c r="I53" s="3" t="s">
        <v>108</v>
      </c>
      <c r="J53" t="s">
        <v>57</v>
      </c>
      <c r="K53">
        <v>0</v>
      </c>
      <c r="L53">
        <v>0</v>
      </c>
      <c r="M53">
        <f>Tabla3[[#This Row],[Orchard]]*0.75</f>
        <v>0</v>
      </c>
      <c r="N53">
        <f>Tabla3[[#This Row],[Orchard]]-Tabla3[[#This Row],[Belive]]</f>
        <v>0</v>
      </c>
      <c r="O53">
        <f>Tabla3[[#This Row],[Fonarte]]-Tabla3[[#This Row],[Belive]]</f>
        <v>0</v>
      </c>
    </row>
    <row r="54" spans="1:15" x14ac:dyDescent="0.25">
      <c r="A54" s="3" t="s">
        <v>107</v>
      </c>
      <c r="B54" t="s">
        <v>58</v>
      </c>
      <c r="C54">
        <v>0</v>
      </c>
      <c r="D54">
        <v>0</v>
      </c>
      <c r="E54">
        <f>Tabla2[[#This Row],[Orchard]]*0.75</f>
        <v>0</v>
      </c>
      <c r="F54">
        <f>Tabla2[[#This Row],[Orchard]]-Tabla2[[#This Row],[Belive]]</f>
        <v>0</v>
      </c>
      <c r="G54">
        <f>Tabla2[[#This Row],[Fonarte]]-Tabla2[[#This Row],[Belive]]</f>
        <v>0</v>
      </c>
      <c r="I54" s="3" t="s">
        <v>108</v>
      </c>
      <c r="J54" t="s">
        <v>58</v>
      </c>
      <c r="K54">
        <v>0</v>
      </c>
      <c r="L54">
        <v>0</v>
      </c>
      <c r="M54">
        <f>Tabla3[[#This Row],[Orchard]]*0.75</f>
        <v>0</v>
      </c>
      <c r="N54">
        <f>Tabla3[[#This Row],[Orchard]]-Tabla3[[#This Row],[Belive]]</f>
        <v>0</v>
      </c>
      <c r="O54">
        <f>Tabla3[[#This Row],[Fonarte]]-Tabla3[[#This Row],[Belive]]</f>
        <v>0</v>
      </c>
    </row>
    <row r="55" spans="1:15" x14ac:dyDescent="0.25">
      <c r="A55" s="3" t="s">
        <v>107</v>
      </c>
      <c r="B55" t="s">
        <v>59</v>
      </c>
      <c r="C55">
        <v>0</v>
      </c>
      <c r="D55">
        <v>0</v>
      </c>
      <c r="E55">
        <f>Tabla2[[#This Row],[Orchard]]*0.75</f>
        <v>0</v>
      </c>
      <c r="F55">
        <f>Tabla2[[#This Row],[Orchard]]-Tabla2[[#This Row],[Belive]]</f>
        <v>0</v>
      </c>
      <c r="G55">
        <f>Tabla2[[#This Row],[Fonarte]]-Tabla2[[#This Row],[Belive]]</f>
        <v>0</v>
      </c>
      <c r="I55" s="3" t="s">
        <v>108</v>
      </c>
      <c r="J55" t="s">
        <v>59</v>
      </c>
      <c r="K55">
        <v>0</v>
      </c>
      <c r="L55">
        <v>0</v>
      </c>
      <c r="M55">
        <f>Tabla3[[#This Row],[Orchard]]*0.75</f>
        <v>0</v>
      </c>
      <c r="N55">
        <f>Tabla3[[#This Row],[Orchard]]-Tabla3[[#This Row],[Belive]]</f>
        <v>0</v>
      </c>
      <c r="O55">
        <f>Tabla3[[#This Row],[Fonarte]]-Tabla3[[#This Row],[Belive]]</f>
        <v>0</v>
      </c>
    </row>
    <row r="56" spans="1:15" x14ac:dyDescent="0.25">
      <c r="A56" s="3" t="s">
        <v>107</v>
      </c>
      <c r="B56" t="s">
        <v>60</v>
      </c>
      <c r="C56">
        <v>0</v>
      </c>
      <c r="D56">
        <v>0</v>
      </c>
      <c r="E56">
        <f>Tabla2[[#This Row],[Orchard]]*0.75</f>
        <v>0</v>
      </c>
      <c r="F56">
        <f>Tabla2[[#This Row],[Orchard]]-Tabla2[[#This Row],[Belive]]</f>
        <v>0</v>
      </c>
      <c r="G56">
        <f>Tabla2[[#This Row],[Fonarte]]-Tabla2[[#This Row],[Belive]]</f>
        <v>0</v>
      </c>
      <c r="I56" s="3" t="s">
        <v>108</v>
      </c>
      <c r="J56" t="s">
        <v>60</v>
      </c>
      <c r="K56">
        <v>0</v>
      </c>
      <c r="L56">
        <v>0</v>
      </c>
      <c r="M56">
        <f>Tabla3[[#This Row],[Orchard]]*0.75</f>
        <v>0</v>
      </c>
      <c r="N56">
        <f>Tabla3[[#This Row],[Orchard]]-Tabla3[[#This Row],[Belive]]</f>
        <v>0</v>
      </c>
      <c r="O56">
        <f>Tabla3[[#This Row],[Fonarte]]-Tabla3[[#This Row],[Belive]]</f>
        <v>0</v>
      </c>
    </row>
    <row r="57" spans="1:15" x14ac:dyDescent="0.25">
      <c r="A57" s="3" t="s">
        <v>107</v>
      </c>
      <c r="B57" t="s">
        <v>61</v>
      </c>
      <c r="C57">
        <v>0</v>
      </c>
      <c r="D57">
        <v>0</v>
      </c>
      <c r="E57">
        <f>Tabla2[[#This Row],[Orchard]]*0.75</f>
        <v>0</v>
      </c>
      <c r="F57">
        <f>Tabla2[[#This Row],[Orchard]]-Tabla2[[#This Row],[Belive]]</f>
        <v>0</v>
      </c>
      <c r="G57">
        <f>Tabla2[[#This Row],[Fonarte]]-Tabla2[[#This Row],[Belive]]</f>
        <v>0</v>
      </c>
      <c r="I57" s="3" t="s">
        <v>108</v>
      </c>
      <c r="J57" t="s">
        <v>61</v>
      </c>
      <c r="K57">
        <v>0</v>
      </c>
      <c r="L57">
        <v>0</v>
      </c>
      <c r="M57">
        <f>Tabla3[[#This Row],[Orchard]]*0.75</f>
        <v>0</v>
      </c>
      <c r="N57">
        <f>Tabla3[[#This Row],[Orchard]]-Tabla3[[#This Row],[Belive]]</f>
        <v>0</v>
      </c>
      <c r="O57">
        <f>Tabla3[[#This Row],[Fonarte]]-Tabla3[[#This Row],[Belive]]</f>
        <v>0</v>
      </c>
    </row>
    <row r="58" spans="1:15" x14ac:dyDescent="0.25">
      <c r="A58" s="3" t="s">
        <v>107</v>
      </c>
      <c r="B58" t="s">
        <v>62</v>
      </c>
      <c r="C58">
        <v>0</v>
      </c>
      <c r="D58">
        <v>0</v>
      </c>
      <c r="E58">
        <f>Tabla2[[#This Row],[Orchard]]*0.75</f>
        <v>0</v>
      </c>
      <c r="F58">
        <f>Tabla2[[#This Row],[Orchard]]-Tabla2[[#This Row],[Belive]]</f>
        <v>0</v>
      </c>
      <c r="G58">
        <f>Tabla2[[#This Row],[Fonarte]]-Tabla2[[#This Row],[Belive]]</f>
        <v>0</v>
      </c>
      <c r="I58" s="3" t="s">
        <v>108</v>
      </c>
      <c r="J58" t="s">
        <v>62</v>
      </c>
      <c r="K58">
        <v>0</v>
      </c>
      <c r="L58">
        <v>0</v>
      </c>
      <c r="M58">
        <f>Tabla3[[#This Row],[Orchard]]*0.75</f>
        <v>0</v>
      </c>
      <c r="N58">
        <f>Tabla3[[#This Row],[Orchard]]-Tabla3[[#This Row],[Belive]]</f>
        <v>0</v>
      </c>
      <c r="O58">
        <f>Tabla3[[#This Row],[Fonarte]]-Tabla3[[#This Row],[Belive]]</f>
        <v>0</v>
      </c>
    </row>
    <row r="59" spans="1:15" x14ac:dyDescent="0.25">
      <c r="A59" s="3" t="s">
        <v>107</v>
      </c>
      <c r="B59" t="s">
        <v>63</v>
      </c>
      <c r="C59">
        <v>0</v>
      </c>
      <c r="D59">
        <v>0</v>
      </c>
      <c r="E59">
        <f>Tabla2[[#This Row],[Orchard]]*0.75</f>
        <v>0</v>
      </c>
      <c r="F59">
        <f>Tabla2[[#This Row],[Orchard]]-Tabla2[[#This Row],[Belive]]</f>
        <v>0</v>
      </c>
      <c r="G59">
        <f>Tabla2[[#This Row],[Fonarte]]-Tabla2[[#This Row],[Belive]]</f>
        <v>0</v>
      </c>
      <c r="I59" s="3" t="s">
        <v>108</v>
      </c>
      <c r="J59" t="s">
        <v>63</v>
      </c>
      <c r="K59">
        <v>0</v>
      </c>
      <c r="L59">
        <v>0</v>
      </c>
      <c r="M59">
        <f>Tabla3[[#This Row],[Orchard]]*0.75</f>
        <v>0</v>
      </c>
      <c r="N59">
        <f>Tabla3[[#This Row],[Orchard]]-Tabla3[[#This Row],[Belive]]</f>
        <v>0</v>
      </c>
      <c r="O59">
        <f>Tabla3[[#This Row],[Fonarte]]-Tabla3[[#This Row],[Belive]]</f>
        <v>0</v>
      </c>
    </row>
    <row r="60" spans="1:15" x14ac:dyDescent="0.25">
      <c r="A60" s="3" t="s">
        <v>107</v>
      </c>
      <c r="B60" t="s">
        <v>64</v>
      </c>
      <c r="C60">
        <v>0</v>
      </c>
      <c r="D60">
        <v>0</v>
      </c>
      <c r="E60">
        <f>Tabla2[[#This Row],[Orchard]]*0.75</f>
        <v>0</v>
      </c>
      <c r="F60">
        <f>Tabla2[[#This Row],[Orchard]]-Tabla2[[#This Row],[Belive]]</f>
        <v>0</v>
      </c>
      <c r="G60">
        <f>Tabla2[[#This Row],[Fonarte]]-Tabla2[[#This Row],[Belive]]</f>
        <v>0</v>
      </c>
      <c r="I60" s="3" t="s">
        <v>108</v>
      </c>
      <c r="J60" t="s">
        <v>64</v>
      </c>
      <c r="K60">
        <v>0</v>
      </c>
      <c r="L60">
        <v>0</v>
      </c>
      <c r="M60">
        <f>Tabla3[[#This Row],[Orchard]]*0.75</f>
        <v>0</v>
      </c>
      <c r="N60">
        <f>Tabla3[[#This Row],[Orchard]]-Tabla3[[#This Row],[Belive]]</f>
        <v>0</v>
      </c>
      <c r="O60">
        <f>Tabla3[[#This Row],[Fonarte]]-Tabla3[[#This Row],[Belive]]</f>
        <v>0</v>
      </c>
    </row>
    <row r="61" spans="1:15" x14ac:dyDescent="0.25">
      <c r="A61" s="3" t="s">
        <v>107</v>
      </c>
      <c r="B61" t="s">
        <v>65</v>
      </c>
      <c r="C61">
        <v>0</v>
      </c>
      <c r="D61">
        <v>0</v>
      </c>
      <c r="E61">
        <f>Tabla2[[#This Row],[Orchard]]*0.75</f>
        <v>0</v>
      </c>
      <c r="F61">
        <f>Tabla2[[#This Row],[Orchard]]-Tabla2[[#This Row],[Belive]]</f>
        <v>0</v>
      </c>
      <c r="G61">
        <f>Tabla2[[#This Row],[Fonarte]]-Tabla2[[#This Row],[Belive]]</f>
        <v>0</v>
      </c>
      <c r="I61" s="3" t="s">
        <v>108</v>
      </c>
      <c r="J61" t="s">
        <v>65</v>
      </c>
      <c r="K61">
        <v>0</v>
      </c>
      <c r="L61">
        <v>0</v>
      </c>
      <c r="M61">
        <f>Tabla3[[#This Row],[Orchard]]*0.75</f>
        <v>0</v>
      </c>
      <c r="N61">
        <f>Tabla3[[#This Row],[Orchard]]-Tabla3[[#This Row],[Belive]]</f>
        <v>0</v>
      </c>
      <c r="O61">
        <f>Tabla3[[#This Row],[Fonarte]]-Tabla3[[#This Row],[Belive]]</f>
        <v>0</v>
      </c>
    </row>
    <row r="62" spans="1:15" x14ac:dyDescent="0.25">
      <c r="A62" s="3" t="s">
        <v>107</v>
      </c>
      <c r="B62" t="s">
        <v>66</v>
      </c>
      <c r="C62">
        <v>0</v>
      </c>
      <c r="D62">
        <v>0</v>
      </c>
      <c r="E62">
        <f>Tabla2[[#This Row],[Orchard]]*0.75</f>
        <v>0</v>
      </c>
      <c r="F62">
        <f>Tabla2[[#This Row],[Orchard]]-Tabla2[[#This Row],[Belive]]</f>
        <v>0</v>
      </c>
      <c r="G62">
        <f>Tabla2[[#This Row],[Fonarte]]-Tabla2[[#This Row],[Belive]]</f>
        <v>0</v>
      </c>
      <c r="I62" s="3" t="s">
        <v>108</v>
      </c>
      <c r="J62" t="s">
        <v>66</v>
      </c>
      <c r="K62">
        <v>0</v>
      </c>
      <c r="L62">
        <v>0</v>
      </c>
      <c r="M62">
        <f>Tabla3[[#This Row],[Orchard]]*0.75</f>
        <v>0</v>
      </c>
      <c r="N62">
        <f>Tabla3[[#This Row],[Orchard]]-Tabla3[[#This Row],[Belive]]</f>
        <v>0</v>
      </c>
      <c r="O62">
        <f>Tabla3[[#This Row],[Fonarte]]-Tabla3[[#This Row],[Belive]]</f>
        <v>0</v>
      </c>
    </row>
    <row r="63" spans="1:15" x14ac:dyDescent="0.25">
      <c r="A63" s="3" t="s">
        <v>107</v>
      </c>
      <c r="B63" t="s">
        <v>67</v>
      </c>
      <c r="C63">
        <v>0</v>
      </c>
      <c r="D63">
        <v>0</v>
      </c>
      <c r="E63">
        <f>Tabla2[[#This Row],[Orchard]]*0.75</f>
        <v>0</v>
      </c>
      <c r="F63">
        <f>Tabla2[[#This Row],[Orchard]]-Tabla2[[#This Row],[Belive]]</f>
        <v>0</v>
      </c>
      <c r="G63">
        <f>Tabla2[[#This Row],[Fonarte]]-Tabla2[[#This Row],[Belive]]</f>
        <v>0</v>
      </c>
      <c r="I63" s="3" t="s">
        <v>108</v>
      </c>
      <c r="J63" t="s">
        <v>67</v>
      </c>
      <c r="K63">
        <v>0</v>
      </c>
      <c r="L63">
        <v>0</v>
      </c>
      <c r="M63">
        <f>Tabla3[[#This Row],[Orchard]]*0.75</f>
        <v>0</v>
      </c>
      <c r="N63">
        <f>Tabla3[[#This Row],[Orchard]]-Tabla3[[#This Row],[Belive]]</f>
        <v>0</v>
      </c>
      <c r="O63">
        <f>Tabla3[[#This Row],[Fonarte]]-Tabla3[[#This Row],[Belive]]</f>
        <v>0</v>
      </c>
    </row>
    <row r="64" spans="1:15" x14ac:dyDescent="0.25">
      <c r="A64" s="3" t="s">
        <v>107</v>
      </c>
      <c r="B64" t="s">
        <v>68</v>
      </c>
      <c r="C64">
        <v>0</v>
      </c>
      <c r="D64">
        <v>0</v>
      </c>
      <c r="E64">
        <f>Tabla2[[#This Row],[Orchard]]*0.75</f>
        <v>0</v>
      </c>
      <c r="F64">
        <f>Tabla2[[#This Row],[Orchard]]-Tabla2[[#This Row],[Belive]]</f>
        <v>0</v>
      </c>
      <c r="G64">
        <f>Tabla2[[#This Row],[Fonarte]]-Tabla2[[#This Row],[Belive]]</f>
        <v>0</v>
      </c>
      <c r="I64" s="3" t="s">
        <v>108</v>
      </c>
      <c r="J64" t="s">
        <v>68</v>
      </c>
      <c r="K64">
        <v>0</v>
      </c>
      <c r="L64">
        <v>0</v>
      </c>
      <c r="M64">
        <f>Tabla3[[#This Row],[Orchard]]*0.75</f>
        <v>0</v>
      </c>
      <c r="N64">
        <f>Tabla3[[#This Row],[Orchard]]-Tabla3[[#This Row],[Belive]]</f>
        <v>0</v>
      </c>
      <c r="O64">
        <f>Tabla3[[#This Row],[Fonarte]]-Tabla3[[#This Row],[Belive]]</f>
        <v>0</v>
      </c>
    </row>
    <row r="65" spans="1:15" x14ac:dyDescent="0.25">
      <c r="A65" s="3" t="s">
        <v>107</v>
      </c>
      <c r="B65" t="s">
        <v>69</v>
      </c>
      <c r="C65">
        <v>0</v>
      </c>
      <c r="D65">
        <v>0</v>
      </c>
      <c r="E65">
        <f>Tabla2[[#This Row],[Orchard]]*0.75</f>
        <v>0</v>
      </c>
      <c r="F65">
        <f>Tabla2[[#This Row],[Orchard]]-Tabla2[[#This Row],[Belive]]</f>
        <v>0</v>
      </c>
      <c r="G65">
        <f>Tabla2[[#This Row],[Fonarte]]-Tabla2[[#This Row],[Belive]]</f>
        <v>0</v>
      </c>
      <c r="I65" s="3" t="s">
        <v>108</v>
      </c>
      <c r="J65" t="s">
        <v>69</v>
      </c>
      <c r="K65">
        <v>0</v>
      </c>
      <c r="L65">
        <v>0</v>
      </c>
      <c r="M65">
        <f>Tabla3[[#This Row],[Orchard]]*0.75</f>
        <v>0</v>
      </c>
      <c r="N65">
        <f>Tabla3[[#This Row],[Orchard]]-Tabla3[[#This Row],[Belive]]</f>
        <v>0</v>
      </c>
      <c r="O65">
        <f>Tabla3[[#This Row],[Fonarte]]-Tabla3[[#This Row],[Belive]]</f>
        <v>0</v>
      </c>
    </row>
    <row r="66" spans="1:15" x14ac:dyDescent="0.25">
      <c r="A66" s="3" t="s">
        <v>107</v>
      </c>
      <c r="B66" t="s">
        <v>70</v>
      </c>
      <c r="C66">
        <v>0</v>
      </c>
      <c r="D66">
        <v>0</v>
      </c>
      <c r="E66">
        <f>Tabla2[[#This Row],[Orchard]]*0.75</f>
        <v>0</v>
      </c>
      <c r="F66">
        <f>Tabla2[[#This Row],[Orchard]]-Tabla2[[#This Row],[Belive]]</f>
        <v>0</v>
      </c>
      <c r="G66">
        <f>Tabla2[[#This Row],[Fonarte]]-Tabla2[[#This Row],[Belive]]</f>
        <v>0</v>
      </c>
      <c r="I66" s="3" t="s">
        <v>108</v>
      </c>
      <c r="J66" t="s">
        <v>70</v>
      </c>
      <c r="K66">
        <v>0</v>
      </c>
      <c r="L66">
        <v>0</v>
      </c>
      <c r="M66">
        <f>Tabla3[[#This Row],[Orchard]]*0.75</f>
        <v>0</v>
      </c>
      <c r="N66">
        <f>Tabla3[[#This Row],[Orchard]]-Tabla3[[#This Row],[Belive]]</f>
        <v>0</v>
      </c>
      <c r="O66">
        <f>Tabla3[[#This Row],[Fonarte]]-Tabla3[[#This Row],[Belive]]</f>
        <v>0</v>
      </c>
    </row>
    <row r="67" spans="1:15" x14ac:dyDescent="0.25">
      <c r="A67" s="3" t="s">
        <v>107</v>
      </c>
      <c r="B67" t="s">
        <v>71</v>
      </c>
      <c r="C67">
        <v>0</v>
      </c>
      <c r="D67">
        <v>0</v>
      </c>
      <c r="E67">
        <f>Tabla2[[#This Row],[Orchard]]*0.75</f>
        <v>0</v>
      </c>
      <c r="F67">
        <f>Tabla2[[#This Row],[Orchard]]-Tabla2[[#This Row],[Belive]]</f>
        <v>0</v>
      </c>
      <c r="G67">
        <f>Tabla2[[#This Row],[Fonarte]]-Tabla2[[#This Row],[Belive]]</f>
        <v>0</v>
      </c>
      <c r="I67" s="3" t="s">
        <v>108</v>
      </c>
      <c r="J67" t="s">
        <v>71</v>
      </c>
      <c r="K67">
        <v>0</v>
      </c>
      <c r="L67">
        <v>0</v>
      </c>
      <c r="M67">
        <f>Tabla3[[#This Row],[Orchard]]*0.75</f>
        <v>0</v>
      </c>
      <c r="N67">
        <f>Tabla3[[#This Row],[Orchard]]-Tabla3[[#This Row],[Belive]]</f>
        <v>0</v>
      </c>
      <c r="O67">
        <f>Tabla3[[#This Row],[Fonarte]]-Tabla3[[#This Row],[Belive]]</f>
        <v>0</v>
      </c>
    </row>
    <row r="68" spans="1:15" x14ac:dyDescent="0.25">
      <c r="A68" s="3" t="s">
        <v>107</v>
      </c>
      <c r="B68" t="s">
        <v>72</v>
      </c>
      <c r="C68">
        <v>0</v>
      </c>
      <c r="D68">
        <v>0</v>
      </c>
      <c r="E68">
        <f>Tabla2[[#This Row],[Orchard]]*0.75</f>
        <v>0</v>
      </c>
      <c r="F68">
        <f>Tabla2[[#This Row],[Orchard]]-Tabla2[[#This Row],[Belive]]</f>
        <v>0</v>
      </c>
      <c r="G68">
        <f>Tabla2[[#This Row],[Fonarte]]-Tabla2[[#This Row],[Belive]]</f>
        <v>0</v>
      </c>
      <c r="I68" s="3" t="s">
        <v>108</v>
      </c>
      <c r="J68" t="s">
        <v>72</v>
      </c>
      <c r="K68">
        <v>0</v>
      </c>
      <c r="L68">
        <v>0</v>
      </c>
      <c r="M68">
        <f>Tabla3[[#This Row],[Orchard]]*0.75</f>
        <v>0</v>
      </c>
      <c r="N68">
        <f>Tabla3[[#This Row],[Orchard]]-Tabla3[[#This Row],[Belive]]</f>
        <v>0</v>
      </c>
      <c r="O68">
        <f>Tabla3[[#This Row],[Fonarte]]-Tabla3[[#This Row],[Belive]]</f>
        <v>0</v>
      </c>
    </row>
    <row r="69" spans="1:15" x14ac:dyDescent="0.25">
      <c r="A69" s="3" t="s">
        <v>107</v>
      </c>
      <c r="B69" t="s">
        <v>73</v>
      </c>
      <c r="C69">
        <v>0</v>
      </c>
      <c r="D69">
        <v>0</v>
      </c>
      <c r="E69">
        <f>Tabla2[[#This Row],[Orchard]]*0.75</f>
        <v>0</v>
      </c>
      <c r="F69">
        <f>Tabla2[[#This Row],[Orchard]]-Tabla2[[#This Row],[Belive]]</f>
        <v>0</v>
      </c>
      <c r="G69">
        <f>Tabla2[[#This Row],[Fonarte]]-Tabla2[[#This Row],[Belive]]</f>
        <v>0</v>
      </c>
      <c r="I69" s="3" t="s">
        <v>108</v>
      </c>
      <c r="J69" t="s">
        <v>73</v>
      </c>
      <c r="K69">
        <v>0</v>
      </c>
      <c r="L69">
        <v>0</v>
      </c>
      <c r="M69">
        <f>Tabla3[[#This Row],[Orchard]]*0.75</f>
        <v>0</v>
      </c>
      <c r="N69">
        <f>Tabla3[[#This Row],[Orchard]]-Tabla3[[#This Row],[Belive]]</f>
        <v>0</v>
      </c>
      <c r="O69">
        <f>Tabla3[[#This Row],[Fonarte]]-Tabla3[[#This Row],[Belive]]</f>
        <v>0</v>
      </c>
    </row>
    <row r="70" spans="1:15" x14ac:dyDescent="0.25">
      <c r="A70" s="3" t="s">
        <v>107</v>
      </c>
      <c r="B70" t="s">
        <v>74</v>
      </c>
      <c r="C70">
        <v>0</v>
      </c>
      <c r="D70">
        <v>0</v>
      </c>
      <c r="E70">
        <f>Tabla2[[#This Row],[Orchard]]*0.75</f>
        <v>0</v>
      </c>
      <c r="F70">
        <f>Tabla2[[#This Row],[Orchard]]-Tabla2[[#This Row],[Belive]]</f>
        <v>0</v>
      </c>
      <c r="G70">
        <f>Tabla2[[#This Row],[Fonarte]]-Tabla2[[#This Row],[Belive]]</f>
        <v>0</v>
      </c>
      <c r="I70" s="3" t="s">
        <v>108</v>
      </c>
      <c r="J70" t="s">
        <v>74</v>
      </c>
      <c r="K70">
        <v>0</v>
      </c>
      <c r="L70">
        <v>0</v>
      </c>
      <c r="M70">
        <f>Tabla3[[#This Row],[Orchard]]*0.75</f>
        <v>0</v>
      </c>
      <c r="N70">
        <f>Tabla3[[#This Row],[Orchard]]-Tabla3[[#This Row],[Belive]]</f>
        <v>0</v>
      </c>
      <c r="O70">
        <f>Tabla3[[#This Row],[Fonarte]]-Tabla3[[#This Row],[Belive]]</f>
        <v>0</v>
      </c>
    </row>
    <row r="71" spans="1:15" x14ac:dyDescent="0.25">
      <c r="A71" s="3" t="s">
        <v>107</v>
      </c>
      <c r="B71" t="s">
        <v>75</v>
      </c>
      <c r="C71">
        <v>0</v>
      </c>
      <c r="D71">
        <v>0</v>
      </c>
      <c r="E71">
        <f>Tabla2[[#This Row],[Orchard]]*0.75</f>
        <v>0</v>
      </c>
      <c r="F71">
        <f>Tabla2[[#This Row],[Orchard]]-Tabla2[[#This Row],[Belive]]</f>
        <v>0</v>
      </c>
      <c r="G71">
        <f>Tabla2[[#This Row],[Fonarte]]-Tabla2[[#This Row],[Belive]]</f>
        <v>0</v>
      </c>
      <c r="I71" s="3" t="s">
        <v>108</v>
      </c>
      <c r="J71" t="s">
        <v>75</v>
      </c>
      <c r="K71">
        <v>0</v>
      </c>
      <c r="L71">
        <v>0</v>
      </c>
      <c r="M71">
        <f>Tabla3[[#This Row],[Orchard]]*0.75</f>
        <v>0</v>
      </c>
      <c r="N71">
        <f>Tabla3[[#This Row],[Orchard]]-Tabla3[[#This Row],[Belive]]</f>
        <v>0</v>
      </c>
      <c r="O71">
        <f>Tabla3[[#This Row],[Fonarte]]-Tabla3[[#This Row],[Belive]]</f>
        <v>0</v>
      </c>
    </row>
    <row r="72" spans="1:15" x14ac:dyDescent="0.25">
      <c r="A72" s="3" t="s">
        <v>107</v>
      </c>
      <c r="B72" t="s">
        <v>76</v>
      </c>
      <c r="C72">
        <v>0</v>
      </c>
      <c r="D72">
        <v>0</v>
      </c>
      <c r="E72">
        <f>Tabla2[[#This Row],[Orchard]]*0.75</f>
        <v>0</v>
      </c>
      <c r="F72">
        <f>Tabla2[[#This Row],[Orchard]]-Tabla2[[#This Row],[Belive]]</f>
        <v>0</v>
      </c>
      <c r="G72">
        <f>Tabla2[[#This Row],[Fonarte]]-Tabla2[[#This Row],[Belive]]</f>
        <v>0</v>
      </c>
      <c r="I72" s="3" t="s">
        <v>108</v>
      </c>
      <c r="J72" t="s">
        <v>76</v>
      </c>
      <c r="K72">
        <v>0</v>
      </c>
      <c r="L72">
        <v>0</v>
      </c>
      <c r="M72">
        <f>Tabla3[[#This Row],[Orchard]]*0.75</f>
        <v>0</v>
      </c>
      <c r="N72">
        <f>Tabla3[[#This Row],[Orchard]]-Tabla3[[#This Row],[Belive]]</f>
        <v>0</v>
      </c>
      <c r="O72">
        <f>Tabla3[[#This Row],[Fonarte]]-Tabla3[[#This Row],[Belive]]</f>
        <v>0</v>
      </c>
    </row>
    <row r="73" spans="1:15" x14ac:dyDescent="0.25">
      <c r="A73" s="3" t="s">
        <v>107</v>
      </c>
      <c r="B73" t="s">
        <v>77</v>
      </c>
      <c r="C73">
        <v>0</v>
      </c>
      <c r="D73">
        <v>0</v>
      </c>
      <c r="E73">
        <f>Tabla2[[#This Row],[Orchard]]*0.75</f>
        <v>0</v>
      </c>
      <c r="F73">
        <f>Tabla2[[#This Row],[Orchard]]-Tabla2[[#This Row],[Belive]]</f>
        <v>0</v>
      </c>
      <c r="G73">
        <f>Tabla2[[#This Row],[Fonarte]]-Tabla2[[#This Row],[Belive]]</f>
        <v>0</v>
      </c>
      <c r="I73" s="3" t="s">
        <v>108</v>
      </c>
      <c r="J73" t="s">
        <v>77</v>
      </c>
      <c r="K73">
        <v>0</v>
      </c>
      <c r="L73">
        <v>0</v>
      </c>
      <c r="M73">
        <f>Tabla3[[#This Row],[Orchard]]*0.75</f>
        <v>0</v>
      </c>
      <c r="N73">
        <f>Tabla3[[#This Row],[Orchard]]-Tabla3[[#This Row],[Belive]]</f>
        <v>0</v>
      </c>
      <c r="O73">
        <f>Tabla3[[#This Row],[Fonarte]]-Tabla3[[#This Row],[Belive]]</f>
        <v>0</v>
      </c>
    </row>
    <row r="74" spans="1:15" x14ac:dyDescent="0.25">
      <c r="A74" s="3" t="s">
        <v>107</v>
      </c>
      <c r="B74" t="s">
        <v>78</v>
      </c>
      <c r="C74">
        <v>0</v>
      </c>
      <c r="D74">
        <v>0</v>
      </c>
      <c r="E74">
        <f>Tabla2[[#This Row],[Orchard]]*0.75</f>
        <v>0</v>
      </c>
      <c r="F74">
        <f>Tabla2[[#This Row],[Orchard]]-Tabla2[[#This Row],[Belive]]</f>
        <v>0</v>
      </c>
      <c r="G74">
        <f>Tabla2[[#This Row],[Fonarte]]-Tabla2[[#This Row],[Belive]]</f>
        <v>0</v>
      </c>
      <c r="I74" s="3" t="s">
        <v>108</v>
      </c>
      <c r="J74" t="s">
        <v>78</v>
      </c>
      <c r="K74">
        <v>0</v>
      </c>
      <c r="L74">
        <v>0</v>
      </c>
      <c r="M74">
        <f>Tabla3[[#This Row],[Orchard]]*0.75</f>
        <v>0</v>
      </c>
      <c r="N74">
        <f>Tabla3[[#This Row],[Orchard]]-Tabla3[[#This Row],[Belive]]</f>
        <v>0</v>
      </c>
      <c r="O74">
        <f>Tabla3[[#This Row],[Fonarte]]-Tabla3[[#This Row],[Belive]]</f>
        <v>0</v>
      </c>
    </row>
    <row r="75" spans="1:15" x14ac:dyDescent="0.25">
      <c r="A75" s="3" t="s">
        <v>107</v>
      </c>
      <c r="B75" t="s">
        <v>79</v>
      </c>
      <c r="C75">
        <v>0</v>
      </c>
      <c r="D75">
        <v>0</v>
      </c>
      <c r="E75">
        <f>Tabla2[[#This Row],[Orchard]]*0.75</f>
        <v>0</v>
      </c>
      <c r="F75">
        <f>Tabla2[[#This Row],[Orchard]]-Tabla2[[#This Row],[Belive]]</f>
        <v>0</v>
      </c>
      <c r="G75">
        <f>Tabla2[[#This Row],[Fonarte]]-Tabla2[[#This Row],[Belive]]</f>
        <v>0</v>
      </c>
      <c r="I75" s="3" t="s">
        <v>108</v>
      </c>
      <c r="J75" t="s">
        <v>79</v>
      </c>
      <c r="K75">
        <v>0</v>
      </c>
      <c r="L75">
        <v>0</v>
      </c>
      <c r="M75">
        <f>Tabla3[[#This Row],[Orchard]]*0.75</f>
        <v>0</v>
      </c>
      <c r="N75">
        <f>Tabla3[[#This Row],[Orchard]]-Tabla3[[#This Row],[Belive]]</f>
        <v>0</v>
      </c>
      <c r="O75">
        <f>Tabla3[[#This Row],[Fonarte]]-Tabla3[[#This Row],[Belive]]</f>
        <v>0</v>
      </c>
    </row>
    <row r="76" spans="1:15" x14ac:dyDescent="0.25">
      <c r="A76" s="3" t="s">
        <v>107</v>
      </c>
      <c r="B76" t="s">
        <v>80</v>
      </c>
      <c r="C76">
        <v>0</v>
      </c>
      <c r="D76">
        <v>0</v>
      </c>
      <c r="E76">
        <f>Tabla2[[#This Row],[Orchard]]*0.75</f>
        <v>0</v>
      </c>
      <c r="F76">
        <f>Tabla2[[#This Row],[Orchard]]-Tabla2[[#This Row],[Belive]]</f>
        <v>0</v>
      </c>
      <c r="G76">
        <f>Tabla2[[#This Row],[Fonarte]]-Tabla2[[#This Row],[Belive]]</f>
        <v>0</v>
      </c>
      <c r="I76" s="3" t="s">
        <v>108</v>
      </c>
      <c r="J76" t="s">
        <v>80</v>
      </c>
      <c r="K76">
        <v>0</v>
      </c>
      <c r="L76">
        <v>0</v>
      </c>
      <c r="M76">
        <f>Tabla3[[#This Row],[Orchard]]*0.75</f>
        <v>0</v>
      </c>
      <c r="N76">
        <f>Tabla3[[#This Row],[Orchard]]-Tabla3[[#This Row],[Belive]]</f>
        <v>0</v>
      </c>
      <c r="O76">
        <f>Tabla3[[#This Row],[Fonarte]]-Tabla3[[#This Row],[Belive]]</f>
        <v>0</v>
      </c>
    </row>
    <row r="77" spans="1:15" x14ac:dyDescent="0.25">
      <c r="A77" s="3" t="s">
        <v>107</v>
      </c>
      <c r="B77" t="s">
        <v>81</v>
      </c>
      <c r="C77">
        <v>0</v>
      </c>
      <c r="D77">
        <v>0</v>
      </c>
      <c r="E77">
        <f>Tabla2[[#This Row],[Orchard]]*0.75</f>
        <v>0</v>
      </c>
      <c r="F77">
        <f>Tabla2[[#This Row],[Orchard]]-Tabla2[[#This Row],[Belive]]</f>
        <v>0</v>
      </c>
      <c r="G77">
        <f>Tabla2[[#This Row],[Fonarte]]-Tabla2[[#This Row],[Belive]]</f>
        <v>0</v>
      </c>
      <c r="I77" s="3" t="s">
        <v>108</v>
      </c>
      <c r="J77" t="s">
        <v>81</v>
      </c>
      <c r="K77">
        <v>0</v>
      </c>
      <c r="L77">
        <v>0</v>
      </c>
      <c r="M77">
        <f>Tabla3[[#This Row],[Orchard]]*0.75</f>
        <v>0</v>
      </c>
      <c r="N77">
        <f>Tabla3[[#This Row],[Orchard]]-Tabla3[[#This Row],[Belive]]</f>
        <v>0</v>
      </c>
      <c r="O77">
        <f>Tabla3[[#This Row],[Fonarte]]-Tabla3[[#This Row],[Belive]]</f>
        <v>0</v>
      </c>
    </row>
    <row r="78" spans="1:15" x14ac:dyDescent="0.25">
      <c r="A78" s="3" t="s">
        <v>107</v>
      </c>
      <c r="B78" t="s">
        <v>82</v>
      </c>
      <c r="C78">
        <v>0</v>
      </c>
      <c r="D78">
        <v>0</v>
      </c>
      <c r="E78">
        <f>Tabla2[[#This Row],[Orchard]]*0.75</f>
        <v>0</v>
      </c>
      <c r="F78">
        <f>Tabla2[[#This Row],[Orchard]]-Tabla2[[#This Row],[Belive]]</f>
        <v>0</v>
      </c>
      <c r="G78">
        <f>Tabla2[[#This Row],[Fonarte]]-Tabla2[[#This Row],[Belive]]</f>
        <v>0</v>
      </c>
      <c r="I78" s="3" t="s">
        <v>108</v>
      </c>
      <c r="J78" t="s">
        <v>82</v>
      </c>
      <c r="K78">
        <v>0</v>
      </c>
      <c r="L78">
        <v>0</v>
      </c>
      <c r="M78">
        <f>Tabla3[[#This Row],[Orchard]]*0.75</f>
        <v>0</v>
      </c>
      <c r="N78">
        <f>Tabla3[[#This Row],[Orchard]]-Tabla3[[#This Row],[Belive]]</f>
        <v>0</v>
      </c>
      <c r="O78">
        <f>Tabla3[[#This Row],[Fonarte]]-Tabla3[[#This Row],[Belive]]</f>
        <v>0</v>
      </c>
    </row>
    <row r="79" spans="1:15" x14ac:dyDescent="0.25">
      <c r="A79" s="3" t="s">
        <v>107</v>
      </c>
      <c r="B79" t="s">
        <v>83</v>
      </c>
      <c r="C79">
        <v>0</v>
      </c>
      <c r="D79">
        <v>0</v>
      </c>
      <c r="E79">
        <f>Tabla2[[#This Row],[Orchard]]*0.75</f>
        <v>0</v>
      </c>
      <c r="F79">
        <f>Tabla2[[#This Row],[Orchard]]-Tabla2[[#This Row],[Belive]]</f>
        <v>0</v>
      </c>
      <c r="G79">
        <f>Tabla2[[#This Row],[Fonarte]]-Tabla2[[#This Row],[Belive]]</f>
        <v>0</v>
      </c>
      <c r="I79" s="3" t="s">
        <v>108</v>
      </c>
      <c r="J79" t="s">
        <v>83</v>
      </c>
      <c r="K79">
        <v>0</v>
      </c>
      <c r="L79">
        <v>0</v>
      </c>
      <c r="M79">
        <f>Tabla3[[#This Row],[Orchard]]*0.75</f>
        <v>0</v>
      </c>
      <c r="N79">
        <f>Tabla3[[#This Row],[Orchard]]-Tabla3[[#This Row],[Belive]]</f>
        <v>0</v>
      </c>
      <c r="O79">
        <f>Tabla3[[#This Row],[Fonarte]]-Tabla3[[#This Row],[Belive]]</f>
        <v>0</v>
      </c>
    </row>
    <row r="80" spans="1:15" x14ac:dyDescent="0.25">
      <c r="A80" s="3" t="s">
        <v>107</v>
      </c>
      <c r="B80" t="s">
        <v>84</v>
      </c>
      <c r="C80">
        <v>0</v>
      </c>
      <c r="D80">
        <v>0</v>
      </c>
      <c r="E80">
        <f>Tabla2[[#This Row],[Orchard]]*0.75</f>
        <v>0</v>
      </c>
      <c r="F80">
        <f>Tabla2[[#This Row],[Orchard]]-Tabla2[[#This Row],[Belive]]</f>
        <v>0</v>
      </c>
      <c r="G80">
        <f>Tabla2[[#This Row],[Fonarte]]-Tabla2[[#This Row],[Belive]]</f>
        <v>0</v>
      </c>
      <c r="I80" s="3" t="s">
        <v>108</v>
      </c>
      <c r="J80" t="s">
        <v>84</v>
      </c>
      <c r="K80">
        <v>0</v>
      </c>
      <c r="L80">
        <v>0</v>
      </c>
      <c r="M80">
        <f>Tabla3[[#This Row],[Orchard]]*0.75</f>
        <v>0</v>
      </c>
      <c r="N80">
        <f>Tabla3[[#This Row],[Orchard]]-Tabla3[[#This Row],[Belive]]</f>
        <v>0</v>
      </c>
      <c r="O80">
        <f>Tabla3[[#This Row],[Fonarte]]-Tabla3[[#This Row],[Belive]]</f>
        <v>0</v>
      </c>
    </row>
    <row r="81" spans="1:15" x14ac:dyDescent="0.25">
      <c r="A81" s="3" t="s">
        <v>107</v>
      </c>
      <c r="B81" t="s">
        <v>85</v>
      </c>
      <c r="C81">
        <v>0</v>
      </c>
      <c r="D81">
        <v>0</v>
      </c>
      <c r="E81">
        <f>Tabla2[[#This Row],[Orchard]]*0.75</f>
        <v>0</v>
      </c>
      <c r="F81">
        <f>Tabla2[[#This Row],[Orchard]]-Tabla2[[#This Row],[Belive]]</f>
        <v>0</v>
      </c>
      <c r="G81">
        <f>Tabla2[[#This Row],[Fonarte]]-Tabla2[[#This Row],[Belive]]</f>
        <v>0</v>
      </c>
      <c r="I81" s="3" t="s">
        <v>108</v>
      </c>
      <c r="J81" t="s">
        <v>85</v>
      </c>
      <c r="K81">
        <v>0</v>
      </c>
      <c r="L81">
        <v>0</v>
      </c>
      <c r="M81">
        <f>Tabla3[[#This Row],[Orchard]]*0.75</f>
        <v>0</v>
      </c>
      <c r="N81">
        <f>Tabla3[[#This Row],[Orchard]]-Tabla3[[#This Row],[Belive]]</f>
        <v>0</v>
      </c>
      <c r="O81">
        <f>Tabla3[[#This Row],[Fonarte]]-Tabla3[[#This Row],[Belive]]</f>
        <v>0</v>
      </c>
    </row>
    <row r="82" spans="1:15" x14ac:dyDescent="0.25">
      <c r="A82" s="3" t="s">
        <v>107</v>
      </c>
      <c r="B82" t="s">
        <v>86</v>
      </c>
      <c r="C82">
        <v>0</v>
      </c>
      <c r="D82">
        <v>0</v>
      </c>
      <c r="E82">
        <f>Tabla2[[#This Row],[Orchard]]*0.75</f>
        <v>0</v>
      </c>
      <c r="F82">
        <f>Tabla2[[#This Row],[Orchard]]-Tabla2[[#This Row],[Belive]]</f>
        <v>0</v>
      </c>
      <c r="G82">
        <f>Tabla2[[#This Row],[Fonarte]]-Tabla2[[#This Row],[Belive]]</f>
        <v>0</v>
      </c>
      <c r="I82" s="3" t="s">
        <v>108</v>
      </c>
      <c r="J82" t="s">
        <v>86</v>
      </c>
      <c r="K82">
        <v>0</v>
      </c>
      <c r="L82">
        <v>0</v>
      </c>
      <c r="M82">
        <f>Tabla3[[#This Row],[Orchard]]*0.75</f>
        <v>0</v>
      </c>
      <c r="N82">
        <f>Tabla3[[#This Row],[Orchard]]-Tabla3[[#This Row],[Belive]]</f>
        <v>0</v>
      </c>
      <c r="O82">
        <f>Tabla3[[#This Row],[Fonarte]]-Tabla3[[#This Row],[Belive]]</f>
        <v>0</v>
      </c>
    </row>
    <row r="83" spans="1:15" x14ac:dyDescent="0.25">
      <c r="A83" s="3" t="s">
        <v>107</v>
      </c>
      <c r="B83" t="s">
        <v>87</v>
      </c>
      <c r="C83">
        <v>0</v>
      </c>
      <c r="D83">
        <v>0</v>
      </c>
      <c r="E83">
        <f>Tabla2[[#This Row],[Orchard]]*0.75</f>
        <v>0</v>
      </c>
      <c r="F83">
        <f>Tabla2[[#This Row],[Orchard]]-Tabla2[[#This Row],[Belive]]</f>
        <v>0</v>
      </c>
      <c r="G83">
        <f>Tabla2[[#This Row],[Fonarte]]-Tabla2[[#This Row],[Belive]]</f>
        <v>0</v>
      </c>
      <c r="I83" s="3" t="s">
        <v>108</v>
      </c>
      <c r="J83" t="s">
        <v>87</v>
      </c>
      <c r="K83">
        <v>0</v>
      </c>
      <c r="L83">
        <v>0</v>
      </c>
      <c r="M83">
        <f>Tabla3[[#This Row],[Orchard]]*0.75</f>
        <v>0</v>
      </c>
      <c r="N83">
        <f>Tabla3[[#This Row],[Orchard]]-Tabla3[[#This Row],[Belive]]</f>
        <v>0</v>
      </c>
      <c r="O83">
        <f>Tabla3[[#This Row],[Fonarte]]-Tabla3[[#This Row],[Belive]]</f>
        <v>0</v>
      </c>
    </row>
    <row r="84" spans="1:15" x14ac:dyDescent="0.25">
      <c r="A84" s="3" t="s">
        <v>107</v>
      </c>
      <c r="B84" t="s">
        <v>88</v>
      </c>
      <c r="C84">
        <v>0</v>
      </c>
      <c r="D84">
        <v>0</v>
      </c>
      <c r="E84">
        <f>Tabla2[[#This Row],[Orchard]]*0.75</f>
        <v>0</v>
      </c>
      <c r="F84">
        <f>Tabla2[[#This Row],[Orchard]]-Tabla2[[#This Row],[Belive]]</f>
        <v>0</v>
      </c>
      <c r="G84">
        <f>Tabla2[[#This Row],[Fonarte]]-Tabla2[[#This Row],[Belive]]</f>
        <v>0</v>
      </c>
      <c r="I84" s="3" t="s">
        <v>108</v>
      </c>
      <c r="J84" t="s">
        <v>88</v>
      </c>
      <c r="K84">
        <v>0</v>
      </c>
      <c r="L84">
        <v>0</v>
      </c>
      <c r="M84">
        <f>Tabla3[[#This Row],[Orchard]]*0.75</f>
        <v>0</v>
      </c>
      <c r="N84">
        <f>Tabla3[[#This Row],[Orchard]]-Tabla3[[#This Row],[Belive]]</f>
        <v>0</v>
      </c>
      <c r="O84">
        <f>Tabla3[[#This Row],[Fonarte]]-Tabla3[[#This Row],[Belive]]</f>
        <v>0</v>
      </c>
    </row>
    <row r="85" spans="1:15" x14ac:dyDescent="0.25">
      <c r="A85" s="3" t="s">
        <v>107</v>
      </c>
      <c r="B85" t="s">
        <v>89</v>
      </c>
      <c r="C85">
        <v>0</v>
      </c>
      <c r="D85">
        <v>0</v>
      </c>
      <c r="E85">
        <f>Tabla2[[#This Row],[Orchard]]*0.75</f>
        <v>0</v>
      </c>
      <c r="F85">
        <f>Tabla2[[#This Row],[Orchard]]-Tabla2[[#This Row],[Belive]]</f>
        <v>0</v>
      </c>
      <c r="G85">
        <f>Tabla2[[#This Row],[Fonarte]]-Tabla2[[#This Row],[Belive]]</f>
        <v>0</v>
      </c>
      <c r="I85" s="3" t="s">
        <v>108</v>
      </c>
      <c r="J85" t="s">
        <v>89</v>
      </c>
      <c r="K85">
        <v>0</v>
      </c>
      <c r="L85">
        <v>0</v>
      </c>
      <c r="M85">
        <f>Tabla3[[#This Row],[Orchard]]*0.75</f>
        <v>0</v>
      </c>
      <c r="N85">
        <f>Tabla3[[#This Row],[Orchard]]-Tabla3[[#This Row],[Belive]]</f>
        <v>0</v>
      </c>
      <c r="O85">
        <f>Tabla3[[#This Row],[Fonarte]]-Tabla3[[#This Row],[Belive]]</f>
        <v>0</v>
      </c>
    </row>
    <row r="86" spans="1:15" x14ac:dyDescent="0.25">
      <c r="A86" s="3" t="s">
        <v>107</v>
      </c>
      <c r="B86" t="s">
        <v>90</v>
      </c>
      <c r="C86">
        <v>0</v>
      </c>
      <c r="D86">
        <v>0</v>
      </c>
      <c r="E86">
        <f>Tabla2[[#This Row],[Orchard]]*0.75</f>
        <v>0</v>
      </c>
      <c r="F86">
        <f>Tabla2[[#This Row],[Orchard]]-Tabla2[[#This Row],[Belive]]</f>
        <v>0</v>
      </c>
      <c r="G86">
        <f>Tabla2[[#This Row],[Fonarte]]-Tabla2[[#This Row],[Belive]]</f>
        <v>0</v>
      </c>
      <c r="I86" s="3" t="s">
        <v>108</v>
      </c>
      <c r="J86" t="s">
        <v>90</v>
      </c>
      <c r="K86">
        <v>0</v>
      </c>
      <c r="L86">
        <v>0</v>
      </c>
      <c r="M86">
        <f>Tabla3[[#This Row],[Orchard]]*0.75</f>
        <v>0</v>
      </c>
      <c r="N86">
        <f>Tabla3[[#This Row],[Orchard]]-Tabla3[[#This Row],[Belive]]</f>
        <v>0</v>
      </c>
      <c r="O86">
        <f>Tabla3[[#This Row],[Fonarte]]-Tabla3[[#This Row],[Belive]]</f>
        <v>0</v>
      </c>
    </row>
    <row r="87" spans="1:15" x14ac:dyDescent="0.25">
      <c r="A87" s="3" t="s">
        <v>107</v>
      </c>
      <c r="B87" t="s">
        <v>91</v>
      </c>
      <c r="C87">
        <v>0</v>
      </c>
      <c r="D87">
        <v>0</v>
      </c>
      <c r="E87">
        <f>Tabla2[[#This Row],[Orchard]]*0.75</f>
        <v>0</v>
      </c>
      <c r="F87">
        <f>Tabla2[[#This Row],[Orchard]]-Tabla2[[#This Row],[Belive]]</f>
        <v>0</v>
      </c>
      <c r="G87">
        <f>Tabla2[[#This Row],[Fonarte]]-Tabla2[[#This Row],[Belive]]</f>
        <v>0</v>
      </c>
      <c r="I87" s="3" t="s">
        <v>108</v>
      </c>
      <c r="J87" t="s">
        <v>91</v>
      </c>
      <c r="K87">
        <v>0</v>
      </c>
      <c r="L87">
        <v>0</v>
      </c>
      <c r="M87">
        <f>Tabla3[[#This Row],[Orchard]]*0.75</f>
        <v>0</v>
      </c>
      <c r="N87">
        <f>Tabla3[[#This Row],[Orchard]]-Tabla3[[#This Row],[Belive]]</f>
        <v>0</v>
      </c>
      <c r="O87">
        <f>Tabla3[[#This Row],[Fonarte]]-Tabla3[[#This Row],[Belive]]</f>
        <v>0</v>
      </c>
    </row>
    <row r="88" spans="1:15" x14ac:dyDescent="0.25">
      <c r="A88" s="3" t="s">
        <v>107</v>
      </c>
      <c r="B88" t="s">
        <v>92</v>
      </c>
      <c r="C88">
        <v>0</v>
      </c>
      <c r="D88">
        <v>0</v>
      </c>
      <c r="E88">
        <f>Tabla2[[#This Row],[Orchard]]*0.75</f>
        <v>0</v>
      </c>
      <c r="F88">
        <f>Tabla2[[#This Row],[Orchard]]-Tabla2[[#This Row],[Belive]]</f>
        <v>0</v>
      </c>
      <c r="G88">
        <f>Tabla2[[#This Row],[Fonarte]]-Tabla2[[#This Row],[Belive]]</f>
        <v>0</v>
      </c>
      <c r="I88" s="3" t="s">
        <v>108</v>
      </c>
      <c r="J88" t="s">
        <v>92</v>
      </c>
      <c r="K88">
        <v>0</v>
      </c>
      <c r="L88">
        <v>0</v>
      </c>
      <c r="M88">
        <f>Tabla3[[#This Row],[Orchard]]*0.75</f>
        <v>0</v>
      </c>
      <c r="N88">
        <f>Tabla3[[#This Row],[Orchard]]-Tabla3[[#This Row],[Belive]]</f>
        <v>0</v>
      </c>
      <c r="O88">
        <f>Tabla3[[#This Row],[Fonarte]]-Tabla3[[#This Row],[Belive]]</f>
        <v>0</v>
      </c>
    </row>
    <row r="89" spans="1:15" x14ac:dyDescent="0.25">
      <c r="A89" s="3" t="s">
        <v>107</v>
      </c>
      <c r="B89" t="s">
        <v>93</v>
      </c>
      <c r="C89">
        <v>0</v>
      </c>
      <c r="D89">
        <v>0</v>
      </c>
      <c r="E89">
        <f>Tabla2[[#This Row],[Orchard]]*0.75</f>
        <v>0</v>
      </c>
      <c r="F89">
        <f>Tabla2[[#This Row],[Orchard]]-Tabla2[[#This Row],[Belive]]</f>
        <v>0</v>
      </c>
      <c r="G89">
        <f>Tabla2[[#This Row],[Fonarte]]-Tabla2[[#This Row],[Belive]]</f>
        <v>0</v>
      </c>
      <c r="I89" s="3" t="s">
        <v>108</v>
      </c>
      <c r="J89" t="s">
        <v>93</v>
      </c>
      <c r="K89">
        <v>0</v>
      </c>
      <c r="L89">
        <v>0</v>
      </c>
      <c r="M89">
        <f>Tabla3[[#This Row],[Orchard]]*0.75</f>
        <v>0</v>
      </c>
      <c r="N89">
        <f>Tabla3[[#This Row],[Orchard]]-Tabla3[[#This Row],[Belive]]</f>
        <v>0</v>
      </c>
      <c r="O89">
        <f>Tabla3[[#This Row],[Fonarte]]-Tabla3[[#This Row],[Belive]]</f>
        <v>0</v>
      </c>
    </row>
    <row r="90" spans="1:15" x14ac:dyDescent="0.25">
      <c r="A90" s="3" t="s">
        <v>107</v>
      </c>
      <c r="B90" t="s">
        <v>94</v>
      </c>
      <c r="C90">
        <v>0</v>
      </c>
      <c r="D90">
        <v>0</v>
      </c>
      <c r="E90">
        <f>Tabla2[[#This Row],[Orchard]]*0.75</f>
        <v>0</v>
      </c>
      <c r="F90">
        <f>Tabla2[[#This Row],[Orchard]]-Tabla2[[#This Row],[Belive]]</f>
        <v>0</v>
      </c>
      <c r="G90">
        <f>Tabla2[[#This Row],[Fonarte]]-Tabla2[[#This Row],[Belive]]</f>
        <v>0</v>
      </c>
      <c r="I90" s="3" t="s">
        <v>108</v>
      </c>
      <c r="J90" t="s">
        <v>94</v>
      </c>
      <c r="K90">
        <v>0</v>
      </c>
      <c r="L90">
        <v>0</v>
      </c>
      <c r="M90">
        <f>Tabla3[[#This Row],[Orchard]]*0.75</f>
        <v>0</v>
      </c>
      <c r="N90">
        <f>Tabla3[[#This Row],[Orchard]]-Tabla3[[#This Row],[Belive]]</f>
        <v>0</v>
      </c>
      <c r="O90">
        <f>Tabla3[[#This Row],[Fonarte]]-Tabla3[[#This Row],[Belive]]</f>
        <v>0</v>
      </c>
    </row>
    <row r="91" spans="1:15" x14ac:dyDescent="0.25">
      <c r="A91" s="3" t="s">
        <v>107</v>
      </c>
      <c r="B91" t="s">
        <v>95</v>
      </c>
      <c r="C91">
        <v>0</v>
      </c>
      <c r="D91">
        <v>0</v>
      </c>
      <c r="E91">
        <f>Tabla2[[#This Row],[Orchard]]*0.75</f>
        <v>0</v>
      </c>
      <c r="F91">
        <f>Tabla2[[#This Row],[Orchard]]-Tabla2[[#This Row],[Belive]]</f>
        <v>0</v>
      </c>
      <c r="G91">
        <f>Tabla2[[#This Row],[Fonarte]]-Tabla2[[#This Row],[Belive]]</f>
        <v>0</v>
      </c>
      <c r="I91" s="3" t="s">
        <v>108</v>
      </c>
      <c r="J91" t="s">
        <v>95</v>
      </c>
      <c r="K91">
        <v>0</v>
      </c>
      <c r="L91">
        <v>0</v>
      </c>
      <c r="M91">
        <f>Tabla3[[#This Row],[Orchard]]*0.75</f>
        <v>0</v>
      </c>
      <c r="N91">
        <f>Tabla3[[#This Row],[Orchard]]-Tabla3[[#This Row],[Belive]]</f>
        <v>0</v>
      </c>
      <c r="O91">
        <f>Tabla3[[#This Row],[Fonarte]]-Tabla3[[#This Row],[Belive]]</f>
        <v>0</v>
      </c>
    </row>
    <row r="92" spans="1:15" x14ac:dyDescent="0.25">
      <c r="A92" s="3" t="s">
        <v>107</v>
      </c>
      <c r="B92" t="s">
        <v>96</v>
      </c>
      <c r="C92">
        <v>0</v>
      </c>
      <c r="D92">
        <v>0</v>
      </c>
      <c r="E92">
        <f>Tabla2[[#This Row],[Orchard]]*0.75</f>
        <v>0</v>
      </c>
      <c r="F92">
        <f>Tabla2[[#This Row],[Orchard]]-Tabla2[[#This Row],[Belive]]</f>
        <v>0</v>
      </c>
      <c r="G92">
        <f>Tabla2[[#This Row],[Fonarte]]-Tabla2[[#This Row],[Belive]]</f>
        <v>0</v>
      </c>
      <c r="I92" s="3" t="s">
        <v>108</v>
      </c>
      <c r="J92" t="s">
        <v>96</v>
      </c>
      <c r="K92">
        <v>0</v>
      </c>
      <c r="L92">
        <v>0</v>
      </c>
      <c r="M92">
        <f>Tabla3[[#This Row],[Orchard]]*0.75</f>
        <v>0</v>
      </c>
      <c r="N92">
        <f>Tabla3[[#This Row],[Orchard]]-Tabla3[[#This Row],[Belive]]</f>
        <v>0</v>
      </c>
      <c r="O92">
        <f>Tabla3[[#This Row],[Fonarte]]-Tabla3[[#This Row],[Belive]]</f>
        <v>0</v>
      </c>
    </row>
    <row r="93" spans="1:15" x14ac:dyDescent="0.25">
      <c r="A93" s="3" t="s">
        <v>107</v>
      </c>
      <c r="B93" t="s">
        <v>97</v>
      </c>
      <c r="C93">
        <v>0</v>
      </c>
      <c r="D93">
        <v>0</v>
      </c>
      <c r="E93">
        <f>Tabla2[[#This Row],[Orchard]]*0.75</f>
        <v>0</v>
      </c>
      <c r="F93">
        <f>Tabla2[[#This Row],[Orchard]]-Tabla2[[#This Row],[Belive]]</f>
        <v>0</v>
      </c>
      <c r="G93">
        <f>Tabla2[[#This Row],[Fonarte]]-Tabla2[[#This Row],[Belive]]</f>
        <v>0</v>
      </c>
      <c r="I93" s="3" t="s">
        <v>108</v>
      </c>
      <c r="J93" t="s">
        <v>97</v>
      </c>
      <c r="K93">
        <v>0</v>
      </c>
      <c r="L93">
        <v>0</v>
      </c>
      <c r="M93">
        <f>Tabla3[[#This Row],[Orchard]]*0.75</f>
        <v>0</v>
      </c>
      <c r="N93">
        <f>Tabla3[[#This Row],[Orchard]]-Tabla3[[#This Row],[Belive]]</f>
        <v>0</v>
      </c>
      <c r="O93">
        <f>Tabla3[[#This Row],[Fonarte]]-Tabla3[[#This Row],[Belive]]</f>
        <v>0</v>
      </c>
    </row>
    <row r="94" spans="1:15" x14ac:dyDescent="0.25">
      <c r="A94" s="3" t="s">
        <v>107</v>
      </c>
      <c r="B94" t="s">
        <v>98</v>
      </c>
      <c r="C94">
        <v>0</v>
      </c>
      <c r="D94">
        <v>0</v>
      </c>
      <c r="E94">
        <f>Tabla2[[#This Row],[Orchard]]*0.75</f>
        <v>0</v>
      </c>
      <c r="F94">
        <f>Tabla2[[#This Row],[Orchard]]-Tabla2[[#This Row],[Belive]]</f>
        <v>0</v>
      </c>
      <c r="G94">
        <f>Tabla2[[#This Row],[Fonarte]]-Tabla2[[#This Row],[Belive]]</f>
        <v>0</v>
      </c>
      <c r="I94" s="3" t="s">
        <v>108</v>
      </c>
      <c r="J94" t="s">
        <v>98</v>
      </c>
      <c r="K94">
        <v>0</v>
      </c>
      <c r="L94">
        <v>0</v>
      </c>
      <c r="M94">
        <f>Tabla3[[#This Row],[Orchard]]*0.75</f>
        <v>0</v>
      </c>
      <c r="N94">
        <f>Tabla3[[#This Row],[Orchard]]-Tabla3[[#This Row],[Belive]]</f>
        <v>0</v>
      </c>
      <c r="O94">
        <f>Tabla3[[#This Row],[Fonarte]]-Tabla3[[#This Row],[Belive]]</f>
        <v>0</v>
      </c>
    </row>
    <row r="95" spans="1:15" x14ac:dyDescent="0.25">
      <c r="A95" s="3" t="s">
        <v>107</v>
      </c>
      <c r="B95" t="s">
        <v>99</v>
      </c>
      <c r="C95">
        <v>0</v>
      </c>
      <c r="D95">
        <v>0</v>
      </c>
      <c r="E95">
        <f>Tabla2[[#This Row],[Orchard]]*0.75</f>
        <v>0</v>
      </c>
      <c r="F95">
        <f>Tabla2[[#This Row],[Orchard]]-Tabla2[[#This Row],[Belive]]</f>
        <v>0</v>
      </c>
      <c r="G95">
        <f>Tabla2[[#This Row],[Fonarte]]-Tabla2[[#This Row],[Belive]]</f>
        <v>0</v>
      </c>
      <c r="I95" s="3" t="s">
        <v>108</v>
      </c>
      <c r="J95" t="s">
        <v>99</v>
      </c>
      <c r="K95">
        <v>0</v>
      </c>
      <c r="L95">
        <v>0</v>
      </c>
      <c r="M95">
        <f>Tabla3[[#This Row],[Orchard]]*0.75</f>
        <v>0</v>
      </c>
      <c r="N95">
        <f>Tabla3[[#This Row],[Orchard]]-Tabla3[[#This Row],[Belive]]</f>
        <v>0</v>
      </c>
      <c r="O95">
        <f>Tabla3[[#This Row],[Fonarte]]-Tabla3[[#This Row],[Belive]]</f>
        <v>0</v>
      </c>
    </row>
    <row r="96" spans="1:15" x14ac:dyDescent="0.25">
      <c r="A96" s="3" t="s">
        <v>107</v>
      </c>
      <c r="B96" t="s">
        <v>100</v>
      </c>
      <c r="C96">
        <v>0</v>
      </c>
      <c r="D96">
        <v>0</v>
      </c>
      <c r="E96">
        <f>Tabla2[[#This Row],[Orchard]]*0.75</f>
        <v>0</v>
      </c>
      <c r="F96">
        <f>Tabla2[[#This Row],[Orchard]]-Tabla2[[#This Row],[Belive]]</f>
        <v>0</v>
      </c>
      <c r="G96">
        <f>Tabla2[[#This Row],[Fonarte]]-Tabla2[[#This Row],[Belive]]</f>
        <v>0</v>
      </c>
      <c r="I96" s="3" t="s">
        <v>108</v>
      </c>
      <c r="J96" t="s">
        <v>100</v>
      </c>
      <c r="K96">
        <v>0</v>
      </c>
      <c r="L96">
        <v>0</v>
      </c>
      <c r="M96">
        <f>Tabla3[[#This Row],[Orchard]]*0.75</f>
        <v>0</v>
      </c>
      <c r="N96">
        <f>Tabla3[[#This Row],[Orchard]]-Tabla3[[#This Row],[Belive]]</f>
        <v>0</v>
      </c>
      <c r="O96">
        <f>Tabla3[[#This Row],[Fonarte]]-Tabla3[[#This Row],[Belive]]</f>
        <v>0</v>
      </c>
    </row>
    <row r="97" spans="1:15" x14ac:dyDescent="0.25">
      <c r="A97" s="3" t="s">
        <v>107</v>
      </c>
      <c r="B97" t="s">
        <v>101</v>
      </c>
      <c r="C97">
        <v>0</v>
      </c>
      <c r="D97">
        <v>0</v>
      </c>
      <c r="E97">
        <f>Tabla2[[#This Row],[Orchard]]*0.75</f>
        <v>0</v>
      </c>
      <c r="F97">
        <f>Tabla2[[#This Row],[Orchard]]-Tabla2[[#This Row],[Belive]]</f>
        <v>0</v>
      </c>
      <c r="G97">
        <f>Tabla2[[#This Row],[Fonarte]]-Tabla2[[#This Row],[Belive]]</f>
        <v>0</v>
      </c>
      <c r="I97" s="3" t="s">
        <v>108</v>
      </c>
      <c r="J97" t="s">
        <v>101</v>
      </c>
      <c r="K97">
        <v>0</v>
      </c>
      <c r="L97">
        <v>0</v>
      </c>
      <c r="M97">
        <f>Tabla3[[#This Row],[Orchard]]*0.75</f>
        <v>0</v>
      </c>
      <c r="N97">
        <f>Tabla3[[#This Row],[Orchard]]-Tabla3[[#This Row],[Belive]]</f>
        <v>0</v>
      </c>
      <c r="O97">
        <f>Tabla3[[#This Row],[Fonarte]]-Tabla3[[#This Row],[Belive]]</f>
        <v>0</v>
      </c>
    </row>
    <row r="98" spans="1:15" x14ac:dyDescent="0.25">
      <c r="A98" s="3" t="s">
        <v>107</v>
      </c>
      <c r="B98" t="s">
        <v>102</v>
      </c>
      <c r="C98">
        <v>0</v>
      </c>
      <c r="D98">
        <v>0</v>
      </c>
      <c r="E98">
        <f>Tabla2[[#This Row],[Orchard]]*0.75</f>
        <v>0</v>
      </c>
      <c r="F98">
        <f>Tabla2[[#This Row],[Orchard]]-Tabla2[[#This Row],[Belive]]</f>
        <v>0</v>
      </c>
      <c r="G98">
        <f>Tabla2[[#This Row],[Fonarte]]-Tabla2[[#This Row],[Belive]]</f>
        <v>0</v>
      </c>
      <c r="I98" s="3" t="s">
        <v>108</v>
      </c>
      <c r="J98" t="s">
        <v>102</v>
      </c>
      <c r="K98">
        <v>0</v>
      </c>
      <c r="L98">
        <v>0</v>
      </c>
      <c r="M98">
        <f>Tabla3[[#This Row],[Orchard]]*0.75</f>
        <v>0</v>
      </c>
      <c r="N98">
        <f>Tabla3[[#This Row],[Orchard]]-Tabla3[[#This Row],[Belive]]</f>
        <v>0</v>
      </c>
      <c r="O98">
        <f>Tabla3[[#This Row],[Fonarte]]-Tabla3[[#This Row],[Belive]]</f>
        <v>0</v>
      </c>
    </row>
    <row r="99" spans="1:15" x14ac:dyDescent="0.25">
      <c r="A99" s="3" t="s">
        <v>107</v>
      </c>
      <c r="B99" t="s">
        <v>103</v>
      </c>
      <c r="C99">
        <v>0</v>
      </c>
      <c r="D99">
        <v>0</v>
      </c>
      <c r="E99">
        <f>Tabla2[[#This Row],[Orchard]]*0.75</f>
        <v>0</v>
      </c>
      <c r="F99">
        <f>Tabla2[[#This Row],[Orchard]]-Tabla2[[#This Row],[Belive]]</f>
        <v>0</v>
      </c>
      <c r="G99">
        <f>Tabla2[[#This Row],[Fonarte]]-Tabla2[[#This Row],[Belive]]</f>
        <v>0</v>
      </c>
      <c r="I99" s="3" t="s">
        <v>108</v>
      </c>
      <c r="J99" t="s">
        <v>103</v>
      </c>
      <c r="K99">
        <v>0</v>
      </c>
      <c r="L99">
        <v>0</v>
      </c>
      <c r="M99">
        <f>Tabla3[[#This Row],[Orchard]]*0.75</f>
        <v>0</v>
      </c>
      <c r="N99">
        <f>Tabla3[[#This Row],[Orchard]]-Tabla3[[#This Row],[Belive]]</f>
        <v>0</v>
      </c>
      <c r="O99">
        <f>Tabla3[[#This Row],[Fonarte]]-Tabla3[[#This Row],[Belive]]</f>
        <v>0</v>
      </c>
    </row>
    <row r="101" spans="1:15" x14ac:dyDescent="0.25">
      <c r="A101" t="s">
        <v>106</v>
      </c>
      <c r="C101">
        <f>AVERAGE(Tabla2[Belive])</f>
        <v>1.2635663310797846E-2</v>
      </c>
      <c r="D101">
        <f>AVERAGE(Tabla2[Orchard])</f>
        <v>1.8836722670019637E-2</v>
      </c>
      <c r="E101">
        <f>AVERAGE(Tabla2[Fonarte])</f>
        <v>1.412754200251473E-2</v>
      </c>
      <c r="F101">
        <f>D101-C101</f>
        <v>6.2010593592217913E-3</v>
      </c>
      <c r="G101">
        <f>E101-C101</f>
        <v>1.4918786917168837E-3</v>
      </c>
      <c r="I101" t="s">
        <v>106</v>
      </c>
      <c r="K101">
        <f>AVERAGE(Tabla3[Belive])</f>
        <v>1.412011315177347E-3</v>
      </c>
      <c r="L101">
        <f>AVERAGE(Tabla3[Orchard])</f>
        <v>4.1862761360798835E-3</v>
      </c>
      <c r="M101">
        <f>AVERAGE(Tabla3[Fonarte])</f>
        <v>3.1397071020599129E-3</v>
      </c>
      <c r="N101">
        <f>L101-K101</f>
        <v>2.7742648209025363E-3</v>
      </c>
      <c r="O101">
        <f>M101-K101</f>
        <v>1.7276957868825658E-3</v>
      </c>
    </row>
    <row r="107" spans="1:15" x14ac:dyDescent="0.25">
      <c r="I107" s="3" t="s">
        <v>108</v>
      </c>
      <c r="J107" t="s">
        <v>109</v>
      </c>
      <c r="K107" s="3" t="s">
        <v>110</v>
      </c>
    </row>
    <row r="108" spans="1:15" x14ac:dyDescent="0.25">
      <c r="A108" s="3" t="s">
        <v>107</v>
      </c>
      <c r="B108" t="s">
        <v>109</v>
      </c>
      <c r="C108" s="8" t="s">
        <v>111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L98" sqref="L98"/>
    </sheetView>
  </sheetViews>
  <sheetFormatPr baseColWidth="10" defaultRowHeight="15.75" x14ac:dyDescent="0.25"/>
  <cols>
    <col min="1" max="1" width="27" bestFit="1" customWidth="1"/>
    <col min="6" max="6" width="25.625" customWidth="1"/>
    <col min="7" max="7" width="25.25" customWidth="1"/>
    <col min="9" max="9" width="21.125" bestFit="1" customWidth="1"/>
    <col min="14" max="14" width="25.625" customWidth="1"/>
    <col min="15" max="15" width="25.25" customWidth="1"/>
  </cols>
  <sheetData>
    <row r="1" spans="1:15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104</v>
      </c>
      <c r="G1" s="21" t="s">
        <v>105</v>
      </c>
      <c r="I1" s="20" t="s">
        <v>0</v>
      </c>
      <c r="J1" s="20" t="s">
        <v>1</v>
      </c>
      <c r="K1" s="20" t="s">
        <v>2</v>
      </c>
      <c r="L1" s="20" t="s">
        <v>3</v>
      </c>
      <c r="M1" s="20" t="s">
        <v>4</v>
      </c>
      <c r="N1" s="20" t="s">
        <v>104</v>
      </c>
      <c r="O1" s="21" t="s">
        <v>105</v>
      </c>
    </row>
    <row r="2" spans="1:15" x14ac:dyDescent="0.25">
      <c r="A2" s="25" t="s">
        <v>112</v>
      </c>
      <c r="B2" s="25" t="s">
        <v>7</v>
      </c>
      <c r="C2" s="27">
        <v>3.4066120786020004E-2</v>
      </c>
      <c r="D2" s="16">
        <v>5.0587030642415376E-2</v>
      </c>
      <c r="E2" s="16">
        <f>Tabla4[[#This Row],[Orchard]]*0.75</f>
        <v>3.7940272981811532E-2</v>
      </c>
      <c r="F2" s="16">
        <f>Tabla4[[#This Row],[Orchard]]-Tabla4[[#This Row],[Belive]]</f>
        <v>1.6520909856395372E-2</v>
      </c>
      <c r="G2" s="16">
        <f>Tabla4[[#This Row],[Fonarte]]-Tabla4[[#This Row],[Belive]]</f>
        <v>3.8741521957915276E-3</v>
      </c>
      <c r="I2" s="25" t="s">
        <v>113</v>
      </c>
      <c r="J2" s="25" t="s">
        <v>7</v>
      </c>
      <c r="K2" s="27">
        <v>0.19885638529845001</v>
      </c>
      <c r="L2" s="16">
        <v>0.19071578668921424</v>
      </c>
      <c r="M2" s="16">
        <f>Tabla5[[#This Row],[Orchard]]*0.75</f>
        <v>0.14303684001691069</v>
      </c>
      <c r="N2" s="16">
        <f>Tabla5[[#This Row],[Orchard]]-Tabla5[[#This Row],[Belive]]</f>
        <v>-8.1405986092357718E-3</v>
      </c>
      <c r="O2" s="16">
        <f>Tabla5[[#This Row],[Fonarte]]-Tabla5[[#This Row],[Belive]]</f>
        <v>-5.5819545281539318E-2</v>
      </c>
    </row>
    <row r="3" spans="1:15" x14ac:dyDescent="0.25">
      <c r="A3" s="25" t="s">
        <v>112</v>
      </c>
      <c r="B3" s="25" t="s">
        <v>8</v>
      </c>
      <c r="C3" s="27">
        <v>1.2572192113356521E-2</v>
      </c>
      <c r="D3" s="16">
        <v>3.7715712366542753E-2</v>
      </c>
      <c r="E3" s="16">
        <f>Tabla4[[#This Row],[Orchard]]*0.75</f>
        <v>2.8286784274907065E-2</v>
      </c>
      <c r="F3" s="16">
        <f>Tabla4[[#This Row],[Orchard]]-Tabla4[[#This Row],[Belive]]</f>
        <v>2.5143520253186231E-2</v>
      </c>
      <c r="G3" s="16">
        <f>Tabla4[[#This Row],[Fonarte]]-Tabla4[[#This Row],[Belive]]</f>
        <v>1.5714592161550543E-2</v>
      </c>
      <c r="I3" s="25" t="s">
        <v>113</v>
      </c>
      <c r="J3" s="25" t="s">
        <v>8</v>
      </c>
      <c r="K3" s="27">
        <v>1.00035E-2</v>
      </c>
      <c r="L3" s="16">
        <v>0.10818489404862978</v>
      </c>
      <c r="M3" s="16">
        <f>Tabla5[[#This Row],[Orchard]]*0.75</f>
        <v>8.1138670536472335E-2</v>
      </c>
      <c r="N3" s="16">
        <f>Tabla5[[#This Row],[Orchard]]-Tabla5[[#This Row],[Belive]]</f>
        <v>9.8181394048629786E-2</v>
      </c>
      <c r="O3" s="16">
        <f>Tabla5[[#This Row],[Fonarte]]-Tabla5[[#This Row],[Belive]]</f>
        <v>7.1135170536472336E-2</v>
      </c>
    </row>
    <row r="4" spans="1:15" x14ac:dyDescent="0.25">
      <c r="A4" s="4" t="s">
        <v>112</v>
      </c>
      <c r="B4" s="4" t="s">
        <v>9</v>
      </c>
      <c r="C4" s="22">
        <v>3.0872680686E-3</v>
      </c>
      <c r="D4">
        <v>1.0575992491569E-2</v>
      </c>
      <c r="E4">
        <f>Tabla4[[#This Row],[Orchard]]*0.75</f>
        <v>7.9319943686767501E-3</v>
      </c>
      <c r="F4">
        <f>Tabla4[[#This Row],[Orchard]]-Tabla4[[#This Row],[Belive]]</f>
        <v>7.4887244229690005E-3</v>
      </c>
      <c r="G4">
        <f>Tabla4[[#This Row],[Fonarte]]-Tabla4[[#This Row],[Belive]]</f>
        <v>4.8447263000767505E-3</v>
      </c>
      <c r="I4" s="4" t="s">
        <v>113</v>
      </c>
      <c r="J4" s="4" t="s">
        <v>9</v>
      </c>
      <c r="K4" s="22">
        <v>0</v>
      </c>
      <c r="L4">
        <v>0</v>
      </c>
      <c r="M4">
        <f>Tabla5[[#This Row],[Orchard]]*0.75</f>
        <v>0</v>
      </c>
      <c r="N4">
        <f>Tabla5[[#This Row],[Orchard]]-Tabla5[[#This Row],[Belive]]</f>
        <v>0</v>
      </c>
      <c r="O4">
        <f>Tabla5[[#This Row],[Fonarte]]-Tabla5[[#This Row],[Belive]]</f>
        <v>0</v>
      </c>
    </row>
    <row r="5" spans="1:15" x14ac:dyDescent="0.25">
      <c r="A5" s="4" t="s">
        <v>112</v>
      </c>
      <c r="B5" s="4" t="s">
        <v>10</v>
      </c>
      <c r="C5" s="22">
        <v>3.0594931079657144E-2</v>
      </c>
      <c r="D5">
        <v>4.9199033546612432E-2</v>
      </c>
      <c r="E5">
        <f>Tabla4[[#This Row],[Orchard]]*0.75</f>
        <v>3.6899275159959326E-2</v>
      </c>
      <c r="F5">
        <f>Tabla4[[#This Row],[Orchard]]-Tabla4[[#This Row],[Belive]]</f>
        <v>1.8604102466955288E-2</v>
      </c>
      <c r="G5">
        <f>Tabla4[[#This Row],[Fonarte]]-Tabla4[[#This Row],[Belive]]</f>
        <v>6.3043440803021815E-3</v>
      </c>
      <c r="I5" s="4" t="s">
        <v>113</v>
      </c>
      <c r="J5" s="4" t="s">
        <v>10</v>
      </c>
      <c r="K5" s="22">
        <v>1.5390000000000001E-2</v>
      </c>
      <c r="L5">
        <v>0.10381674527426922</v>
      </c>
      <c r="M5">
        <f>Tabla5[[#This Row],[Orchard]]*0.75</f>
        <v>7.7862558955701919E-2</v>
      </c>
      <c r="N5">
        <f>Tabla5[[#This Row],[Orchard]]-Tabla5[[#This Row],[Belive]]</f>
        <v>8.8426745274269219E-2</v>
      </c>
      <c r="O5">
        <f>Tabla5[[#This Row],[Fonarte]]-Tabla5[[#This Row],[Belive]]</f>
        <v>6.2472558955701918E-2</v>
      </c>
    </row>
    <row r="6" spans="1:15" x14ac:dyDescent="0.25">
      <c r="A6" s="4" t="s">
        <v>112</v>
      </c>
      <c r="B6" s="4" t="s">
        <v>11</v>
      </c>
      <c r="C6" s="22">
        <v>2.0069913355363635E-3</v>
      </c>
      <c r="D6">
        <v>1.414832544507723E-2</v>
      </c>
      <c r="E6">
        <f>Tabla4[[#This Row],[Orchard]]*0.75</f>
        <v>1.0611244083807923E-2</v>
      </c>
      <c r="F6">
        <f>Tabla4[[#This Row],[Orchard]]-Tabla4[[#This Row],[Belive]]</f>
        <v>1.2141334109540866E-2</v>
      </c>
      <c r="G6">
        <f>Tabla4[[#This Row],[Fonarte]]-Tabla4[[#This Row],[Belive]]</f>
        <v>8.604252748271559E-3</v>
      </c>
      <c r="I6" s="4" t="s">
        <v>113</v>
      </c>
      <c r="J6" s="4" t="s">
        <v>11</v>
      </c>
      <c r="K6" s="22">
        <v>0</v>
      </c>
      <c r="L6">
        <v>0</v>
      </c>
      <c r="M6">
        <f>Tabla5[[#This Row],[Orchard]]*0.75</f>
        <v>0</v>
      </c>
      <c r="N6">
        <f>Tabla5[[#This Row],[Orchard]]-Tabla5[[#This Row],[Belive]]</f>
        <v>0</v>
      </c>
      <c r="O6">
        <f>Tabla5[[#This Row],[Fonarte]]-Tabla5[[#This Row],[Belive]]</f>
        <v>0</v>
      </c>
    </row>
    <row r="7" spans="1:15" x14ac:dyDescent="0.25">
      <c r="A7" s="4" t="s">
        <v>112</v>
      </c>
      <c r="B7" s="4" t="s">
        <v>12</v>
      </c>
      <c r="C7" s="22">
        <v>0</v>
      </c>
      <c r="D7">
        <v>0</v>
      </c>
      <c r="E7">
        <f>Tabla4[[#This Row],[Orchard]]*0.75</f>
        <v>0</v>
      </c>
      <c r="F7">
        <f>Tabla4[[#This Row],[Orchard]]-Tabla4[[#This Row],[Belive]]</f>
        <v>0</v>
      </c>
      <c r="G7">
        <f>Tabla4[[#This Row],[Fonarte]]-Tabla4[[#This Row],[Belive]]</f>
        <v>0</v>
      </c>
      <c r="I7" s="4" t="s">
        <v>113</v>
      </c>
      <c r="J7" s="4" t="s">
        <v>12</v>
      </c>
      <c r="K7" s="22">
        <v>0</v>
      </c>
      <c r="L7">
        <v>0</v>
      </c>
      <c r="M7">
        <f>Tabla5[[#This Row],[Orchard]]*0.75</f>
        <v>0</v>
      </c>
      <c r="N7">
        <f>Tabla5[[#This Row],[Orchard]]-Tabla5[[#This Row],[Belive]]</f>
        <v>0</v>
      </c>
      <c r="O7">
        <f>Tabla5[[#This Row],[Fonarte]]-Tabla5[[#This Row],[Belive]]</f>
        <v>0</v>
      </c>
    </row>
    <row r="8" spans="1:15" x14ac:dyDescent="0.25">
      <c r="A8" s="4" t="s">
        <v>112</v>
      </c>
      <c r="B8" s="4" t="s">
        <v>13</v>
      </c>
      <c r="C8" s="22">
        <v>1.648308736332E-2</v>
      </c>
      <c r="D8">
        <v>7.8103601108102591E-2</v>
      </c>
      <c r="E8">
        <f>Tabla4[[#This Row],[Orchard]]*0.75</f>
        <v>5.857770083107694E-2</v>
      </c>
      <c r="F8">
        <f>Tabla4[[#This Row],[Orchard]]-Tabla4[[#This Row],[Belive]]</f>
        <v>6.1620513744782592E-2</v>
      </c>
      <c r="G8">
        <f>Tabla4[[#This Row],[Fonarte]]-Tabla4[[#This Row],[Belive]]</f>
        <v>4.209461346775694E-2</v>
      </c>
      <c r="I8" s="4" t="s">
        <v>113</v>
      </c>
      <c r="J8" s="4" t="s">
        <v>13</v>
      </c>
      <c r="K8" s="22">
        <v>0</v>
      </c>
      <c r="L8">
        <v>0</v>
      </c>
      <c r="M8">
        <f>Tabla5[[#This Row],[Orchard]]*0.75</f>
        <v>0</v>
      </c>
      <c r="N8">
        <f>Tabla5[[#This Row],[Orchard]]-Tabla5[[#This Row],[Belive]]</f>
        <v>0</v>
      </c>
      <c r="O8">
        <f>Tabla5[[#This Row],[Fonarte]]-Tabla5[[#This Row],[Belive]]</f>
        <v>0</v>
      </c>
    </row>
    <row r="9" spans="1:15" x14ac:dyDescent="0.25">
      <c r="A9" s="4" t="s">
        <v>112</v>
      </c>
      <c r="B9" s="4" t="s">
        <v>14</v>
      </c>
      <c r="C9" s="22">
        <v>5.7478516437811766E-2</v>
      </c>
      <c r="D9">
        <v>6.2799788903205228E-2</v>
      </c>
      <c r="E9">
        <f>Tabla4[[#This Row],[Orchard]]*0.75</f>
        <v>4.7099841677403921E-2</v>
      </c>
      <c r="F9">
        <f>Tabla4[[#This Row],[Orchard]]-Tabla4[[#This Row],[Belive]]</f>
        <v>5.3212724653934618E-3</v>
      </c>
      <c r="G9">
        <f>Tabla4[[#This Row],[Fonarte]]-Tabla4[[#This Row],[Belive]]</f>
        <v>-1.0378674760407845E-2</v>
      </c>
      <c r="I9" s="4" t="s">
        <v>113</v>
      </c>
      <c r="J9" s="4" t="s">
        <v>14</v>
      </c>
      <c r="K9" s="22">
        <v>1.5390000000000001E-2</v>
      </c>
      <c r="L9">
        <v>0.14760902761250941</v>
      </c>
      <c r="M9">
        <f>Tabla5[[#This Row],[Orchard]]*0.75</f>
        <v>0.11070677070938206</v>
      </c>
      <c r="N9">
        <f>Tabla5[[#This Row],[Orchard]]-Tabla5[[#This Row],[Belive]]</f>
        <v>0.13221902761250942</v>
      </c>
      <c r="O9">
        <f>Tabla5[[#This Row],[Fonarte]]-Tabla5[[#This Row],[Belive]]</f>
        <v>9.5316770709382062E-2</v>
      </c>
    </row>
    <row r="10" spans="1:15" x14ac:dyDescent="0.25">
      <c r="A10" s="4" t="s">
        <v>112</v>
      </c>
      <c r="B10" s="4" t="s">
        <v>15</v>
      </c>
      <c r="C10" s="22">
        <v>5.5326795477750011E-2</v>
      </c>
      <c r="D10">
        <v>8.9905202053121414E-2</v>
      </c>
      <c r="E10">
        <f>Tabla4[[#This Row],[Orchard]]*0.75</f>
        <v>6.742890153984106E-2</v>
      </c>
      <c r="F10">
        <f>Tabla4[[#This Row],[Orchard]]-Tabla4[[#This Row],[Belive]]</f>
        <v>3.4578406575371402E-2</v>
      </c>
      <c r="G10">
        <f>Tabla4[[#This Row],[Fonarte]]-Tabla4[[#This Row],[Belive]]</f>
        <v>1.2102106062091049E-2</v>
      </c>
      <c r="I10" s="4" t="s">
        <v>113</v>
      </c>
      <c r="J10" s="4" t="s">
        <v>15</v>
      </c>
      <c r="K10" s="22">
        <v>0</v>
      </c>
      <c r="L10">
        <v>0</v>
      </c>
      <c r="M10">
        <f>Tabla5[[#This Row],[Orchard]]*0.75</f>
        <v>0</v>
      </c>
      <c r="N10">
        <f>Tabla5[[#This Row],[Orchard]]-Tabla5[[#This Row],[Belive]]</f>
        <v>0</v>
      </c>
      <c r="O10">
        <f>Tabla5[[#This Row],[Fonarte]]-Tabla5[[#This Row],[Belive]]</f>
        <v>0</v>
      </c>
    </row>
    <row r="11" spans="1:15" x14ac:dyDescent="0.25">
      <c r="A11" s="4" t="s">
        <v>112</v>
      </c>
      <c r="B11" s="4" t="s">
        <v>16</v>
      </c>
      <c r="C11" s="22">
        <v>3.4787782233000001E-3</v>
      </c>
      <c r="D11">
        <v>5.0143279366666642E-3</v>
      </c>
      <c r="E11">
        <f>Tabla4[[#This Row],[Orchard]]*0.75</f>
        <v>3.7607459524999984E-3</v>
      </c>
      <c r="F11">
        <f>Tabla4[[#This Row],[Orchard]]-Tabla4[[#This Row],[Belive]]</f>
        <v>1.5355497133666641E-3</v>
      </c>
      <c r="G11">
        <f>Tabla4[[#This Row],[Fonarte]]-Tabla4[[#This Row],[Belive]]</f>
        <v>2.8196772919999828E-4</v>
      </c>
      <c r="I11" s="4" t="s">
        <v>113</v>
      </c>
      <c r="J11" s="4" t="s">
        <v>16</v>
      </c>
      <c r="K11" s="22">
        <v>0</v>
      </c>
      <c r="L11">
        <v>0</v>
      </c>
      <c r="M11">
        <f>Tabla5[[#This Row],[Orchard]]*0.75</f>
        <v>0</v>
      </c>
      <c r="N11">
        <f>Tabla5[[#This Row],[Orchard]]-Tabla5[[#This Row],[Belive]]</f>
        <v>0</v>
      </c>
      <c r="O11">
        <f>Tabla5[[#This Row],[Fonarte]]-Tabla5[[#This Row],[Belive]]</f>
        <v>0</v>
      </c>
    </row>
    <row r="12" spans="1:15" x14ac:dyDescent="0.25">
      <c r="A12" s="24" t="s">
        <v>112</v>
      </c>
      <c r="B12" s="24" t="s">
        <v>17</v>
      </c>
      <c r="C12" s="26">
        <v>4.7756227169034798E-2</v>
      </c>
      <c r="D12" s="12">
        <v>9.354385801332564E-2</v>
      </c>
      <c r="E12" s="12">
        <f>Tabla4[[#This Row],[Orchard]]*0.75</f>
        <v>7.0157893509994226E-2</v>
      </c>
      <c r="F12" s="12">
        <f>Tabla4[[#This Row],[Orchard]]-Tabla4[[#This Row],[Belive]]</f>
        <v>4.5787630844290841E-2</v>
      </c>
      <c r="G12" s="12">
        <f>Tabla4[[#This Row],[Fonarte]]-Tabla4[[#This Row],[Belive]]</f>
        <v>2.2401666340959428E-2</v>
      </c>
      <c r="I12" s="24" t="s">
        <v>113</v>
      </c>
      <c r="J12" s="24" t="s">
        <v>17</v>
      </c>
      <c r="K12" s="26">
        <v>2.5845781935600002E-2</v>
      </c>
      <c r="L12" s="12">
        <v>0.12894384424457089</v>
      </c>
      <c r="M12" s="12">
        <f>Tabla5[[#This Row],[Orchard]]*0.75</f>
        <v>9.670788318342817E-2</v>
      </c>
      <c r="N12" s="12">
        <f>Tabla5[[#This Row],[Orchard]]-Tabla5[[#This Row],[Belive]]</f>
        <v>0.10309806230897089</v>
      </c>
      <c r="O12" s="12">
        <f>Tabla5[[#This Row],[Fonarte]]-Tabla5[[#This Row],[Belive]]</f>
        <v>7.0862101247828171E-2</v>
      </c>
    </row>
    <row r="13" spans="1:15" x14ac:dyDescent="0.25">
      <c r="A13" s="4" t="s">
        <v>112</v>
      </c>
      <c r="B13" s="4" t="s">
        <v>18</v>
      </c>
      <c r="C13" s="22">
        <v>4.8611115907714287E-3</v>
      </c>
      <c r="D13">
        <v>1.0521767651919858E-2</v>
      </c>
      <c r="E13">
        <f>Tabla4[[#This Row],[Orchard]]*0.75</f>
        <v>7.891325738939893E-3</v>
      </c>
      <c r="F13">
        <f>Tabla4[[#This Row],[Orchard]]-Tabla4[[#This Row],[Belive]]</f>
        <v>5.6606560611484292E-3</v>
      </c>
      <c r="G13">
        <f>Tabla4[[#This Row],[Fonarte]]-Tabla4[[#This Row],[Belive]]</f>
        <v>3.0302141481684643E-3</v>
      </c>
      <c r="I13" s="4" t="s">
        <v>113</v>
      </c>
      <c r="J13" s="4" t="s">
        <v>18</v>
      </c>
      <c r="K13" s="22">
        <v>0</v>
      </c>
      <c r="L13">
        <v>0</v>
      </c>
      <c r="M13">
        <f>Tabla5[[#This Row],[Orchard]]*0.75</f>
        <v>0</v>
      </c>
      <c r="N13">
        <f>Tabla5[[#This Row],[Orchard]]-Tabla5[[#This Row],[Belive]]</f>
        <v>0</v>
      </c>
      <c r="O13">
        <f>Tabla5[[#This Row],[Fonarte]]-Tabla5[[#This Row],[Belive]]</f>
        <v>0</v>
      </c>
    </row>
    <row r="14" spans="1:15" x14ac:dyDescent="0.25">
      <c r="A14" s="4" t="s">
        <v>112</v>
      </c>
      <c r="B14" s="4" t="s">
        <v>19</v>
      </c>
      <c r="C14" s="22">
        <v>0.3844916773736401</v>
      </c>
      <c r="D14">
        <v>8.4143767574894723E-2</v>
      </c>
      <c r="E14">
        <f>Tabla4[[#This Row],[Orchard]]*0.75</f>
        <v>6.3107825681171043E-2</v>
      </c>
      <c r="F14">
        <f>Tabla4[[#This Row],[Orchard]]-Tabla4[[#This Row],[Belive]]</f>
        <v>-0.30034790979874537</v>
      </c>
      <c r="G14">
        <f>Tabla4[[#This Row],[Fonarte]]-Tabla4[[#This Row],[Belive]]</f>
        <v>-0.32138385169246908</v>
      </c>
      <c r="I14" s="4" t="s">
        <v>113</v>
      </c>
      <c r="J14" s="4" t="s">
        <v>19</v>
      </c>
      <c r="K14" s="22">
        <v>1.27834597791E-2</v>
      </c>
      <c r="L14">
        <v>0.10390211761224998</v>
      </c>
      <c r="M14">
        <f>Tabla5[[#This Row],[Orchard]]*0.75</f>
        <v>7.7926588209187478E-2</v>
      </c>
      <c r="N14">
        <f>Tabla5[[#This Row],[Orchard]]-Tabla5[[#This Row],[Belive]]</f>
        <v>9.1118657833149971E-2</v>
      </c>
      <c r="O14">
        <f>Tabla5[[#This Row],[Fonarte]]-Tabla5[[#This Row],[Belive]]</f>
        <v>6.5143128430087474E-2</v>
      </c>
    </row>
    <row r="15" spans="1:15" x14ac:dyDescent="0.25">
      <c r="A15" s="4" t="s">
        <v>112</v>
      </c>
      <c r="B15" s="4" t="s">
        <v>20</v>
      </c>
      <c r="C15" s="22">
        <v>5.0978534536636373E-3</v>
      </c>
      <c r="D15">
        <v>1.351645848490648E-2</v>
      </c>
      <c r="E15">
        <f>Tabla4[[#This Row],[Orchard]]*0.75</f>
        <v>1.013734386367986E-2</v>
      </c>
      <c r="F15">
        <f>Tabla4[[#This Row],[Orchard]]-Tabla4[[#This Row],[Belive]]</f>
        <v>8.4186050312428425E-3</v>
      </c>
      <c r="G15">
        <f>Tabla4[[#This Row],[Fonarte]]-Tabla4[[#This Row],[Belive]]</f>
        <v>5.039490410016223E-3</v>
      </c>
      <c r="I15" s="4" t="s">
        <v>113</v>
      </c>
      <c r="J15" s="4" t="s">
        <v>20</v>
      </c>
      <c r="K15" s="22">
        <v>0</v>
      </c>
      <c r="L15">
        <v>0</v>
      </c>
      <c r="M15">
        <f>Tabla5[[#This Row],[Orchard]]*0.75</f>
        <v>0</v>
      </c>
      <c r="N15">
        <f>Tabla5[[#This Row],[Orchard]]-Tabla5[[#This Row],[Belive]]</f>
        <v>0</v>
      </c>
      <c r="O15">
        <f>Tabla5[[#This Row],[Fonarte]]-Tabla5[[#This Row],[Belive]]</f>
        <v>0</v>
      </c>
    </row>
    <row r="16" spans="1:15" x14ac:dyDescent="0.25">
      <c r="A16" s="24" t="s">
        <v>112</v>
      </c>
      <c r="B16" s="24" t="s">
        <v>6</v>
      </c>
      <c r="C16" s="26">
        <v>5.1626336191200007E-3</v>
      </c>
      <c r="D16" s="12">
        <v>1.2717649454117394E-2</v>
      </c>
      <c r="E16" s="12">
        <f>Tabla4[[#This Row],[Orchard]]*0.75</f>
        <v>9.5382370905880455E-3</v>
      </c>
      <c r="F16" s="12">
        <f>Tabla4[[#This Row],[Orchard]]-Tabla4[[#This Row],[Belive]]</f>
        <v>7.5550158349973933E-3</v>
      </c>
      <c r="G16" s="12">
        <f>Tabla4[[#This Row],[Fonarte]]-Tabla4[[#This Row],[Belive]]</f>
        <v>4.3756034714680448E-3</v>
      </c>
      <c r="I16" s="24" t="s">
        <v>113</v>
      </c>
      <c r="J16" s="24" t="s">
        <v>6</v>
      </c>
      <c r="K16" s="26">
        <v>6.5386630738800003E-3</v>
      </c>
      <c r="L16" s="12">
        <v>3.9824662107474915E-2</v>
      </c>
      <c r="M16" s="12">
        <f>Tabla5[[#This Row],[Orchard]]*0.75</f>
        <v>2.9868496580606186E-2</v>
      </c>
      <c r="N16" s="12">
        <f>Tabla5[[#This Row],[Orchard]]-Tabla5[[#This Row],[Belive]]</f>
        <v>3.3285999033594915E-2</v>
      </c>
      <c r="O16" s="12">
        <f>Tabla5[[#This Row],[Fonarte]]-Tabla5[[#This Row],[Belive]]</f>
        <v>2.3329833506726187E-2</v>
      </c>
    </row>
    <row r="17" spans="1:15" x14ac:dyDescent="0.25">
      <c r="A17" s="4" t="s">
        <v>112</v>
      </c>
      <c r="B17" s="4" t="s">
        <v>21</v>
      </c>
      <c r="C17" s="22">
        <v>2.9480761936956524E-3</v>
      </c>
      <c r="D17">
        <v>1.0768729949138085E-2</v>
      </c>
      <c r="E17">
        <f>Tabla4[[#This Row],[Orchard]]*0.75</f>
        <v>8.076547461853564E-3</v>
      </c>
      <c r="F17">
        <f>Tabla4[[#This Row],[Orchard]]-Tabla4[[#This Row],[Belive]]</f>
        <v>7.8206537554424329E-3</v>
      </c>
      <c r="G17">
        <f>Tabla4[[#This Row],[Fonarte]]-Tabla4[[#This Row],[Belive]]</f>
        <v>5.1284712681579116E-3</v>
      </c>
      <c r="I17" s="4" t="s">
        <v>113</v>
      </c>
      <c r="J17" s="4" t="s">
        <v>21</v>
      </c>
      <c r="K17" s="22">
        <v>0</v>
      </c>
      <c r="L17">
        <v>0</v>
      </c>
      <c r="M17">
        <f>Tabla5[[#This Row],[Orchard]]*0.75</f>
        <v>0</v>
      </c>
      <c r="N17">
        <f>Tabla5[[#This Row],[Orchard]]-Tabla5[[#This Row],[Belive]]</f>
        <v>0</v>
      </c>
      <c r="O17">
        <f>Tabla5[[#This Row],[Fonarte]]-Tabla5[[#This Row],[Belive]]</f>
        <v>0</v>
      </c>
    </row>
    <row r="18" spans="1:15" x14ac:dyDescent="0.25">
      <c r="A18" s="4" t="s">
        <v>112</v>
      </c>
      <c r="B18" s="4" t="s">
        <v>22</v>
      </c>
      <c r="C18" s="22">
        <v>2.6204097905861541E-2</v>
      </c>
      <c r="D18">
        <v>2.2700108130694459E-2</v>
      </c>
      <c r="E18">
        <f>Tabla4[[#This Row],[Orchard]]*0.75</f>
        <v>1.7025081098020846E-2</v>
      </c>
      <c r="F18">
        <f>Tabla4[[#This Row],[Orchard]]-Tabla4[[#This Row],[Belive]]</f>
        <v>-3.5039897751670823E-3</v>
      </c>
      <c r="G18">
        <f>Tabla4[[#This Row],[Fonarte]]-Tabla4[[#This Row],[Belive]]</f>
        <v>-9.1790168078406953E-3</v>
      </c>
      <c r="I18" s="4" t="s">
        <v>113</v>
      </c>
      <c r="J18" s="4" t="s">
        <v>22</v>
      </c>
      <c r="K18" s="22">
        <v>0</v>
      </c>
      <c r="L18">
        <v>0</v>
      </c>
      <c r="M18">
        <f>Tabla5[[#This Row],[Orchard]]*0.75</f>
        <v>0</v>
      </c>
      <c r="N18">
        <f>Tabla5[[#This Row],[Orchard]]-Tabla5[[#This Row],[Belive]]</f>
        <v>0</v>
      </c>
      <c r="O18">
        <f>Tabla5[[#This Row],[Fonarte]]-Tabla5[[#This Row],[Belive]]</f>
        <v>0</v>
      </c>
    </row>
    <row r="19" spans="1:15" x14ac:dyDescent="0.25">
      <c r="A19" s="4" t="s">
        <v>112</v>
      </c>
      <c r="B19" s="4" t="s">
        <v>23</v>
      </c>
      <c r="C19" s="22">
        <v>2.5364729166260872E-3</v>
      </c>
      <c r="D19">
        <v>9.6459386163485292E-3</v>
      </c>
      <c r="E19">
        <f>Tabla4[[#This Row],[Orchard]]*0.75</f>
        <v>7.2344539622613974E-3</v>
      </c>
      <c r="F19">
        <f>Tabla4[[#This Row],[Orchard]]-Tabla4[[#This Row],[Belive]]</f>
        <v>7.109465699722442E-3</v>
      </c>
      <c r="G19">
        <f>Tabla4[[#This Row],[Fonarte]]-Tabla4[[#This Row],[Belive]]</f>
        <v>4.6979810456353101E-3</v>
      </c>
      <c r="I19" s="4" t="s">
        <v>113</v>
      </c>
      <c r="J19" s="4" t="s">
        <v>23</v>
      </c>
      <c r="K19" s="22">
        <v>0</v>
      </c>
      <c r="L19">
        <v>0</v>
      </c>
      <c r="M19">
        <f>Tabla5[[#This Row],[Orchard]]*0.75</f>
        <v>0</v>
      </c>
      <c r="N19">
        <f>Tabla5[[#This Row],[Orchard]]-Tabla5[[#This Row],[Belive]]</f>
        <v>0</v>
      </c>
      <c r="O19">
        <f>Tabla5[[#This Row],[Fonarte]]-Tabla5[[#This Row],[Belive]]</f>
        <v>0</v>
      </c>
    </row>
    <row r="20" spans="1:15" x14ac:dyDescent="0.25">
      <c r="A20" s="4" t="s">
        <v>112</v>
      </c>
      <c r="B20" s="4" t="s">
        <v>24</v>
      </c>
      <c r="C20" s="22">
        <v>6.792712160940001E-2</v>
      </c>
      <c r="D20">
        <v>6.6899748525899957E-2</v>
      </c>
      <c r="E20">
        <f>Tabla4[[#This Row],[Orchard]]*0.75</f>
        <v>5.0174811394424965E-2</v>
      </c>
      <c r="F20">
        <f>Tabla4[[#This Row],[Orchard]]-Tabla4[[#This Row],[Belive]]</f>
        <v>-1.0273730835000522E-3</v>
      </c>
      <c r="G20">
        <f>Tabla4[[#This Row],[Fonarte]]-Tabla4[[#This Row],[Belive]]</f>
        <v>-1.7752310214975045E-2</v>
      </c>
      <c r="I20" s="4" t="s">
        <v>113</v>
      </c>
      <c r="J20" s="4" t="s">
        <v>24</v>
      </c>
      <c r="K20" s="22">
        <v>0</v>
      </c>
      <c r="L20">
        <v>0</v>
      </c>
      <c r="M20">
        <f>Tabla5[[#This Row],[Orchard]]*0.75</f>
        <v>0</v>
      </c>
      <c r="N20">
        <f>Tabla5[[#This Row],[Orchard]]-Tabla5[[#This Row],[Belive]]</f>
        <v>0</v>
      </c>
      <c r="O20">
        <f>Tabla5[[#This Row],[Fonarte]]-Tabla5[[#This Row],[Belive]]</f>
        <v>0</v>
      </c>
    </row>
    <row r="21" spans="1:15" x14ac:dyDescent="0.25">
      <c r="A21" s="4" t="s">
        <v>112</v>
      </c>
      <c r="B21" s="4" t="s">
        <v>25</v>
      </c>
      <c r="C21" s="22">
        <v>5.3541713617363635E-3</v>
      </c>
      <c r="D21">
        <v>9.9741578675316099E-3</v>
      </c>
      <c r="E21">
        <f>Tabla4[[#This Row],[Orchard]]*0.75</f>
        <v>7.4806184006487074E-3</v>
      </c>
      <c r="F21">
        <f>Tabla4[[#This Row],[Orchard]]-Tabla4[[#This Row],[Belive]]</f>
        <v>4.6199865057952464E-3</v>
      </c>
      <c r="G21">
        <f>Tabla4[[#This Row],[Fonarte]]-Tabla4[[#This Row],[Belive]]</f>
        <v>2.1264470389123439E-3</v>
      </c>
      <c r="I21" s="4" t="s">
        <v>113</v>
      </c>
      <c r="J21" s="4" t="s">
        <v>25</v>
      </c>
      <c r="K21" s="22">
        <v>0</v>
      </c>
      <c r="L21">
        <v>0</v>
      </c>
      <c r="M21">
        <f>Tabla5[[#This Row],[Orchard]]*0.75</f>
        <v>0</v>
      </c>
      <c r="N21">
        <f>Tabla5[[#This Row],[Orchard]]-Tabla5[[#This Row],[Belive]]</f>
        <v>0</v>
      </c>
      <c r="O21">
        <f>Tabla5[[#This Row],[Fonarte]]-Tabla5[[#This Row],[Belive]]</f>
        <v>0</v>
      </c>
    </row>
    <row r="22" spans="1:15" x14ac:dyDescent="0.25">
      <c r="A22" s="4" t="s">
        <v>112</v>
      </c>
      <c r="B22" s="4" t="s">
        <v>26</v>
      </c>
      <c r="C22" s="22">
        <v>1.3989296287285716E-2</v>
      </c>
      <c r="D22">
        <v>6.8311376202196419E-2</v>
      </c>
      <c r="E22">
        <f>Tabla4[[#This Row],[Orchard]]*0.75</f>
        <v>5.1233532151647318E-2</v>
      </c>
      <c r="F22">
        <f>Tabla4[[#This Row],[Orchard]]-Tabla4[[#This Row],[Belive]]</f>
        <v>5.4322079914910705E-2</v>
      </c>
      <c r="G22">
        <f>Tabla4[[#This Row],[Fonarte]]-Tabla4[[#This Row],[Belive]]</f>
        <v>3.7244235864361604E-2</v>
      </c>
      <c r="I22" s="4" t="s">
        <v>113</v>
      </c>
      <c r="J22" s="4" t="s">
        <v>26</v>
      </c>
      <c r="K22" s="22">
        <v>0</v>
      </c>
      <c r="L22">
        <v>0</v>
      </c>
      <c r="M22">
        <f>Tabla5[[#This Row],[Orchard]]*0.75</f>
        <v>0</v>
      </c>
      <c r="N22">
        <f>Tabla5[[#This Row],[Orchard]]-Tabla5[[#This Row],[Belive]]</f>
        <v>0</v>
      </c>
      <c r="O22">
        <f>Tabla5[[#This Row],[Fonarte]]-Tabla5[[#This Row],[Belive]]</f>
        <v>0</v>
      </c>
    </row>
    <row r="23" spans="1:15" x14ac:dyDescent="0.25">
      <c r="A23" s="25" t="s">
        <v>112</v>
      </c>
      <c r="B23" s="25" t="s">
        <v>27</v>
      </c>
      <c r="C23" s="27">
        <v>6.2768274953399997E-2</v>
      </c>
      <c r="D23" s="16">
        <v>6.6453251500772234E-2</v>
      </c>
      <c r="E23" s="16">
        <f>Tabla4[[#This Row],[Orchard]]*0.75</f>
        <v>4.9839938625579172E-2</v>
      </c>
      <c r="F23" s="16">
        <f>Tabla4[[#This Row],[Orchard]]-Tabla4[[#This Row],[Belive]]</f>
        <v>3.6849765473722373E-3</v>
      </c>
      <c r="G23" s="16">
        <f>Tabla4[[#This Row],[Fonarte]]-Tabla4[[#This Row],[Belive]]</f>
        <v>-1.2928336327820825E-2</v>
      </c>
      <c r="I23" s="25" t="s">
        <v>113</v>
      </c>
      <c r="J23" s="25" t="s">
        <v>27</v>
      </c>
      <c r="K23" s="27">
        <v>2.4490672655400003E-2</v>
      </c>
      <c r="L23" s="16">
        <v>0.12798868736235211</v>
      </c>
      <c r="M23" s="16">
        <f>Tabla5[[#This Row],[Orchard]]*0.75</f>
        <v>9.5991515521764076E-2</v>
      </c>
      <c r="N23" s="16">
        <f>Tabla5[[#This Row],[Orchard]]-Tabla5[[#This Row],[Belive]]</f>
        <v>0.10349801470695211</v>
      </c>
      <c r="O23" s="16">
        <f>Tabla5[[#This Row],[Fonarte]]-Tabla5[[#This Row],[Belive]]</f>
        <v>7.1500842866364073E-2</v>
      </c>
    </row>
    <row r="24" spans="1:15" x14ac:dyDescent="0.25">
      <c r="A24" s="25" t="s">
        <v>112</v>
      </c>
      <c r="B24" s="25" t="s">
        <v>28</v>
      </c>
      <c r="C24" s="27">
        <v>3.7947956143909098E-3</v>
      </c>
      <c r="D24" s="16">
        <v>1.1120632134138385E-2</v>
      </c>
      <c r="E24" s="16">
        <f>Tabla4[[#This Row],[Orchard]]*0.75</f>
        <v>8.340474100603788E-3</v>
      </c>
      <c r="F24" s="16">
        <f>Tabla4[[#This Row],[Orchard]]-Tabla4[[#This Row],[Belive]]</f>
        <v>7.3258365197474747E-3</v>
      </c>
      <c r="G24" s="16">
        <f>Tabla4[[#This Row],[Fonarte]]-Tabla4[[#This Row],[Belive]]</f>
        <v>4.5456784862128782E-3</v>
      </c>
      <c r="I24" s="25" t="s">
        <v>113</v>
      </c>
      <c r="J24" s="25" t="s">
        <v>28</v>
      </c>
      <c r="K24" s="27">
        <v>6.8695367760000011E-3</v>
      </c>
      <c r="L24" s="16">
        <v>2.2388478302192566E-2</v>
      </c>
      <c r="M24" s="16">
        <f>Tabla5[[#This Row],[Orchard]]*0.75</f>
        <v>1.6791358726644424E-2</v>
      </c>
      <c r="N24" s="16">
        <f>Tabla5[[#This Row],[Orchard]]-Tabla5[[#This Row],[Belive]]</f>
        <v>1.5518941526192565E-2</v>
      </c>
      <c r="O24" s="16">
        <f>Tabla5[[#This Row],[Fonarte]]-Tabla5[[#This Row],[Belive]]</f>
        <v>9.9218219506444234E-3</v>
      </c>
    </row>
    <row r="25" spans="1:15" x14ac:dyDescent="0.25">
      <c r="A25" s="4" t="s">
        <v>112</v>
      </c>
      <c r="B25" s="4" t="s">
        <v>29</v>
      </c>
      <c r="C25" s="22">
        <v>2.0764634376272723E-3</v>
      </c>
      <c r="D25">
        <v>1.1539173009161905E-2</v>
      </c>
      <c r="E25">
        <f>Tabla4[[#This Row],[Orchard]]*0.75</f>
        <v>8.6543797568714286E-3</v>
      </c>
      <c r="F25">
        <f>Tabla4[[#This Row],[Orchard]]-Tabla4[[#This Row],[Belive]]</f>
        <v>9.4627095715346336E-3</v>
      </c>
      <c r="G25">
        <f>Tabla4[[#This Row],[Fonarte]]-Tabla4[[#This Row],[Belive]]</f>
        <v>6.5779163192441568E-3</v>
      </c>
      <c r="I25" s="4" t="s">
        <v>113</v>
      </c>
      <c r="J25" s="4" t="s">
        <v>29</v>
      </c>
      <c r="K25" s="22">
        <v>0</v>
      </c>
      <c r="L25">
        <v>0</v>
      </c>
      <c r="M25">
        <f>Tabla5[[#This Row],[Orchard]]*0.75</f>
        <v>0</v>
      </c>
      <c r="N25">
        <f>Tabla5[[#This Row],[Orchard]]-Tabla5[[#This Row],[Belive]]</f>
        <v>0</v>
      </c>
      <c r="O25">
        <f>Tabla5[[#This Row],[Fonarte]]-Tabla5[[#This Row],[Belive]]</f>
        <v>0</v>
      </c>
    </row>
    <row r="26" spans="1:15" x14ac:dyDescent="0.25">
      <c r="A26" s="25" t="s">
        <v>112</v>
      </c>
      <c r="B26" s="25" t="s">
        <v>30</v>
      </c>
      <c r="C26" s="27">
        <v>4.2886851616956529E-3</v>
      </c>
      <c r="D26" s="16">
        <v>1.4241692751823529E-2</v>
      </c>
      <c r="E26" s="16">
        <f>Tabla4[[#This Row],[Orchard]]*0.75</f>
        <v>1.0681269563867647E-2</v>
      </c>
      <c r="F26" s="16">
        <f>Tabla4[[#This Row],[Orchard]]-Tabla4[[#This Row],[Belive]]</f>
        <v>9.9530075901278769E-3</v>
      </c>
      <c r="G26" s="16">
        <f>Tabla4[[#This Row],[Fonarte]]-Tabla4[[#This Row],[Belive]]</f>
        <v>6.3925844021719943E-3</v>
      </c>
      <c r="I26" s="25" t="s">
        <v>113</v>
      </c>
      <c r="J26" s="25" t="s">
        <v>30</v>
      </c>
      <c r="K26" s="27">
        <v>4.0428244206000006E-3</v>
      </c>
      <c r="L26" s="16">
        <v>2.7982684323698544E-2</v>
      </c>
      <c r="M26" s="16">
        <f>Tabla5[[#This Row],[Orchard]]*0.75</f>
        <v>2.0987013242773907E-2</v>
      </c>
      <c r="N26" s="16">
        <f>Tabla5[[#This Row],[Orchard]]-Tabla5[[#This Row],[Belive]]</f>
        <v>2.3939859903098545E-2</v>
      </c>
      <c r="O26" s="16">
        <f>Tabla5[[#This Row],[Fonarte]]-Tabla5[[#This Row],[Belive]]</f>
        <v>1.6944188822173908E-2</v>
      </c>
    </row>
    <row r="27" spans="1:15" x14ac:dyDescent="0.25">
      <c r="A27" s="4" t="s">
        <v>112</v>
      </c>
      <c r="B27" s="4" t="s">
        <v>31</v>
      </c>
      <c r="C27" s="22">
        <v>0</v>
      </c>
      <c r="D27">
        <v>0</v>
      </c>
      <c r="E27">
        <f>Tabla4[[#This Row],[Orchard]]*0.75</f>
        <v>0</v>
      </c>
      <c r="F27">
        <f>Tabla4[[#This Row],[Orchard]]-Tabla4[[#This Row],[Belive]]</f>
        <v>0</v>
      </c>
      <c r="G27">
        <f>Tabla4[[#This Row],[Fonarte]]-Tabla4[[#This Row],[Belive]]</f>
        <v>0</v>
      </c>
      <c r="I27" s="4" t="s">
        <v>113</v>
      </c>
      <c r="J27" s="4" t="s">
        <v>31</v>
      </c>
      <c r="K27" s="22">
        <v>0</v>
      </c>
      <c r="L27">
        <v>0</v>
      </c>
      <c r="M27">
        <f>Tabla5[[#This Row],[Orchard]]*0.75</f>
        <v>0</v>
      </c>
      <c r="N27">
        <f>Tabla5[[#This Row],[Orchard]]-Tabla5[[#This Row],[Belive]]</f>
        <v>0</v>
      </c>
      <c r="O27">
        <f>Tabla5[[#This Row],[Fonarte]]-Tabla5[[#This Row],[Belive]]</f>
        <v>0</v>
      </c>
    </row>
    <row r="28" spans="1:15" x14ac:dyDescent="0.25">
      <c r="A28" s="4" t="s">
        <v>112</v>
      </c>
      <c r="B28" s="4" t="s">
        <v>32</v>
      </c>
      <c r="C28" s="22">
        <v>3.4802777475818184E-3</v>
      </c>
      <c r="D28">
        <v>1.1211440455317178E-2</v>
      </c>
      <c r="E28">
        <f>Tabla4[[#This Row],[Orchard]]*0.75</f>
        <v>8.4085803414878837E-3</v>
      </c>
      <c r="F28">
        <f>Tabla4[[#This Row],[Orchard]]-Tabla4[[#This Row],[Belive]]</f>
        <v>7.7311627077353597E-3</v>
      </c>
      <c r="G28">
        <f>Tabla4[[#This Row],[Fonarte]]-Tabla4[[#This Row],[Belive]]</f>
        <v>4.9283025939060657E-3</v>
      </c>
      <c r="I28" s="4" t="s">
        <v>113</v>
      </c>
      <c r="J28" s="4" t="s">
        <v>32</v>
      </c>
      <c r="K28" s="22">
        <v>0</v>
      </c>
      <c r="L28">
        <v>0</v>
      </c>
      <c r="M28">
        <f>Tabla5[[#This Row],[Orchard]]*0.75</f>
        <v>0</v>
      </c>
      <c r="N28">
        <f>Tabla5[[#This Row],[Orchard]]-Tabla5[[#This Row],[Belive]]</f>
        <v>0</v>
      </c>
      <c r="O28">
        <f>Tabla5[[#This Row],[Fonarte]]-Tabla5[[#This Row],[Belive]]</f>
        <v>0</v>
      </c>
    </row>
    <row r="29" spans="1:15" x14ac:dyDescent="0.25">
      <c r="A29" s="4" t="s">
        <v>112</v>
      </c>
      <c r="B29" s="4" t="s">
        <v>33</v>
      </c>
      <c r="C29" s="22">
        <v>0</v>
      </c>
      <c r="D29">
        <v>0</v>
      </c>
      <c r="E29">
        <f>Tabla4[[#This Row],[Orchard]]*0.75</f>
        <v>0</v>
      </c>
      <c r="F29">
        <f>Tabla4[[#This Row],[Orchard]]-Tabla4[[#This Row],[Belive]]</f>
        <v>0</v>
      </c>
      <c r="G29">
        <f>Tabla4[[#This Row],[Fonarte]]-Tabla4[[#This Row],[Belive]]</f>
        <v>0</v>
      </c>
      <c r="I29" s="4" t="s">
        <v>113</v>
      </c>
      <c r="J29" s="4" t="s">
        <v>33</v>
      </c>
      <c r="K29" s="22">
        <v>0</v>
      </c>
      <c r="L29">
        <v>0</v>
      </c>
      <c r="M29">
        <f>Tabla5[[#This Row],[Orchard]]*0.75</f>
        <v>0</v>
      </c>
      <c r="N29">
        <f>Tabla5[[#This Row],[Orchard]]-Tabla5[[#This Row],[Belive]]</f>
        <v>0</v>
      </c>
      <c r="O29">
        <f>Tabla5[[#This Row],[Fonarte]]-Tabla5[[#This Row],[Belive]]</f>
        <v>0</v>
      </c>
    </row>
    <row r="30" spans="1:15" x14ac:dyDescent="0.25">
      <c r="A30" s="4" t="s">
        <v>112</v>
      </c>
      <c r="B30" s="4" t="s">
        <v>34</v>
      </c>
      <c r="C30" s="22">
        <v>1.7402558847428573E-3</v>
      </c>
      <c r="D30">
        <v>1.0647078182430186E-2</v>
      </c>
      <c r="E30">
        <f>Tabla4[[#This Row],[Orchard]]*0.75</f>
        <v>7.9853086368226397E-3</v>
      </c>
      <c r="F30">
        <f>Tabla4[[#This Row],[Orchard]]-Tabla4[[#This Row],[Belive]]</f>
        <v>8.9068222976873297E-3</v>
      </c>
      <c r="G30">
        <f>Tabla4[[#This Row],[Fonarte]]-Tabla4[[#This Row],[Belive]]</f>
        <v>6.2450527520797822E-3</v>
      </c>
      <c r="I30" s="4" t="s">
        <v>113</v>
      </c>
      <c r="J30" s="4" t="s">
        <v>34</v>
      </c>
      <c r="K30" s="22">
        <v>0</v>
      </c>
      <c r="L30">
        <v>0</v>
      </c>
      <c r="M30">
        <f>Tabla5[[#This Row],[Orchard]]*0.75</f>
        <v>0</v>
      </c>
      <c r="N30">
        <f>Tabla5[[#This Row],[Orchard]]-Tabla5[[#This Row],[Belive]]</f>
        <v>0</v>
      </c>
      <c r="O30">
        <f>Tabla5[[#This Row],[Fonarte]]-Tabla5[[#This Row],[Belive]]</f>
        <v>0</v>
      </c>
    </row>
    <row r="31" spans="1:15" x14ac:dyDescent="0.25">
      <c r="A31" s="4" t="s">
        <v>112</v>
      </c>
      <c r="B31" s="4" t="s">
        <v>35</v>
      </c>
      <c r="C31" s="22">
        <v>1.9052452459800001E-2</v>
      </c>
      <c r="D31">
        <v>3.2713117427634442E-2</v>
      </c>
      <c r="E31">
        <f>Tabla4[[#This Row],[Orchard]]*0.75</f>
        <v>2.4534838070725831E-2</v>
      </c>
      <c r="F31">
        <f>Tabla4[[#This Row],[Orchard]]-Tabla4[[#This Row],[Belive]]</f>
        <v>1.3660664967834441E-2</v>
      </c>
      <c r="G31">
        <f>Tabla4[[#This Row],[Fonarte]]-Tabla4[[#This Row],[Belive]]</f>
        <v>5.4823856109258301E-3</v>
      </c>
      <c r="I31" s="4" t="s">
        <v>113</v>
      </c>
      <c r="J31" s="4" t="s">
        <v>35</v>
      </c>
      <c r="K31" s="22">
        <v>1.00035E-2</v>
      </c>
      <c r="L31">
        <v>0.11434584255191491</v>
      </c>
      <c r="M31">
        <f>Tabla5[[#This Row],[Orchard]]*0.75</f>
        <v>8.5759381913936172E-2</v>
      </c>
      <c r="N31">
        <f>Tabla5[[#This Row],[Orchard]]-Tabla5[[#This Row],[Belive]]</f>
        <v>0.10434234255191491</v>
      </c>
      <c r="O31">
        <f>Tabla5[[#This Row],[Fonarte]]-Tabla5[[#This Row],[Belive]]</f>
        <v>7.5755881913936174E-2</v>
      </c>
    </row>
    <row r="32" spans="1:15" x14ac:dyDescent="0.25">
      <c r="A32" s="4" t="s">
        <v>112</v>
      </c>
      <c r="B32" s="4" t="s">
        <v>36</v>
      </c>
      <c r="C32" s="22">
        <v>1.3313478300299999E-2</v>
      </c>
      <c r="D32">
        <v>1.655216837876778E-2</v>
      </c>
      <c r="E32">
        <f>Tabla4[[#This Row],[Orchard]]*0.75</f>
        <v>1.2414126284075835E-2</v>
      </c>
      <c r="F32">
        <f>Tabla4[[#This Row],[Orchard]]-Tabla4[[#This Row],[Belive]]</f>
        <v>3.2386900784677815E-3</v>
      </c>
      <c r="G32">
        <f>Tabla4[[#This Row],[Fonarte]]-Tabla4[[#This Row],[Belive]]</f>
        <v>-8.9935201622416347E-4</v>
      </c>
      <c r="I32" s="4" t="s">
        <v>113</v>
      </c>
      <c r="J32" s="4" t="s">
        <v>36</v>
      </c>
      <c r="K32" s="22">
        <v>0</v>
      </c>
      <c r="L32">
        <v>0</v>
      </c>
      <c r="M32">
        <f>Tabla5[[#This Row],[Orchard]]*0.75</f>
        <v>0</v>
      </c>
      <c r="N32">
        <f>Tabla5[[#This Row],[Orchard]]-Tabla5[[#This Row],[Belive]]</f>
        <v>0</v>
      </c>
      <c r="O32">
        <f>Tabla5[[#This Row],[Fonarte]]-Tabla5[[#This Row],[Belive]]</f>
        <v>0</v>
      </c>
    </row>
    <row r="33" spans="1:15" x14ac:dyDescent="0.25">
      <c r="A33" s="4" t="s">
        <v>112</v>
      </c>
      <c r="B33" s="4" t="s">
        <v>37</v>
      </c>
      <c r="C33" s="22">
        <v>2.3463861525391304E-3</v>
      </c>
      <c r="D33">
        <v>9.1534629047656819E-3</v>
      </c>
      <c r="E33">
        <f>Tabla4[[#This Row],[Orchard]]*0.75</f>
        <v>6.8650971785742618E-3</v>
      </c>
      <c r="F33">
        <f>Tabla4[[#This Row],[Orchard]]-Tabla4[[#This Row],[Belive]]</f>
        <v>6.8070767522265515E-3</v>
      </c>
      <c r="G33">
        <f>Tabla4[[#This Row],[Fonarte]]-Tabla4[[#This Row],[Belive]]</f>
        <v>4.5187110260351314E-3</v>
      </c>
      <c r="I33" s="4" t="s">
        <v>113</v>
      </c>
      <c r="J33" s="4" t="s">
        <v>37</v>
      </c>
      <c r="K33" s="22">
        <v>0</v>
      </c>
      <c r="L33">
        <v>0</v>
      </c>
      <c r="M33">
        <f>Tabla5[[#This Row],[Orchard]]*0.75</f>
        <v>0</v>
      </c>
      <c r="N33">
        <f>Tabla5[[#This Row],[Orchard]]-Tabla5[[#This Row],[Belive]]</f>
        <v>0</v>
      </c>
      <c r="O33">
        <f>Tabla5[[#This Row],[Fonarte]]-Tabla5[[#This Row],[Belive]]</f>
        <v>0</v>
      </c>
    </row>
    <row r="34" spans="1:15" x14ac:dyDescent="0.25">
      <c r="A34" s="4" t="s">
        <v>112</v>
      </c>
      <c r="B34" s="4" t="s">
        <v>38</v>
      </c>
      <c r="C34" s="22">
        <v>4.6728453414600003E-2</v>
      </c>
      <c r="D34">
        <v>3.1691910427566923E-2</v>
      </c>
      <c r="E34">
        <f>Tabla4[[#This Row],[Orchard]]*0.75</f>
        <v>2.3768932820675194E-2</v>
      </c>
      <c r="F34">
        <f>Tabla4[[#This Row],[Orchard]]-Tabla4[[#This Row],[Belive]]</f>
        <v>-1.503654298703308E-2</v>
      </c>
      <c r="G34">
        <f>Tabla4[[#This Row],[Fonarte]]-Tabla4[[#This Row],[Belive]]</f>
        <v>-2.2959520593924809E-2</v>
      </c>
      <c r="I34" s="4" t="s">
        <v>113</v>
      </c>
      <c r="J34" s="4" t="s">
        <v>38</v>
      </c>
      <c r="K34" s="22">
        <v>0</v>
      </c>
      <c r="L34">
        <v>0</v>
      </c>
      <c r="M34">
        <f>Tabla5[[#This Row],[Orchard]]*0.75</f>
        <v>0</v>
      </c>
      <c r="N34">
        <f>Tabla5[[#This Row],[Orchard]]-Tabla5[[#This Row],[Belive]]</f>
        <v>0</v>
      </c>
      <c r="O34">
        <f>Tabla5[[#This Row],[Fonarte]]-Tabla5[[#This Row],[Belive]]</f>
        <v>0</v>
      </c>
    </row>
    <row r="35" spans="1:15" x14ac:dyDescent="0.25">
      <c r="A35" s="4" t="s">
        <v>112</v>
      </c>
      <c r="B35" s="4" t="s">
        <v>39</v>
      </c>
      <c r="C35" s="22">
        <v>0</v>
      </c>
      <c r="D35">
        <v>0</v>
      </c>
      <c r="E35">
        <f>Tabla4[[#This Row],[Orchard]]*0.75</f>
        <v>0</v>
      </c>
      <c r="F35">
        <f>Tabla4[[#This Row],[Orchard]]-Tabla4[[#This Row],[Belive]]</f>
        <v>0</v>
      </c>
      <c r="G35">
        <f>Tabla4[[#This Row],[Fonarte]]-Tabla4[[#This Row],[Belive]]</f>
        <v>0</v>
      </c>
      <c r="I35" s="4" t="s">
        <v>113</v>
      </c>
      <c r="J35" s="4" t="s">
        <v>39</v>
      </c>
      <c r="K35" s="22">
        <v>0</v>
      </c>
      <c r="L35">
        <v>0</v>
      </c>
      <c r="M35">
        <f>Tabla5[[#This Row],[Orchard]]*0.75</f>
        <v>0</v>
      </c>
      <c r="N35">
        <f>Tabla5[[#This Row],[Orchard]]-Tabla5[[#This Row],[Belive]]</f>
        <v>0</v>
      </c>
      <c r="O35">
        <f>Tabla5[[#This Row],[Fonarte]]-Tabla5[[#This Row],[Belive]]</f>
        <v>0</v>
      </c>
    </row>
    <row r="36" spans="1:15" x14ac:dyDescent="0.25">
      <c r="A36" s="4" t="s">
        <v>112</v>
      </c>
      <c r="B36" s="4" t="s">
        <v>40</v>
      </c>
      <c r="C36" s="22">
        <v>0.12294750405240001</v>
      </c>
      <c r="D36">
        <v>5.0420381927600004E-2</v>
      </c>
      <c r="E36">
        <f>Tabla4[[#This Row],[Orchard]]*0.75</f>
        <v>3.7815286445700001E-2</v>
      </c>
      <c r="F36">
        <f>Tabla4[[#This Row],[Orchard]]-Tabla4[[#This Row],[Belive]]</f>
        <v>-7.2527122124800003E-2</v>
      </c>
      <c r="G36">
        <f>Tabla4[[#This Row],[Fonarte]]-Tabla4[[#This Row],[Belive]]</f>
        <v>-8.5132217606700006E-2</v>
      </c>
      <c r="I36" s="4" t="s">
        <v>113</v>
      </c>
      <c r="J36" s="4" t="s">
        <v>40</v>
      </c>
      <c r="K36" s="22">
        <v>0</v>
      </c>
      <c r="L36">
        <v>0</v>
      </c>
      <c r="M36">
        <f>Tabla5[[#This Row],[Orchard]]*0.75</f>
        <v>0</v>
      </c>
      <c r="N36">
        <f>Tabla5[[#This Row],[Orchard]]-Tabla5[[#This Row],[Belive]]</f>
        <v>0</v>
      </c>
      <c r="O36">
        <f>Tabla5[[#This Row],[Fonarte]]-Tabla5[[#This Row],[Belive]]</f>
        <v>0</v>
      </c>
    </row>
    <row r="37" spans="1:15" x14ac:dyDescent="0.25">
      <c r="A37" s="4" t="s">
        <v>112</v>
      </c>
      <c r="B37" s="4" t="s">
        <v>41</v>
      </c>
      <c r="C37" s="22">
        <v>1.4059145116800002E-2</v>
      </c>
      <c r="D37">
        <v>1.0087414016958333E-2</v>
      </c>
      <c r="E37">
        <f>Tabla4[[#This Row],[Orchard]]*0.75</f>
        <v>7.5655605127187501E-3</v>
      </c>
      <c r="F37">
        <f>Tabla4[[#This Row],[Orchard]]-Tabla4[[#This Row],[Belive]]</f>
        <v>-3.9717310998416688E-3</v>
      </c>
      <c r="G37">
        <f>Tabla4[[#This Row],[Fonarte]]-Tabla4[[#This Row],[Belive]]</f>
        <v>-6.4935846040812522E-3</v>
      </c>
      <c r="I37" s="4" t="s">
        <v>113</v>
      </c>
      <c r="J37" s="4" t="s">
        <v>41</v>
      </c>
      <c r="K37" s="22">
        <v>0</v>
      </c>
      <c r="L37">
        <v>0</v>
      </c>
      <c r="M37">
        <f>Tabla5[[#This Row],[Orchard]]*0.75</f>
        <v>0</v>
      </c>
      <c r="N37">
        <f>Tabla5[[#This Row],[Orchard]]-Tabla5[[#This Row],[Belive]]</f>
        <v>0</v>
      </c>
      <c r="O37">
        <f>Tabla5[[#This Row],[Fonarte]]-Tabla5[[#This Row],[Belive]]</f>
        <v>0</v>
      </c>
    </row>
    <row r="38" spans="1:15" x14ac:dyDescent="0.25">
      <c r="A38" s="4" t="s">
        <v>112</v>
      </c>
      <c r="B38" s="4" t="s">
        <v>42</v>
      </c>
      <c r="C38" s="22">
        <v>1.9254710998028578E-2</v>
      </c>
      <c r="D38">
        <v>3.0027938798458505E-2</v>
      </c>
      <c r="E38">
        <f>Tabla4[[#This Row],[Orchard]]*0.75</f>
        <v>2.252095409884388E-2</v>
      </c>
      <c r="F38">
        <f>Tabla4[[#This Row],[Orchard]]-Tabla4[[#This Row],[Belive]]</f>
        <v>1.0773227800429927E-2</v>
      </c>
      <c r="G38">
        <f>Tabla4[[#This Row],[Fonarte]]-Tabla4[[#This Row],[Belive]]</f>
        <v>3.2662431008153026E-3</v>
      </c>
      <c r="I38" s="4" t="s">
        <v>113</v>
      </c>
      <c r="J38" s="4" t="s">
        <v>42</v>
      </c>
      <c r="K38" s="22">
        <v>0</v>
      </c>
      <c r="L38">
        <v>0</v>
      </c>
      <c r="M38">
        <f>Tabla5[[#This Row],[Orchard]]*0.75</f>
        <v>0</v>
      </c>
      <c r="N38">
        <f>Tabla5[[#This Row],[Orchard]]-Tabla5[[#This Row],[Belive]]</f>
        <v>0</v>
      </c>
      <c r="O38">
        <f>Tabla5[[#This Row],[Fonarte]]-Tabla5[[#This Row],[Belive]]</f>
        <v>0</v>
      </c>
    </row>
    <row r="39" spans="1:15" x14ac:dyDescent="0.25">
      <c r="A39" s="4" t="s">
        <v>112</v>
      </c>
      <c r="B39" s="4" t="s">
        <v>43</v>
      </c>
      <c r="C39" s="22">
        <v>5.8477081655699995E-2</v>
      </c>
      <c r="D39">
        <v>0.10298800443413762</v>
      </c>
      <c r="E39">
        <f>Tabla4[[#This Row],[Orchard]]*0.75</f>
        <v>7.7241003325603214E-2</v>
      </c>
      <c r="F39">
        <f>Tabla4[[#This Row],[Orchard]]-Tabla4[[#This Row],[Belive]]</f>
        <v>4.4510922778437628E-2</v>
      </c>
      <c r="G39">
        <f>Tabla4[[#This Row],[Fonarte]]-Tabla4[[#This Row],[Belive]]</f>
        <v>1.8763921669903219E-2</v>
      </c>
      <c r="I39" s="4" t="s">
        <v>113</v>
      </c>
      <c r="J39" s="4" t="s">
        <v>43</v>
      </c>
      <c r="K39" s="22">
        <v>0</v>
      </c>
      <c r="L39">
        <v>0</v>
      </c>
      <c r="M39">
        <f>Tabla5[[#This Row],[Orchard]]*0.75</f>
        <v>0</v>
      </c>
      <c r="N39">
        <f>Tabla5[[#This Row],[Orchard]]-Tabla5[[#This Row],[Belive]]</f>
        <v>0</v>
      </c>
      <c r="O39">
        <f>Tabla5[[#This Row],[Fonarte]]-Tabla5[[#This Row],[Belive]]</f>
        <v>0</v>
      </c>
    </row>
    <row r="40" spans="1:15" x14ac:dyDescent="0.25">
      <c r="A40" s="4" t="s">
        <v>112</v>
      </c>
      <c r="B40" s="4" t="s">
        <v>44</v>
      </c>
      <c r="C40" s="22">
        <v>4.9366122053142872E-3</v>
      </c>
      <c r="D40">
        <v>1.642137429896473E-2</v>
      </c>
      <c r="E40">
        <f>Tabla4[[#This Row],[Orchard]]*0.75</f>
        <v>1.2316030724223548E-2</v>
      </c>
      <c r="F40">
        <f>Tabla4[[#This Row],[Orchard]]-Tabla4[[#This Row],[Belive]]</f>
        <v>1.1484762093650444E-2</v>
      </c>
      <c r="G40">
        <f>Tabla4[[#This Row],[Fonarte]]-Tabla4[[#This Row],[Belive]]</f>
        <v>7.3794185189092606E-3</v>
      </c>
      <c r="I40" s="4" t="s">
        <v>113</v>
      </c>
      <c r="J40" s="4" t="s">
        <v>44</v>
      </c>
      <c r="K40" s="22">
        <v>0</v>
      </c>
      <c r="L40">
        <v>0</v>
      </c>
      <c r="M40">
        <f>Tabla5[[#This Row],[Orchard]]*0.75</f>
        <v>0</v>
      </c>
      <c r="N40">
        <f>Tabla5[[#This Row],[Orchard]]-Tabla5[[#This Row],[Belive]]</f>
        <v>0</v>
      </c>
      <c r="O40">
        <f>Tabla5[[#This Row],[Fonarte]]-Tabla5[[#This Row],[Belive]]</f>
        <v>0</v>
      </c>
    </row>
    <row r="41" spans="1:15" x14ac:dyDescent="0.25">
      <c r="A41" s="4" t="s">
        <v>112</v>
      </c>
      <c r="B41" s="4" t="s">
        <v>45</v>
      </c>
      <c r="C41" s="22">
        <v>4.534811133685715E-3</v>
      </c>
      <c r="D41">
        <v>9.6607864443738617E-3</v>
      </c>
      <c r="E41">
        <f>Tabla4[[#This Row],[Orchard]]*0.75</f>
        <v>7.2455898332803963E-3</v>
      </c>
      <c r="F41">
        <f>Tabla4[[#This Row],[Orchard]]-Tabla4[[#This Row],[Belive]]</f>
        <v>5.1259753106881467E-3</v>
      </c>
      <c r="G41">
        <f>Tabla4[[#This Row],[Fonarte]]-Tabla4[[#This Row],[Belive]]</f>
        <v>2.7107786995946813E-3</v>
      </c>
      <c r="I41" s="4" t="s">
        <v>113</v>
      </c>
      <c r="J41" s="4" t="s">
        <v>45</v>
      </c>
      <c r="K41" s="22">
        <v>0</v>
      </c>
      <c r="L41">
        <v>0</v>
      </c>
      <c r="M41">
        <f>Tabla5[[#This Row],[Orchard]]*0.75</f>
        <v>0</v>
      </c>
      <c r="N41">
        <f>Tabla5[[#This Row],[Orchard]]-Tabla5[[#This Row],[Belive]]</f>
        <v>0</v>
      </c>
      <c r="O41">
        <f>Tabla5[[#This Row],[Fonarte]]-Tabla5[[#This Row],[Belive]]</f>
        <v>0</v>
      </c>
    </row>
    <row r="42" spans="1:15" x14ac:dyDescent="0.25">
      <c r="A42" s="4" t="s">
        <v>112</v>
      </c>
      <c r="B42" s="4" t="s">
        <v>46</v>
      </c>
      <c r="C42" s="22">
        <v>0.30731216413500007</v>
      </c>
      <c r="D42">
        <v>7.2732788437097906E-2</v>
      </c>
      <c r="E42">
        <f>Tabla4[[#This Row],[Orchard]]*0.75</f>
        <v>5.454959132782343E-2</v>
      </c>
      <c r="F42">
        <f>Tabla4[[#This Row],[Orchard]]-Tabla4[[#This Row],[Belive]]</f>
        <v>-0.23457937569790216</v>
      </c>
      <c r="G42">
        <f>Tabla4[[#This Row],[Fonarte]]-Tabla4[[#This Row],[Belive]]</f>
        <v>-0.25276257280717662</v>
      </c>
      <c r="I42" s="4" t="s">
        <v>113</v>
      </c>
      <c r="J42" s="4" t="s">
        <v>46</v>
      </c>
      <c r="K42" s="22">
        <v>0</v>
      </c>
      <c r="L42">
        <v>0</v>
      </c>
      <c r="M42">
        <f>Tabla5[[#This Row],[Orchard]]*0.75</f>
        <v>0</v>
      </c>
      <c r="N42">
        <f>Tabla5[[#This Row],[Orchard]]-Tabla5[[#This Row],[Belive]]</f>
        <v>0</v>
      </c>
      <c r="O42">
        <f>Tabla5[[#This Row],[Fonarte]]-Tabla5[[#This Row],[Belive]]</f>
        <v>0</v>
      </c>
    </row>
    <row r="43" spans="1:15" x14ac:dyDescent="0.25">
      <c r="A43" s="4" t="s">
        <v>112</v>
      </c>
      <c r="B43" s="4" t="s">
        <v>47</v>
      </c>
      <c r="C43" s="22">
        <v>1.2829786766550002E-2</v>
      </c>
      <c r="D43">
        <v>3.9405570065213315E-2</v>
      </c>
      <c r="E43">
        <f>Tabla4[[#This Row],[Orchard]]*0.75</f>
        <v>2.9554177548909988E-2</v>
      </c>
      <c r="F43">
        <f>Tabla4[[#This Row],[Orchard]]-Tabla4[[#This Row],[Belive]]</f>
        <v>2.6575783298663315E-2</v>
      </c>
      <c r="G43">
        <f>Tabla4[[#This Row],[Fonarte]]-Tabla4[[#This Row],[Belive]]</f>
        <v>1.6724390782359988E-2</v>
      </c>
      <c r="I43" s="4" t="s">
        <v>113</v>
      </c>
      <c r="J43" s="4" t="s">
        <v>47</v>
      </c>
      <c r="K43" s="22">
        <v>0</v>
      </c>
      <c r="L43">
        <v>0</v>
      </c>
      <c r="M43">
        <f>Tabla5[[#This Row],[Orchard]]*0.75</f>
        <v>0</v>
      </c>
      <c r="N43">
        <f>Tabla5[[#This Row],[Orchard]]-Tabla5[[#This Row],[Belive]]</f>
        <v>0</v>
      </c>
      <c r="O43">
        <f>Tabla5[[#This Row],[Fonarte]]-Tabla5[[#This Row],[Belive]]</f>
        <v>0</v>
      </c>
    </row>
    <row r="44" spans="1:15" x14ac:dyDescent="0.25">
      <c r="A44" s="4" t="s">
        <v>112</v>
      </c>
      <c r="B44" s="4" t="s">
        <v>48</v>
      </c>
      <c r="C44" s="22">
        <v>6.7958431593545471E-3</v>
      </c>
      <c r="D44">
        <v>1.843891230956031E-2</v>
      </c>
      <c r="E44">
        <f>Tabla4[[#This Row],[Orchard]]*0.75</f>
        <v>1.3829184232170232E-2</v>
      </c>
      <c r="F44">
        <f>Tabla4[[#This Row],[Orchard]]-Tabla4[[#This Row],[Belive]]</f>
        <v>1.1643069150205763E-2</v>
      </c>
      <c r="G44">
        <f>Tabla4[[#This Row],[Fonarte]]-Tabla4[[#This Row],[Belive]]</f>
        <v>7.0333410728156852E-3</v>
      </c>
      <c r="I44" s="4" t="s">
        <v>113</v>
      </c>
      <c r="J44" s="4" t="s">
        <v>48</v>
      </c>
      <c r="K44" s="22">
        <v>7.0191702467999996E-3</v>
      </c>
      <c r="L44">
        <v>3.726490197191594E-2</v>
      </c>
      <c r="M44">
        <f>Tabla5[[#This Row],[Orchard]]*0.75</f>
        <v>2.7948676478936955E-2</v>
      </c>
      <c r="N44">
        <f>Tabla5[[#This Row],[Orchard]]-Tabla5[[#This Row],[Belive]]</f>
        <v>3.0245731725115941E-2</v>
      </c>
      <c r="O44">
        <f>Tabla5[[#This Row],[Fonarte]]-Tabla5[[#This Row],[Belive]]</f>
        <v>2.0929506232136956E-2</v>
      </c>
    </row>
    <row r="45" spans="1:15" x14ac:dyDescent="0.25">
      <c r="A45" s="4" t="s">
        <v>112</v>
      </c>
      <c r="B45" s="4" t="s">
        <v>49</v>
      </c>
      <c r="C45" s="22">
        <v>1.5768354634200003E-2</v>
      </c>
      <c r="D45">
        <v>1.5722401305885422E-2</v>
      </c>
      <c r="E45">
        <f>Tabla4[[#This Row],[Orchard]]*0.75</f>
        <v>1.1791800979414065E-2</v>
      </c>
      <c r="F45">
        <f>Tabla4[[#This Row],[Orchard]]-Tabla4[[#This Row],[Belive]]</f>
        <v>-4.5953328314581737E-5</v>
      </c>
      <c r="G45">
        <f>Tabla4[[#This Row],[Fonarte]]-Tabla4[[#This Row],[Belive]]</f>
        <v>-3.976553654785938E-3</v>
      </c>
      <c r="I45" s="4" t="s">
        <v>113</v>
      </c>
      <c r="J45" s="4" t="s">
        <v>49</v>
      </c>
      <c r="K45" s="22">
        <v>0</v>
      </c>
      <c r="L45">
        <v>0</v>
      </c>
      <c r="M45">
        <f>Tabla5[[#This Row],[Orchard]]*0.75</f>
        <v>0</v>
      </c>
      <c r="N45">
        <f>Tabla5[[#This Row],[Orchard]]-Tabla5[[#This Row],[Belive]]</f>
        <v>0</v>
      </c>
      <c r="O45">
        <f>Tabla5[[#This Row],[Fonarte]]-Tabla5[[#This Row],[Belive]]</f>
        <v>0</v>
      </c>
    </row>
    <row r="46" spans="1:15" x14ac:dyDescent="0.25">
      <c r="A46" s="4" t="s">
        <v>112</v>
      </c>
      <c r="B46" s="4" t="s">
        <v>50</v>
      </c>
      <c r="C46" s="22">
        <v>1.4907734944424999E-2</v>
      </c>
      <c r="D46">
        <v>2.1681448697632909E-2</v>
      </c>
      <c r="E46">
        <f>Tabla4[[#This Row],[Orchard]]*0.75</f>
        <v>1.626108652322468E-2</v>
      </c>
      <c r="F46">
        <f>Tabla4[[#This Row],[Orchard]]-Tabla4[[#This Row],[Belive]]</f>
        <v>6.7737137532079099E-3</v>
      </c>
      <c r="G46">
        <f>Tabla4[[#This Row],[Fonarte]]-Tabla4[[#This Row],[Belive]]</f>
        <v>1.353351578799681E-3</v>
      </c>
      <c r="I46" s="4" t="s">
        <v>113</v>
      </c>
      <c r="J46" s="4" t="s">
        <v>50</v>
      </c>
      <c r="K46" s="22">
        <v>0</v>
      </c>
      <c r="L46">
        <v>0</v>
      </c>
      <c r="M46">
        <f>Tabla5[[#This Row],[Orchard]]*0.75</f>
        <v>0</v>
      </c>
      <c r="N46">
        <f>Tabla5[[#This Row],[Orchard]]-Tabla5[[#This Row],[Belive]]</f>
        <v>0</v>
      </c>
      <c r="O46">
        <f>Tabla5[[#This Row],[Fonarte]]-Tabla5[[#This Row],[Belive]]</f>
        <v>0</v>
      </c>
    </row>
    <row r="47" spans="1:15" x14ac:dyDescent="0.25">
      <c r="A47" s="4" t="s">
        <v>112</v>
      </c>
      <c r="B47" s="4" t="s">
        <v>51</v>
      </c>
      <c r="C47" s="22">
        <v>3.3190341537600004E-2</v>
      </c>
      <c r="D47">
        <v>1.8168930064727272E-2</v>
      </c>
      <c r="E47">
        <f>Tabla4[[#This Row],[Orchard]]*0.75</f>
        <v>1.3626697548545454E-2</v>
      </c>
      <c r="F47">
        <f>Tabla4[[#This Row],[Orchard]]-Tabla4[[#This Row],[Belive]]</f>
        <v>-1.5021411472872732E-2</v>
      </c>
      <c r="G47">
        <f>Tabla4[[#This Row],[Fonarte]]-Tabla4[[#This Row],[Belive]]</f>
        <v>-1.9563643989054552E-2</v>
      </c>
      <c r="I47" s="4" t="s">
        <v>113</v>
      </c>
      <c r="J47" s="4" t="s">
        <v>51</v>
      </c>
      <c r="K47" s="22">
        <v>0</v>
      </c>
      <c r="L47">
        <v>0</v>
      </c>
      <c r="M47">
        <f>Tabla5[[#This Row],[Orchard]]*0.75</f>
        <v>0</v>
      </c>
      <c r="N47">
        <f>Tabla5[[#This Row],[Orchard]]-Tabla5[[#This Row],[Belive]]</f>
        <v>0</v>
      </c>
      <c r="O47">
        <f>Tabla5[[#This Row],[Fonarte]]-Tabla5[[#This Row],[Belive]]</f>
        <v>0</v>
      </c>
    </row>
    <row r="48" spans="1:15" x14ac:dyDescent="0.25">
      <c r="A48" s="4" t="s">
        <v>112</v>
      </c>
      <c r="B48" s="4" t="s">
        <v>52</v>
      </c>
      <c r="C48" s="22">
        <v>0</v>
      </c>
      <c r="D48">
        <v>0</v>
      </c>
      <c r="E48">
        <f>Tabla4[[#This Row],[Orchard]]*0.75</f>
        <v>0</v>
      </c>
      <c r="F48">
        <f>Tabla4[[#This Row],[Orchard]]-Tabla4[[#This Row],[Belive]]</f>
        <v>0</v>
      </c>
      <c r="G48">
        <f>Tabla4[[#This Row],[Fonarte]]-Tabla4[[#This Row],[Belive]]</f>
        <v>0</v>
      </c>
      <c r="I48" s="4" t="s">
        <v>113</v>
      </c>
      <c r="J48" s="4" t="s">
        <v>52</v>
      </c>
      <c r="K48" s="22">
        <v>0</v>
      </c>
      <c r="L48">
        <v>0</v>
      </c>
      <c r="M48">
        <f>Tabla5[[#This Row],[Orchard]]*0.75</f>
        <v>0</v>
      </c>
      <c r="N48">
        <f>Tabla5[[#This Row],[Orchard]]-Tabla5[[#This Row],[Belive]]</f>
        <v>0</v>
      </c>
      <c r="O48">
        <f>Tabla5[[#This Row],[Fonarte]]-Tabla5[[#This Row],[Belive]]</f>
        <v>0</v>
      </c>
    </row>
    <row r="49" spans="1:15" x14ac:dyDescent="0.25">
      <c r="A49" s="4" t="s">
        <v>112</v>
      </c>
      <c r="B49" s="4" t="s">
        <v>53</v>
      </c>
      <c r="C49" s="22">
        <v>2.2790098269900003E-2</v>
      </c>
      <c r="D49">
        <v>1.8618049047046878E-2</v>
      </c>
      <c r="E49">
        <f>Tabla4[[#This Row],[Orchard]]*0.75</f>
        <v>1.3963536785285158E-2</v>
      </c>
      <c r="F49">
        <f>Tabla4[[#This Row],[Orchard]]-Tabla4[[#This Row],[Belive]]</f>
        <v>-4.1720492228531254E-3</v>
      </c>
      <c r="G49">
        <f>Tabla4[[#This Row],[Fonarte]]-Tabla4[[#This Row],[Belive]]</f>
        <v>-8.8265614846148449E-3</v>
      </c>
      <c r="I49" s="4" t="s">
        <v>113</v>
      </c>
      <c r="J49" s="4" t="s">
        <v>53</v>
      </c>
      <c r="K49" s="22">
        <v>0</v>
      </c>
      <c r="L49">
        <v>0</v>
      </c>
      <c r="M49">
        <f>Tabla5[[#This Row],[Orchard]]*0.75</f>
        <v>0</v>
      </c>
      <c r="N49">
        <f>Tabla5[[#This Row],[Orchard]]-Tabla5[[#This Row],[Belive]]</f>
        <v>0</v>
      </c>
      <c r="O49">
        <f>Tabla5[[#This Row],[Fonarte]]-Tabla5[[#This Row],[Belive]]</f>
        <v>0</v>
      </c>
    </row>
    <row r="50" spans="1:15" x14ac:dyDescent="0.25">
      <c r="A50" s="4" t="s">
        <v>112</v>
      </c>
      <c r="B50" s="4" t="s">
        <v>54</v>
      </c>
      <c r="C50" s="22">
        <v>0</v>
      </c>
      <c r="D50">
        <v>0</v>
      </c>
      <c r="E50">
        <f>Tabla4[[#This Row],[Orchard]]*0.75</f>
        <v>0</v>
      </c>
      <c r="F50">
        <f>Tabla4[[#This Row],[Orchard]]-Tabla4[[#This Row],[Belive]]</f>
        <v>0</v>
      </c>
      <c r="G50">
        <f>Tabla4[[#This Row],[Fonarte]]-Tabla4[[#This Row],[Belive]]</f>
        <v>0</v>
      </c>
      <c r="I50" s="4" t="s">
        <v>113</v>
      </c>
      <c r="J50" s="4" t="s">
        <v>54</v>
      </c>
      <c r="K50" s="22">
        <v>0</v>
      </c>
      <c r="L50">
        <v>0</v>
      </c>
      <c r="M50">
        <f>Tabla5[[#This Row],[Orchard]]*0.75</f>
        <v>0</v>
      </c>
      <c r="N50">
        <f>Tabla5[[#This Row],[Orchard]]-Tabla5[[#This Row],[Belive]]</f>
        <v>0</v>
      </c>
      <c r="O50">
        <f>Tabla5[[#This Row],[Fonarte]]-Tabla5[[#This Row],[Belive]]</f>
        <v>0</v>
      </c>
    </row>
    <row r="51" spans="1:15" x14ac:dyDescent="0.25">
      <c r="A51" s="4" t="s">
        <v>112</v>
      </c>
      <c r="B51" s="4" t="s">
        <v>55</v>
      </c>
      <c r="C51" s="22">
        <v>0</v>
      </c>
      <c r="D51">
        <v>0</v>
      </c>
      <c r="E51">
        <f>Tabla4[[#This Row],[Orchard]]*0.75</f>
        <v>0</v>
      </c>
      <c r="F51">
        <f>Tabla4[[#This Row],[Orchard]]-Tabla4[[#This Row],[Belive]]</f>
        <v>0</v>
      </c>
      <c r="G51">
        <f>Tabla4[[#This Row],[Fonarte]]-Tabla4[[#This Row],[Belive]]</f>
        <v>0</v>
      </c>
      <c r="I51" s="4" t="s">
        <v>113</v>
      </c>
      <c r="J51" s="4" t="s">
        <v>55</v>
      </c>
      <c r="K51" s="22">
        <v>0</v>
      </c>
      <c r="L51">
        <v>0</v>
      </c>
      <c r="M51">
        <f>Tabla5[[#This Row],[Orchard]]*0.75</f>
        <v>0</v>
      </c>
      <c r="N51">
        <f>Tabla5[[#This Row],[Orchard]]-Tabla5[[#This Row],[Belive]]</f>
        <v>0</v>
      </c>
      <c r="O51">
        <f>Tabla5[[#This Row],[Fonarte]]-Tabla5[[#This Row],[Belive]]</f>
        <v>0</v>
      </c>
    </row>
    <row r="52" spans="1:15" x14ac:dyDescent="0.25">
      <c r="A52" s="4" t="s">
        <v>112</v>
      </c>
      <c r="B52" s="4" t="s">
        <v>56</v>
      </c>
      <c r="C52" s="22">
        <v>1.4955345592200001E-2</v>
      </c>
      <c r="D52">
        <v>1.7398610894285713E-2</v>
      </c>
      <c r="E52">
        <f>Tabla4[[#This Row],[Orchard]]*0.75</f>
        <v>1.3048958170714286E-2</v>
      </c>
      <c r="F52">
        <f>Tabla4[[#This Row],[Orchard]]-Tabla4[[#This Row],[Belive]]</f>
        <v>2.4432653020857124E-3</v>
      </c>
      <c r="G52">
        <f>Tabla4[[#This Row],[Fonarte]]-Tabla4[[#This Row],[Belive]]</f>
        <v>-1.9063874214857151E-3</v>
      </c>
      <c r="I52" s="4" t="s">
        <v>113</v>
      </c>
      <c r="J52" s="4" t="s">
        <v>56</v>
      </c>
      <c r="K52" s="22">
        <v>0</v>
      </c>
      <c r="L52">
        <v>0</v>
      </c>
      <c r="M52">
        <f>Tabla5[[#This Row],[Orchard]]*0.75</f>
        <v>0</v>
      </c>
      <c r="N52">
        <f>Tabla5[[#This Row],[Orchard]]-Tabla5[[#This Row],[Belive]]</f>
        <v>0</v>
      </c>
      <c r="O52">
        <f>Tabla5[[#This Row],[Fonarte]]-Tabla5[[#This Row],[Belive]]</f>
        <v>0</v>
      </c>
    </row>
    <row r="53" spans="1:15" x14ac:dyDescent="0.25">
      <c r="A53" s="4" t="s">
        <v>112</v>
      </c>
      <c r="B53" s="4" t="s">
        <v>57</v>
      </c>
      <c r="C53" s="22">
        <v>6.6112289748000014E-3</v>
      </c>
      <c r="D53">
        <v>1.4302931878576921E-2</v>
      </c>
      <c r="E53">
        <f>Tabla4[[#This Row],[Orchard]]*0.75</f>
        <v>1.072719890893269E-2</v>
      </c>
      <c r="F53">
        <f>Tabla4[[#This Row],[Orchard]]-Tabla4[[#This Row],[Belive]]</f>
        <v>7.6917029037769195E-3</v>
      </c>
      <c r="G53">
        <f>Tabla4[[#This Row],[Fonarte]]-Tabla4[[#This Row],[Belive]]</f>
        <v>4.1159699341326884E-3</v>
      </c>
      <c r="I53" s="4" t="s">
        <v>113</v>
      </c>
      <c r="J53" s="4" t="s">
        <v>57</v>
      </c>
      <c r="K53" s="22">
        <v>0</v>
      </c>
      <c r="L53">
        <v>0</v>
      </c>
      <c r="M53">
        <f>Tabla5[[#This Row],[Orchard]]*0.75</f>
        <v>0</v>
      </c>
      <c r="N53">
        <f>Tabla5[[#This Row],[Orchard]]-Tabla5[[#This Row],[Belive]]</f>
        <v>0</v>
      </c>
      <c r="O53">
        <f>Tabla5[[#This Row],[Fonarte]]-Tabla5[[#This Row],[Belive]]</f>
        <v>0</v>
      </c>
    </row>
    <row r="54" spans="1:15" x14ac:dyDescent="0.25">
      <c r="A54" s="4" t="s">
        <v>112</v>
      </c>
      <c r="B54" s="4" t="s">
        <v>58</v>
      </c>
      <c r="C54" s="22">
        <v>1.7181843670800001E-2</v>
      </c>
      <c r="D54">
        <v>9.3886166507833324E-2</v>
      </c>
      <c r="E54">
        <f>Tabla4[[#This Row],[Orchard]]*0.75</f>
        <v>7.0414624880874993E-2</v>
      </c>
      <c r="F54">
        <f>Tabla4[[#This Row],[Orchard]]-Tabla4[[#This Row],[Belive]]</f>
        <v>7.6704322837033323E-2</v>
      </c>
      <c r="G54">
        <f>Tabla4[[#This Row],[Fonarte]]-Tabla4[[#This Row],[Belive]]</f>
        <v>5.3232781210074992E-2</v>
      </c>
      <c r="I54" s="4" t="s">
        <v>113</v>
      </c>
      <c r="J54" s="4" t="s">
        <v>58</v>
      </c>
      <c r="K54" s="22">
        <v>0</v>
      </c>
      <c r="L54">
        <v>0</v>
      </c>
      <c r="M54">
        <f>Tabla5[[#This Row],[Orchard]]*0.75</f>
        <v>0</v>
      </c>
      <c r="N54">
        <f>Tabla5[[#This Row],[Orchard]]-Tabla5[[#This Row],[Belive]]</f>
        <v>0</v>
      </c>
      <c r="O54">
        <f>Tabla5[[#This Row],[Fonarte]]-Tabla5[[#This Row],[Belive]]</f>
        <v>0</v>
      </c>
    </row>
    <row r="55" spans="1:15" x14ac:dyDescent="0.25">
      <c r="A55" s="4" t="s">
        <v>112</v>
      </c>
      <c r="B55" s="4" t="s">
        <v>59</v>
      </c>
      <c r="C55" s="22">
        <v>8.1708278580000012E-3</v>
      </c>
      <c r="D55">
        <v>1.4048422688102562E-2</v>
      </c>
      <c r="E55">
        <f>Tabla4[[#This Row],[Orchard]]*0.75</f>
        <v>1.0536317016076921E-2</v>
      </c>
      <c r="F55">
        <f>Tabla4[[#This Row],[Orchard]]-Tabla4[[#This Row],[Belive]]</f>
        <v>5.8775948301025612E-3</v>
      </c>
      <c r="G55">
        <f>Tabla4[[#This Row],[Fonarte]]-Tabla4[[#This Row],[Belive]]</f>
        <v>2.3654891580769197E-3</v>
      </c>
      <c r="I55" s="4" t="s">
        <v>113</v>
      </c>
      <c r="J55" s="4" t="s">
        <v>59</v>
      </c>
      <c r="K55" s="22">
        <v>0</v>
      </c>
      <c r="L55">
        <v>0</v>
      </c>
      <c r="M55">
        <f>Tabla5[[#This Row],[Orchard]]*0.75</f>
        <v>0</v>
      </c>
      <c r="N55">
        <f>Tabla5[[#This Row],[Orchard]]-Tabla5[[#This Row],[Belive]]</f>
        <v>0</v>
      </c>
      <c r="O55">
        <f>Tabla5[[#This Row],[Fonarte]]-Tabla5[[#This Row],[Belive]]</f>
        <v>0</v>
      </c>
    </row>
    <row r="56" spans="1:15" x14ac:dyDescent="0.25">
      <c r="A56" s="4" t="s">
        <v>112</v>
      </c>
      <c r="B56" s="4" t="s">
        <v>60</v>
      </c>
      <c r="C56" s="22">
        <v>0</v>
      </c>
      <c r="D56">
        <v>0</v>
      </c>
      <c r="E56">
        <f>Tabla4[[#This Row],[Orchard]]*0.75</f>
        <v>0</v>
      </c>
      <c r="F56">
        <f>Tabla4[[#This Row],[Orchard]]-Tabla4[[#This Row],[Belive]]</f>
        <v>0</v>
      </c>
      <c r="G56">
        <f>Tabla4[[#This Row],[Fonarte]]-Tabla4[[#This Row],[Belive]]</f>
        <v>0</v>
      </c>
      <c r="I56" s="4" t="s">
        <v>113</v>
      </c>
      <c r="J56" s="4" t="s">
        <v>60</v>
      </c>
      <c r="K56" s="22">
        <v>0</v>
      </c>
      <c r="L56">
        <v>0</v>
      </c>
      <c r="M56">
        <f>Tabla5[[#This Row],[Orchard]]*0.75</f>
        <v>0</v>
      </c>
      <c r="N56">
        <f>Tabla5[[#This Row],[Orchard]]-Tabla5[[#This Row],[Belive]]</f>
        <v>0</v>
      </c>
      <c r="O56">
        <f>Tabla5[[#This Row],[Fonarte]]-Tabla5[[#This Row],[Belive]]</f>
        <v>0</v>
      </c>
    </row>
    <row r="57" spans="1:15" x14ac:dyDescent="0.25">
      <c r="A57" s="4" t="s">
        <v>112</v>
      </c>
      <c r="B57" s="4" t="s">
        <v>61</v>
      </c>
      <c r="C57" s="22">
        <v>2.9477710660500006E-3</v>
      </c>
      <c r="D57">
        <v>1.8181718796078526E-2</v>
      </c>
      <c r="E57">
        <f>Tabla4[[#This Row],[Orchard]]*0.75</f>
        <v>1.3636289097058895E-2</v>
      </c>
      <c r="F57">
        <f>Tabla4[[#This Row],[Orchard]]-Tabla4[[#This Row],[Belive]]</f>
        <v>1.5233947730028525E-2</v>
      </c>
      <c r="G57">
        <f>Tabla4[[#This Row],[Fonarte]]-Tabla4[[#This Row],[Belive]]</f>
        <v>1.0688518031008894E-2</v>
      </c>
      <c r="I57" s="4" t="s">
        <v>113</v>
      </c>
      <c r="J57" s="4" t="s">
        <v>61</v>
      </c>
      <c r="K57" s="22">
        <v>0</v>
      </c>
      <c r="L57">
        <v>0</v>
      </c>
      <c r="M57">
        <f>Tabla5[[#This Row],[Orchard]]*0.75</f>
        <v>0</v>
      </c>
      <c r="N57">
        <f>Tabla5[[#This Row],[Orchard]]-Tabla5[[#This Row],[Belive]]</f>
        <v>0</v>
      </c>
      <c r="O57">
        <f>Tabla5[[#This Row],[Fonarte]]-Tabla5[[#This Row],[Belive]]</f>
        <v>0</v>
      </c>
    </row>
    <row r="58" spans="1:15" x14ac:dyDescent="0.25">
      <c r="A58" s="4" t="s">
        <v>112</v>
      </c>
      <c r="B58" s="4" t="s">
        <v>62</v>
      </c>
      <c r="C58" s="22">
        <v>1.4458234384800001E-2</v>
      </c>
      <c r="D58">
        <v>1.4668709654813336E-2</v>
      </c>
      <c r="E58">
        <f>Tabla4[[#This Row],[Orchard]]*0.75</f>
        <v>1.1001532241110001E-2</v>
      </c>
      <c r="F58">
        <f>Tabla4[[#This Row],[Orchard]]-Tabla4[[#This Row],[Belive]]</f>
        <v>2.1047527001333451E-4</v>
      </c>
      <c r="G58">
        <f>Tabla4[[#This Row],[Fonarte]]-Tabla4[[#This Row],[Belive]]</f>
        <v>-3.4567021436899999E-3</v>
      </c>
      <c r="I58" s="4" t="s">
        <v>113</v>
      </c>
      <c r="J58" s="4" t="s">
        <v>62</v>
      </c>
      <c r="K58" s="22">
        <v>0</v>
      </c>
      <c r="L58">
        <v>0</v>
      </c>
      <c r="M58">
        <f>Tabla5[[#This Row],[Orchard]]*0.75</f>
        <v>0</v>
      </c>
      <c r="N58">
        <f>Tabla5[[#This Row],[Orchard]]-Tabla5[[#This Row],[Belive]]</f>
        <v>0</v>
      </c>
      <c r="O58">
        <f>Tabla5[[#This Row],[Fonarte]]-Tabla5[[#This Row],[Belive]]</f>
        <v>0</v>
      </c>
    </row>
    <row r="59" spans="1:15" x14ac:dyDescent="0.25">
      <c r="A59" s="4" t="s">
        <v>112</v>
      </c>
      <c r="B59" s="4" t="s">
        <v>63</v>
      </c>
      <c r="C59" s="22">
        <v>6.2383955652000013E-3</v>
      </c>
      <c r="D59">
        <v>1.3663677717172421E-2</v>
      </c>
      <c r="E59">
        <f>Tabla4[[#This Row],[Orchard]]*0.75</f>
        <v>1.0247758287879317E-2</v>
      </c>
      <c r="F59">
        <f>Tabla4[[#This Row],[Orchard]]-Tabla4[[#This Row],[Belive]]</f>
        <v>7.42528215197242E-3</v>
      </c>
      <c r="G59">
        <f>Tabla4[[#This Row],[Fonarte]]-Tabla4[[#This Row],[Belive]]</f>
        <v>4.0093627226793155E-3</v>
      </c>
      <c r="I59" s="4" t="s">
        <v>113</v>
      </c>
      <c r="J59" s="4" t="s">
        <v>63</v>
      </c>
      <c r="K59" s="22">
        <v>0</v>
      </c>
      <c r="L59">
        <v>0</v>
      </c>
      <c r="M59">
        <f>Tabla5[[#This Row],[Orchard]]*0.75</f>
        <v>0</v>
      </c>
      <c r="N59">
        <f>Tabla5[[#This Row],[Orchard]]-Tabla5[[#This Row],[Belive]]</f>
        <v>0</v>
      </c>
      <c r="O59">
        <f>Tabla5[[#This Row],[Fonarte]]-Tabla5[[#This Row],[Belive]]</f>
        <v>0</v>
      </c>
    </row>
    <row r="60" spans="1:15" x14ac:dyDescent="0.25">
      <c r="A60" s="4" t="s">
        <v>112</v>
      </c>
      <c r="B60" s="4" t="s">
        <v>64</v>
      </c>
      <c r="C60" s="22">
        <v>0</v>
      </c>
      <c r="D60">
        <v>0</v>
      </c>
      <c r="E60">
        <f>Tabla4[[#This Row],[Orchard]]*0.75</f>
        <v>0</v>
      </c>
      <c r="F60">
        <f>Tabla4[[#This Row],[Orchard]]-Tabla4[[#This Row],[Belive]]</f>
        <v>0</v>
      </c>
      <c r="G60">
        <f>Tabla4[[#This Row],[Fonarte]]-Tabla4[[#This Row],[Belive]]</f>
        <v>0</v>
      </c>
      <c r="I60" s="4" t="s">
        <v>113</v>
      </c>
      <c r="J60" s="4" t="s">
        <v>64</v>
      </c>
      <c r="K60" s="22">
        <v>0</v>
      </c>
      <c r="L60">
        <v>0</v>
      </c>
      <c r="M60">
        <f>Tabla5[[#This Row],[Orchard]]*0.75</f>
        <v>0</v>
      </c>
      <c r="N60">
        <f>Tabla5[[#This Row],[Orchard]]-Tabla5[[#This Row],[Belive]]</f>
        <v>0</v>
      </c>
      <c r="O60">
        <f>Tabla5[[#This Row],[Fonarte]]-Tabla5[[#This Row],[Belive]]</f>
        <v>0</v>
      </c>
    </row>
    <row r="61" spans="1:15" x14ac:dyDescent="0.25">
      <c r="A61" s="4" t="s">
        <v>112</v>
      </c>
      <c r="B61" s="4" t="s">
        <v>65</v>
      </c>
      <c r="C61" s="22">
        <v>3.27165202413E-2</v>
      </c>
      <c r="D61">
        <v>5.303664961604633E-2</v>
      </c>
      <c r="E61">
        <f>Tabla4[[#This Row],[Orchard]]*0.75</f>
        <v>3.9777487212034751E-2</v>
      </c>
      <c r="F61">
        <f>Tabla4[[#This Row],[Orchard]]-Tabla4[[#This Row],[Belive]]</f>
        <v>2.032012937474633E-2</v>
      </c>
      <c r="G61">
        <f>Tabla4[[#This Row],[Fonarte]]-Tabla4[[#This Row],[Belive]]</f>
        <v>7.0609669707347514E-3</v>
      </c>
      <c r="I61" s="4" t="s">
        <v>113</v>
      </c>
      <c r="J61" s="4" t="s">
        <v>65</v>
      </c>
      <c r="K61" s="22">
        <v>0</v>
      </c>
      <c r="L61">
        <v>0</v>
      </c>
      <c r="M61">
        <f>Tabla5[[#This Row],[Orchard]]*0.75</f>
        <v>0</v>
      </c>
      <c r="N61">
        <f>Tabla5[[#This Row],[Orchard]]-Tabla5[[#This Row],[Belive]]</f>
        <v>0</v>
      </c>
      <c r="O61">
        <f>Tabla5[[#This Row],[Fonarte]]-Tabla5[[#This Row],[Belive]]</f>
        <v>0</v>
      </c>
    </row>
    <row r="62" spans="1:15" x14ac:dyDescent="0.25">
      <c r="A62" s="4" t="s">
        <v>112</v>
      </c>
      <c r="B62" s="4" t="s">
        <v>66</v>
      </c>
      <c r="C62" s="22">
        <v>0</v>
      </c>
      <c r="D62">
        <v>0</v>
      </c>
      <c r="E62">
        <f>Tabla4[[#This Row],[Orchard]]*0.75</f>
        <v>0</v>
      </c>
      <c r="F62">
        <f>Tabla4[[#This Row],[Orchard]]-Tabla4[[#This Row],[Belive]]</f>
        <v>0</v>
      </c>
      <c r="G62">
        <f>Tabla4[[#This Row],[Fonarte]]-Tabla4[[#This Row],[Belive]]</f>
        <v>0</v>
      </c>
      <c r="I62" s="4" t="s">
        <v>113</v>
      </c>
      <c r="J62" s="4" t="s">
        <v>66</v>
      </c>
      <c r="K62" s="22">
        <v>0</v>
      </c>
      <c r="L62">
        <v>0</v>
      </c>
      <c r="M62">
        <f>Tabla5[[#This Row],[Orchard]]*0.75</f>
        <v>0</v>
      </c>
      <c r="N62">
        <f>Tabla5[[#This Row],[Orchard]]-Tabla5[[#This Row],[Belive]]</f>
        <v>0</v>
      </c>
      <c r="O62">
        <f>Tabla5[[#This Row],[Fonarte]]-Tabla5[[#This Row],[Belive]]</f>
        <v>0</v>
      </c>
    </row>
    <row r="63" spans="1:15" x14ac:dyDescent="0.25">
      <c r="A63" s="4" t="s">
        <v>112</v>
      </c>
      <c r="B63" s="4" t="s">
        <v>67</v>
      </c>
      <c r="C63" s="22">
        <v>3.1439366503199999E-2</v>
      </c>
      <c r="D63">
        <v>1.952371031569565E-2</v>
      </c>
      <c r="E63">
        <f>Tabla4[[#This Row],[Orchard]]*0.75</f>
        <v>1.4642782736771737E-2</v>
      </c>
      <c r="F63">
        <f>Tabla4[[#This Row],[Orchard]]-Tabla4[[#This Row],[Belive]]</f>
        <v>-1.1915656187504349E-2</v>
      </c>
      <c r="G63">
        <f>Tabla4[[#This Row],[Fonarte]]-Tabla4[[#This Row],[Belive]]</f>
        <v>-1.6796583766428261E-2</v>
      </c>
      <c r="I63" s="4" t="s">
        <v>113</v>
      </c>
      <c r="J63" s="4" t="s">
        <v>67</v>
      </c>
      <c r="K63" s="22">
        <v>0</v>
      </c>
      <c r="L63">
        <v>0</v>
      </c>
      <c r="M63">
        <f>Tabla5[[#This Row],[Orchard]]*0.75</f>
        <v>0</v>
      </c>
      <c r="N63">
        <f>Tabla5[[#This Row],[Orchard]]-Tabla5[[#This Row],[Belive]]</f>
        <v>0</v>
      </c>
      <c r="O63">
        <f>Tabla5[[#This Row],[Fonarte]]-Tabla5[[#This Row],[Belive]]</f>
        <v>0</v>
      </c>
    </row>
    <row r="64" spans="1:15" x14ac:dyDescent="0.25">
      <c r="A64" s="4" t="s">
        <v>112</v>
      </c>
      <c r="B64" s="4" t="s">
        <v>68</v>
      </c>
      <c r="C64" s="22">
        <v>0</v>
      </c>
      <c r="D64">
        <v>0</v>
      </c>
      <c r="E64">
        <f>Tabla4[[#This Row],[Orchard]]*0.75</f>
        <v>0</v>
      </c>
      <c r="F64">
        <f>Tabla4[[#This Row],[Orchard]]-Tabla4[[#This Row],[Belive]]</f>
        <v>0</v>
      </c>
      <c r="G64">
        <f>Tabla4[[#This Row],[Fonarte]]-Tabla4[[#This Row],[Belive]]</f>
        <v>0</v>
      </c>
      <c r="I64" s="4" t="s">
        <v>113</v>
      </c>
      <c r="J64" s="4" t="s">
        <v>68</v>
      </c>
      <c r="K64" s="22">
        <v>0</v>
      </c>
      <c r="L64">
        <v>0</v>
      </c>
      <c r="M64">
        <f>Tabla5[[#This Row],[Orchard]]*0.75</f>
        <v>0</v>
      </c>
      <c r="N64">
        <f>Tabla5[[#This Row],[Orchard]]-Tabla5[[#This Row],[Belive]]</f>
        <v>0</v>
      </c>
      <c r="O64">
        <f>Tabla5[[#This Row],[Fonarte]]-Tabla5[[#This Row],[Belive]]</f>
        <v>0</v>
      </c>
    </row>
    <row r="65" spans="1:15" x14ac:dyDescent="0.25">
      <c r="A65" s="4" t="s">
        <v>112</v>
      </c>
      <c r="B65" s="4" t="s">
        <v>69</v>
      </c>
      <c r="C65" s="22">
        <v>0</v>
      </c>
      <c r="D65">
        <v>0</v>
      </c>
      <c r="E65">
        <f>Tabla4[[#This Row],[Orchard]]*0.75</f>
        <v>0</v>
      </c>
      <c r="F65">
        <f>Tabla4[[#This Row],[Orchard]]-Tabla4[[#This Row],[Belive]]</f>
        <v>0</v>
      </c>
      <c r="G65">
        <f>Tabla4[[#This Row],[Fonarte]]-Tabla4[[#This Row],[Belive]]</f>
        <v>0</v>
      </c>
      <c r="I65" s="4" t="s">
        <v>113</v>
      </c>
      <c r="J65" s="4" t="s">
        <v>69</v>
      </c>
      <c r="K65" s="22">
        <v>0</v>
      </c>
      <c r="L65">
        <v>0</v>
      </c>
      <c r="M65">
        <f>Tabla5[[#This Row],[Orchard]]*0.75</f>
        <v>0</v>
      </c>
      <c r="N65">
        <f>Tabla5[[#This Row],[Orchard]]-Tabla5[[#This Row],[Belive]]</f>
        <v>0</v>
      </c>
      <c r="O65">
        <f>Tabla5[[#This Row],[Fonarte]]-Tabla5[[#This Row],[Belive]]</f>
        <v>0</v>
      </c>
    </row>
    <row r="66" spans="1:15" x14ac:dyDescent="0.25">
      <c r="A66" s="4" t="s">
        <v>112</v>
      </c>
      <c r="B66" s="4" t="s">
        <v>70</v>
      </c>
      <c r="C66" s="22">
        <v>1.1432157442200001E-2</v>
      </c>
      <c r="D66">
        <v>1.2693307745081969E-2</v>
      </c>
      <c r="E66">
        <f>Tabla4[[#This Row],[Orchard]]*0.75</f>
        <v>9.5199808088114769E-3</v>
      </c>
      <c r="F66">
        <f>Tabla4[[#This Row],[Orchard]]-Tabla4[[#This Row],[Belive]]</f>
        <v>1.2611503028819686E-3</v>
      </c>
      <c r="G66">
        <f>Tabla4[[#This Row],[Fonarte]]-Tabla4[[#This Row],[Belive]]</f>
        <v>-1.9121766333885237E-3</v>
      </c>
      <c r="I66" s="4" t="s">
        <v>113</v>
      </c>
      <c r="J66" s="4" t="s">
        <v>70</v>
      </c>
      <c r="K66" s="22">
        <v>0</v>
      </c>
      <c r="L66">
        <v>0</v>
      </c>
      <c r="M66">
        <f>Tabla5[[#This Row],[Orchard]]*0.75</f>
        <v>0</v>
      </c>
      <c r="N66">
        <f>Tabla5[[#This Row],[Orchard]]-Tabla5[[#This Row],[Belive]]</f>
        <v>0</v>
      </c>
      <c r="O66">
        <f>Tabla5[[#This Row],[Fonarte]]-Tabla5[[#This Row],[Belive]]</f>
        <v>0</v>
      </c>
    </row>
    <row r="67" spans="1:15" x14ac:dyDescent="0.25">
      <c r="A67" s="4" t="s">
        <v>112</v>
      </c>
      <c r="B67" s="4" t="s">
        <v>71</v>
      </c>
      <c r="C67" s="22">
        <v>5.0098150943999999E-3</v>
      </c>
      <c r="D67">
        <v>1.5563481358282612E-2</v>
      </c>
      <c r="E67">
        <f>Tabla4[[#This Row],[Orchard]]*0.75</f>
        <v>1.1672611018711958E-2</v>
      </c>
      <c r="F67">
        <f>Tabla4[[#This Row],[Orchard]]-Tabla4[[#This Row],[Belive]]</f>
        <v>1.0553666263882613E-2</v>
      </c>
      <c r="G67">
        <f>Tabla4[[#This Row],[Fonarte]]-Tabla4[[#This Row],[Belive]]</f>
        <v>6.6627959243119586E-3</v>
      </c>
      <c r="I67" s="4" t="s">
        <v>113</v>
      </c>
      <c r="J67" s="4" t="s">
        <v>71</v>
      </c>
      <c r="K67" s="22">
        <v>0</v>
      </c>
      <c r="L67">
        <v>0</v>
      </c>
      <c r="M67">
        <f>Tabla5[[#This Row],[Orchard]]*0.75</f>
        <v>0</v>
      </c>
      <c r="N67">
        <f>Tabla5[[#This Row],[Orchard]]-Tabla5[[#This Row],[Belive]]</f>
        <v>0</v>
      </c>
      <c r="O67">
        <f>Tabla5[[#This Row],[Fonarte]]-Tabla5[[#This Row],[Belive]]</f>
        <v>0</v>
      </c>
    </row>
    <row r="68" spans="1:15" x14ac:dyDescent="0.25">
      <c r="A68" s="4" t="s">
        <v>112</v>
      </c>
      <c r="B68" s="4" t="s">
        <v>72</v>
      </c>
      <c r="C68" s="22">
        <v>0</v>
      </c>
      <c r="D68">
        <v>0</v>
      </c>
      <c r="E68">
        <f>Tabla4[[#This Row],[Orchard]]*0.75</f>
        <v>0</v>
      </c>
      <c r="F68">
        <f>Tabla4[[#This Row],[Orchard]]-Tabla4[[#This Row],[Belive]]</f>
        <v>0</v>
      </c>
      <c r="G68">
        <f>Tabla4[[#This Row],[Fonarte]]-Tabla4[[#This Row],[Belive]]</f>
        <v>0</v>
      </c>
      <c r="I68" s="4" t="s">
        <v>113</v>
      </c>
      <c r="J68" s="4" t="s">
        <v>72</v>
      </c>
      <c r="K68" s="22">
        <v>0</v>
      </c>
      <c r="L68">
        <v>0</v>
      </c>
      <c r="M68">
        <f>Tabla5[[#This Row],[Orchard]]*0.75</f>
        <v>0</v>
      </c>
      <c r="N68">
        <f>Tabla5[[#This Row],[Orchard]]-Tabla5[[#This Row],[Belive]]</f>
        <v>0</v>
      </c>
      <c r="O68">
        <f>Tabla5[[#This Row],[Fonarte]]-Tabla5[[#This Row],[Belive]]</f>
        <v>0</v>
      </c>
    </row>
    <row r="69" spans="1:15" x14ac:dyDescent="0.25">
      <c r="A69" s="4" t="s">
        <v>112</v>
      </c>
      <c r="B69" s="4" t="s">
        <v>73</v>
      </c>
      <c r="C69" s="22">
        <v>4.9150995371999998E-3</v>
      </c>
      <c r="D69">
        <v>4.66508892169697E-3</v>
      </c>
      <c r="E69">
        <f>Tabla4[[#This Row],[Orchard]]*0.75</f>
        <v>3.4988166912727275E-3</v>
      </c>
      <c r="F69">
        <f>Tabla4[[#This Row],[Orchard]]-Tabla4[[#This Row],[Belive]]</f>
        <v>-2.5001061550302978E-4</v>
      </c>
      <c r="G69">
        <f>Tabla4[[#This Row],[Fonarte]]-Tabla4[[#This Row],[Belive]]</f>
        <v>-1.4162828459272723E-3</v>
      </c>
      <c r="I69" s="4" t="s">
        <v>113</v>
      </c>
      <c r="J69" s="4" t="s">
        <v>73</v>
      </c>
      <c r="K69" s="22">
        <v>0</v>
      </c>
      <c r="L69">
        <v>0</v>
      </c>
      <c r="M69">
        <f>Tabla5[[#This Row],[Orchard]]*0.75</f>
        <v>0</v>
      </c>
      <c r="N69">
        <f>Tabla5[[#This Row],[Orchard]]-Tabla5[[#This Row],[Belive]]</f>
        <v>0</v>
      </c>
      <c r="O69">
        <f>Tabla5[[#This Row],[Fonarte]]-Tabla5[[#This Row],[Belive]]</f>
        <v>0</v>
      </c>
    </row>
    <row r="70" spans="1:15" x14ac:dyDescent="0.25">
      <c r="A70" s="4" t="s">
        <v>112</v>
      </c>
      <c r="B70" s="4" t="s">
        <v>74</v>
      </c>
      <c r="C70" s="22">
        <v>0</v>
      </c>
      <c r="D70">
        <v>0</v>
      </c>
      <c r="E70">
        <f>Tabla4[[#This Row],[Orchard]]*0.75</f>
        <v>0</v>
      </c>
      <c r="F70">
        <f>Tabla4[[#This Row],[Orchard]]-Tabla4[[#This Row],[Belive]]</f>
        <v>0</v>
      </c>
      <c r="G70">
        <f>Tabla4[[#This Row],[Fonarte]]-Tabla4[[#This Row],[Belive]]</f>
        <v>0</v>
      </c>
      <c r="I70" s="4" t="s">
        <v>113</v>
      </c>
      <c r="J70" s="4" t="s">
        <v>74</v>
      </c>
      <c r="K70" s="22">
        <v>0</v>
      </c>
      <c r="L70">
        <v>0</v>
      </c>
      <c r="M70">
        <f>Tabla5[[#This Row],[Orchard]]*0.75</f>
        <v>0</v>
      </c>
      <c r="N70">
        <f>Tabla5[[#This Row],[Orchard]]-Tabla5[[#This Row],[Belive]]</f>
        <v>0</v>
      </c>
      <c r="O70">
        <f>Tabla5[[#This Row],[Fonarte]]-Tabla5[[#This Row],[Belive]]</f>
        <v>0</v>
      </c>
    </row>
    <row r="71" spans="1:15" x14ac:dyDescent="0.25">
      <c r="A71" s="4" t="s">
        <v>112</v>
      </c>
      <c r="B71" s="4" t="s">
        <v>75</v>
      </c>
      <c r="C71" s="22">
        <v>2.954660976E-3</v>
      </c>
      <c r="D71">
        <v>1.1960797713111109E-2</v>
      </c>
      <c r="E71">
        <f>Tabla4[[#This Row],[Orchard]]*0.75</f>
        <v>8.970598284833332E-3</v>
      </c>
      <c r="F71">
        <f>Tabla4[[#This Row],[Orchard]]-Tabla4[[#This Row],[Belive]]</f>
        <v>9.0061367371111097E-3</v>
      </c>
      <c r="G71">
        <f>Tabla4[[#This Row],[Fonarte]]-Tabla4[[#This Row],[Belive]]</f>
        <v>6.015937308833332E-3</v>
      </c>
      <c r="I71" s="4" t="s">
        <v>113</v>
      </c>
      <c r="J71" s="4" t="s">
        <v>75</v>
      </c>
      <c r="K71" s="22">
        <v>0</v>
      </c>
      <c r="L71">
        <v>0</v>
      </c>
      <c r="M71">
        <f>Tabla5[[#This Row],[Orchard]]*0.75</f>
        <v>0</v>
      </c>
      <c r="N71">
        <f>Tabla5[[#This Row],[Orchard]]-Tabla5[[#This Row],[Belive]]</f>
        <v>0</v>
      </c>
      <c r="O71">
        <f>Tabla5[[#This Row],[Fonarte]]-Tabla5[[#This Row],[Belive]]</f>
        <v>0</v>
      </c>
    </row>
    <row r="72" spans="1:15" x14ac:dyDescent="0.25">
      <c r="A72" s="4" t="s">
        <v>112</v>
      </c>
      <c r="B72" s="4" t="s">
        <v>76</v>
      </c>
      <c r="C72" s="22">
        <v>0</v>
      </c>
      <c r="D72">
        <v>0</v>
      </c>
      <c r="E72">
        <f>Tabla4[[#This Row],[Orchard]]*0.75</f>
        <v>0</v>
      </c>
      <c r="F72">
        <f>Tabla4[[#This Row],[Orchard]]-Tabla4[[#This Row],[Belive]]</f>
        <v>0</v>
      </c>
      <c r="G72">
        <f>Tabla4[[#This Row],[Fonarte]]-Tabla4[[#This Row],[Belive]]</f>
        <v>0</v>
      </c>
      <c r="I72" s="4" t="s">
        <v>113</v>
      </c>
      <c r="J72" s="4" t="s">
        <v>76</v>
      </c>
      <c r="K72" s="22">
        <v>0</v>
      </c>
      <c r="L72">
        <v>0</v>
      </c>
      <c r="M72">
        <f>Tabla5[[#This Row],[Orchard]]*0.75</f>
        <v>0</v>
      </c>
      <c r="N72">
        <f>Tabla5[[#This Row],[Orchard]]-Tabla5[[#This Row],[Belive]]</f>
        <v>0</v>
      </c>
      <c r="O72">
        <f>Tabla5[[#This Row],[Fonarte]]-Tabla5[[#This Row],[Belive]]</f>
        <v>0</v>
      </c>
    </row>
    <row r="73" spans="1:15" x14ac:dyDescent="0.25">
      <c r="A73" s="4" t="s">
        <v>112</v>
      </c>
      <c r="B73" s="4" t="s">
        <v>77</v>
      </c>
      <c r="C73" s="22">
        <v>1.1253850889400001E-2</v>
      </c>
      <c r="D73">
        <v>1.4421026389642858E-2</v>
      </c>
      <c r="E73">
        <f>Tabla4[[#This Row],[Orchard]]*0.75</f>
        <v>1.0815769792232144E-2</v>
      </c>
      <c r="F73">
        <f>Tabla4[[#This Row],[Orchard]]-Tabla4[[#This Row],[Belive]]</f>
        <v>3.1671755002428571E-3</v>
      </c>
      <c r="G73">
        <f>Tabla4[[#This Row],[Fonarte]]-Tabla4[[#This Row],[Belive]]</f>
        <v>-4.3808109716785698E-4</v>
      </c>
      <c r="I73" s="4" t="s">
        <v>113</v>
      </c>
      <c r="J73" s="4" t="s">
        <v>77</v>
      </c>
      <c r="K73" s="22">
        <v>0</v>
      </c>
      <c r="L73">
        <v>0</v>
      </c>
      <c r="M73">
        <f>Tabla5[[#This Row],[Orchard]]*0.75</f>
        <v>0</v>
      </c>
      <c r="N73">
        <f>Tabla5[[#This Row],[Orchard]]-Tabla5[[#This Row],[Belive]]</f>
        <v>0</v>
      </c>
      <c r="O73">
        <f>Tabla5[[#This Row],[Fonarte]]-Tabla5[[#This Row],[Belive]]</f>
        <v>0</v>
      </c>
    </row>
    <row r="74" spans="1:15" x14ac:dyDescent="0.25">
      <c r="A74" s="4" t="s">
        <v>112</v>
      </c>
      <c r="B74" s="4" t="s">
        <v>78</v>
      </c>
      <c r="C74" s="22">
        <v>2.5905795353999999E-3</v>
      </c>
      <c r="D74">
        <v>9.119860869333335E-3</v>
      </c>
      <c r="E74">
        <f>Tabla4[[#This Row],[Orchard]]*0.75</f>
        <v>6.8398956520000012E-3</v>
      </c>
      <c r="F74">
        <f>Tabla4[[#This Row],[Orchard]]-Tabla4[[#This Row],[Belive]]</f>
        <v>6.5292813339333355E-3</v>
      </c>
      <c r="G74">
        <f>Tabla4[[#This Row],[Fonarte]]-Tabla4[[#This Row],[Belive]]</f>
        <v>4.2493161166000017E-3</v>
      </c>
      <c r="I74" s="4" t="s">
        <v>113</v>
      </c>
      <c r="J74" s="4" t="s">
        <v>78</v>
      </c>
      <c r="K74" s="22">
        <v>0</v>
      </c>
      <c r="L74">
        <v>0</v>
      </c>
      <c r="M74">
        <f>Tabla5[[#This Row],[Orchard]]*0.75</f>
        <v>0</v>
      </c>
      <c r="N74">
        <f>Tabla5[[#This Row],[Orchard]]-Tabla5[[#This Row],[Belive]]</f>
        <v>0</v>
      </c>
      <c r="O74">
        <f>Tabla5[[#This Row],[Fonarte]]-Tabla5[[#This Row],[Belive]]</f>
        <v>0</v>
      </c>
    </row>
    <row r="75" spans="1:15" x14ac:dyDescent="0.25">
      <c r="A75" s="4" t="s">
        <v>112</v>
      </c>
      <c r="B75" s="4" t="s">
        <v>79</v>
      </c>
      <c r="C75" s="22">
        <v>4.7750682114000003E-3</v>
      </c>
      <c r="D75">
        <v>8.4427351242470569E-3</v>
      </c>
      <c r="E75">
        <f>Tabla4[[#This Row],[Orchard]]*0.75</f>
        <v>6.3320513431852927E-3</v>
      </c>
      <c r="F75">
        <f>Tabla4[[#This Row],[Orchard]]-Tabla4[[#This Row],[Belive]]</f>
        <v>3.6676669128470566E-3</v>
      </c>
      <c r="G75">
        <f>Tabla4[[#This Row],[Fonarte]]-Tabla4[[#This Row],[Belive]]</f>
        <v>1.5569831317852924E-3</v>
      </c>
      <c r="I75" s="4" t="s">
        <v>113</v>
      </c>
      <c r="J75" s="4" t="s">
        <v>79</v>
      </c>
      <c r="K75" s="22">
        <v>0</v>
      </c>
      <c r="L75">
        <v>0</v>
      </c>
      <c r="M75">
        <f>Tabla5[[#This Row],[Orchard]]*0.75</f>
        <v>0</v>
      </c>
      <c r="N75">
        <f>Tabla5[[#This Row],[Orchard]]-Tabla5[[#This Row],[Belive]]</f>
        <v>0</v>
      </c>
      <c r="O75">
        <f>Tabla5[[#This Row],[Fonarte]]-Tabla5[[#This Row],[Belive]]</f>
        <v>0</v>
      </c>
    </row>
    <row r="76" spans="1:15" x14ac:dyDescent="0.25">
      <c r="A76" s="4" t="s">
        <v>112</v>
      </c>
      <c r="B76" s="4" t="s">
        <v>80</v>
      </c>
      <c r="C76" s="22">
        <v>3.35748442176E-2</v>
      </c>
      <c r="D76">
        <v>1.9287127445380952E-2</v>
      </c>
      <c r="E76">
        <f>Tabla4[[#This Row],[Orchard]]*0.75</f>
        <v>1.4465345584035713E-2</v>
      </c>
      <c r="F76">
        <f>Tabla4[[#This Row],[Orchard]]-Tabla4[[#This Row],[Belive]]</f>
        <v>-1.4287716772219048E-2</v>
      </c>
      <c r="G76">
        <f>Tabla4[[#This Row],[Fonarte]]-Tabla4[[#This Row],[Belive]]</f>
        <v>-1.9109498633564287E-2</v>
      </c>
      <c r="I76" s="4" t="s">
        <v>113</v>
      </c>
      <c r="J76" s="4" t="s">
        <v>80</v>
      </c>
      <c r="K76" s="22">
        <v>0</v>
      </c>
      <c r="L76">
        <v>0</v>
      </c>
      <c r="M76">
        <f>Tabla5[[#This Row],[Orchard]]*0.75</f>
        <v>0</v>
      </c>
      <c r="N76">
        <f>Tabla5[[#This Row],[Orchard]]-Tabla5[[#This Row],[Belive]]</f>
        <v>0</v>
      </c>
      <c r="O76">
        <f>Tabla5[[#This Row],[Fonarte]]-Tabla5[[#This Row],[Belive]]</f>
        <v>0</v>
      </c>
    </row>
    <row r="77" spans="1:15" x14ac:dyDescent="0.25">
      <c r="A77" s="4" t="s">
        <v>112</v>
      </c>
      <c r="B77" s="4" t="s">
        <v>81</v>
      </c>
      <c r="C77" s="22">
        <v>1.2049695594000001E-2</v>
      </c>
      <c r="D77">
        <v>2.987248144092472E-2</v>
      </c>
      <c r="E77">
        <f>Tabla4[[#This Row],[Orchard]]*0.75</f>
        <v>2.240436108069354E-2</v>
      </c>
      <c r="F77">
        <f>Tabla4[[#This Row],[Orchard]]-Tabla4[[#This Row],[Belive]]</f>
        <v>1.7822785846924719E-2</v>
      </c>
      <c r="G77">
        <f>Tabla4[[#This Row],[Fonarte]]-Tabla4[[#This Row],[Belive]]</f>
        <v>1.0354665486693539E-2</v>
      </c>
      <c r="I77" s="4" t="s">
        <v>113</v>
      </c>
      <c r="J77" s="4" t="s">
        <v>81</v>
      </c>
      <c r="K77" s="22">
        <v>0</v>
      </c>
      <c r="L77">
        <v>0</v>
      </c>
      <c r="M77">
        <f>Tabla5[[#This Row],[Orchard]]*0.75</f>
        <v>0</v>
      </c>
      <c r="N77">
        <f>Tabla5[[#This Row],[Orchard]]-Tabla5[[#This Row],[Belive]]</f>
        <v>0</v>
      </c>
      <c r="O77">
        <f>Tabla5[[#This Row],[Fonarte]]-Tabla5[[#This Row],[Belive]]</f>
        <v>0</v>
      </c>
    </row>
    <row r="78" spans="1:15" x14ac:dyDescent="0.25">
      <c r="A78" s="4" t="s">
        <v>112</v>
      </c>
      <c r="B78" s="4" t="s">
        <v>82</v>
      </c>
      <c r="C78" s="22">
        <v>0</v>
      </c>
      <c r="D78">
        <v>0</v>
      </c>
      <c r="E78">
        <f>Tabla4[[#This Row],[Orchard]]*0.75</f>
        <v>0</v>
      </c>
      <c r="F78">
        <f>Tabla4[[#This Row],[Orchard]]-Tabla4[[#This Row],[Belive]]</f>
        <v>0</v>
      </c>
      <c r="G78">
        <f>Tabla4[[#This Row],[Fonarte]]-Tabla4[[#This Row],[Belive]]</f>
        <v>0</v>
      </c>
      <c r="I78" s="4" t="s">
        <v>113</v>
      </c>
      <c r="J78" s="4" t="s">
        <v>82</v>
      </c>
      <c r="K78" s="22">
        <v>0</v>
      </c>
      <c r="L78">
        <v>0</v>
      </c>
      <c r="M78">
        <f>Tabla5[[#This Row],[Orchard]]*0.75</f>
        <v>0</v>
      </c>
      <c r="N78">
        <f>Tabla5[[#This Row],[Orchard]]-Tabla5[[#This Row],[Belive]]</f>
        <v>0</v>
      </c>
      <c r="O78">
        <f>Tabla5[[#This Row],[Fonarte]]-Tabla5[[#This Row],[Belive]]</f>
        <v>0</v>
      </c>
    </row>
    <row r="79" spans="1:15" x14ac:dyDescent="0.25">
      <c r="A79" s="4" t="s">
        <v>112</v>
      </c>
      <c r="B79" s="4" t="s">
        <v>83</v>
      </c>
      <c r="C79" s="22">
        <v>2.9247876246600007E-2</v>
      </c>
      <c r="D79">
        <v>9.935279976746033E-3</v>
      </c>
      <c r="E79">
        <f>Tabla4[[#This Row],[Orchard]]*0.75</f>
        <v>7.4514599825595247E-3</v>
      </c>
      <c r="F79">
        <f>Tabla4[[#This Row],[Orchard]]-Tabla4[[#This Row],[Belive]]</f>
        <v>-1.9312596269853974E-2</v>
      </c>
      <c r="G79">
        <f>Tabla4[[#This Row],[Fonarte]]-Tabla4[[#This Row],[Belive]]</f>
        <v>-2.1796416264040483E-2</v>
      </c>
      <c r="I79" s="4" t="s">
        <v>113</v>
      </c>
      <c r="J79" s="4" t="s">
        <v>83</v>
      </c>
      <c r="K79" s="22">
        <v>0</v>
      </c>
      <c r="L79">
        <v>0</v>
      </c>
      <c r="M79">
        <f>Tabla5[[#This Row],[Orchard]]*0.75</f>
        <v>0</v>
      </c>
      <c r="N79">
        <f>Tabla5[[#This Row],[Orchard]]-Tabla5[[#This Row],[Belive]]</f>
        <v>0</v>
      </c>
      <c r="O79">
        <f>Tabla5[[#This Row],[Fonarte]]-Tabla5[[#This Row],[Belive]]</f>
        <v>0</v>
      </c>
    </row>
    <row r="80" spans="1:15" x14ac:dyDescent="0.25">
      <c r="A80" s="4" t="s">
        <v>112</v>
      </c>
      <c r="B80" s="4" t="s">
        <v>84</v>
      </c>
      <c r="C80" s="22">
        <v>0</v>
      </c>
      <c r="D80">
        <v>0</v>
      </c>
      <c r="E80">
        <f>Tabla4[[#This Row],[Orchard]]*0.75</f>
        <v>0</v>
      </c>
      <c r="F80">
        <f>Tabla4[[#This Row],[Orchard]]-Tabla4[[#This Row],[Belive]]</f>
        <v>0</v>
      </c>
      <c r="G80">
        <f>Tabla4[[#This Row],[Fonarte]]-Tabla4[[#This Row],[Belive]]</f>
        <v>0</v>
      </c>
      <c r="I80" s="4" t="s">
        <v>113</v>
      </c>
      <c r="J80" s="4" t="s">
        <v>84</v>
      </c>
      <c r="K80" s="22">
        <v>0</v>
      </c>
      <c r="L80">
        <v>0</v>
      </c>
      <c r="M80">
        <f>Tabla5[[#This Row],[Orchard]]*0.75</f>
        <v>0</v>
      </c>
      <c r="N80">
        <f>Tabla5[[#This Row],[Orchard]]-Tabla5[[#This Row],[Belive]]</f>
        <v>0</v>
      </c>
      <c r="O80">
        <f>Tabla5[[#This Row],[Fonarte]]-Tabla5[[#This Row],[Belive]]</f>
        <v>0</v>
      </c>
    </row>
    <row r="81" spans="1:15" x14ac:dyDescent="0.25">
      <c r="A81" s="4" t="s">
        <v>112</v>
      </c>
      <c r="B81" s="4" t="s">
        <v>85</v>
      </c>
      <c r="C81" s="22">
        <v>0</v>
      </c>
      <c r="D81">
        <v>0</v>
      </c>
      <c r="E81">
        <f>Tabla4[[#This Row],[Orchard]]*0.75</f>
        <v>0</v>
      </c>
      <c r="F81">
        <f>Tabla4[[#This Row],[Orchard]]-Tabla4[[#This Row],[Belive]]</f>
        <v>0</v>
      </c>
      <c r="G81">
        <f>Tabla4[[#This Row],[Fonarte]]-Tabla4[[#This Row],[Belive]]</f>
        <v>0</v>
      </c>
      <c r="I81" s="4" t="s">
        <v>113</v>
      </c>
      <c r="J81" s="4" t="s">
        <v>85</v>
      </c>
      <c r="K81" s="22">
        <v>0</v>
      </c>
      <c r="L81">
        <v>0</v>
      </c>
      <c r="M81">
        <f>Tabla5[[#This Row],[Orchard]]*0.75</f>
        <v>0</v>
      </c>
      <c r="N81">
        <f>Tabla5[[#This Row],[Orchard]]-Tabla5[[#This Row],[Belive]]</f>
        <v>0</v>
      </c>
      <c r="O81">
        <f>Tabla5[[#This Row],[Fonarte]]-Tabla5[[#This Row],[Belive]]</f>
        <v>0</v>
      </c>
    </row>
    <row r="82" spans="1:15" x14ac:dyDescent="0.25">
      <c r="A82" s="4" t="s">
        <v>112</v>
      </c>
      <c r="B82" s="4" t="s">
        <v>86</v>
      </c>
      <c r="C82" s="22">
        <v>0</v>
      </c>
      <c r="D82">
        <v>0</v>
      </c>
      <c r="E82">
        <f>Tabla4[[#This Row],[Orchard]]*0.75</f>
        <v>0</v>
      </c>
      <c r="F82">
        <f>Tabla4[[#This Row],[Orchard]]-Tabla4[[#This Row],[Belive]]</f>
        <v>0</v>
      </c>
      <c r="G82">
        <f>Tabla4[[#This Row],[Fonarte]]-Tabla4[[#This Row],[Belive]]</f>
        <v>0</v>
      </c>
      <c r="I82" s="4" t="s">
        <v>113</v>
      </c>
      <c r="J82" s="4" t="s">
        <v>86</v>
      </c>
      <c r="K82" s="22">
        <v>0</v>
      </c>
      <c r="L82">
        <v>0</v>
      </c>
      <c r="M82">
        <f>Tabla5[[#This Row],[Orchard]]*0.75</f>
        <v>0</v>
      </c>
      <c r="N82">
        <f>Tabla5[[#This Row],[Orchard]]-Tabla5[[#This Row],[Belive]]</f>
        <v>0</v>
      </c>
      <c r="O82">
        <f>Tabla5[[#This Row],[Fonarte]]-Tabla5[[#This Row],[Belive]]</f>
        <v>0</v>
      </c>
    </row>
    <row r="83" spans="1:15" x14ac:dyDescent="0.25">
      <c r="A83" s="4" t="s">
        <v>112</v>
      </c>
      <c r="B83" s="4" t="s">
        <v>87</v>
      </c>
      <c r="C83" s="22">
        <v>0</v>
      </c>
      <c r="D83">
        <v>0</v>
      </c>
      <c r="E83">
        <f>Tabla4[[#This Row],[Orchard]]*0.75</f>
        <v>0</v>
      </c>
      <c r="F83">
        <f>Tabla4[[#This Row],[Orchard]]-Tabla4[[#This Row],[Belive]]</f>
        <v>0</v>
      </c>
      <c r="G83">
        <f>Tabla4[[#This Row],[Fonarte]]-Tabla4[[#This Row],[Belive]]</f>
        <v>0</v>
      </c>
      <c r="I83" s="4" t="s">
        <v>113</v>
      </c>
      <c r="J83" s="4" t="s">
        <v>87</v>
      </c>
      <c r="K83" s="22">
        <v>0</v>
      </c>
      <c r="L83">
        <v>0</v>
      </c>
      <c r="M83">
        <f>Tabla5[[#This Row],[Orchard]]*0.75</f>
        <v>0</v>
      </c>
      <c r="N83">
        <f>Tabla5[[#This Row],[Orchard]]-Tabla5[[#This Row],[Belive]]</f>
        <v>0</v>
      </c>
      <c r="O83">
        <f>Tabla5[[#This Row],[Fonarte]]-Tabla5[[#This Row],[Belive]]</f>
        <v>0</v>
      </c>
    </row>
    <row r="84" spans="1:15" x14ac:dyDescent="0.25">
      <c r="A84" s="4" t="s">
        <v>112</v>
      </c>
      <c r="B84" s="4" t="s">
        <v>88</v>
      </c>
      <c r="C84" s="22">
        <v>0</v>
      </c>
      <c r="D84">
        <v>0</v>
      </c>
      <c r="E84">
        <f>Tabla4[[#This Row],[Orchard]]*0.75</f>
        <v>0</v>
      </c>
      <c r="F84">
        <f>Tabla4[[#This Row],[Orchard]]-Tabla4[[#This Row],[Belive]]</f>
        <v>0</v>
      </c>
      <c r="G84">
        <f>Tabla4[[#This Row],[Fonarte]]-Tabla4[[#This Row],[Belive]]</f>
        <v>0</v>
      </c>
      <c r="I84" s="4" t="s">
        <v>113</v>
      </c>
      <c r="J84" s="4" t="s">
        <v>88</v>
      </c>
      <c r="K84" s="22">
        <v>0</v>
      </c>
      <c r="L84">
        <v>0</v>
      </c>
      <c r="M84">
        <f>Tabla5[[#This Row],[Orchard]]*0.75</f>
        <v>0</v>
      </c>
      <c r="N84">
        <f>Tabla5[[#This Row],[Orchard]]-Tabla5[[#This Row],[Belive]]</f>
        <v>0</v>
      </c>
      <c r="O84">
        <f>Tabla5[[#This Row],[Fonarte]]-Tabla5[[#This Row],[Belive]]</f>
        <v>0</v>
      </c>
    </row>
    <row r="85" spans="1:15" x14ac:dyDescent="0.25">
      <c r="A85" s="4" t="s">
        <v>112</v>
      </c>
      <c r="B85" s="4" t="s">
        <v>89</v>
      </c>
      <c r="C85" s="22">
        <v>0</v>
      </c>
      <c r="D85">
        <v>0</v>
      </c>
      <c r="E85">
        <f>Tabla4[[#This Row],[Orchard]]*0.75</f>
        <v>0</v>
      </c>
      <c r="F85">
        <f>Tabla4[[#This Row],[Orchard]]-Tabla4[[#This Row],[Belive]]</f>
        <v>0</v>
      </c>
      <c r="G85">
        <f>Tabla4[[#This Row],[Fonarte]]-Tabla4[[#This Row],[Belive]]</f>
        <v>0</v>
      </c>
      <c r="I85" s="4" t="s">
        <v>113</v>
      </c>
      <c r="J85" s="4" t="s">
        <v>89</v>
      </c>
      <c r="K85" s="22">
        <v>0</v>
      </c>
      <c r="L85">
        <v>0</v>
      </c>
      <c r="M85">
        <f>Tabla5[[#This Row],[Orchard]]*0.75</f>
        <v>0</v>
      </c>
      <c r="N85">
        <f>Tabla5[[#This Row],[Orchard]]-Tabla5[[#This Row],[Belive]]</f>
        <v>0</v>
      </c>
      <c r="O85">
        <f>Tabla5[[#This Row],[Fonarte]]-Tabla5[[#This Row],[Belive]]</f>
        <v>0</v>
      </c>
    </row>
    <row r="86" spans="1:15" x14ac:dyDescent="0.25">
      <c r="A86" s="4" t="s">
        <v>112</v>
      </c>
      <c r="B86" s="4" t="s">
        <v>90</v>
      </c>
      <c r="C86" s="22">
        <v>0</v>
      </c>
      <c r="D86">
        <v>0</v>
      </c>
      <c r="E86">
        <f>Tabla4[[#This Row],[Orchard]]*0.75</f>
        <v>0</v>
      </c>
      <c r="F86">
        <f>Tabla4[[#This Row],[Orchard]]-Tabla4[[#This Row],[Belive]]</f>
        <v>0</v>
      </c>
      <c r="G86">
        <f>Tabla4[[#This Row],[Fonarte]]-Tabla4[[#This Row],[Belive]]</f>
        <v>0</v>
      </c>
      <c r="I86" s="4" t="s">
        <v>113</v>
      </c>
      <c r="J86" s="4" t="s">
        <v>90</v>
      </c>
      <c r="K86" s="22">
        <v>0</v>
      </c>
      <c r="L86">
        <v>0</v>
      </c>
      <c r="M86">
        <f>Tabla5[[#This Row],[Orchard]]*0.75</f>
        <v>0</v>
      </c>
      <c r="N86">
        <f>Tabla5[[#This Row],[Orchard]]-Tabla5[[#This Row],[Belive]]</f>
        <v>0</v>
      </c>
      <c r="O86">
        <f>Tabla5[[#This Row],[Fonarte]]-Tabla5[[#This Row],[Belive]]</f>
        <v>0</v>
      </c>
    </row>
    <row r="87" spans="1:15" x14ac:dyDescent="0.25">
      <c r="A87" s="4" t="s">
        <v>112</v>
      </c>
      <c r="B87" s="4" t="s">
        <v>91</v>
      </c>
      <c r="C87" s="22">
        <v>0</v>
      </c>
      <c r="D87">
        <v>0</v>
      </c>
      <c r="E87">
        <f>Tabla4[[#This Row],[Orchard]]*0.75</f>
        <v>0</v>
      </c>
      <c r="F87">
        <f>Tabla4[[#This Row],[Orchard]]-Tabla4[[#This Row],[Belive]]</f>
        <v>0</v>
      </c>
      <c r="G87">
        <f>Tabla4[[#This Row],[Fonarte]]-Tabla4[[#This Row],[Belive]]</f>
        <v>0</v>
      </c>
      <c r="I87" s="4" t="s">
        <v>113</v>
      </c>
      <c r="J87" s="4" t="s">
        <v>91</v>
      </c>
      <c r="K87" s="22">
        <v>0</v>
      </c>
      <c r="L87">
        <v>0</v>
      </c>
      <c r="M87">
        <f>Tabla5[[#This Row],[Orchard]]*0.75</f>
        <v>0</v>
      </c>
      <c r="N87">
        <f>Tabla5[[#This Row],[Orchard]]-Tabla5[[#This Row],[Belive]]</f>
        <v>0</v>
      </c>
      <c r="O87">
        <f>Tabla5[[#This Row],[Fonarte]]-Tabla5[[#This Row],[Belive]]</f>
        <v>0</v>
      </c>
    </row>
    <row r="88" spans="1:15" x14ac:dyDescent="0.25">
      <c r="A88" s="4" t="s">
        <v>112</v>
      </c>
      <c r="B88" s="4" t="s">
        <v>92</v>
      </c>
      <c r="C88" s="22">
        <v>0</v>
      </c>
      <c r="D88">
        <v>0</v>
      </c>
      <c r="E88">
        <f>Tabla4[[#This Row],[Orchard]]*0.75</f>
        <v>0</v>
      </c>
      <c r="F88">
        <f>Tabla4[[#This Row],[Orchard]]-Tabla4[[#This Row],[Belive]]</f>
        <v>0</v>
      </c>
      <c r="G88">
        <f>Tabla4[[#This Row],[Fonarte]]-Tabla4[[#This Row],[Belive]]</f>
        <v>0</v>
      </c>
      <c r="I88" s="4" t="s">
        <v>113</v>
      </c>
      <c r="J88" s="4" t="s">
        <v>92</v>
      </c>
      <c r="K88" s="22">
        <v>0</v>
      </c>
      <c r="L88">
        <v>0</v>
      </c>
      <c r="M88">
        <f>Tabla5[[#This Row],[Orchard]]*0.75</f>
        <v>0</v>
      </c>
      <c r="N88">
        <f>Tabla5[[#This Row],[Orchard]]-Tabla5[[#This Row],[Belive]]</f>
        <v>0</v>
      </c>
      <c r="O88">
        <f>Tabla5[[#This Row],[Fonarte]]-Tabla5[[#This Row],[Belive]]</f>
        <v>0</v>
      </c>
    </row>
    <row r="89" spans="1:15" x14ac:dyDescent="0.25">
      <c r="A89" s="4" t="s">
        <v>112</v>
      </c>
      <c r="B89" s="4" t="s">
        <v>93</v>
      </c>
      <c r="C89" s="22">
        <v>0</v>
      </c>
      <c r="D89">
        <v>0</v>
      </c>
      <c r="E89">
        <f>Tabla4[[#This Row],[Orchard]]*0.75</f>
        <v>0</v>
      </c>
      <c r="F89">
        <f>Tabla4[[#This Row],[Orchard]]-Tabla4[[#This Row],[Belive]]</f>
        <v>0</v>
      </c>
      <c r="G89">
        <f>Tabla4[[#This Row],[Fonarte]]-Tabla4[[#This Row],[Belive]]</f>
        <v>0</v>
      </c>
      <c r="I89" s="4" t="s">
        <v>113</v>
      </c>
      <c r="J89" s="4" t="s">
        <v>93</v>
      </c>
      <c r="K89" s="22">
        <v>0</v>
      </c>
      <c r="L89">
        <v>0</v>
      </c>
      <c r="M89">
        <f>Tabla5[[#This Row],[Orchard]]*0.75</f>
        <v>0</v>
      </c>
      <c r="N89">
        <f>Tabla5[[#This Row],[Orchard]]-Tabla5[[#This Row],[Belive]]</f>
        <v>0</v>
      </c>
      <c r="O89">
        <f>Tabla5[[#This Row],[Fonarte]]-Tabla5[[#This Row],[Belive]]</f>
        <v>0</v>
      </c>
    </row>
    <row r="90" spans="1:15" x14ac:dyDescent="0.25">
      <c r="A90" s="4" t="s">
        <v>112</v>
      </c>
      <c r="B90" s="4" t="s">
        <v>94</v>
      </c>
      <c r="C90" s="22">
        <v>1.9800429474600003E-2</v>
      </c>
      <c r="D90">
        <v>2.0094472546871793E-2</v>
      </c>
      <c r="E90">
        <f>Tabla4[[#This Row],[Orchard]]*0.75</f>
        <v>1.5070854410153845E-2</v>
      </c>
      <c r="F90">
        <f>Tabla4[[#This Row],[Orchard]]-Tabla4[[#This Row],[Belive]]</f>
        <v>2.9404307227179002E-4</v>
      </c>
      <c r="G90">
        <f>Tabla4[[#This Row],[Fonarte]]-Tabla4[[#This Row],[Belive]]</f>
        <v>-4.7295750644461582E-3</v>
      </c>
      <c r="I90" s="4" t="s">
        <v>113</v>
      </c>
      <c r="J90" s="4" t="s">
        <v>94</v>
      </c>
      <c r="K90" s="22">
        <v>0</v>
      </c>
      <c r="L90">
        <v>0</v>
      </c>
      <c r="M90">
        <f>Tabla5[[#This Row],[Orchard]]*0.75</f>
        <v>0</v>
      </c>
      <c r="N90">
        <f>Tabla5[[#This Row],[Orchard]]-Tabla5[[#This Row],[Belive]]</f>
        <v>0</v>
      </c>
      <c r="O90">
        <f>Tabla5[[#This Row],[Fonarte]]-Tabla5[[#This Row],[Belive]]</f>
        <v>0</v>
      </c>
    </row>
    <row r="91" spans="1:15" x14ac:dyDescent="0.25">
      <c r="A91" s="4" t="s">
        <v>112</v>
      </c>
      <c r="B91" s="4" t="s">
        <v>95</v>
      </c>
      <c r="C91" s="22">
        <v>0</v>
      </c>
      <c r="D91">
        <v>0</v>
      </c>
      <c r="E91">
        <f>Tabla4[[#This Row],[Orchard]]*0.75</f>
        <v>0</v>
      </c>
      <c r="F91">
        <f>Tabla4[[#This Row],[Orchard]]-Tabla4[[#This Row],[Belive]]</f>
        <v>0</v>
      </c>
      <c r="G91">
        <f>Tabla4[[#This Row],[Fonarte]]-Tabla4[[#This Row],[Belive]]</f>
        <v>0</v>
      </c>
      <c r="I91" s="4" t="s">
        <v>113</v>
      </c>
      <c r="J91" s="4" t="s">
        <v>95</v>
      </c>
      <c r="K91" s="22">
        <v>0</v>
      </c>
      <c r="L91">
        <v>0</v>
      </c>
      <c r="M91">
        <f>Tabla5[[#This Row],[Orchard]]*0.75</f>
        <v>0</v>
      </c>
      <c r="N91">
        <f>Tabla5[[#This Row],[Orchard]]-Tabla5[[#This Row],[Belive]]</f>
        <v>0</v>
      </c>
      <c r="O91">
        <f>Tabla5[[#This Row],[Fonarte]]-Tabla5[[#This Row],[Belive]]</f>
        <v>0</v>
      </c>
    </row>
    <row r="92" spans="1:15" x14ac:dyDescent="0.25">
      <c r="A92" s="4" t="s">
        <v>112</v>
      </c>
      <c r="B92" s="4" t="s">
        <v>96</v>
      </c>
      <c r="C92" s="22">
        <v>3.4447706082000001E-3</v>
      </c>
      <c r="D92">
        <v>6.7237234117042263E-3</v>
      </c>
      <c r="E92">
        <f>Tabla4[[#This Row],[Orchard]]*0.75</f>
        <v>5.0427925587781695E-3</v>
      </c>
      <c r="F92">
        <f>Tabla4[[#This Row],[Orchard]]-Tabla4[[#This Row],[Belive]]</f>
        <v>3.2789528035042262E-3</v>
      </c>
      <c r="G92">
        <f>Tabla4[[#This Row],[Fonarte]]-Tabla4[[#This Row],[Belive]]</f>
        <v>1.5980219505781694E-3</v>
      </c>
      <c r="I92" s="4" t="s">
        <v>113</v>
      </c>
      <c r="J92" s="4" t="s">
        <v>96</v>
      </c>
      <c r="K92" s="22">
        <v>0</v>
      </c>
      <c r="L92">
        <v>0</v>
      </c>
      <c r="M92">
        <f>Tabla5[[#This Row],[Orchard]]*0.75</f>
        <v>0</v>
      </c>
      <c r="N92">
        <f>Tabla5[[#This Row],[Orchard]]-Tabla5[[#This Row],[Belive]]</f>
        <v>0</v>
      </c>
      <c r="O92">
        <f>Tabla5[[#This Row],[Fonarte]]-Tabla5[[#This Row],[Belive]]</f>
        <v>0</v>
      </c>
    </row>
    <row r="93" spans="1:15" x14ac:dyDescent="0.25">
      <c r="A93" s="4" t="s">
        <v>112</v>
      </c>
      <c r="B93" s="4" t="s">
        <v>97</v>
      </c>
      <c r="C93" s="22">
        <v>0</v>
      </c>
      <c r="D93">
        <v>0</v>
      </c>
      <c r="E93">
        <f>Tabla4[[#This Row],[Orchard]]*0.75</f>
        <v>0</v>
      </c>
      <c r="F93">
        <f>Tabla4[[#This Row],[Orchard]]-Tabla4[[#This Row],[Belive]]</f>
        <v>0</v>
      </c>
      <c r="G93">
        <f>Tabla4[[#This Row],[Fonarte]]-Tabla4[[#This Row],[Belive]]</f>
        <v>0</v>
      </c>
      <c r="I93" s="4" t="s">
        <v>113</v>
      </c>
      <c r="J93" s="4" t="s">
        <v>97</v>
      </c>
      <c r="K93" s="22">
        <v>0</v>
      </c>
      <c r="L93">
        <v>0</v>
      </c>
      <c r="M93">
        <f>Tabla5[[#This Row],[Orchard]]*0.75</f>
        <v>0</v>
      </c>
      <c r="N93">
        <f>Tabla5[[#This Row],[Orchard]]-Tabla5[[#This Row],[Belive]]</f>
        <v>0</v>
      </c>
      <c r="O93">
        <f>Tabla5[[#This Row],[Fonarte]]-Tabla5[[#This Row],[Belive]]</f>
        <v>0</v>
      </c>
    </row>
    <row r="94" spans="1:15" x14ac:dyDescent="0.25">
      <c r="A94" s="4" t="s">
        <v>112</v>
      </c>
      <c r="B94" s="4" t="s">
        <v>98</v>
      </c>
      <c r="C94" s="22">
        <v>0</v>
      </c>
      <c r="D94">
        <v>0</v>
      </c>
      <c r="E94">
        <f>Tabla4[[#This Row],[Orchard]]*0.75</f>
        <v>0</v>
      </c>
      <c r="F94">
        <f>Tabla4[[#This Row],[Orchard]]-Tabla4[[#This Row],[Belive]]</f>
        <v>0</v>
      </c>
      <c r="G94">
        <f>Tabla4[[#This Row],[Fonarte]]-Tabla4[[#This Row],[Belive]]</f>
        <v>0</v>
      </c>
      <c r="I94" s="4" t="s">
        <v>113</v>
      </c>
      <c r="J94" s="4" t="s">
        <v>98</v>
      </c>
      <c r="K94" s="22">
        <v>0</v>
      </c>
      <c r="L94">
        <v>0</v>
      </c>
      <c r="M94">
        <f>Tabla5[[#This Row],[Orchard]]*0.75</f>
        <v>0</v>
      </c>
      <c r="N94">
        <f>Tabla5[[#This Row],[Orchard]]-Tabla5[[#This Row],[Belive]]</f>
        <v>0</v>
      </c>
      <c r="O94">
        <f>Tabla5[[#This Row],[Fonarte]]-Tabla5[[#This Row],[Belive]]</f>
        <v>0</v>
      </c>
    </row>
    <row r="95" spans="1:15" x14ac:dyDescent="0.25">
      <c r="A95" s="4" t="s">
        <v>112</v>
      </c>
      <c r="B95" s="4" t="s">
        <v>99</v>
      </c>
      <c r="C95" s="22">
        <v>0</v>
      </c>
      <c r="D95">
        <v>0</v>
      </c>
      <c r="E95">
        <f>Tabla4[[#This Row],[Orchard]]*0.75</f>
        <v>0</v>
      </c>
      <c r="F95">
        <f>Tabla4[[#This Row],[Orchard]]-Tabla4[[#This Row],[Belive]]</f>
        <v>0</v>
      </c>
      <c r="G95">
        <f>Tabla4[[#This Row],[Fonarte]]-Tabla4[[#This Row],[Belive]]</f>
        <v>0</v>
      </c>
      <c r="I95" s="4" t="s">
        <v>113</v>
      </c>
      <c r="J95" s="4" t="s">
        <v>99</v>
      </c>
      <c r="K95" s="22">
        <v>0</v>
      </c>
      <c r="L95">
        <v>0</v>
      </c>
      <c r="M95">
        <f>Tabla5[[#This Row],[Orchard]]*0.75</f>
        <v>0</v>
      </c>
      <c r="N95">
        <f>Tabla5[[#This Row],[Orchard]]-Tabla5[[#This Row],[Belive]]</f>
        <v>0</v>
      </c>
      <c r="O95">
        <f>Tabla5[[#This Row],[Fonarte]]-Tabla5[[#This Row],[Belive]]</f>
        <v>0</v>
      </c>
    </row>
    <row r="96" spans="1:15" x14ac:dyDescent="0.25">
      <c r="A96" s="4" t="s">
        <v>112</v>
      </c>
      <c r="B96" s="4" t="s">
        <v>100</v>
      </c>
      <c r="C96" s="22">
        <v>0</v>
      </c>
      <c r="D96">
        <v>0</v>
      </c>
      <c r="E96">
        <f>Tabla4[[#This Row],[Orchard]]*0.75</f>
        <v>0</v>
      </c>
      <c r="F96">
        <f>Tabla4[[#This Row],[Orchard]]-Tabla4[[#This Row],[Belive]]</f>
        <v>0</v>
      </c>
      <c r="G96">
        <f>Tabla4[[#This Row],[Fonarte]]-Tabla4[[#This Row],[Belive]]</f>
        <v>0</v>
      </c>
      <c r="I96" s="4" t="s">
        <v>113</v>
      </c>
      <c r="J96" s="4" t="s">
        <v>100</v>
      </c>
      <c r="K96" s="22">
        <v>0</v>
      </c>
      <c r="L96">
        <v>0</v>
      </c>
      <c r="M96">
        <f>Tabla5[[#This Row],[Orchard]]*0.75</f>
        <v>0</v>
      </c>
      <c r="N96">
        <f>Tabla5[[#This Row],[Orchard]]-Tabla5[[#This Row],[Belive]]</f>
        <v>0</v>
      </c>
      <c r="O96">
        <f>Tabla5[[#This Row],[Fonarte]]-Tabla5[[#This Row],[Belive]]</f>
        <v>0</v>
      </c>
    </row>
    <row r="97" spans="1:15" x14ac:dyDescent="0.25">
      <c r="A97" s="4" t="s">
        <v>112</v>
      </c>
      <c r="B97" s="4" t="s">
        <v>101</v>
      </c>
      <c r="C97" s="22">
        <v>0</v>
      </c>
      <c r="D97">
        <v>0</v>
      </c>
      <c r="E97">
        <f>Tabla4[[#This Row],[Orchard]]*0.75</f>
        <v>0</v>
      </c>
      <c r="F97">
        <f>Tabla4[[#This Row],[Orchard]]-Tabla4[[#This Row],[Belive]]</f>
        <v>0</v>
      </c>
      <c r="G97">
        <f>Tabla4[[#This Row],[Fonarte]]-Tabla4[[#This Row],[Belive]]</f>
        <v>0</v>
      </c>
      <c r="I97" s="4" t="s">
        <v>113</v>
      </c>
      <c r="J97" s="4" t="s">
        <v>101</v>
      </c>
      <c r="K97" s="22">
        <v>0</v>
      </c>
      <c r="L97">
        <v>0</v>
      </c>
      <c r="M97">
        <f>Tabla5[[#This Row],[Orchard]]*0.75</f>
        <v>0</v>
      </c>
      <c r="N97">
        <f>Tabla5[[#This Row],[Orchard]]-Tabla5[[#This Row],[Belive]]</f>
        <v>0</v>
      </c>
      <c r="O97">
        <f>Tabla5[[#This Row],[Fonarte]]-Tabla5[[#This Row],[Belive]]</f>
        <v>0</v>
      </c>
    </row>
    <row r="98" spans="1:15" x14ac:dyDescent="0.25">
      <c r="A98" s="4" t="s">
        <v>112</v>
      </c>
      <c r="B98" s="4" t="s">
        <v>102</v>
      </c>
      <c r="C98" s="22">
        <v>0</v>
      </c>
      <c r="D98">
        <v>0</v>
      </c>
      <c r="E98">
        <f>Tabla4[[#This Row],[Orchard]]*0.75</f>
        <v>0</v>
      </c>
      <c r="F98">
        <f>Tabla4[[#This Row],[Orchard]]-Tabla4[[#This Row],[Belive]]</f>
        <v>0</v>
      </c>
      <c r="G98">
        <f>Tabla4[[#This Row],[Fonarte]]-Tabla4[[#This Row],[Belive]]</f>
        <v>0</v>
      </c>
      <c r="I98" s="4" t="s">
        <v>113</v>
      </c>
      <c r="J98" s="4" t="s">
        <v>102</v>
      </c>
      <c r="K98" s="22">
        <v>0</v>
      </c>
      <c r="L98">
        <v>0</v>
      </c>
      <c r="M98">
        <f>Tabla5[[#This Row],[Orchard]]*0.75</f>
        <v>0</v>
      </c>
      <c r="N98">
        <f>Tabla5[[#This Row],[Orchard]]-Tabla5[[#This Row],[Belive]]</f>
        <v>0</v>
      </c>
      <c r="O98">
        <f>Tabla5[[#This Row],[Fonarte]]-Tabla5[[#This Row],[Belive]]</f>
        <v>0</v>
      </c>
    </row>
    <row r="99" spans="1:15" x14ac:dyDescent="0.25">
      <c r="A99" s="4" t="s">
        <v>112</v>
      </c>
      <c r="B99" s="4" t="s">
        <v>103</v>
      </c>
      <c r="C99" s="22">
        <v>0</v>
      </c>
      <c r="D99">
        <v>0</v>
      </c>
      <c r="E99">
        <f>Tabla4[[#This Row],[Orchard]]*0.75</f>
        <v>0</v>
      </c>
      <c r="F99">
        <f>Tabla4[[#This Row],[Orchard]]-Tabla4[[#This Row],[Belive]]</f>
        <v>0</v>
      </c>
      <c r="G99">
        <f>Tabla4[[#This Row],[Fonarte]]-Tabla4[[#This Row],[Belive]]</f>
        <v>0</v>
      </c>
      <c r="I99" s="4" t="s">
        <v>113</v>
      </c>
      <c r="J99" s="4" t="s">
        <v>103</v>
      </c>
      <c r="K99" s="22">
        <v>0</v>
      </c>
      <c r="L99">
        <v>0</v>
      </c>
      <c r="M99">
        <f>Tabla5[[#This Row],[Orchard]]*0.75</f>
        <v>0</v>
      </c>
      <c r="N99">
        <f>Tabla5[[#This Row],[Orchard]]-Tabla5[[#This Row],[Belive]]</f>
        <v>0</v>
      </c>
      <c r="O99">
        <f>Tabla5[[#This Row],[Fonarte]]-Tabla5[[#This Row],[Belive]]</f>
        <v>0</v>
      </c>
    </row>
    <row r="101" spans="1:15" x14ac:dyDescent="0.25">
      <c r="C101">
        <f>AVERAGE(C2:C100)</f>
        <v>1.8924341977399724E-2</v>
      </c>
      <c r="D101">
        <f>AVERAGE(Tabla4[Orchard])</f>
        <v>1.8999800846897442E-2</v>
      </c>
      <c r="E101">
        <f>AVERAGE(Tabla4[Fonarte])</f>
        <v>1.4249850635173079E-2</v>
      </c>
      <c r="F101" s="23">
        <f>D101-C101</f>
        <v>7.5458869497717351E-5</v>
      </c>
      <c r="G101" s="23">
        <f>E101-C101</f>
        <v>-4.6744913422266457E-3</v>
      </c>
      <c r="K101">
        <f>AVERAGE(K2:K100)</f>
        <v>3.4411581039370414E-3</v>
      </c>
      <c r="L101">
        <f>AVERAGE(Tabla5[Orchard])</f>
        <v>1.1764976245928494E-2</v>
      </c>
      <c r="M101">
        <f>AVERAGE(Tabla5[Fonarte])</f>
        <v>8.8237321844463704E-3</v>
      </c>
      <c r="N101">
        <f>L101-K101</f>
        <v>8.3238181419914535E-3</v>
      </c>
      <c r="O101">
        <f>M101-K101</f>
        <v>5.3825740805093295E-3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82" workbookViewId="0">
      <selection activeCell="C103" sqref="C103"/>
    </sheetView>
  </sheetViews>
  <sheetFormatPr baseColWidth="10" defaultRowHeight="15.75" x14ac:dyDescent="0.25"/>
  <cols>
    <col min="1" max="1" width="12.25" customWidth="1"/>
    <col min="6" max="6" width="25.625" customWidth="1"/>
    <col min="7" max="7" width="25.25" customWidth="1"/>
  </cols>
  <sheetData>
    <row r="1" spans="1:7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104</v>
      </c>
      <c r="G1" s="21" t="s">
        <v>105</v>
      </c>
    </row>
    <row r="2" spans="1:7" x14ac:dyDescent="0.25">
      <c r="A2" s="30" t="s">
        <v>114</v>
      </c>
      <c r="B2" s="31" t="s">
        <v>7</v>
      </c>
      <c r="C2" s="31">
        <v>0</v>
      </c>
      <c r="D2" s="31">
        <v>0</v>
      </c>
      <c r="E2" s="31">
        <f>Tabla6[[#This Row],[Orchard]]*0.75</f>
        <v>0</v>
      </c>
      <c r="F2" s="31">
        <f>Tabla6[[#This Row],[Orchard]]-Tabla6[[#This Row],[Belive]]</f>
        <v>0</v>
      </c>
      <c r="G2" s="31">
        <f>Tabla6[[#This Row],[Fonarte]]-Tabla6[[#This Row],[Belive]]</f>
        <v>0</v>
      </c>
    </row>
    <row r="3" spans="1:7" x14ac:dyDescent="0.25">
      <c r="A3" s="25" t="s">
        <v>114</v>
      </c>
      <c r="B3" s="16" t="s">
        <v>8</v>
      </c>
      <c r="C3" s="16">
        <v>4.3780030144137949E-2</v>
      </c>
      <c r="D3" s="16">
        <v>6.9205283354769206E-2</v>
      </c>
      <c r="E3" s="16">
        <f>Tabla6[[#This Row],[Orchard]]*0.75</f>
        <v>5.1903962516076901E-2</v>
      </c>
      <c r="F3" s="16">
        <f>Tabla6[[#This Row],[Orchard]]-Tabla6[[#This Row],[Belive]]</f>
        <v>2.5425253210631257E-2</v>
      </c>
      <c r="G3" s="16">
        <f>Tabla6[[#This Row],[Fonarte]]-Tabla6[[#This Row],[Belive]]</f>
        <v>8.1239323719389522E-3</v>
      </c>
    </row>
    <row r="4" spans="1:7" x14ac:dyDescent="0.25">
      <c r="A4" s="4" t="s">
        <v>114</v>
      </c>
      <c r="B4" t="s">
        <v>9</v>
      </c>
      <c r="C4">
        <v>2.0851688061627904E-2</v>
      </c>
      <c r="D4">
        <v>3.8540085402925382E-2</v>
      </c>
      <c r="E4">
        <f>Tabla6[[#This Row],[Orchard]]*0.75</f>
        <v>2.8905064052194035E-2</v>
      </c>
      <c r="F4">
        <f>Tabla6[[#This Row],[Orchard]]-Tabla6[[#This Row],[Belive]]</f>
        <v>1.7688397341297478E-2</v>
      </c>
      <c r="G4">
        <f>Tabla6[[#This Row],[Fonarte]]-Tabla6[[#This Row],[Belive]]</f>
        <v>8.0533759905661306E-3</v>
      </c>
    </row>
    <row r="5" spans="1:7" x14ac:dyDescent="0.25">
      <c r="A5" s="4" t="s">
        <v>114</v>
      </c>
      <c r="B5" t="s">
        <v>10</v>
      </c>
      <c r="C5">
        <v>3.3676634561538459E-2</v>
      </c>
      <c r="D5">
        <v>0.10254495818566477</v>
      </c>
      <c r="E5">
        <f>Tabla6[[#This Row],[Orchard]]*0.75</f>
        <v>7.6908718639248572E-2</v>
      </c>
      <c r="F5">
        <f>Tabla6[[#This Row],[Orchard]]-Tabla6[[#This Row],[Belive]]</f>
        <v>6.8868323624126315E-2</v>
      </c>
      <c r="G5">
        <f>Tabla6[[#This Row],[Fonarte]]-Tabla6[[#This Row],[Belive]]</f>
        <v>4.3232084077710113E-2</v>
      </c>
    </row>
    <row r="6" spans="1:7" x14ac:dyDescent="0.25">
      <c r="A6" s="4" t="s">
        <v>114</v>
      </c>
      <c r="B6" t="s">
        <v>11</v>
      </c>
      <c r="C6">
        <v>1.2408709400357145E-2</v>
      </c>
      <c r="D6">
        <v>4.6865498855508274E-2</v>
      </c>
      <c r="E6">
        <f>Tabla6[[#This Row],[Orchard]]*0.75</f>
        <v>3.5149124141631204E-2</v>
      </c>
      <c r="F6">
        <f>Tabla6[[#This Row],[Orchard]]-Tabla6[[#This Row],[Belive]]</f>
        <v>3.4456789455151127E-2</v>
      </c>
      <c r="G6">
        <f>Tabla6[[#This Row],[Fonarte]]-Tabla6[[#This Row],[Belive]]</f>
        <v>2.2740414741274056E-2</v>
      </c>
    </row>
    <row r="7" spans="1:7" x14ac:dyDescent="0.25">
      <c r="A7" s="4" t="s">
        <v>114</v>
      </c>
      <c r="B7" t="s">
        <v>12</v>
      </c>
      <c r="C7">
        <v>0</v>
      </c>
      <c r="D7">
        <v>0</v>
      </c>
      <c r="E7">
        <f>Tabla6[[#This Row],[Orchard]]*0.75</f>
        <v>0</v>
      </c>
      <c r="F7">
        <f>Tabla6[[#This Row],[Orchard]]-Tabla6[[#This Row],[Belive]]</f>
        <v>0</v>
      </c>
      <c r="G7">
        <f>Tabla6[[#This Row],[Fonarte]]-Tabla6[[#This Row],[Belive]]</f>
        <v>0</v>
      </c>
    </row>
    <row r="8" spans="1:7" x14ac:dyDescent="0.25">
      <c r="A8" s="4" t="s">
        <v>114</v>
      </c>
      <c r="B8" t="s">
        <v>13</v>
      </c>
      <c r="C8">
        <v>2.9195230140000004E-2</v>
      </c>
      <c r="D8">
        <v>0.10297318789326668</v>
      </c>
      <c r="E8">
        <f>Tabla6[[#This Row],[Orchard]]*0.75</f>
        <v>7.7229890919950001E-2</v>
      </c>
      <c r="F8">
        <f>Tabla6[[#This Row],[Orchard]]-Tabla6[[#This Row],[Belive]]</f>
        <v>7.3777957753266676E-2</v>
      </c>
      <c r="G8">
        <f>Tabla6[[#This Row],[Fonarte]]-Tabla6[[#This Row],[Belive]]</f>
        <v>4.803466077995E-2</v>
      </c>
    </row>
    <row r="9" spans="1:7" x14ac:dyDescent="0.25">
      <c r="A9" s="4" t="s">
        <v>114</v>
      </c>
      <c r="B9" t="s">
        <v>14</v>
      </c>
      <c r="C9">
        <v>3.6602277700645169E-2</v>
      </c>
      <c r="D9">
        <v>0.10373094598265714</v>
      </c>
      <c r="E9">
        <f>Tabla6[[#This Row],[Orchard]]*0.75</f>
        <v>7.7798209486992856E-2</v>
      </c>
      <c r="F9">
        <f>Tabla6[[#This Row],[Orchard]]-Tabla6[[#This Row],[Belive]]</f>
        <v>6.7128668282011972E-2</v>
      </c>
      <c r="G9">
        <f>Tabla6[[#This Row],[Fonarte]]-Tabla6[[#This Row],[Belive]]</f>
        <v>4.1195931786347686E-2</v>
      </c>
    </row>
    <row r="10" spans="1:7" x14ac:dyDescent="0.25">
      <c r="A10" s="4" t="s">
        <v>114</v>
      </c>
      <c r="B10" t="s">
        <v>15</v>
      </c>
      <c r="C10">
        <v>6.39235769809091E-2</v>
      </c>
      <c r="D10">
        <v>0.13518538984999998</v>
      </c>
      <c r="E10">
        <f>Tabla6[[#This Row],[Orchard]]*0.75</f>
        <v>0.10138904238749999</v>
      </c>
      <c r="F10">
        <f>Tabla6[[#This Row],[Orchard]]-Tabla6[[#This Row],[Belive]]</f>
        <v>7.1261812869090876E-2</v>
      </c>
      <c r="G10">
        <f>Tabla6[[#This Row],[Fonarte]]-Tabla6[[#This Row],[Belive]]</f>
        <v>3.7465465406590889E-2</v>
      </c>
    </row>
    <row r="11" spans="1:7" x14ac:dyDescent="0.25">
      <c r="A11" s="4" t="s">
        <v>114</v>
      </c>
      <c r="B11" t="s">
        <v>16</v>
      </c>
      <c r="C11">
        <v>3.8728725872727273E-3</v>
      </c>
      <c r="D11">
        <v>2.5469017818000001E-2</v>
      </c>
      <c r="E11">
        <f>Tabla6[[#This Row],[Orchard]]*0.75</f>
        <v>1.9101763363500002E-2</v>
      </c>
      <c r="F11">
        <f>Tabla6[[#This Row],[Orchard]]-Tabla6[[#This Row],[Belive]]</f>
        <v>2.1596145230727275E-2</v>
      </c>
      <c r="G11">
        <f>Tabla6[[#This Row],[Fonarte]]-Tabla6[[#This Row],[Belive]]</f>
        <v>1.5228890776227275E-2</v>
      </c>
    </row>
    <row r="12" spans="1:7" x14ac:dyDescent="0.25">
      <c r="A12" s="24" t="s">
        <v>114</v>
      </c>
      <c r="B12" s="12" t="s">
        <v>17</v>
      </c>
      <c r="C12" s="12">
        <v>4.6117396813457966E-2</v>
      </c>
      <c r="D12" s="12">
        <v>0.19181319011261047</v>
      </c>
      <c r="E12" s="12">
        <f>Tabla6[[#This Row],[Orchard]]*0.75</f>
        <v>0.14385989258445786</v>
      </c>
      <c r="F12" s="12">
        <f>Tabla6[[#This Row],[Orchard]]-Tabla6[[#This Row],[Belive]]</f>
        <v>0.1456957932991525</v>
      </c>
      <c r="G12" s="12">
        <f>Tabla6[[#This Row],[Fonarte]]-Tabla6[[#This Row],[Belive]]</f>
        <v>9.7742495770999888E-2</v>
      </c>
    </row>
    <row r="13" spans="1:7" x14ac:dyDescent="0.25">
      <c r="A13" s="4" t="s">
        <v>114</v>
      </c>
      <c r="B13" t="s">
        <v>18</v>
      </c>
      <c r="C13">
        <v>1.5237764954999995E-2</v>
      </c>
      <c r="D13">
        <v>4.1979302037785715E-2</v>
      </c>
      <c r="E13">
        <f>Tabla6[[#This Row],[Orchard]]*0.75</f>
        <v>3.1484476528339286E-2</v>
      </c>
      <c r="F13">
        <f>Tabla6[[#This Row],[Orchard]]-Tabla6[[#This Row],[Belive]]</f>
        <v>2.6741537082785719E-2</v>
      </c>
      <c r="G13">
        <f>Tabla6[[#This Row],[Fonarte]]-Tabla6[[#This Row],[Belive]]</f>
        <v>1.624671157333929E-2</v>
      </c>
    </row>
    <row r="14" spans="1:7" x14ac:dyDescent="0.25">
      <c r="A14" s="4" t="s">
        <v>114</v>
      </c>
      <c r="B14" t="s">
        <v>19</v>
      </c>
      <c r="C14">
        <v>3.0428828651249993E-2</v>
      </c>
      <c r="D14">
        <v>8.7839760045857113E-2</v>
      </c>
      <c r="E14">
        <f>Tabla6[[#This Row],[Orchard]]*0.75</f>
        <v>6.5879820034392828E-2</v>
      </c>
      <c r="F14">
        <f>Tabla6[[#This Row],[Orchard]]-Tabla6[[#This Row],[Belive]]</f>
        <v>5.7410931394607123E-2</v>
      </c>
      <c r="G14">
        <f>Tabla6[[#This Row],[Fonarte]]-Tabla6[[#This Row],[Belive]]</f>
        <v>3.5450991383142838E-2</v>
      </c>
    </row>
    <row r="15" spans="1:7" x14ac:dyDescent="0.25">
      <c r="A15" s="4" t="s">
        <v>114</v>
      </c>
      <c r="B15" t="s">
        <v>20</v>
      </c>
      <c r="C15">
        <v>2.3284696628571428E-2</v>
      </c>
      <c r="D15">
        <v>3.5334353923809514E-2</v>
      </c>
      <c r="E15">
        <f>Tabla6[[#This Row],[Orchard]]*0.75</f>
        <v>2.6500765442857135E-2</v>
      </c>
      <c r="F15">
        <f>Tabla6[[#This Row],[Orchard]]-Tabla6[[#This Row],[Belive]]</f>
        <v>1.2049657295238086E-2</v>
      </c>
      <c r="G15">
        <f>Tabla6[[#This Row],[Fonarte]]-Tabla6[[#This Row],[Belive]]</f>
        <v>3.2160688142857073E-3</v>
      </c>
    </row>
    <row r="16" spans="1:7" x14ac:dyDescent="0.25">
      <c r="A16" s="24" t="s">
        <v>114</v>
      </c>
      <c r="B16" s="12" t="s">
        <v>6</v>
      </c>
      <c r="C16" s="12">
        <v>1.5299928701443307E-2</v>
      </c>
      <c r="D16" s="12">
        <v>3.0336463995721701E-2</v>
      </c>
      <c r="E16" s="12">
        <f>Tabla6[[#This Row],[Orchard]]*0.75</f>
        <v>2.2752347996791274E-2</v>
      </c>
      <c r="F16" s="12">
        <f>Tabla6[[#This Row],[Orchard]]-Tabla6[[#This Row],[Belive]]</f>
        <v>1.5036535294278393E-2</v>
      </c>
      <c r="G16" s="12">
        <f>Tabla6[[#This Row],[Fonarte]]-Tabla6[[#This Row],[Belive]]</f>
        <v>7.4524192953479666E-3</v>
      </c>
    </row>
    <row r="17" spans="1:7" x14ac:dyDescent="0.25">
      <c r="A17" s="4" t="s">
        <v>114</v>
      </c>
      <c r="B17" t="s">
        <v>21</v>
      </c>
      <c r="C17">
        <v>1.0013321723773588E-2</v>
      </c>
      <c r="D17">
        <v>3.6006281561962963E-2</v>
      </c>
      <c r="E17">
        <f>Tabla6[[#This Row],[Orchard]]*0.75</f>
        <v>2.7004711171472223E-2</v>
      </c>
      <c r="F17">
        <f>Tabla6[[#This Row],[Orchard]]-Tabla6[[#This Row],[Belive]]</f>
        <v>2.5992959838189375E-2</v>
      </c>
      <c r="G17">
        <f>Tabla6[[#This Row],[Fonarte]]-Tabla6[[#This Row],[Belive]]</f>
        <v>1.6991389447698634E-2</v>
      </c>
    </row>
    <row r="18" spans="1:7" x14ac:dyDescent="0.25">
      <c r="A18" s="4" t="s">
        <v>114</v>
      </c>
      <c r="B18" t="s">
        <v>22</v>
      </c>
      <c r="C18">
        <v>1.2349599432631581E-2</v>
      </c>
      <c r="D18">
        <v>4.4448058359400001E-2</v>
      </c>
      <c r="E18">
        <f>Tabla6[[#This Row],[Orchard]]*0.75</f>
        <v>3.3336043769550003E-2</v>
      </c>
      <c r="F18">
        <f>Tabla6[[#This Row],[Orchard]]-Tabla6[[#This Row],[Belive]]</f>
        <v>3.2098458926768422E-2</v>
      </c>
      <c r="G18">
        <f>Tabla6[[#This Row],[Fonarte]]-Tabla6[[#This Row],[Belive]]</f>
        <v>2.0986444336918424E-2</v>
      </c>
    </row>
    <row r="19" spans="1:7" x14ac:dyDescent="0.25">
      <c r="A19" s="4" t="s">
        <v>114</v>
      </c>
      <c r="B19" t="s">
        <v>23</v>
      </c>
      <c r="C19">
        <v>1.2064677621081082E-2</v>
      </c>
      <c r="D19">
        <v>3.6844520677666664E-2</v>
      </c>
      <c r="E19">
        <f>Tabla6[[#This Row],[Orchard]]*0.75</f>
        <v>2.7633390508249998E-2</v>
      </c>
      <c r="F19">
        <f>Tabla6[[#This Row],[Orchard]]-Tabla6[[#This Row],[Belive]]</f>
        <v>2.4779843056585583E-2</v>
      </c>
      <c r="G19">
        <f>Tabla6[[#This Row],[Fonarte]]-Tabla6[[#This Row],[Belive]]</f>
        <v>1.5568712887168917E-2</v>
      </c>
    </row>
    <row r="20" spans="1:7" x14ac:dyDescent="0.25">
      <c r="A20" s="4" t="s">
        <v>114</v>
      </c>
      <c r="B20" t="s">
        <v>24</v>
      </c>
      <c r="C20">
        <v>4.1180766687000006E-2</v>
      </c>
      <c r="D20">
        <v>0.1069661443600833</v>
      </c>
      <c r="E20">
        <f>Tabla6[[#This Row],[Orchard]]*0.75</f>
        <v>8.0224608270062475E-2</v>
      </c>
      <c r="F20">
        <f>Tabla6[[#This Row],[Orchard]]-Tabla6[[#This Row],[Belive]]</f>
        <v>6.578537767308329E-2</v>
      </c>
      <c r="G20">
        <f>Tabla6[[#This Row],[Fonarte]]-Tabla6[[#This Row],[Belive]]</f>
        <v>3.9043841583062469E-2</v>
      </c>
    </row>
    <row r="21" spans="1:7" x14ac:dyDescent="0.25">
      <c r="A21" s="4" t="s">
        <v>114</v>
      </c>
      <c r="B21" t="s">
        <v>25</v>
      </c>
      <c r="C21">
        <v>1.3896771061935488E-2</v>
      </c>
      <c r="D21">
        <v>1.0766272525388889E-2</v>
      </c>
      <c r="E21">
        <f>Tabla6[[#This Row],[Orchard]]*0.75</f>
        <v>8.0747043940416659E-3</v>
      </c>
      <c r="F21">
        <f>Tabla6[[#This Row],[Orchard]]-Tabla6[[#This Row],[Belive]]</f>
        <v>-3.1304985365465995E-3</v>
      </c>
      <c r="G21">
        <f>Tabla6[[#This Row],[Fonarte]]-Tabla6[[#This Row],[Belive]]</f>
        <v>-5.8220666678938226E-3</v>
      </c>
    </row>
    <row r="22" spans="1:7" x14ac:dyDescent="0.25">
      <c r="A22" s="4" t="s">
        <v>114</v>
      </c>
      <c r="B22" t="s">
        <v>26</v>
      </c>
      <c r="C22">
        <v>1.3300357860000002E-2</v>
      </c>
      <c r="D22">
        <v>6.8307890603000007E-2</v>
      </c>
      <c r="E22">
        <f>Tabla6[[#This Row],[Orchard]]*0.75</f>
        <v>5.1230917952250002E-2</v>
      </c>
      <c r="F22">
        <f>Tabla6[[#This Row],[Orchard]]-Tabla6[[#This Row],[Belive]]</f>
        <v>5.5007532743000007E-2</v>
      </c>
      <c r="G22">
        <f>Tabla6[[#This Row],[Fonarte]]-Tabla6[[#This Row],[Belive]]</f>
        <v>3.7930560092250001E-2</v>
      </c>
    </row>
    <row r="23" spans="1:7" x14ac:dyDescent="0.25">
      <c r="A23" s="25" t="s">
        <v>114</v>
      </c>
      <c r="B23" s="16" t="s">
        <v>27</v>
      </c>
      <c r="C23" s="16">
        <v>5.0441003520000013E-2</v>
      </c>
      <c r="D23" s="16">
        <v>0.15832400022893747</v>
      </c>
      <c r="E23" s="16">
        <f>Tabla6[[#This Row],[Orchard]]*0.75</f>
        <v>0.11874300017170311</v>
      </c>
      <c r="F23" s="16">
        <f>Tabla6[[#This Row],[Orchard]]-Tabla6[[#This Row],[Belive]]</f>
        <v>0.10788299670893746</v>
      </c>
      <c r="G23" s="16">
        <f>Tabla6[[#This Row],[Fonarte]]-Tabla6[[#This Row],[Belive]]</f>
        <v>6.8301996651703098E-2</v>
      </c>
    </row>
    <row r="24" spans="1:7" x14ac:dyDescent="0.25">
      <c r="A24" s="25" t="s">
        <v>114</v>
      </c>
      <c r="B24" s="16" t="s">
        <v>28</v>
      </c>
      <c r="C24" s="16">
        <v>1.1514947626956522E-2</v>
      </c>
      <c r="D24" s="16">
        <v>3.1641932237083364E-2</v>
      </c>
      <c r="E24" s="16">
        <f>Tabla6[[#This Row],[Orchard]]*0.75</f>
        <v>2.3731449177812523E-2</v>
      </c>
      <c r="F24" s="16">
        <f>Tabla6[[#This Row],[Orchard]]-Tabla6[[#This Row],[Belive]]</f>
        <v>2.0126984610126842E-2</v>
      </c>
      <c r="G24" s="16">
        <f>Tabla6[[#This Row],[Fonarte]]-Tabla6[[#This Row],[Belive]]</f>
        <v>1.2216501550856001E-2</v>
      </c>
    </row>
    <row r="25" spans="1:7" x14ac:dyDescent="0.25">
      <c r="A25" s="4" t="s">
        <v>114</v>
      </c>
      <c r="B25" t="s">
        <v>29</v>
      </c>
      <c r="C25">
        <v>1.4318939126250001E-2</v>
      </c>
      <c r="D25">
        <v>3.9553034122231712E-2</v>
      </c>
      <c r="E25">
        <f>Tabla6[[#This Row],[Orchard]]*0.75</f>
        <v>2.9664775591673784E-2</v>
      </c>
      <c r="F25">
        <f>Tabla6[[#This Row],[Orchard]]-Tabla6[[#This Row],[Belive]]</f>
        <v>2.5234094995981712E-2</v>
      </c>
      <c r="G25">
        <f>Tabla6[[#This Row],[Fonarte]]-Tabla6[[#This Row],[Belive]]</f>
        <v>1.5345836465423783E-2</v>
      </c>
    </row>
    <row r="26" spans="1:7" x14ac:dyDescent="0.25">
      <c r="A26" s="25" t="s">
        <v>114</v>
      </c>
      <c r="B26" s="16" t="s">
        <v>30</v>
      </c>
      <c r="C26" s="16">
        <v>1.801538035483146E-2</v>
      </c>
      <c r="D26" s="16">
        <v>3.7378836565391316E-2</v>
      </c>
      <c r="E26" s="16">
        <f>Tabla6[[#This Row],[Orchard]]*0.75</f>
        <v>2.8034127424043487E-2</v>
      </c>
      <c r="F26" s="16">
        <f>Tabla6[[#This Row],[Orchard]]-Tabla6[[#This Row],[Belive]]</f>
        <v>1.9363456210559855E-2</v>
      </c>
      <c r="G26" s="16">
        <f>Tabla6[[#This Row],[Fonarte]]-Tabla6[[#This Row],[Belive]]</f>
        <v>1.0018747069212026E-2</v>
      </c>
    </row>
    <row r="27" spans="1:7" x14ac:dyDescent="0.25">
      <c r="A27" s="4" t="s">
        <v>114</v>
      </c>
      <c r="B27" t="s">
        <v>31</v>
      </c>
      <c r="C27">
        <v>4.8644691563076936E-2</v>
      </c>
      <c r="D27">
        <v>0.14429943927814287</v>
      </c>
      <c r="E27">
        <f>Tabla6[[#This Row],[Orchard]]*0.75</f>
        <v>0.10822457945860715</v>
      </c>
      <c r="F27">
        <f>Tabla6[[#This Row],[Orchard]]-Tabla6[[#This Row],[Belive]]</f>
        <v>9.5654747715065935E-2</v>
      </c>
      <c r="G27">
        <f>Tabla6[[#This Row],[Fonarte]]-Tabla6[[#This Row],[Belive]]</f>
        <v>5.9579887895530217E-2</v>
      </c>
    </row>
    <row r="28" spans="1:7" x14ac:dyDescent="0.25">
      <c r="A28" s="4" t="s">
        <v>114</v>
      </c>
      <c r="B28" t="s">
        <v>32</v>
      </c>
      <c r="C28">
        <v>2.0863513555714287E-2</v>
      </c>
      <c r="D28">
        <v>3.2286619812692305E-2</v>
      </c>
      <c r="E28">
        <f>Tabla6[[#This Row],[Orchard]]*0.75</f>
        <v>2.4214964859519229E-2</v>
      </c>
      <c r="F28">
        <f>Tabla6[[#This Row],[Orchard]]-Tabla6[[#This Row],[Belive]]</f>
        <v>1.1423106256978018E-2</v>
      </c>
      <c r="G28">
        <f>Tabla6[[#This Row],[Fonarte]]-Tabla6[[#This Row],[Belive]]</f>
        <v>3.3514513038049414E-3</v>
      </c>
    </row>
    <row r="29" spans="1:7" x14ac:dyDescent="0.25">
      <c r="A29" s="4" t="s">
        <v>114</v>
      </c>
      <c r="B29" t="s">
        <v>33</v>
      </c>
      <c r="C29">
        <v>3.2104062229090909E-2</v>
      </c>
      <c r="D29">
        <v>0.28360903160616663</v>
      </c>
      <c r="E29">
        <f>Tabla6[[#This Row],[Orchard]]*0.75</f>
        <v>0.21270677370462499</v>
      </c>
      <c r="F29">
        <f>Tabla6[[#This Row],[Orchard]]-Tabla6[[#This Row],[Belive]]</f>
        <v>0.25150496937707573</v>
      </c>
      <c r="G29">
        <f>Tabla6[[#This Row],[Fonarte]]-Tabla6[[#This Row],[Belive]]</f>
        <v>0.18060271147553408</v>
      </c>
    </row>
    <row r="30" spans="1:7" x14ac:dyDescent="0.25">
      <c r="A30" s="4" t="s">
        <v>114</v>
      </c>
      <c r="B30" t="s">
        <v>34</v>
      </c>
      <c r="C30">
        <v>1.7705840163157894E-2</v>
      </c>
      <c r="D30">
        <v>5.0341258026923082E-2</v>
      </c>
      <c r="E30">
        <f>Tabla6[[#This Row],[Orchard]]*0.75</f>
        <v>3.7755943520192313E-2</v>
      </c>
      <c r="F30">
        <f>Tabla6[[#This Row],[Orchard]]-Tabla6[[#This Row],[Belive]]</f>
        <v>3.2635417863765184E-2</v>
      </c>
      <c r="G30">
        <f>Tabla6[[#This Row],[Fonarte]]-Tabla6[[#This Row],[Belive]]</f>
        <v>2.0050103357034419E-2</v>
      </c>
    </row>
    <row r="31" spans="1:7" x14ac:dyDescent="0.25">
      <c r="A31" s="4" t="s">
        <v>114</v>
      </c>
      <c r="B31" t="s">
        <v>35</v>
      </c>
      <c r="C31">
        <v>2.4848563304117641E-2</v>
      </c>
      <c r="D31">
        <v>6.0965829762749994E-2</v>
      </c>
      <c r="E31">
        <f>Tabla6[[#This Row],[Orchard]]*0.75</f>
        <v>4.5724372322062494E-2</v>
      </c>
      <c r="F31">
        <f>Tabla6[[#This Row],[Orchard]]-Tabla6[[#This Row],[Belive]]</f>
        <v>3.6117266458632349E-2</v>
      </c>
      <c r="G31">
        <f>Tabla6[[#This Row],[Fonarte]]-Tabla6[[#This Row],[Belive]]</f>
        <v>2.0875809017944853E-2</v>
      </c>
    </row>
    <row r="32" spans="1:7" x14ac:dyDescent="0.25">
      <c r="A32" s="4" t="s">
        <v>114</v>
      </c>
      <c r="B32" t="s">
        <v>36</v>
      </c>
      <c r="C32">
        <v>3.8112028874999998E-3</v>
      </c>
      <c r="D32">
        <v>5.0357696755238095E-2</v>
      </c>
      <c r="E32">
        <f>Tabla6[[#This Row],[Orchard]]*0.75</f>
        <v>3.7768272566428569E-2</v>
      </c>
      <c r="F32">
        <f>Tabla6[[#This Row],[Orchard]]-Tabla6[[#This Row],[Belive]]</f>
        <v>4.6546493867738098E-2</v>
      </c>
      <c r="G32">
        <f>Tabla6[[#This Row],[Fonarte]]-Tabla6[[#This Row],[Belive]]</f>
        <v>3.3957069678928573E-2</v>
      </c>
    </row>
    <row r="33" spans="1:7" x14ac:dyDescent="0.25">
      <c r="A33" s="4" t="s">
        <v>114</v>
      </c>
      <c r="B33" t="s">
        <v>37</v>
      </c>
      <c r="C33">
        <v>9.8978621320879121E-3</v>
      </c>
      <c r="D33">
        <v>3.8673850996371405E-2</v>
      </c>
      <c r="E33">
        <f>Tabla6[[#This Row],[Orchard]]*0.75</f>
        <v>2.9005388247278552E-2</v>
      </c>
      <c r="F33">
        <f>Tabla6[[#This Row],[Orchard]]-Tabla6[[#This Row],[Belive]]</f>
        <v>2.8775988864283494E-2</v>
      </c>
      <c r="G33">
        <f>Tabla6[[#This Row],[Fonarte]]-Tabla6[[#This Row],[Belive]]</f>
        <v>1.9107526115190641E-2</v>
      </c>
    </row>
    <row r="34" spans="1:7" x14ac:dyDescent="0.25">
      <c r="A34" s="4" t="s">
        <v>114</v>
      </c>
      <c r="B34" t="s">
        <v>38</v>
      </c>
      <c r="C34">
        <v>1.9158600641538463E-2</v>
      </c>
      <c r="D34">
        <v>9.7456187668800015E-2</v>
      </c>
      <c r="E34">
        <f>Tabla6[[#This Row],[Orchard]]*0.75</f>
        <v>7.3092140751600004E-2</v>
      </c>
      <c r="F34">
        <f>Tabla6[[#This Row],[Orchard]]-Tabla6[[#This Row],[Belive]]</f>
        <v>7.8297587027261556E-2</v>
      </c>
      <c r="G34">
        <f>Tabla6[[#This Row],[Fonarte]]-Tabla6[[#This Row],[Belive]]</f>
        <v>5.3933540110061545E-2</v>
      </c>
    </row>
    <row r="35" spans="1:7" x14ac:dyDescent="0.25">
      <c r="A35" s="4" t="s">
        <v>114</v>
      </c>
      <c r="B35" t="s">
        <v>39</v>
      </c>
      <c r="C35">
        <v>0</v>
      </c>
      <c r="D35">
        <v>0</v>
      </c>
      <c r="E35">
        <f>Tabla6[[#This Row],[Orchard]]*0.75</f>
        <v>0</v>
      </c>
      <c r="F35">
        <f>Tabla6[[#This Row],[Orchard]]-Tabla6[[#This Row],[Belive]]</f>
        <v>0</v>
      </c>
      <c r="G35">
        <f>Tabla6[[#This Row],[Fonarte]]-Tabla6[[#This Row],[Belive]]</f>
        <v>0</v>
      </c>
    </row>
    <row r="36" spans="1:7" x14ac:dyDescent="0.25">
      <c r="A36" s="4" t="s">
        <v>114</v>
      </c>
      <c r="B36" t="s">
        <v>40</v>
      </c>
      <c r="C36">
        <v>4.1674985999999997E-3</v>
      </c>
      <c r="D36">
        <v>0.183128727938</v>
      </c>
      <c r="E36">
        <f>Tabla6[[#This Row],[Orchard]]*0.75</f>
        <v>0.13734654595349999</v>
      </c>
      <c r="F36">
        <f>Tabla6[[#This Row],[Orchard]]-Tabla6[[#This Row],[Belive]]</f>
        <v>0.17896122933800002</v>
      </c>
      <c r="G36">
        <f>Tabla6[[#This Row],[Fonarte]]-Tabla6[[#This Row],[Belive]]</f>
        <v>0.1331790473535</v>
      </c>
    </row>
    <row r="37" spans="1:7" x14ac:dyDescent="0.25">
      <c r="A37" s="4" t="s">
        <v>114</v>
      </c>
      <c r="B37" t="s">
        <v>41</v>
      </c>
      <c r="C37">
        <v>8.7883663499999983E-3</v>
      </c>
      <c r="D37">
        <v>4.0658002069249993E-2</v>
      </c>
      <c r="E37">
        <f>Tabla6[[#This Row],[Orchard]]*0.75</f>
        <v>3.0493501551937495E-2</v>
      </c>
      <c r="F37">
        <f>Tabla6[[#This Row],[Orchard]]-Tabla6[[#This Row],[Belive]]</f>
        <v>3.1869635719249993E-2</v>
      </c>
      <c r="G37">
        <f>Tabla6[[#This Row],[Fonarte]]-Tabla6[[#This Row],[Belive]]</f>
        <v>2.1705135201937495E-2</v>
      </c>
    </row>
    <row r="38" spans="1:7" x14ac:dyDescent="0.25">
      <c r="A38" s="4" t="s">
        <v>114</v>
      </c>
      <c r="B38" t="s">
        <v>42</v>
      </c>
      <c r="C38">
        <v>2.0266928351999999E-2</v>
      </c>
      <c r="D38">
        <v>5.9186569991374997E-2</v>
      </c>
      <c r="E38">
        <f>Tabla6[[#This Row],[Orchard]]*0.75</f>
        <v>4.4389927493531246E-2</v>
      </c>
      <c r="F38">
        <f>Tabla6[[#This Row],[Orchard]]-Tabla6[[#This Row],[Belive]]</f>
        <v>3.8919641639375002E-2</v>
      </c>
      <c r="G38">
        <f>Tabla6[[#This Row],[Fonarte]]-Tabla6[[#This Row],[Belive]]</f>
        <v>2.4122999141531248E-2</v>
      </c>
    </row>
    <row r="39" spans="1:7" x14ac:dyDescent="0.25">
      <c r="A39" s="4" t="s">
        <v>114</v>
      </c>
      <c r="B39" t="s">
        <v>43</v>
      </c>
      <c r="C39">
        <v>3.9213211252499998E-2</v>
      </c>
      <c r="D39">
        <v>0.1082821622610909</v>
      </c>
      <c r="E39">
        <f>Tabla6[[#This Row],[Orchard]]*0.75</f>
        <v>8.1211621695818179E-2</v>
      </c>
      <c r="F39">
        <f>Tabla6[[#This Row],[Orchard]]-Tabla6[[#This Row],[Belive]]</f>
        <v>6.9068951008590895E-2</v>
      </c>
      <c r="G39">
        <f>Tabla6[[#This Row],[Fonarte]]-Tabla6[[#This Row],[Belive]]</f>
        <v>4.1998410443318181E-2</v>
      </c>
    </row>
    <row r="40" spans="1:7" x14ac:dyDescent="0.25">
      <c r="A40" s="4" t="s">
        <v>114</v>
      </c>
      <c r="B40" t="s">
        <v>44</v>
      </c>
      <c r="C40">
        <v>1.7771025240000005E-2</v>
      </c>
      <c r="D40">
        <v>4.3525334243636367E-2</v>
      </c>
      <c r="E40">
        <f>Tabla6[[#This Row],[Orchard]]*0.75</f>
        <v>3.2644000682727277E-2</v>
      </c>
      <c r="F40">
        <f>Tabla6[[#This Row],[Orchard]]-Tabla6[[#This Row],[Belive]]</f>
        <v>2.5754309003636362E-2</v>
      </c>
      <c r="G40">
        <f>Tabla6[[#This Row],[Fonarte]]-Tabla6[[#This Row],[Belive]]</f>
        <v>1.4872975442727272E-2</v>
      </c>
    </row>
    <row r="41" spans="1:7" x14ac:dyDescent="0.25">
      <c r="A41" s="4" t="s">
        <v>114</v>
      </c>
      <c r="B41" t="s">
        <v>45</v>
      </c>
      <c r="C41">
        <v>1.2950377967368424E-2</v>
      </c>
      <c r="D41">
        <v>4.8184521262361113E-2</v>
      </c>
      <c r="E41">
        <f>Tabla6[[#This Row],[Orchard]]*0.75</f>
        <v>3.6138390946770835E-2</v>
      </c>
      <c r="F41">
        <f>Tabla6[[#This Row],[Orchard]]-Tabla6[[#This Row],[Belive]]</f>
        <v>3.5234143294992692E-2</v>
      </c>
      <c r="G41">
        <f>Tabla6[[#This Row],[Fonarte]]-Tabla6[[#This Row],[Belive]]</f>
        <v>2.3188012979402411E-2</v>
      </c>
    </row>
    <row r="42" spans="1:7" x14ac:dyDescent="0.25">
      <c r="A42" s="4" t="s">
        <v>114</v>
      </c>
      <c r="B42" t="s">
        <v>46</v>
      </c>
      <c r="C42">
        <v>4.9290081768000003E-2</v>
      </c>
      <c r="D42">
        <v>0.14465700155962502</v>
      </c>
      <c r="E42">
        <f>Tabla6[[#This Row],[Orchard]]*0.75</f>
        <v>0.10849275116971877</v>
      </c>
      <c r="F42">
        <f>Tabla6[[#This Row],[Orchard]]-Tabla6[[#This Row],[Belive]]</f>
        <v>9.536691979162501E-2</v>
      </c>
      <c r="G42">
        <f>Tabla6[[#This Row],[Fonarte]]-Tabla6[[#This Row],[Belive]]</f>
        <v>5.9202669401718762E-2</v>
      </c>
    </row>
    <row r="43" spans="1:7" x14ac:dyDescent="0.25">
      <c r="A43" s="4" t="s">
        <v>114</v>
      </c>
      <c r="B43" t="s">
        <v>47</v>
      </c>
      <c r="C43">
        <v>3.3158833110000008E-2</v>
      </c>
      <c r="D43">
        <v>0.30400130399171432</v>
      </c>
      <c r="E43">
        <f>Tabla6[[#This Row],[Orchard]]*0.75</f>
        <v>0.22800097799378574</v>
      </c>
      <c r="F43">
        <f>Tabla6[[#This Row],[Orchard]]-Tabla6[[#This Row],[Belive]]</f>
        <v>0.27084247088171431</v>
      </c>
      <c r="G43">
        <f>Tabla6[[#This Row],[Fonarte]]-Tabla6[[#This Row],[Belive]]</f>
        <v>0.19484214488378573</v>
      </c>
    </row>
    <row r="44" spans="1:7" x14ac:dyDescent="0.25">
      <c r="A44" s="4" t="s">
        <v>114</v>
      </c>
      <c r="B44" t="s">
        <v>48</v>
      </c>
      <c r="C44">
        <v>1.655901510792453E-2</v>
      </c>
      <c r="D44">
        <v>3.9330065313687504E-2</v>
      </c>
      <c r="E44">
        <f>Tabla6[[#This Row],[Orchard]]*0.75</f>
        <v>2.9497548985265628E-2</v>
      </c>
      <c r="F44">
        <f>Tabla6[[#This Row],[Orchard]]-Tabla6[[#This Row],[Belive]]</f>
        <v>2.2771050205762974E-2</v>
      </c>
      <c r="G44">
        <f>Tabla6[[#This Row],[Fonarte]]-Tabla6[[#This Row],[Belive]]</f>
        <v>1.2938533877341098E-2</v>
      </c>
    </row>
    <row r="45" spans="1:7" x14ac:dyDescent="0.25">
      <c r="A45" s="4" t="s">
        <v>114</v>
      </c>
      <c r="B45" t="s">
        <v>49</v>
      </c>
      <c r="C45">
        <v>7.4619777046153867E-3</v>
      </c>
      <c r="D45">
        <v>4.5995042653875003E-2</v>
      </c>
      <c r="E45">
        <f>Tabla6[[#This Row],[Orchard]]*0.75</f>
        <v>3.4496281990406254E-2</v>
      </c>
      <c r="F45">
        <f>Tabla6[[#This Row],[Orchard]]-Tabla6[[#This Row],[Belive]]</f>
        <v>3.8533064949259614E-2</v>
      </c>
      <c r="G45">
        <f>Tabla6[[#This Row],[Fonarte]]-Tabla6[[#This Row],[Belive]]</f>
        <v>2.7034304285790865E-2</v>
      </c>
    </row>
    <row r="46" spans="1:7" x14ac:dyDescent="0.25">
      <c r="A46" s="4" t="s">
        <v>114</v>
      </c>
      <c r="B46" t="s">
        <v>50</v>
      </c>
      <c r="C46">
        <v>1.203603975E-2</v>
      </c>
      <c r="D46">
        <v>0.121107654178</v>
      </c>
      <c r="E46">
        <f>Tabla6[[#This Row],[Orchard]]*0.75</f>
        <v>9.0830740633499996E-2</v>
      </c>
      <c r="F46">
        <f>Tabla6[[#This Row],[Orchard]]-Tabla6[[#This Row],[Belive]]</f>
        <v>0.10907161442799999</v>
      </c>
      <c r="G46">
        <f>Tabla6[[#This Row],[Fonarte]]-Tabla6[[#This Row],[Belive]]</f>
        <v>7.8794700883499991E-2</v>
      </c>
    </row>
    <row r="47" spans="1:7" x14ac:dyDescent="0.25">
      <c r="A47" s="4" t="s">
        <v>114</v>
      </c>
      <c r="B47" t="s">
        <v>51</v>
      </c>
      <c r="C47">
        <v>1.7548113982499999E-2</v>
      </c>
      <c r="D47">
        <v>7.34300375078E-2</v>
      </c>
      <c r="E47">
        <f>Tabla6[[#This Row],[Orchard]]*0.75</f>
        <v>5.507252813085E-2</v>
      </c>
      <c r="F47">
        <f>Tabla6[[#This Row],[Orchard]]-Tabla6[[#This Row],[Belive]]</f>
        <v>5.5881923525299998E-2</v>
      </c>
      <c r="G47">
        <f>Tabla6[[#This Row],[Fonarte]]-Tabla6[[#This Row],[Belive]]</f>
        <v>3.7524414148350005E-2</v>
      </c>
    </row>
    <row r="48" spans="1:7" x14ac:dyDescent="0.25">
      <c r="A48" s="4" t="s">
        <v>114</v>
      </c>
      <c r="B48" t="s">
        <v>52</v>
      </c>
      <c r="C48">
        <v>0</v>
      </c>
      <c r="D48">
        <v>0</v>
      </c>
      <c r="E48">
        <f>Tabla6[[#This Row],[Orchard]]*0.75</f>
        <v>0</v>
      </c>
      <c r="F48">
        <f>Tabla6[[#This Row],[Orchard]]-Tabla6[[#This Row],[Belive]]</f>
        <v>0</v>
      </c>
      <c r="G48">
        <f>Tabla6[[#This Row],[Fonarte]]-Tabla6[[#This Row],[Belive]]</f>
        <v>0</v>
      </c>
    </row>
    <row r="49" spans="1:7" x14ac:dyDescent="0.25">
      <c r="A49" s="4" t="s">
        <v>114</v>
      </c>
      <c r="B49" t="s">
        <v>53</v>
      </c>
      <c r="C49">
        <v>0</v>
      </c>
      <c r="D49">
        <v>0</v>
      </c>
      <c r="E49">
        <f>Tabla6[[#This Row],[Orchard]]*0.75</f>
        <v>0</v>
      </c>
      <c r="F49">
        <f>Tabla6[[#This Row],[Orchard]]-Tabla6[[#This Row],[Belive]]</f>
        <v>0</v>
      </c>
      <c r="G49">
        <f>Tabla6[[#This Row],[Fonarte]]-Tabla6[[#This Row],[Belive]]</f>
        <v>0</v>
      </c>
    </row>
    <row r="50" spans="1:7" x14ac:dyDescent="0.25">
      <c r="A50" s="4" t="s">
        <v>114</v>
      </c>
      <c r="B50" t="s">
        <v>54</v>
      </c>
      <c r="C50">
        <v>3.4186073142857147E-2</v>
      </c>
      <c r="D50">
        <v>7.580627802666666E-2</v>
      </c>
      <c r="E50">
        <f>Tabla6[[#This Row],[Orchard]]*0.75</f>
        <v>5.6854708519999991E-2</v>
      </c>
      <c r="F50">
        <f>Tabla6[[#This Row],[Orchard]]-Tabla6[[#This Row],[Belive]]</f>
        <v>4.1620204883809513E-2</v>
      </c>
      <c r="G50">
        <f>Tabla6[[#This Row],[Fonarte]]-Tabla6[[#This Row],[Belive]]</f>
        <v>2.2668635377142844E-2</v>
      </c>
    </row>
    <row r="51" spans="1:7" x14ac:dyDescent="0.25">
      <c r="A51" s="4" t="s">
        <v>114</v>
      </c>
      <c r="B51" t="s">
        <v>55</v>
      </c>
      <c r="C51">
        <v>0</v>
      </c>
      <c r="D51">
        <v>0</v>
      </c>
      <c r="E51">
        <f>Tabla6[[#This Row],[Orchard]]*0.75</f>
        <v>0</v>
      </c>
      <c r="F51">
        <f>Tabla6[[#This Row],[Orchard]]-Tabla6[[#This Row],[Belive]]</f>
        <v>0</v>
      </c>
      <c r="G51">
        <f>Tabla6[[#This Row],[Fonarte]]-Tabla6[[#This Row],[Belive]]</f>
        <v>0</v>
      </c>
    </row>
    <row r="52" spans="1:7" x14ac:dyDescent="0.25">
      <c r="A52" s="4" t="s">
        <v>114</v>
      </c>
      <c r="B52" t="s">
        <v>56</v>
      </c>
      <c r="C52">
        <v>6.4566768600000015E-3</v>
      </c>
      <c r="D52">
        <v>0.1210727370392857</v>
      </c>
      <c r="E52">
        <f>Tabla6[[#This Row],[Orchard]]*0.75</f>
        <v>9.0804552779464281E-2</v>
      </c>
      <c r="F52">
        <f>Tabla6[[#This Row],[Orchard]]-Tabla6[[#This Row],[Belive]]</f>
        <v>0.1146160601792857</v>
      </c>
      <c r="G52">
        <f>Tabla6[[#This Row],[Fonarte]]-Tabla6[[#This Row],[Belive]]</f>
        <v>8.4347875919464285E-2</v>
      </c>
    </row>
    <row r="53" spans="1:7" x14ac:dyDescent="0.25">
      <c r="A53" s="4" t="s">
        <v>114</v>
      </c>
      <c r="B53" t="s">
        <v>57</v>
      </c>
      <c r="C53">
        <v>1.602327357692308E-2</v>
      </c>
      <c r="D53">
        <v>0.15288407798950002</v>
      </c>
      <c r="E53">
        <f>Tabla6[[#This Row],[Orchard]]*0.75</f>
        <v>0.11466305849212502</v>
      </c>
      <c r="F53">
        <f>Tabla6[[#This Row],[Orchard]]-Tabla6[[#This Row],[Belive]]</f>
        <v>0.13686080441257695</v>
      </c>
      <c r="G53">
        <f>Tabla6[[#This Row],[Fonarte]]-Tabla6[[#This Row],[Belive]]</f>
        <v>9.8639784915201936E-2</v>
      </c>
    </row>
    <row r="54" spans="1:7" x14ac:dyDescent="0.25">
      <c r="A54" s="4" t="s">
        <v>114</v>
      </c>
      <c r="B54" t="s">
        <v>58</v>
      </c>
      <c r="C54">
        <v>4.0398213780000004E-2</v>
      </c>
      <c r="D54">
        <v>0.18788098880025</v>
      </c>
      <c r="E54">
        <f>Tabla6[[#This Row],[Orchard]]*0.75</f>
        <v>0.14091074160018752</v>
      </c>
      <c r="F54">
        <f>Tabla6[[#This Row],[Orchard]]-Tabla6[[#This Row],[Belive]]</f>
        <v>0.14748277502025001</v>
      </c>
      <c r="G54">
        <f>Tabla6[[#This Row],[Fonarte]]-Tabla6[[#This Row],[Belive]]</f>
        <v>0.10051252782018752</v>
      </c>
    </row>
    <row r="55" spans="1:7" x14ac:dyDescent="0.25">
      <c r="A55" s="4" t="s">
        <v>114</v>
      </c>
      <c r="B55" t="s">
        <v>59</v>
      </c>
      <c r="C55">
        <v>7.5329185371428567E-3</v>
      </c>
      <c r="D55">
        <v>4.7133460030666659E-2</v>
      </c>
      <c r="E55">
        <f>Tabla6[[#This Row],[Orchard]]*0.75</f>
        <v>3.5350095022999996E-2</v>
      </c>
      <c r="F55">
        <f>Tabla6[[#This Row],[Orchard]]-Tabla6[[#This Row],[Belive]]</f>
        <v>3.9600541493523801E-2</v>
      </c>
      <c r="G55">
        <f>Tabla6[[#This Row],[Fonarte]]-Tabla6[[#This Row],[Belive]]</f>
        <v>2.7817176485857138E-2</v>
      </c>
    </row>
    <row r="56" spans="1:7" x14ac:dyDescent="0.25">
      <c r="A56" s="4" t="s">
        <v>114</v>
      </c>
      <c r="B56" t="s">
        <v>60</v>
      </c>
      <c r="C56">
        <v>2.2111329375000006E-2</v>
      </c>
      <c r="D56">
        <v>1.9074114877E-2</v>
      </c>
      <c r="E56">
        <f>Tabla6[[#This Row],[Orchard]]*0.75</f>
        <v>1.4305586157749999E-2</v>
      </c>
      <c r="F56">
        <f>Tabla6[[#This Row],[Orchard]]-Tabla6[[#This Row],[Belive]]</f>
        <v>-3.0372144980000057E-3</v>
      </c>
      <c r="G56">
        <f>Tabla6[[#This Row],[Fonarte]]-Tabla6[[#This Row],[Belive]]</f>
        <v>-7.8057432172500066E-3</v>
      </c>
    </row>
    <row r="57" spans="1:7" x14ac:dyDescent="0.25">
      <c r="A57" s="4" t="s">
        <v>114</v>
      </c>
      <c r="B57" t="s">
        <v>61</v>
      </c>
      <c r="C57">
        <v>5.7399987913043463E-4</v>
      </c>
      <c r="D57">
        <v>1.8197200366933338E-2</v>
      </c>
      <c r="E57">
        <f>Tabla6[[#This Row],[Orchard]]*0.75</f>
        <v>1.3647900275200003E-2</v>
      </c>
      <c r="F57">
        <f>Tabla6[[#This Row],[Orchard]]-Tabla6[[#This Row],[Belive]]</f>
        <v>1.7623200487802904E-2</v>
      </c>
      <c r="G57">
        <f>Tabla6[[#This Row],[Fonarte]]-Tabla6[[#This Row],[Belive]]</f>
        <v>1.3073900396069569E-2</v>
      </c>
    </row>
    <row r="58" spans="1:7" x14ac:dyDescent="0.25">
      <c r="A58" s="4" t="s">
        <v>114</v>
      </c>
      <c r="B58" t="s">
        <v>62</v>
      </c>
      <c r="C58">
        <v>1.6253811810000001E-2</v>
      </c>
      <c r="D58">
        <v>8.7003786566124994E-2</v>
      </c>
      <c r="E58">
        <f>Tabla6[[#This Row],[Orchard]]*0.75</f>
        <v>6.5252839924593742E-2</v>
      </c>
      <c r="F58">
        <f>Tabla6[[#This Row],[Orchard]]-Tabla6[[#This Row],[Belive]]</f>
        <v>7.0749974756124989E-2</v>
      </c>
      <c r="G58">
        <f>Tabla6[[#This Row],[Fonarte]]-Tabla6[[#This Row],[Belive]]</f>
        <v>4.8999028114593737E-2</v>
      </c>
    </row>
    <row r="59" spans="1:7" x14ac:dyDescent="0.25">
      <c r="A59" s="4" t="s">
        <v>114</v>
      </c>
      <c r="B59" t="s">
        <v>63</v>
      </c>
      <c r="C59">
        <v>2.2181660999999997E-3</v>
      </c>
      <c r="D59">
        <v>8.6893439859999991E-3</v>
      </c>
      <c r="E59">
        <f>Tabla6[[#This Row],[Orchard]]*0.75</f>
        <v>6.5170079894999993E-3</v>
      </c>
      <c r="F59">
        <f>Tabla6[[#This Row],[Orchard]]-Tabla6[[#This Row],[Belive]]</f>
        <v>6.4711778859999989E-3</v>
      </c>
      <c r="G59">
        <f>Tabla6[[#This Row],[Fonarte]]-Tabla6[[#This Row],[Belive]]</f>
        <v>4.2988418894999991E-3</v>
      </c>
    </row>
    <row r="60" spans="1:7" x14ac:dyDescent="0.25">
      <c r="A60" s="4" t="s">
        <v>114</v>
      </c>
      <c r="B60" t="s">
        <v>64</v>
      </c>
      <c r="C60">
        <v>1.1824047090000001E-2</v>
      </c>
      <c r="D60">
        <v>6.4652062732200005E-2</v>
      </c>
      <c r="E60">
        <f>Tabla6[[#This Row],[Orchard]]*0.75</f>
        <v>4.8489047049150004E-2</v>
      </c>
      <c r="F60">
        <f>Tabla6[[#This Row],[Orchard]]-Tabla6[[#This Row],[Belive]]</f>
        <v>5.2828015642200007E-2</v>
      </c>
      <c r="G60">
        <f>Tabla6[[#This Row],[Fonarte]]-Tabla6[[#This Row],[Belive]]</f>
        <v>3.6664999959149999E-2</v>
      </c>
    </row>
    <row r="61" spans="1:7" x14ac:dyDescent="0.25">
      <c r="A61" s="4" t="s">
        <v>114</v>
      </c>
      <c r="B61" t="s">
        <v>65</v>
      </c>
      <c r="C61">
        <v>2.5720515051428573E-2</v>
      </c>
      <c r="D61">
        <v>5.1300388242199998E-2</v>
      </c>
      <c r="E61">
        <f>Tabla6[[#This Row],[Orchard]]*0.75</f>
        <v>3.8475291181649995E-2</v>
      </c>
      <c r="F61">
        <f>Tabla6[[#This Row],[Orchard]]-Tabla6[[#This Row],[Belive]]</f>
        <v>2.5579873190771426E-2</v>
      </c>
      <c r="G61">
        <f>Tabla6[[#This Row],[Fonarte]]-Tabla6[[#This Row],[Belive]]</f>
        <v>1.2754776130221423E-2</v>
      </c>
    </row>
    <row r="62" spans="1:7" x14ac:dyDescent="0.25">
      <c r="A62" s="4" t="s">
        <v>114</v>
      </c>
      <c r="B62" t="s">
        <v>66</v>
      </c>
      <c r="C62">
        <v>2.8215122850000003E-2</v>
      </c>
      <c r="D62">
        <v>8.1533712969E-2</v>
      </c>
      <c r="E62">
        <f>Tabla6[[#This Row],[Orchard]]*0.75</f>
        <v>6.115028472675E-2</v>
      </c>
      <c r="F62">
        <f>Tabla6[[#This Row],[Orchard]]-Tabla6[[#This Row],[Belive]]</f>
        <v>5.3318590118999996E-2</v>
      </c>
      <c r="G62">
        <f>Tabla6[[#This Row],[Fonarte]]-Tabla6[[#This Row],[Belive]]</f>
        <v>3.2935161876749997E-2</v>
      </c>
    </row>
    <row r="63" spans="1:7" x14ac:dyDescent="0.25">
      <c r="A63" s="4" t="s">
        <v>114</v>
      </c>
      <c r="B63" t="s">
        <v>67</v>
      </c>
      <c r="C63">
        <v>1.267771314857143E-2</v>
      </c>
      <c r="D63">
        <v>0.11369483407133334</v>
      </c>
      <c r="E63">
        <f>Tabla6[[#This Row],[Orchard]]*0.75</f>
        <v>8.5271125553499999E-2</v>
      </c>
      <c r="F63">
        <f>Tabla6[[#This Row],[Orchard]]-Tabla6[[#This Row],[Belive]]</f>
        <v>0.10101712092276191</v>
      </c>
      <c r="G63">
        <f>Tabla6[[#This Row],[Fonarte]]-Tabla6[[#This Row],[Belive]]</f>
        <v>7.2593412404928573E-2</v>
      </c>
    </row>
    <row r="64" spans="1:7" x14ac:dyDescent="0.25">
      <c r="A64" s="4" t="s">
        <v>114</v>
      </c>
      <c r="B64" t="s">
        <v>68</v>
      </c>
      <c r="C64">
        <v>0</v>
      </c>
      <c r="D64">
        <v>0</v>
      </c>
      <c r="E64">
        <f>Tabla6[[#This Row],[Orchard]]*0.75</f>
        <v>0</v>
      </c>
      <c r="F64">
        <f>Tabla6[[#This Row],[Orchard]]-Tabla6[[#This Row],[Belive]]</f>
        <v>0</v>
      </c>
      <c r="G64">
        <f>Tabla6[[#This Row],[Fonarte]]-Tabla6[[#This Row],[Belive]]</f>
        <v>0</v>
      </c>
    </row>
    <row r="65" spans="1:7" x14ac:dyDescent="0.25">
      <c r="A65" s="4" t="s">
        <v>114</v>
      </c>
      <c r="B65" t="s">
        <v>69</v>
      </c>
      <c r="C65">
        <v>0</v>
      </c>
      <c r="D65">
        <v>0</v>
      </c>
      <c r="E65">
        <f>Tabla6[[#This Row],[Orchard]]*0.75</f>
        <v>0</v>
      </c>
      <c r="F65">
        <f>Tabla6[[#This Row],[Orchard]]-Tabla6[[#This Row],[Belive]]</f>
        <v>0</v>
      </c>
      <c r="G65">
        <f>Tabla6[[#This Row],[Fonarte]]-Tabla6[[#This Row],[Belive]]</f>
        <v>0</v>
      </c>
    </row>
    <row r="66" spans="1:7" x14ac:dyDescent="0.25">
      <c r="A66" s="4" t="s">
        <v>114</v>
      </c>
      <c r="B66" t="s">
        <v>70</v>
      </c>
      <c r="C66">
        <v>1.1151444600000001E-2</v>
      </c>
      <c r="D66">
        <v>2.9697633863749996E-2</v>
      </c>
      <c r="E66">
        <f>Tabla6[[#This Row],[Orchard]]*0.75</f>
        <v>2.2273225397812499E-2</v>
      </c>
      <c r="F66">
        <f>Tabla6[[#This Row],[Orchard]]-Tabla6[[#This Row],[Belive]]</f>
        <v>1.8546189263749995E-2</v>
      </c>
      <c r="G66">
        <f>Tabla6[[#This Row],[Fonarte]]-Tabla6[[#This Row],[Belive]]</f>
        <v>1.1121780797812498E-2</v>
      </c>
    </row>
    <row r="67" spans="1:7" x14ac:dyDescent="0.25">
      <c r="A67" s="4" t="s">
        <v>114</v>
      </c>
      <c r="B67" t="s">
        <v>71</v>
      </c>
      <c r="C67">
        <v>0</v>
      </c>
      <c r="D67">
        <v>0</v>
      </c>
      <c r="E67">
        <f>Tabla6[[#This Row],[Orchard]]*0.75</f>
        <v>0</v>
      </c>
      <c r="F67">
        <f>Tabla6[[#This Row],[Orchard]]-Tabla6[[#This Row],[Belive]]</f>
        <v>0</v>
      </c>
      <c r="G67">
        <f>Tabla6[[#This Row],[Fonarte]]-Tabla6[[#This Row],[Belive]]</f>
        <v>0</v>
      </c>
    </row>
    <row r="68" spans="1:7" x14ac:dyDescent="0.25">
      <c r="A68" s="4" t="s">
        <v>114</v>
      </c>
      <c r="B68" t="s">
        <v>72</v>
      </c>
      <c r="C68">
        <v>3.1849473982500001E-2</v>
      </c>
      <c r="D68">
        <v>0.28815304597200003</v>
      </c>
      <c r="E68">
        <f>Tabla6[[#This Row],[Orchard]]*0.75</f>
        <v>0.21611478447900001</v>
      </c>
      <c r="F68">
        <f>Tabla6[[#This Row],[Orchard]]-Tabla6[[#This Row],[Belive]]</f>
        <v>0.25630357198950005</v>
      </c>
      <c r="G68">
        <f>Tabla6[[#This Row],[Fonarte]]-Tabla6[[#This Row],[Belive]]</f>
        <v>0.18426531049650002</v>
      </c>
    </row>
    <row r="69" spans="1:7" x14ac:dyDescent="0.25">
      <c r="A69" s="4" t="s">
        <v>114</v>
      </c>
      <c r="B69" t="s">
        <v>73</v>
      </c>
      <c r="C69">
        <v>0</v>
      </c>
      <c r="D69">
        <v>0</v>
      </c>
      <c r="E69">
        <f>Tabla6[[#This Row],[Orchard]]*0.75</f>
        <v>0</v>
      </c>
      <c r="F69">
        <f>Tabla6[[#This Row],[Orchard]]-Tabla6[[#This Row],[Belive]]</f>
        <v>0</v>
      </c>
      <c r="G69">
        <f>Tabla6[[#This Row],[Fonarte]]-Tabla6[[#This Row],[Belive]]</f>
        <v>0</v>
      </c>
    </row>
    <row r="70" spans="1:7" x14ac:dyDescent="0.25">
      <c r="A70" s="4" t="s">
        <v>114</v>
      </c>
      <c r="B70" t="s">
        <v>74</v>
      </c>
      <c r="C70">
        <v>1.920308418E-2</v>
      </c>
      <c r="D70">
        <v>9.013944704650001E-2</v>
      </c>
      <c r="E70">
        <f>Tabla6[[#This Row],[Orchard]]*0.75</f>
        <v>6.7604585284875007E-2</v>
      </c>
      <c r="F70">
        <f>Tabla6[[#This Row],[Orchard]]-Tabla6[[#This Row],[Belive]]</f>
        <v>7.0936362866500013E-2</v>
      </c>
      <c r="G70">
        <f>Tabla6[[#This Row],[Fonarte]]-Tabla6[[#This Row],[Belive]]</f>
        <v>4.8401501104875011E-2</v>
      </c>
    </row>
    <row r="71" spans="1:7" x14ac:dyDescent="0.25">
      <c r="A71" s="4" t="s">
        <v>114</v>
      </c>
      <c r="B71" t="s">
        <v>75</v>
      </c>
      <c r="C71">
        <v>0</v>
      </c>
      <c r="D71">
        <v>0</v>
      </c>
      <c r="E71">
        <f>Tabla6[[#This Row],[Orchard]]*0.75</f>
        <v>0</v>
      </c>
      <c r="F71">
        <f>Tabla6[[#This Row],[Orchard]]-Tabla6[[#This Row],[Belive]]</f>
        <v>0</v>
      </c>
      <c r="G71">
        <f>Tabla6[[#This Row],[Fonarte]]-Tabla6[[#This Row],[Belive]]</f>
        <v>0</v>
      </c>
    </row>
    <row r="72" spans="1:7" x14ac:dyDescent="0.25">
      <c r="A72" s="4" t="s">
        <v>114</v>
      </c>
      <c r="B72" t="s">
        <v>76</v>
      </c>
      <c r="C72">
        <v>0</v>
      </c>
      <c r="D72">
        <v>0</v>
      </c>
      <c r="E72">
        <f>Tabla6[[#This Row],[Orchard]]*0.75</f>
        <v>0</v>
      </c>
      <c r="F72">
        <f>Tabla6[[#This Row],[Orchard]]-Tabla6[[#This Row],[Belive]]</f>
        <v>0</v>
      </c>
      <c r="G72">
        <f>Tabla6[[#This Row],[Fonarte]]-Tabla6[[#This Row],[Belive]]</f>
        <v>0</v>
      </c>
    </row>
    <row r="73" spans="1:7" x14ac:dyDescent="0.25">
      <c r="A73" s="4" t="s">
        <v>114</v>
      </c>
      <c r="B73" t="s">
        <v>77</v>
      </c>
      <c r="C73">
        <v>7.3563895440000001E-3</v>
      </c>
      <c r="D73">
        <v>8.5837303390000008E-2</v>
      </c>
      <c r="E73">
        <f>Tabla6[[#This Row],[Orchard]]*0.75</f>
        <v>6.4377977542500006E-2</v>
      </c>
      <c r="F73">
        <f>Tabla6[[#This Row],[Orchard]]-Tabla6[[#This Row],[Belive]]</f>
        <v>7.8480913846000006E-2</v>
      </c>
      <c r="G73">
        <f>Tabla6[[#This Row],[Fonarte]]-Tabla6[[#This Row],[Belive]]</f>
        <v>5.7021587998500003E-2</v>
      </c>
    </row>
    <row r="74" spans="1:7" x14ac:dyDescent="0.25">
      <c r="A74" s="4" t="s">
        <v>114</v>
      </c>
      <c r="B74" t="s">
        <v>78</v>
      </c>
      <c r="C74">
        <v>0</v>
      </c>
      <c r="D74">
        <v>0</v>
      </c>
      <c r="E74">
        <f>Tabla6[[#This Row],[Orchard]]*0.75</f>
        <v>0</v>
      </c>
      <c r="F74">
        <f>Tabla6[[#This Row],[Orchard]]-Tabla6[[#This Row],[Belive]]</f>
        <v>0</v>
      </c>
      <c r="G74">
        <f>Tabla6[[#This Row],[Fonarte]]-Tabla6[[#This Row],[Belive]]</f>
        <v>0</v>
      </c>
    </row>
    <row r="75" spans="1:7" x14ac:dyDescent="0.25">
      <c r="A75" s="4" t="s">
        <v>114</v>
      </c>
      <c r="B75" t="s">
        <v>79</v>
      </c>
      <c r="C75">
        <v>6.6947543280000011E-3</v>
      </c>
      <c r="D75">
        <v>2.5497084263333334E-2</v>
      </c>
      <c r="E75">
        <f>Tabla6[[#This Row],[Orchard]]*0.75</f>
        <v>1.9122813197500001E-2</v>
      </c>
      <c r="F75">
        <f>Tabla6[[#This Row],[Orchard]]-Tabla6[[#This Row],[Belive]]</f>
        <v>1.8802329935333331E-2</v>
      </c>
      <c r="G75">
        <f>Tabla6[[#This Row],[Fonarte]]-Tabla6[[#This Row],[Belive]]</f>
        <v>1.24280588695E-2</v>
      </c>
    </row>
    <row r="76" spans="1:7" x14ac:dyDescent="0.25">
      <c r="A76" s="4" t="s">
        <v>114</v>
      </c>
      <c r="B76" t="s">
        <v>80</v>
      </c>
      <c r="C76">
        <v>7.3229807699999993E-3</v>
      </c>
      <c r="D76">
        <v>2.0494744530249999E-2</v>
      </c>
      <c r="E76">
        <f>Tabla6[[#This Row],[Orchard]]*0.75</f>
        <v>1.5371058397687499E-2</v>
      </c>
      <c r="F76">
        <f>Tabla6[[#This Row],[Orchard]]-Tabla6[[#This Row],[Belive]]</f>
        <v>1.317176376025E-2</v>
      </c>
      <c r="G76">
        <f>Tabla6[[#This Row],[Fonarte]]-Tabla6[[#This Row],[Belive]]</f>
        <v>8.0480776276874999E-3</v>
      </c>
    </row>
    <row r="77" spans="1:7" x14ac:dyDescent="0.25">
      <c r="A77" s="4" t="s">
        <v>114</v>
      </c>
      <c r="B77" t="s">
        <v>81</v>
      </c>
      <c r="C77">
        <v>2.28609E-2</v>
      </c>
      <c r="D77">
        <v>0.1423072600062</v>
      </c>
      <c r="E77">
        <f>Tabla6[[#This Row],[Orchard]]*0.75</f>
        <v>0.10673044500465001</v>
      </c>
      <c r="F77">
        <f>Tabla6[[#This Row],[Orchard]]-Tabla6[[#This Row],[Belive]]</f>
        <v>0.1194463600062</v>
      </c>
      <c r="G77">
        <f>Tabla6[[#This Row],[Fonarte]]-Tabla6[[#This Row],[Belive]]</f>
        <v>8.3869545004650006E-2</v>
      </c>
    </row>
    <row r="78" spans="1:7" x14ac:dyDescent="0.25">
      <c r="A78" s="4" t="s">
        <v>114</v>
      </c>
      <c r="B78" t="s">
        <v>82</v>
      </c>
      <c r="C78">
        <v>0</v>
      </c>
      <c r="D78">
        <v>0</v>
      </c>
      <c r="E78">
        <f>Tabla6[[#This Row],[Orchard]]*0.75</f>
        <v>0</v>
      </c>
      <c r="F78">
        <f>Tabla6[[#This Row],[Orchard]]-Tabla6[[#This Row],[Belive]]</f>
        <v>0</v>
      </c>
      <c r="G78">
        <f>Tabla6[[#This Row],[Fonarte]]-Tabla6[[#This Row],[Belive]]</f>
        <v>0</v>
      </c>
    </row>
    <row r="79" spans="1:7" x14ac:dyDescent="0.25">
      <c r="A79" s="4" t="s">
        <v>114</v>
      </c>
      <c r="B79" t="s">
        <v>83</v>
      </c>
      <c r="C79">
        <v>8.391188925000001E-3</v>
      </c>
      <c r="D79">
        <v>6.4946183157800014E-2</v>
      </c>
      <c r="E79">
        <f>Tabla6[[#This Row],[Orchard]]*0.75</f>
        <v>4.870963736835001E-2</v>
      </c>
      <c r="F79">
        <f>Tabla6[[#This Row],[Orchard]]-Tabla6[[#This Row],[Belive]]</f>
        <v>5.6554994232800013E-2</v>
      </c>
      <c r="G79">
        <f>Tabla6[[#This Row],[Fonarte]]-Tabla6[[#This Row],[Belive]]</f>
        <v>4.0318448443350009E-2</v>
      </c>
    </row>
    <row r="80" spans="1:7" x14ac:dyDescent="0.25">
      <c r="A80" s="4" t="s">
        <v>114</v>
      </c>
      <c r="B80" t="s">
        <v>84</v>
      </c>
      <c r="C80">
        <v>9.0655929000000007E-3</v>
      </c>
      <c r="D80">
        <v>1.5158141720666665E-2</v>
      </c>
      <c r="E80">
        <f>Tabla6[[#This Row],[Orchard]]*0.75</f>
        <v>1.1368606290499999E-2</v>
      </c>
      <c r="F80">
        <f>Tabla6[[#This Row],[Orchard]]-Tabla6[[#This Row],[Belive]]</f>
        <v>6.0925488206666645E-3</v>
      </c>
      <c r="G80">
        <f>Tabla6[[#This Row],[Fonarte]]-Tabla6[[#This Row],[Belive]]</f>
        <v>2.3030133904999982E-3</v>
      </c>
    </row>
    <row r="81" spans="1:7" x14ac:dyDescent="0.25">
      <c r="A81" s="4" t="s">
        <v>114</v>
      </c>
      <c r="B81" t="s">
        <v>85</v>
      </c>
      <c r="C81">
        <v>0</v>
      </c>
      <c r="D81">
        <v>0</v>
      </c>
      <c r="E81">
        <f>Tabla6[[#This Row],[Orchard]]*0.75</f>
        <v>0</v>
      </c>
      <c r="F81">
        <f>Tabla6[[#This Row],[Orchard]]-Tabla6[[#This Row],[Belive]]</f>
        <v>0</v>
      </c>
      <c r="G81">
        <f>Tabla6[[#This Row],[Fonarte]]-Tabla6[[#This Row],[Belive]]</f>
        <v>0</v>
      </c>
    </row>
    <row r="82" spans="1:7" x14ac:dyDescent="0.25">
      <c r="A82" s="4" t="s">
        <v>114</v>
      </c>
      <c r="B82" t="s">
        <v>86</v>
      </c>
      <c r="C82">
        <v>1.3033709999999999E-4</v>
      </c>
      <c r="D82">
        <v>7.6196148209999995E-2</v>
      </c>
      <c r="E82">
        <f>Tabla6[[#This Row],[Orchard]]*0.75</f>
        <v>5.71471111575E-2</v>
      </c>
      <c r="F82">
        <f>Tabla6[[#This Row],[Orchard]]-Tabla6[[#This Row],[Belive]]</f>
        <v>7.6065811109999992E-2</v>
      </c>
      <c r="G82">
        <f>Tabla6[[#This Row],[Fonarte]]-Tabla6[[#This Row],[Belive]]</f>
        <v>5.7016774057499997E-2</v>
      </c>
    </row>
    <row r="83" spans="1:7" x14ac:dyDescent="0.25">
      <c r="A83" s="4" t="s">
        <v>114</v>
      </c>
      <c r="B83" t="s">
        <v>87</v>
      </c>
      <c r="C83">
        <v>3.3615000000000003E-5</v>
      </c>
      <c r="D83">
        <v>1.0221025680000001E-2</v>
      </c>
      <c r="E83">
        <f>Tabla6[[#This Row],[Orchard]]*0.75</f>
        <v>7.6657692600000001E-3</v>
      </c>
      <c r="F83">
        <f>Tabla6[[#This Row],[Orchard]]-Tabla6[[#This Row],[Belive]]</f>
        <v>1.018741068E-2</v>
      </c>
      <c r="G83">
        <f>Tabla6[[#This Row],[Fonarte]]-Tabla6[[#This Row],[Belive]]</f>
        <v>7.6321542600000002E-3</v>
      </c>
    </row>
    <row r="84" spans="1:7" x14ac:dyDescent="0.25">
      <c r="A84" s="4" t="s">
        <v>114</v>
      </c>
      <c r="B84" t="s">
        <v>88</v>
      </c>
      <c r="C84">
        <v>0</v>
      </c>
      <c r="D84">
        <v>0</v>
      </c>
      <c r="E84">
        <f>Tabla6[[#This Row],[Orchard]]*0.75</f>
        <v>0</v>
      </c>
      <c r="F84">
        <f>Tabla6[[#This Row],[Orchard]]-Tabla6[[#This Row],[Belive]]</f>
        <v>0</v>
      </c>
      <c r="G84">
        <f>Tabla6[[#This Row],[Fonarte]]-Tabla6[[#This Row],[Belive]]</f>
        <v>0</v>
      </c>
    </row>
    <row r="85" spans="1:7" x14ac:dyDescent="0.25">
      <c r="A85" s="4" t="s">
        <v>114</v>
      </c>
      <c r="B85" t="s">
        <v>89</v>
      </c>
      <c r="C85">
        <v>1.6200000000000001E-5</v>
      </c>
      <c r="D85">
        <v>1.5654486669E-2</v>
      </c>
      <c r="E85">
        <f>Tabla6[[#This Row],[Orchard]]*0.75</f>
        <v>1.1740865001749999E-2</v>
      </c>
      <c r="F85">
        <f>Tabla6[[#This Row],[Orchard]]-Tabla6[[#This Row],[Belive]]</f>
        <v>1.5638286668999999E-2</v>
      </c>
      <c r="G85">
        <f>Tabla6[[#This Row],[Fonarte]]-Tabla6[[#This Row],[Belive]]</f>
        <v>1.172466500175E-2</v>
      </c>
    </row>
    <row r="86" spans="1:7" x14ac:dyDescent="0.25">
      <c r="A86" s="4" t="s">
        <v>114</v>
      </c>
      <c r="B86" t="s">
        <v>90</v>
      </c>
      <c r="C86">
        <v>0</v>
      </c>
      <c r="D86">
        <v>0</v>
      </c>
      <c r="E86">
        <f>Tabla6[[#This Row],[Orchard]]*0.75</f>
        <v>0</v>
      </c>
      <c r="F86">
        <f>Tabla6[[#This Row],[Orchard]]-Tabla6[[#This Row],[Belive]]</f>
        <v>0</v>
      </c>
      <c r="G86">
        <f>Tabla6[[#This Row],[Fonarte]]-Tabla6[[#This Row],[Belive]]</f>
        <v>0</v>
      </c>
    </row>
    <row r="87" spans="1:7" x14ac:dyDescent="0.25">
      <c r="A87" s="4" t="s">
        <v>114</v>
      </c>
      <c r="B87" t="s">
        <v>91</v>
      </c>
      <c r="C87">
        <v>0</v>
      </c>
      <c r="D87">
        <v>0</v>
      </c>
      <c r="E87">
        <f>Tabla6[[#This Row],[Orchard]]*0.75</f>
        <v>0</v>
      </c>
      <c r="F87">
        <f>Tabla6[[#This Row],[Orchard]]-Tabla6[[#This Row],[Belive]]</f>
        <v>0</v>
      </c>
      <c r="G87">
        <f>Tabla6[[#This Row],[Fonarte]]-Tabla6[[#This Row],[Belive]]</f>
        <v>0</v>
      </c>
    </row>
    <row r="88" spans="1:7" x14ac:dyDescent="0.25">
      <c r="A88" s="4" t="s">
        <v>114</v>
      </c>
      <c r="B88" t="s">
        <v>92</v>
      </c>
      <c r="C88">
        <v>0</v>
      </c>
      <c r="D88">
        <v>0</v>
      </c>
      <c r="E88">
        <f>Tabla6[[#This Row],[Orchard]]*0.75</f>
        <v>0</v>
      </c>
      <c r="F88">
        <f>Tabla6[[#This Row],[Orchard]]-Tabla6[[#This Row],[Belive]]</f>
        <v>0</v>
      </c>
      <c r="G88">
        <f>Tabla6[[#This Row],[Fonarte]]-Tabla6[[#This Row],[Belive]]</f>
        <v>0</v>
      </c>
    </row>
    <row r="89" spans="1:7" x14ac:dyDescent="0.25">
      <c r="A89" s="4" t="s">
        <v>114</v>
      </c>
      <c r="B89" t="s">
        <v>93</v>
      </c>
      <c r="C89">
        <v>0</v>
      </c>
      <c r="D89">
        <v>0</v>
      </c>
      <c r="E89">
        <f>Tabla6[[#This Row],[Orchard]]*0.75</f>
        <v>0</v>
      </c>
      <c r="F89">
        <f>Tabla6[[#This Row],[Orchard]]-Tabla6[[#This Row],[Belive]]</f>
        <v>0</v>
      </c>
      <c r="G89">
        <f>Tabla6[[#This Row],[Fonarte]]-Tabla6[[#This Row],[Belive]]</f>
        <v>0</v>
      </c>
    </row>
    <row r="90" spans="1:7" x14ac:dyDescent="0.25">
      <c r="A90" s="4" t="s">
        <v>114</v>
      </c>
      <c r="B90" t="s">
        <v>94</v>
      </c>
      <c r="C90">
        <v>1.1016000000000001E-3</v>
      </c>
      <c r="D90">
        <v>4.8626677447E-2</v>
      </c>
      <c r="E90">
        <f>Tabla6[[#This Row],[Orchard]]*0.75</f>
        <v>3.647000808525E-2</v>
      </c>
      <c r="F90">
        <f>Tabla6[[#This Row],[Orchard]]-Tabla6[[#This Row],[Belive]]</f>
        <v>4.7525077446999998E-2</v>
      </c>
      <c r="G90">
        <f>Tabla6[[#This Row],[Fonarte]]-Tabla6[[#This Row],[Belive]]</f>
        <v>3.5368408085249999E-2</v>
      </c>
    </row>
    <row r="91" spans="1:7" x14ac:dyDescent="0.25">
      <c r="A91" s="4" t="s">
        <v>114</v>
      </c>
      <c r="B91" t="s">
        <v>95</v>
      </c>
      <c r="C91">
        <v>3.5640000000000004E-4</v>
      </c>
      <c r="D91">
        <v>1.1073138971999999E-2</v>
      </c>
      <c r="E91">
        <f>Tabla6[[#This Row],[Orchard]]*0.75</f>
        <v>8.3048542289999999E-3</v>
      </c>
      <c r="F91">
        <f>Tabla6[[#This Row],[Orchard]]-Tabla6[[#This Row],[Belive]]</f>
        <v>1.0716738972E-2</v>
      </c>
      <c r="G91">
        <f>Tabla6[[#This Row],[Fonarte]]-Tabla6[[#This Row],[Belive]]</f>
        <v>7.9484542290000001E-3</v>
      </c>
    </row>
    <row r="92" spans="1:7" x14ac:dyDescent="0.25">
      <c r="A92" s="4" t="s">
        <v>114</v>
      </c>
      <c r="B92" t="s">
        <v>96</v>
      </c>
      <c r="C92">
        <v>8.9100000000000008E-4</v>
      </c>
      <c r="D92">
        <v>0.10276583511599999</v>
      </c>
      <c r="E92">
        <f>Tabla6[[#This Row],[Orchard]]*0.75</f>
        <v>7.7074376336999983E-2</v>
      </c>
      <c r="F92">
        <f>Tabla6[[#This Row],[Orchard]]-Tabla6[[#This Row],[Belive]]</f>
        <v>0.10187483511599998</v>
      </c>
      <c r="G92">
        <f>Tabla6[[#This Row],[Fonarte]]-Tabla6[[#This Row],[Belive]]</f>
        <v>7.6183376336999981E-2</v>
      </c>
    </row>
    <row r="93" spans="1:7" x14ac:dyDescent="0.25">
      <c r="A93" s="4" t="s">
        <v>114</v>
      </c>
      <c r="B93" t="s">
        <v>97</v>
      </c>
      <c r="C93">
        <v>4.6980000000000004E-4</v>
      </c>
      <c r="D93">
        <v>1.1094162396000001E-2</v>
      </c>
      <c r="E93">
        <f>Tabla6[[#This Row],[Orchard]]*0.75</f>
        <v>8.320621797000001E-3</v>
      </c>
      <c r="F93">
        <f>Tabla6[[#This Row],[Orchard]]-Tabla6[[#This Row],[Belive]]</f>
        <v>1.0624362396000002E-2</v>
      </c>
      <c r="G93">
        <f>Tabla6[[#This Row],[Fonarte]]-Tabla6[[#This Row],[Belive]]</f>
        <v>7.8508217970000016E-3</v>
      </c>
    </row>
    <row r="94" spans="1:7" x14ac:dyDescent="0.25">
      <c r="A94" s="4" t="s">
        <v>114</v>
      </c>
      <c r="B94" t="s">
        <v>98</v>
      </c>
      <c r="C94">
        <v>0</v>
      </c>
      <c r="D94">
        <v>0</v>
      </c>
      <c r="E94">
        <f>Tabla6[[#This Row],[Orchard]]*0.75</f>
        <v>0</v>
      </c>
      <c r="F94">
        <f>Tabla6[[#This Row],[Orchard]]-Tabla6[[#This Row],[Belive]]</f>
        <v>0</v>
      </c>
      <c r="G94">
        <f>Tabla6[[#This Row],[Fonarte]]-Tabla6[[#This Row],[Belive]]</f>
        <v>0</v>
      </c>
    </row>
    <row r="95" spans="1:7" x14ac:dyDescent="0.25">
      <c r="A95" s="4" t="s">
        <v>114</v>
      </c>
      <c r="B95" t="s">
        <v>99</v>
      </c>
      <c r="C95">
        <v>8.8686899999999979E-6</v>
      </c>
      <c r="D95">
        <v>9.9854585452500005E-3</v>
      </c>
      <c r="E95">
        <f>Tabla6[[#This Row],[Orchard]]*0.75</f>
        <v>7.4890939089375004E-3</v>
      </c>
      <c r="F95">
        <f>Tabla6[[#This Row],[Orchard]]-Tabla6[[#This Row],[Belive]]</f>
        <v>9.9765898552500003E-3</v>
      </c>
      <c r="G95">
        <f>Tabla6[[#This Row],[Fonarte]]-Tabla6[[#This Row],[Belive]]</f>
        <v>7.4802252189375001E-3</v>
      </c>
    </row>
    <row r="96" spans="1:7" x14ac:dyDescent="0.25">
      <c r="A96" s="4" t="s">
        <v>114</v>
      </c>
      <c r="B96" t="s">
        <v>100</v>
      </c>
      <c r="C96">
        <v>0</v>
      </c>
      <c r="D96">
        <v>0</v>
      </c>
      <c r="E96">
        <f>Tabla6[[#This Row],[Orchard]]*0.75</f>
        <v>0</v>
      </c>
      <c r="F96">
        <f>Tabla6[[#This Row],[Orchard]]-Tabla6[[#This Row],[Belive]]</f>
        <v>0</v>
      </c>
      <c r="G96">
        <f>Tabla6[[#This Row],[Fonarte]]-Tabla6[[#This Row],[Belive]]</f>
        <v>0</v>
      </c>
    </row>
    <row r="97" spans="1:7" x14ac:dyDescent="0.25">
      <c r="A97" s="4" t="s">
        <v>114</v>
      </c>
      <c r="B97" t="s">
        <v>101</v>
      </c>
      <c r="C97">
        <v>1.4904E-3</v>
      </c>
      <c r="D97">
        <v>1.0858824899999999E-2</v>
      </c>
      <c r="E97">
        <f>Tabla6[[#This Row],[Orchard]]*0.75</f>
        <v>8.1441186749999991E-3</v>
      </c>
      <c r="F97">
        <f>Tabla6[[#This Row],[Orchard]]-Tabla6[[#This Row],[Belive]]</f>
        <v>9.3684249000000001E-3</v>
      </c>
      <c r="G97">
        <f>Tabla6[[#This Row],[Fonarte]]-Tabla6[[#This Row],[Belive]]</f>
        <v>6.6537186749999989E-3</v>
      </c>
    </row>
    <row r="98" spans="1:7" x14ac:dyDescent="0.25">
      <c r="A98" s="4" t="s">
        <v>114</v>
      </c>
      <c r="B98" t="s">
        <v>102</v>
      </c>
      <c r="C98">
        <v>0</v>
      </c>
      <c r="D98">
        <v>0</v>
      </c>
      <c r="E98">
        <f>Tabla6[[#This Row],[Orchard]]*0.75</f>
        <v>0</v>
      </c>
      <c r="F98">
        <f>Tabla6[[#This Row],[Orchard]]-Tabla6[[#This Row],[Belive]]</f>
        <v>0</v>
      </c>
      <c r="G98">
        <f>Tabla6[[#This Row],[Fonarte]]-Tabla6[[#This Row],[Belive]]</f>
        <v>0</v>
      </c>
    </row>
    <row r="99" spans="1:7" x14ac:dyDescent="0.25">
      <c r="A99" s="4" t="s">
        <v>114</v>
      </c>
      <c r="B99" t="s">
        <v>103</v>
      </c>
      <c r="C99">
        <v>0</v>
      </c>
      <c r="D99">
        <v>0</v>
      </c>
      <c r="E99">
        <f>Tabla6[[#This Row],[Orchard]]*0.75</f>
        <v>0</v>
      </c>
      <c r="F99">
        <f>Tabla6[[#This Row],[Orchard]]-Tabla6[[#This Row],[Belive]]</f>
        <v>0</v>
      </c>
      <c r="G99">
        <f>Tabla6[[#This Row],[Fonarte]]-Tabla6[[#This Row],[Belive]]</f>
        <v>0</v>
      </c>
    </row>
    <row r="101" spans="1:7" x14ac:dyDescent="0.25">
      <c r="C101">
        <f>AVERAGE(C2:C100)</f>
        <v>1.3679664257371599E-2</v>
      </c>
      <c r="D101">
        <f t="shared" ref="D101:E101" si="0">AVERAGE(D2:D100)</f>
        <v>5.7542452379185031E-2</v>
      </c>
      <c r="E101">
        <f t="shared" si="0"/>
        <v>4.3156839284388779E-2</v>
      </c>
      <c r="F101">
        <f>D101-C101</f>
        <v>4.3862788121813434E-2</v>
      </c>
      <c r="G101">
        <f>E101-C101</f>
        <v>2.9477175027017181E-2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sqref="A1:G1"/>
    </sheetView>
  </sheetViews>
  <sheetFormatPr baseColWidth="10" defaultRowHeight="15.75" x14ac:dyDescent="0.25"/>
  <cols>
    <col min="1" max="1" width="12.25" customWidth="1"/>
    <col min="6" max="6" width="25.625" customWidth="1"/>
    <col min="7" max="7" width="25.25" customWidth="1"/>
  </cols>
  <sheetData>
    <row r="1" spans="1:7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104</v>
      </c>
      <c r="G1" s="21" t="s">
        <v>105</v>
      </c>
    </row>
    <row r="2" spans="1:7" x14ac:dyDescent="0.25">
      <c r="A2" s="4" t="s">
        <v>115</v>
      </c>
      <c r="B2" t="s">
        <v>7</v>
      </c>
      <c r="C2">
        <v>0</v>
      </c>
      <c r="D2">
        <v>0</v>
      </c>
      <c r="E2">
        <f>Tabla7[[#This Row],[Orchard]]*0.75</f>
        <v>0</v>
      </c>
      <c r="F2">
        <f>Tabla7[[#This Row],[Orchard]]-Tabla7[[#This Row],[Belive]]</f>
        <v>0</v>
      </c>
      <c r="G2">
        <f>Tabla7[[#This Row],[Fonarte]]-Tabla7[[#This Row],[Belive]]</f>
        <v>0</v>
      </c>
    </row>
    <row r="3" spans="1:7" x14ac:dyDescent="0.25">
      <c r="A3" s="30" t="s">
        <v>115</v>
      </c>
      <c r="B3" s="31" t="s">
        <v>8</v>
      </c>
      <c r="C3" s="31">
        <v>0</v>
      </c>
      <c r="D3" s="31">
        <v>0</v>
      </c>
      <c r="E3" s="31">
        <f>Tabla7[[#This Row],[Orchard]]*0.75</f>
        <v>0</v>
      </c>
      <c r="F3" s="31">
        <f>Tabla7[[#This Row],[Orchard]]-Tabla7[[#This Row],[Belive]]</f>
        <v>0</v>
      </c>
      <c r="G3" s="31">
        <f>Tabla7[[#This Row],[Fonarte]]-Tabla7[[#This Row],[Belive]]</f>
        <v>0</v>
      </c>
    </row>
    <row r="4" spans="1:7" x14ac:dyDescent="0.25">
      <c r="A4" s="4" t="s">
        <v>115</v>
      </c>
      <c r="B4" t="s">
        <v>9</v>
      </c>
      <c r="C4">
        <v>0</v>
      </c>
      <c r="D4">
        <v>0</v>
      </c>
      <c r="E4">
        <f>Tabla7[[#This Row],[Orchard]]*0.75</f>
        <v>0</v>
      </c>
      <c r="F4">
        <f>Tabla7[[#This Row],[Orchard]]-Tabla7[[#This Row],[Belive]]</f>
        <v>0</v>
      </c>
      <c r="G4">
        <f>Tabla7[[#This Row],[Fonarte]]-Tabla7[[#This Row],[Belive]]</f>
        <v>0</v>
      </c>
    </row>
    <row r="5" spans="1:7" x14ac:dyDescent="0.25">
      <c r="A5" s="4" t="s">
        <v>115</v>
      </c>
      <c r="B5" t="s">
        <v>10</v>
      </c>
      <c r="C5">
        <v>0</v>
      </c>
      <c r="D5">
        <v>0</v>
      </c>
      <c r="E5">
        <f>Tabla7[[#This Row],[Orchard]]*0.75</f>
        <v>0</v>
      </c>
      <c r="F5">
        <f>Tabla7[[#This Row],[Orchard]]-Tabla7[[#This Row],[Belive]]</f>
        <v>0</v>
      </c>
      <c r="G5">
        <f>Tabla7[[#This Row],[Fonarte]]-Tabla7[[#This Row],[Belive]]</f>
        <v>0</v>
      </c>
    </row>
    <row r="6" spans="1:7" x14ac:dyDescent="0.25">
      <c r="A6" s="4" t="s">
        <v>115</v>
      </c>
      <c r="B6" t="s">
        <v>11</v>
      </c>
      <c r="C6">
        <v>0</v>
      </c>
      <c r="D6">
        <v>0</v>
      </c>
      <c r="E6">
        <f>Tabla7[[#This Row],[Orchard]]*0.75</f>
        <v>0</v>
      </c>
      <c r="F6">
        <f>Tabla7[[#This Row],[Orchard]]-Tabla7[[#This Row],[Belive]]</f>
        <v>0</v>
      </c>
      <c r="G6">
        <f>Tabla7[[#This Row],[Fonarte]]-Tabla7[[#This Row],[Belive]]</f>
        <v>0</v>
      </c>
    </row>
    <row r="7" spans="1:7" x14ac:dyDescent="0.25">
      <c r="A7" s="4" t="s">
        <v>115</v>
      </c>
      <c r="B7" t="s">
        <v>12</v>
      </c>
      <c r="C7">
        <v>0</v>
      </c>
      <c r="D7">
        <v>0</v>
      </c>
      <c r="E7">
        <f>Tabla7[[#This Row],[Orchard]]*0.75</f>
        <v>0</v>
      </c>
      <c r="F7">
        <f>Tabla7[[#This Row],[Orchard]]-Tabla7[[#This Row],[Belive]]</f>
        <v>0</v>
      </c>
      <c r="G7">
        <f>Tabla7[[#This Row],[Fonarte]]-Tabla7[[#This Row],[Belive]]</f>
        <v>0</v>
      </c>
    </row>
    <row r="8" spans="1:7" x14ac:dyDescent="0.25">
      <c r="A8" s="4" t="s">
        <v>115</v>
      </c>
      <c r="B8" t="s">
        <v>13</v>
      </c>
      <c r="C8">
        <v>0</v>
      </c>
      <c r="D8">
        <v>0</v>
      </c>
      <c r="E8">
        <f>Tabla7[[#This Row],[Orchard]]*0.75</f>
        <v>0</v>
      </c>
      <c r="F8">
        <f>Tabla7[[#This Row],[Orchard]]-Tabla7[[#This Row],[Belive]]</f>
        <v>0</v>
      </c>
      <c r="G8">
        <f>Tabla7[[#This Row],[Fonarte]]-Tabla7[[#This Row],[Belive]]</f>
        <v>0</v>
      </c>
    </row>
    <row r="9" spans="1:7" x14ac:dyDescent="0.25">
      <c r="A9" s="4" t="s">
        <v>115</v>
      </c>
      <c r="B9" t="s">
        <v>14</v>
      </c>
      <c r="C9">
        <v>0.14941260000000001</v>
      </c>
      <c r="D9">
        <v>0.16212456470631248</v>
      </c>
      <c r="E9">
        <f>Tabla7[[#This Row],[Orchard]]*0.75</f>
        <v>0.12159342352973436</v>
      </c>
      <c r="F9">
        <f>Tabla7[[#This Row],[Orchard]]-Tabla7[[#This Row],[Belive]]</f>
        <v>1.2711964706312473E-2</v>
      </c>
      <c r="G9">
        <f>Tabla7[[#This Row],[Fonarte]]-Tabla7[[#This Row],[Belive]]</f>
        <v>-2.7819176470265647E-2</v>
      </c>
    </row>
    <row r="10" spans="1:7" x14ac:dyDescent="0.25">
      <c r="A10" s="4" t="s">
        <v>115</v>
      </c>
      <c r="B10" t="s">
        <v>15</v>
      </c>
      <c r="C10">
        <v>0</v>
      </c>
      <c r="D10">
        <v>0</v>
      </c>
      <c r="E10">
        <f>Tabla7[[#This Row],[Orchard]]*0.75</f>
        <v>0</v>
      </c>
      <c r="F10">
        <f>Tabla7[[#This Row],[Orchard]]-Tabla7[[#This Row],[Belive]]</f>
        <v>0</v>
      </c>
      <c r="G10">
        <f>Tabla7[[#This Row],[Fonarte]]-Tabla7[[#This Row],[Belive]]</f>
        <v>0</v>
      </c>
    </row>
    <row r="11" spans="1:7" x14ac:dyDescent="0.25">
      <c r="A11" s="4" t="s">
        <v>115</v>
      </c>
      <c r="B11" t="s">
        <v>16</v>
      </c>
      <c r="C11">
        <v>0</v>
      </c>
      <c r="D11">
        <v>0</v>
      </c>
      <c r="E11">
        <f>Tabla7[[#This Row],[Orchard]]*0.75</f>
        <v>0</v>
      </c>
      <c r="F11">
        <f>Tabla7[[#This Row],[Orchard]]-Tabla7[[#This Row],[Belive]]</f>
        <v>0</v>
      </c>
      <c r="G11">
        <f>Tabla7[[#This Row],[Fonarte]]-Tabla7[[#This Row],[Belive]]</f>
        <v>0</v>
      </c>
    </row>
    <row r="12" spans="1:7" x14ac:dyDescent="0.25">
      <c r="A12" s="28" t="s">
        <v>115</v>
      </c>
      <c r="B12" s="29" t="s">
        <v>17</v>
      </c>
      <c r="C12" s="29">
        <v>8.2583172647169231E-2</v>
      </c>
      <c r="D12" s="29">
        <v>0.12366551962182611</v>
      </c>
      <c r="E12" s="29">
        <f>Tabla7[[#This Row],[Orchard]]*0.75</f>
        <v>9.2749139716369583E-2</v>
      </c>
      <c r="F12" s="29">
        <f>Tabla7[[#This Row],[Orchard]]-Tabla7[[#This Row],[Belive]]</f>
        <v>4.1082346974656875E-2</v>
      </c>
      <c r="G12" s="29">
        <f>Tabla7[[#This Row],[Fonarte]]-Tabla7[[#This Row],[Belive]]</f>
        <v>1.0165967069200352E-2</v>
      </c>
    </row>
    <row r="13" spans="1:7" x14ac:dyDescent="0.25">
      <c r="A13" s="4" t="s">
        <v>115</v>
      </c>
      <c r="B13" t="s">
        <v>18</v>
      </c>
      <c r="C13">
        <v>0</v>
      </c>
      <c r="D13">
        <v>0</v>
      </c>
      <c r="E13">
        <f>Tabla7[[#This Row],[Orchard]]*0.75</f>
        <v>0</v>
      </c>
      <c r="F13">
        <f>Tabla7[[#This Row],[Orchard]]-Tabla7[[#This Row],[Belive]]</f>
        <v>0</v>
      </c>
      <c r="G13">
        <f>Tabla7[[#This Row],[Fonarte]]-Tabla7[[#This Row],[Belive]]</f>
        <v>0</v>
      </c>
    </row>
    <row r="14" spans="1:7" x14ac:dyDescent="0.25">
      <c r="A14" s="4" t="s">
        <v>115</v>
      </c>
      <c r="B14" t="s">
        <v>19</v>
      </c>
      <c r="C14">
        <v>0</v>
      </c>
      <c r="D14">
        <v>0</v>
      </c>
      <c r="E14">
        <f>Tabla7[[#This Row],[Orchard]]*0.75</f>
        <v>0</v>
      </c>
      <c r="F14">
        <f>Tabla7[[#This Row],[Orchard]]-Tabla7[[#This Row],[Belive]]</f>
        <v>0</v>
      </c>
      <c r="G14">
        <f>Tabla7[[#This Row],[Fonarte]]-Tabla7[[#This Row],[Belive]]</f>
        <v>0</v>
      </c>
    </row>
    <row r="15" spans="1:7" x14ac:dyDescent="0.25">
      <c r="A15" s="4" t="s">
        <v>115</v>
      </c>
      <c r="B15" t="s">
        <v>20</v>
      </c>
      <c r="C15">
        <v>0</v>
      </c>
      <c r="D15">
        <v>0</v>
      </c>
      <c r="E15">
        <f>Tabla7[[#This Row],[Orchard]]*0.75</f>
        <v>0</v>
      </c>
      <c r="F15">
        <f>Tabla7[[#This Row],[Orchard]]-Tabla7[[#This Row],[Belive]]</f>
        <v>0</v>
      </c>
      <c r="G15">
        <f>Tabla7[[#This Row],[Fonarte]]-Tabla7[[#This Row],[Belive]]</f>
        <v>0</v>
      </c>
    </row>
    <row r="16" spans="1:7" x14ac:dyDescent="0.25">
      <c r="A16" s="28" t="s">
        <v>115</v>
      </c>
      <c r="B16" s="29" t="s">
        <v>6</v>
      </c>
      <c r="C16" s="29">
        <v>6.1888041483428573E-2</v>
      </c>
      <c r="D16" s="29">
        <v>5.7714692583772716E-2</v>
      </c>
      <c r="E16" s="29">
        <f>Tabla7[[#This Row],[Orchard]]*0.75</f>
        <v>4.3286019437829538E-2</v>
      </c>
      <c r="F16" s="29">
        <f>Tabla7[[#This Row],[Orchard]]-Tabla7[[#This Row],[Belive]]</f>
        <v>-4.1733488996558571E-3</v>
      </c>
      <c r="G16" s="29">
        <f>Tabla7[[#This Row],[Fonarte]]-Tabla7[[#This Row],[Belive]]</f>
        <v>-1.8602022045599034E-2</v>
      </c>
    </row>
    <row r="17" spans="1:7" x14ac:dyDescent="0.25">
      <c r="A17" s="4" t="s">
        <v>115</v>
      </c>
      <c r="B17" t="s">
        <v>21</v>
      </c>
      <c r="C17">
        <v>5.16023999946E-2</v>
      </c>
      <c r="D17">
        <v>4.7546493434363631E-2</v>
      </c>
      <c r="E17">
        <f>Tabla7[[#This Row],[Orchard]]*0.75</f>
        <v>3.5659870075772725E-2</v>
      </c>
      <c r="F17">
        <f>Tabla7[[#This Row],[Orchard]]-Tabla7[[#This Row],[Belive]]</f>
        <v>-4.0559065602363692E-3</v>
      </c>
      <c r="G17">
        <f>Tabla7[[#This Row],[Fonarte]]-Tabla7[[#This Row],[Belive]]</f>
        <v>-1.5942529918827275E-2</v>
      </c>
    </row>
    <row r="18" spans="1:7" x14ac:dyDescent="0.25">
      <c r="A18" s="4" t="s">
        <v>115</v>
      </c>
      <c r="B18" t="s">
        <v>22</v>
      </c>
      <c r="C18">
        <v>5.6116800000000001E-2</v>
      </c>
      <c r="D18">
        <v>4.9287821059888881E-2</v>
      </c>
      <c r="E18">
        <f>Tabla7[[#This Row],[Orchard]]*0.75</f>
        <v>3.6965865794916661E-2</v>
      </c>
      <c r="F18">
        <f>Tabla7[[#This Row],[Orchard]]-Tabla7[[#This Row],[Belive]]</f>
        <v>-6.8289789401111203E-3</v>
      </c>
      <c r="G18">
        <f>Tabla7[[#This Row],[Fonarte]]-Tabla7[[#This Row],[Belive]]</f>
        <v>-1.9150934205083341E-2</v>
      </c>
    </row>
    <row r="19" spans="1:7" x14ac:dyDescent="0.25">
      <c r="A19" s="4" t="s">
        <v>115</v>
      </c>
      <c r="B19" t="s">
        <v>23</v>
      </c>
      <c r="C19">
        <v>0</v>
      </c>
      <c r="D19">
        <v>0</v>
      </c>
      <c r="E19">
        <f>Tabla7[[#This Row],[Orchard]]*0.75</f>
        <v>0</v>
      </c>
      <c r="F19">
        <f>Tabla7[[#This Row],[Orchard]]-Tabla7[[#This Row],[Belive]]</f>
        <v>0</v>
      </c>
      <c r="G19">
        <f>Tabla7[[#This Row],[Fonarte]]-Tabla7[[#This Row],[Belive]]</f>
        <v>0</v>
      </c>
    </row>
    <row r="20" spans="1:7" x14ac:dyDescent="0.25">
      <c r="A20" s="4" t="s">
        <v>115</v>
      </c>
      <c r="B20" t="s">
        <v>24</v>
      </c>
      <c r="C20">
        <v>0</v>
      </c>
      <c r="D20">
        <v>0</v>
      </c>
      <c r="E20">
        <f>Tabla7[[#This Row],[Orchard]]*0.75</f>
        <v>0</v>
      </c>
      <c r="F20">
        <f>Tabla7[[#This Row],[Orchard]]-Tabla7[[#This Row],[Belive]]</f>
        <v>0</v>
      </c>
      <c r="G20">
        <f>Tabla7[[#This Row],[Fonarte]]-Tabla7[[#This Row],[Belive]]</f>
        <v>0</v>
      </c>
    </row>
    <row r="21" spans="1:7" x14ac:dyDescent="0.25">
      <c r="A21" s="4" t="s">
        <v>115</v>
      </c>
      <c r="B21" t="s">
        <v>25</v>
      </c>
      <c r="C21">
        <v>0</v>
      </c>
      <c r="D21">
        <v>0</v>
      </c>
      <c r="E21">
        <f>Tabla7[[#This Row],[Orchard]]*0.75</f>
        <v>0</v>
      </c>
      <c r="F21">
        <f>Tabla7[[#This Row],[Orchard]]-Tabla7[[#This Row],[Belive]]</f>
        <v>0</v>
      </c>
      <c r="G21">
        <f>Tabla7[[#This Row],[Fonarte]]-Tabla7[[#This Row],[Belive]]</f>
        <v>0</v>
      </c>
    </row>
    <row r="22" spans="1:7" x14ac:dyDescent="0.25">
      <c r="A22" s="4" t="s">
        <v>115</v>
      </c>
      <c r="B22" t="s">
        <v>26</v>
      </c>
      <c r="C22">
        <v>0.13029659999999998</v>
      </c>
      <c r="D22">
        <v>0.15395890145466665</v>
      </c>
      <c r="E22">
        <f>Tabla7[[#This Row],[Orchard]]*0.75</f>
        <v>0.11546917609099999</v>
      </c>
      <c r="F22">
        <f>Tabla7[[#This Row],[Orchard]]-Tabla7[[#This Row],[Belive]]</f>
        <v>2.3662301454666662E-2</v>
      </c>
      <c r="G22">
        <f>Tabla7[[#This Row],[Fonarte]]-Tabla7[[#This Row],[Belive]]</f>
        <v>-1.4827423908999993E-2</v>
      </c>
    </row>
    <row r="23" spans="1:7" x14ac:dyDescent="0.25">
      <c r="A23" s="30" t="s">
        <v>115</v>
      </c>
      <c r="B23" s="31" t="s">
        <v>27</v>
      </c>
      <c r="C23" s="31">
        <v>0</v>
      </c>
      <c r="D23" s="31">
        <v>0</v>
      </c>
      <c r="E23" s="31">
        <f>Tabla7[[#This Row],[Orchard]]*0.75</f>
        <v>0</v>
      </c>
      <c r="F23" s="31">
        <f>Tabla7[[#This Row],[Orchard]]-Tabla7[[#This Row],[Belive]]</f>
        <v>0</v>
      </c>
      <c r="G23" s="31">
        <f>Tabla7[[#This Row],[Fonarte]]-Tabla7[[#This Row],[Belive]]</f>
        <v>0</v>
      </c>
    </row>
    <row r="24" spans="1:7" x14ac:dyDescent="0.25">
      <c r="A24" s="30" t="s">
        <v>115</v>
      </c>
      <c r="B24" s="31" t="s">
        <v>28</v>
      </c>
      <c r="C24" s="31">
        <v>0</v>
      </c>
      <c r="D24" s="31">
        <v>0</v>
      </c>
      <c r="E24" s="31">
        <f>Tabla7[[#This Row],[Orchard]]*0.75</f>
        <v>0</v>
      </c>
      <c r="F24" s="31">
        <f>Tabla7[[#This Row],[Orchard]]-Tabla7[[#This Row],[Belive]]</f>
        <v>0</v>
      </c>
      <c r="G24" s="31">
        <f>Tabla7[[#This Row],[Fonarte]]-Tabla7[[#This Row],[Belive]]</f>
        <v>0</v>
      </c>
    </row>
    <row r="25" spans="1:7" x14ac:dyDescent="0.25">
      <c r="A25" s="4" t="s">
        <v>115</v>
      </c>
      <c r="B25" t="s">
        <v>29</v>
      </c>
      <c r="C25">
        <v>0</v>
      </c>
      <c r="D25">
        <v>0</v>
      </c>
      <c r="E25">
        <f>Tabla7[[#This Row],[Orchard]]*0.75</f>
        <v>0</v>
      </c>
      <c r="F25">
        <f>Tabla7[[#This Row],[Orchard]]-Tabla7[[#This Row],[Belive]]</f>
        <v>0</v>
      </c>
      <c r="G25">
        <f>Tabla7[[#This Row],[Fonarte]]-Tabla7[[#This Row],[Belive]]</f>
        <v>0</v>
      </c>
    </row>
    <row r="26" spans="1:7" x14ac:dyDescent="0.25">
      <c r="A26" s="25" t="s">
        <v>115</v>
      </c>
      <c r="B26" s="16" t="s">
        <v>30</v>
      </c>
      <c r="C26" s="16">
        <v>3.7586970001080001E-2</v>
      </c>
      <c r="D26" s="16">
        <v>0.12060469150900002</v>
      </c>
      <c r="E26" s="16">
        <f>Tabla7[[#This Row],[Orchard]]*0.75</f>
        <v>9.0453518631750024E-2</v>
      </c>
      <c r="F26" s="16">
        <f>Tabla7[[#This Row],[Orchard]]-Tabla7[[#This Row],[Belive]]</f>
        <v>8.3017721507920028E-2</v>
      </c>
      <c r="G26" s="16">
        <f>Tabla7[[#This Row],[Fonarte]]-Tabla7[[#This Row],[Belive]]</f>
        <v>5.2866548630670022E-2</v>
      </c>
    </row>
    <row r="27" spans="1:7" x14ac:dyDescent="0.25">
      <c r="A27" s="4" t="s">
        <v>115</v>
      </c>
      <c r="B27" t="s">
        <v>31</v>
      </c>
      <c r="C27">
        <v>0</v>
      </c>
      <c r="D27">
        <v>0</v>
      </c>
      <c r="E27">
        <f>Tabla7[[#This Row],[Orchard]]*0.75</f>
        <v>0</v>
      </c>
      <c r="F27">
        <f>Tabla7[[#This Row],[Orchard]]-Tabla7[[#This Row],[Belive]]</f>
        <v>0</v>
      </c>
      <c r="G27">
        <f>Tabla7[[#This Row],[Fonarte]]-Tabla7[[#This Row],[Belive]]</f>
        <v>0</v>
      </c>
    </row>
    <row r="28" spans="1:7" x14ac:dyDescent="0.25">
      <c r="A28" s="4" t="s">
        <v>115</v>
      </c>
      <c r="B28" t="s">
        <v>32</v>
      </c>
      <c r="C28">
        <v>0</v>
      </c>
      <c r="D28">
        <v>0</v>
      </c>
      <c r="E28">
        <f>Tabla7[[#This Row],[Orchard]]*0.75</f>
        <v>0</v>
      </c>
      <c r="F28">
        <f>Tabla7[[#This Row],[Orchard]]-Tabla7[[#This Row],[Belive]]</f>
        <v>0</v>
      </c>
      <c r="G28">
        <f>Tabla7[[#This Row],[Fonarte]]-Tabla7[[#This Row],[Belive]]</f>
        <v>0</v>
      </c>
    </row>
    <row r="29" spans="1:7" x14ac:dyDescent="0.25">
      <c r="A29" s="4" t="s">
        <v>115</v>
      </c>
      <c r="B29" t="s">
        <v>33</v>
      </c>
      <c r="C29">
        <v>0</v>
      </c>
      <c r="D29">
        <v>0</v>
      </c>
      <c r="E29">
        <f>Tabla7[[#This Row],[Orchard]]*0.75</f>
        <v>0</v>
      </c>
      <c r="F29">
        <f>Tabla7[[#This Row],[Orchard]]-Tabla7[[#This Row],[Belive]]</f>
        <v>0</v>
      </c>
      <c r="G29">
        <f>Tabla7[[#This Row],[Fonarte]]-Tabla7[[#This Row],[Belive]]</f>
        <v>0</v>
      </c>
    </row>
    <row r="30" spans="1:7" x14ac:dyDescent="0.25">
      <c r="A30" s="4" t="s">
        <v>115</v>
      </c>
      <c r="B30" t="s">
        <v>34</v>
      </c>
      <c r="C30">
        <v>0</v>
      </c>
      <c r="D30">
        <v>0</v>
      </c>
      <c r="E30">
        <f>Tabla7[[#This Row],[Orchard]]*0.75</f>
        <v>0</v>
      </c>
      <c r="F30">
        <f>Tabla7[[#This Row],[Orchard]]-Tabla7[[#This Row],[Belive]]</f>
        <v>0</v>
      </c>
      <c r="G30">
        <f>Tabla7[[#This Row],[Fonarte]]-Tabla7[[#This Row],[Belive]]</f>
        <v>0</v>
      </c>
    </row>
    <row r="31" spans="1:7" x14ac:dyDescent="0.25">
      <c r="A31" s="4" t="s">
        <v>115</v>
      </c>
      <c r="B31" t="s">
        <v>35</v>
      </c>
      <c r="C31">
        <v>0</v>
      </c>
      <c r="D31">
        <v>0</v>
      </c>
      <c r="E31">
        <f>Tabla7[[#This Row],[Orchard]]*0.75</f>
        <v>0</v>
      </c>
      <c r="F31">
        <f>Tabla7[[#This Row],[Orchard]]-Tabla7[[#This Row],[Belive]]</f>
        <v>0</v>
      </c>
      <c r="G31">
        <f>Tabla7[[#This Row],[Fonarte]]-Tabla7[[#This Row],[Belive]]</f>
        <v>0</v>
      </c>
    </row>
    <row r="32" spans="1:7" x14ac:dyDescent="0.25">
      <c r="A32" s="4" t="s">
        <v>115</v>
      </c>
      <c r="B32" t="s">
        <v>36</v>
      </c>
      <c r="C32">
        <v>0</v>
      </c>
      <c r="D32">
        <v>0</v>
      </c>
      <c r="E32">
        <f>Tabla7[[#This Row],[Orchard]]*0.75</f>
        <v>0</v>
      </c>
      <c r="F32">
        <f>Tabla7[[#This Row],[Orchard]]-Tabla7[[#This Row],[Belive]]</f>
        <v>0</v>
      </c>
      <c r="G32">
        <f>Tabla7[[#This Row],[Fonarte]]-Tabla7[[#This Row],[Belive]]</f>
        <v>0</v>
      </c>
    </row>
    <row r="33" spans="1:7" x14ac:dyDescent="0.25">
      <c r="A33" s="4" t="s">
        <v>115</v>
      </c>
      <c r="B33" t="s">
        <v>37</v>
      </c>
      <c r="C33">
        <v>1.3502699999999999E-2</v>
      </c>
      <c r="D33">
        <v>2.596341473727273E-2</v>
      </c>
      <c r="E33">
        <f>Tabla7[[#This Row],[Orchard]]*0.75</f>
        <v>1.9472561052954546E-2</v>
      </c>
      <c r="F33">
        <f>Tabla7[[#This Row],[Orchard]]-Tabla7[[#This Row],[Belive]]</f>
        <v>1.246071473727273E-2</v>
      </c>
      <c r="G33">
        <f>Tabla7[[#This Row],[Fonarte]]-Tabla7[[#This Row],[Belive]]</f>
        <v>5.9698610529545469E-3</v>
      </c>
    </row>
    <row r="34" spans="1:7" x14ac:dyDescent="0.25">
      <c r="A34" s="4" t="s">
        <v>115</v>
      </c>
      <c r="B34" t="s">
        <v>38</v>
      </c>
      <c r="C34">
        <v>0</v>
      </c>
      <c r="D34">
        <v>0</v>
      </c>
      <c r="E34">
        <f>Tabla7[[#This Row],[Orchard]]*0.75</f>
        <v>0</v>
      </c>
      <c r="F34">
        <f>Tabla7[[#This Row],[Orchard]]-Tabla7[[#This Row],[Belive]]</f>
        <v>0</v>
      </c>
      <c r="G34">
        <f>Tabla7[[#This Row],[Fonarte]]-Tabla7[[#This Row],[Belive]]</f>
        <v>0</v>
      </c>
    </row>
    <row r="35" spans="1:7" x14ac:dyDescent="0.25">
      <c r="A35" s="4" t="s">
        <v>115</v>
      </c>
      <c r="B35" t="s">
        <v>39</v>
      </c>
      <c r="C35">
        <v>0</v>
      </c>
      <c r="D35">
        <v>0</v>
      </c>
      <c r="E35">
        <f>Tabla7[[#This Row],[Orchard]]*0.75</f>
        <v>0</v>
      </c>
      <c r="F35">
        <f>Tabla7[[#This Row],[Orchard]]-Tabla7[[#This Row],[Belive]]</f>
        <v>0</v>
      </c>
      <c r="G35">
        <f>Tabla7[[#This Row],[Fonarte]]-Tabla7[[#This Row],[Belive]]</f>
        <v>0</v>
      </c>
    </row>
    <row r="36" spans="1:7" x14ac:dyDescent="0.25">
      <c r="A36" s="4" t="s">
        <v>115</v>
      </c>
      <c r="B36" t="s">
        <v>40</v>
      </c>
      <c r="C36">
        <v>0</v>
      </c>
      <c r="D36">
        <v>0</v>
      </c>
      <c r="E36">
        <f>Tabla7[[#This Row],[Orchard]]*0.75</f>
        <v>0</v>
      </c>
      <c r="F36">
        <f>Tabla7[[#This Row],[Orchard]]-Tabla7[[#This Row],[Belive]]</f>
        <v>0</v>
      </c>
      <c r="G36">
        <f>Tabla7[[#This Row],[Fonarte]]-Tabla7[[#This Row],[Belive]]</f>
        <v>0</v>
      </c>
    </row>
    <row r="37" spans="1:7" x14ac:dyDescent="0.25">
      <c r="A37" s="4" t="s">
        <v>115</v>
      </c>
      <c r="B37" t="s">
        <v>41</v>
      </c>
      <c r="C37">
        <v>0</v>
      </c>
      <c r="D37">
        <v>0</v>
      </c>
      <c r="E37">
        <f>Tabla7[[#This Row],[Orchard]]*0.75</f>
        <v>0</v>
      </c>
      <c r="F37">
        <f>Tabla7[[#This Row],[Orchard]]-Tabla7[[#This Row],[Belive]]</f>
        <v>0</v>
      </c>
      <c r="G37">
        <f>Tabla7[[#This Row],[Fonarte]]-Tabla7[[#This Row],[Belive]]</f>
        <v>0</v>
      </c>
    </row>
    <row r="38" spans="1:7" x14ac:dyDescent="0.25">
      <c r="A38" s="4" t="s">
        <v>115</v>
      </c>
      <c r="B38" t="s">
        <v>42</v>
      </c>
      <c r="C38">
        <v>6.4508400000000007E-2</v>
      </c>
      <c r="D38">
        <v>8.906652337934616E-2</v>
      </c>
      <c r="E38">
        <f>Tabla7[[#This Row],[Orchard]]*0.75</f>
        <v>6.6799892534509617E-2</v>
      </c>
      <c r="F38">
        <f>Tabla7[[#This Row],[Orchard]]-Tabla7[[#This Row],[Belive]]</f>
        <v>2.4558123379346153E-2</v>
      </c>
      <c r="G38">
        <f>Tabla7[[#This Row],[Fonarte]]-Tabla7[[#This Row],[Belive]]</f>
        <v>2.2914925345096093E-3</v>
      </c>
    </row>
    <row r="39" spans="1:7" x14ac:dyDescent="0.25">
      <c r="A39" s="4" t="s">
        <v>115</v>
      </c>
      <c r="B39" t="s">
        <v>43</v>
      </c>
      <c r="C39">
        <v>0</v>
      </c>
      <c r="D39">
        <v>0</v>
      </c>
      <c r="E39">
        <f>Tabla7[[#This Row],[Orchard]]*0.75</f>
        <v>0</v>
      </c>
      <c r="F39">
        <f>Tabla7[[#This Row],[Orchard]]-Tabla7[[#This Row],[Belive]]</f>
        <v>0</v>
      </c>
      <c r="G39">
        <f>Tabla7[[#This Row],[Fonarte]]-Tabla7[[#This Row],[Belive]]</f>
        <v>0</v>
      </c>
    </row>
    <row r="40" spans="1:7" x14ac:dyDescent="0.25">
      <c r="A40" s="4" t="s">
        <v>115</v>
      </c>
      <c r="B40" t="s">
        <v>44</v>
      </c>
      <c r="C40">
        <v>0</v>
      </c>
      <c r="D40">
        <v>0</v>
      </c>
      <c r="E40">
        <f>Tabla7[[#This Row],[Orchard]]*0.75</f>
        <v>0</v>
      </c>
      <c r="F40">
        <f>Tabla7[[#This Row],[Orchard]]-Tabla7[[#This Row],[Belive]]</f>
        <v>0</v>
      </c>
      <c r="G40">
        <f>Tabla7[[#This Row],[Fonarte]]-Tabla7[[#This Row],[Belive]]</f>
        <v>0</v>
      </c>
    </row>
    <row r="41" spans="1:7" x14ac:dyDescent="0.25">
      <c r="A41" s="4" t="s">
        <v>115</v>
      </c>
      <c r="B41" t="s">
        <v>45</v>
      </c>
      <c r="C41">
        <v>0</v>
      </c>
      <c r="D41">
        <v>0</v>
      </c>
      <c r="E41">
        <f>Tabla7[[#This Row],[Orchard]]*0.75</f>
        <v>0</v>
      </c>
      <c r="F41">
        <f>Tabla7[[#This Row],[Orchard]]-Tabla7[[#This Row],[Belive]]</f>
        <v>0</v>
      </c>
      <c r="G41">
        <f>Tabla7[[#This Row],[Fonarte]]-Tabla7[[#This Row],[Belive]]</f>
        <v>0</v>
      </c>
    </row>
    <row r="42" spans="1:7" x14ac:dyDescent="0.25">
      <c r="A42" s="4" t="s">
        <v>115</v>
      </c>
      <c r="B42" t="s">
        <v>46</v>
      </c>
      <c r="C42">
        <v>0</v>
      </c>
      <c r="D42">
        <v>0</v>
      </c>
      <c r="E42">
        <f>Tabla7[[#This Row],[Orchard]]*0.75</f>
        <v>0</v>
      </c>
      <c r="F42">
        <f>Tabla7[[#This Row],[Orchard]]-Tabla7[[#This Row],[Belive]]</f>
        <v>0</v>
      </c>
      <c r="G42">
        <f>Tabla7[[#This Row],[Fonarte]]-Tabla7[[#This Row],[Belive]]</f>
        <v>0</v>
      </c>
    </row>
    <row r="43" spans="1:7" x14ac:dyDescent="0.25">
      <c r="A43" s="4" t="s">
        <v>115</v>
      </c>
      <c r="B43" t="s">
        <v>47</v>
      </c>
      <c r="C43">
        <v>0</v>
      </c>
      <c r="D43">
        <v>0</v>
      </c>
      <c r="E43">
        <f>Tabla7[[#This Row],[Orchard]]*0.75</f>
        <v>0</v>
      </c>
      <c r="F43">
        <f>Tabla7[[#This Row],[Orchard]]-Tabla7[[#This Row],[Belive]]</f>
        <v>0</v>
      </c>
      <c r="G43">
        <f>Tabla7[[#This Row],[Fonarte]]-Tabla7[[#This Row],[Belive]]</f>
        <v>0</v>
      </c>
    </row>
    <row r="44" spans="1:7" x14ac:dyDescent="0.25">
      <c r="A44" s="4" t="s">
        <v>115</v>
      </c>
      <c r="B44" t="s">
        <v>48</v>
      </c>
      <c r="C44">
        <v>3.0942000000000001E-2</v>
      </c>
      <c r="D44">
        <v>5.080158484348387E-2</v>
      </c>
      <c r="E44">
        <f>Tabla7[[#This Row],[Orchard]]*0.75</f>
        <v>3.8101188632612901E-2</v>
      </c>
      <c r="F44">
        <f>Tabla7[[#This Row],[Orchard]]-Tabla7[[#This Row],[Belive]]</f>
        <v>1.9859584843483869E-2</v>
      </c>
      <c r="G44">
        <f>Tabla7[[#This Row],[Fonarte]]-Tabla7[[#This Row],[Belive]]</f>
        <v>7.1591886326128999E-3</v>
      </c>
    </row>
    <row r="45" spans="1:7" x14ac:dyDescent="0.25">
      <c r="A45" s="4" t="s">
        <v>115</v>
      </c>
      <c r="B45" t="s">
        <v>49</v>
      </c>
      <c r="C45">
        <v>0</v>
      </c>
      <c r="D45">
        <v>0</v>
      </c>
      <c r="E45">
        <f>Tabla7[[#This Row],[Orchard]]*0.75</f>
        <v>0</v>
      </c>
      <c r="F45">
        <f>Tabla7[[#This Row],[Orchard]]-Tabla7[[#This Row],[Belive]]</f>
        <v>0</v>
      </c>
      <c r="G45">
        <f>Tabla7[[#This Row],[Fonarte]]-Tabla7[[#This Row],[Belive]]</f>
        <v>0</v>
      </c>
    </row>
    <row r="46" spans="1:7" x14ac:dyDescent="0.25">
      <c r="A46" s="4" t="s">
        <v>115</v>
      </c>
      <c r="B46" t="s">
        <v>50</v>
      </c>
      <c r="C46">
        <v>0</v>
      </c>
      <c r="D46">
        <v>0</v>
      </c>
      <c r="E46">
        <f>Tabla7[[#This Row],[Orchard]]*0.75</f>
        <v>0</v>
      </c>
      <c r="F46">
        <f>Tabla7[[#This Row],[Orchard]]-Tabla7[[#This Row],[Belive]]</f>
        <v>0</v>
      </c>
      <c r="G46">
        <f>Tabla7[[#This Row],[Fonarte]]-Tabla7[[#This Row],[Belive]]</f>
        <v>0</v>
      </c>
    </row>
    <row r="47" spans="1:7" x14ac:dyDescent="0.25">
      <c r="A47" s="4" t="s">
        <v>115</v>
      </c>
      <c r="B47" t="s">
        <v>51</v>
      </c>
      <c r="C47">
        <v>0</v>
      </c>
      <c r="D47">
        <v>0</v>
      </c>
      <c r="E47">
        <f>Tabla7[[#This Row],[Orchard]]*0.75</f>
        <v>0</v>
      </c>
      <c r="F47">
        <f>Tabla7[[#This Row],[Orchard]]-Tabla7[[#This Row],[Belive]]</f>
        <v>0</v>
      </c>
      <c r="G47">
        <f>Tabla7[[#This Row],[Fonarte]]-Tabla7[[#This Row],[Belive]]</f>
        <v>0</v>
      </c>
    </row>
    <row r="48" spans="1:7" x14ac:dyDescent="0.25">
      <c r="A48" s="4" t="s">
        <v>115</v>
      </c>
      <c r="B48" t="s">
        <v>52</v>
      </c>
      <c r="C48">
        <v>0</v>
      </c>
      <c r="D48">
        <v>0</v>
      </c>
      <c r="E48">
        <f>Tabla7[[#This Row],[Orchard]]*0.75</f>
        <v>0</v>
      </c>
      <c r="F48">
        <f>Tabla7[[#This Row],[Orchard]]-Tabla7[[#This Row],[Belive]]</f>
        <v>0</v>
      </c>
      <c r="G48">
        <f>Tabla7[[#This Row],[Fonarte]]-Tabla7[[#This Row],[Belive]]</f>
        <v>0</v>
      </c>
    </row>
    <row r="49" spans="1:7" x14ac:dyDescent="0.25">
      <c r="A49" s="4" t="s">
        <v>115</v>
      </c>
      <c r="B49" t="s">
        <v>53</v>
      </c>
      <c r="C49">
        <v>0</v>
      </c>
      <c r="D49">
        <v>0</v>
      </c>
      <c r="E49">
        <f>Tabla7[[#This Row],[Orchard]]*0.75</f>
        <v>0</v>
      </c>
      <c r="F49">
        <f>Tabla7[[#This Row],[Orchard]]-Tabla7[[#This Row],[Belive]]</f>
        <v>0</v>
      </c>
      <c r="G49">
        <f>Tabla7[[#This Row],[Fonarte]]-Tabla7[[#This Row],[Belive]]</f>
        <v>0</v>
      </c>
    </row>
    <row r="50" spans="1:7" x14ac:dyDescent="0.25">
      <c r="A50" s="4" t="s">
        <v>115</v>
      </c>
      <c r="B50" t="s">
        <v>54</v>
      </c>
      <c r="C50">
        <v>0</v>
      </c>
      <c r="D50">
        <v>0</v>
      </c>
      <c r="E50">
        <f>Tabla7[[#This Row],[Orchard]]*0.75</f>
        <v>0</v>
      </c>
      <c r="F50">
        <f>Tabla7[[#This Row],[Orchard]]-Tabla7[[#This Row],[Belive]]</f>
        <v>0</v>
      </c>
      <c r="G50">
        <f>Tabla7[[#This Row],[Fonarte]]-Tabla7[[#This Row],[Belive]]</f>
        <v>0</v>
      </c>
    </row>
    <row r="51" spans="1:7" x14ac:dyDescent="0.25">
      <c r="A51" s="4" t="s">
        <v>115</v>
      </c>
      <c r="B51" t="s">
        <v>55</v>
      </c>
      <c r="C51">
        <v>0</v>
      </c>
      <c r="D51">
        <v>0</v>
      </c>
      <c r="E51">
        <f>Tabla7[[#This Row],[Orchard]]*0.75</f>
        <v>0</v>
      </c>
      <c r="F51">
        <f>Tabla7[[#This Row],[Orchard]]-Tabla7[[#This Row],[Belive]]</f>
        <v>0</v>
      </c>
      <c r="G51">
        <f>Tabla7[[#This Row],[Fonarte]]-Tabla7[[#This Row],[Belive]]</f>
        <v>0</v>
      </c>
    </row>
    <row r="52" spans="1:7" x14ac:dyDescent="0.25">
      <c r="A52" s="4" t="s">
        <v>115</v>
      </c>
      <c r="B52" t="s">
        <v>56</v>
      </c>
      <c r="C52">
        <v>0</v>
      </c>
      <c r="D52">
        <v>0</v>
      </c>
      <c r="E52">
        <f>Tabla7[[#This Row],[Orchard]]*0.75</f>
        <v>0</v>
      </c>
      <c r="F52">
        <f>Tabla7[[#This Row],[Orchard]]-Tabla7[[#This Row],[Belive]]</f>
        <v>0</v>
      </c>
      <c r="G52">
        <f>Tabla7[[#This Row],[Fonarte]]-Tabla7[[#This Row],[Belive]]</f>
        <v>0</v>
      </c>
    </row>
    <row r="53" spans="1:7" x14ac:dyDescent="0.25">
      <c r="A53" s="4" t="s">
        <v>115</v>
      </c>
      <c r="B53" t="s">
        <v>57</v>
      </c>
      <c r="C53">
        <v>9.4964400000000004E-2</v>
      </c>
      <c r="D53">
        <v>8.1915676310142863E-2</v>
      </c>
      <c r="E53">
        <f>Tabla7[[#This Row],[Orchard]]*0.75</f>
        <v>6.143675723260715E-2</v>
      </c>
      <c r="F53">
        <f>Tabla7[[#This Row],[Orchard]]-Tabla7[[#This Row],[Belive]]</f>
        <v>-1.3048723689857142E-2</v>
      </c>
      <c r="G53">
        <f>Tabla7[[#This Row],[Fonarte]]-Tabla7[[#This Row],[Belive]]</f>
        <v>-3.3527642767392854E-2</v>
      </c>
    </row>
    <row r="54" spans="1:7" x14ac:dyDescent="0.25">
      <c r="A54" s="4" t="s">
        <v>115</v>
      </c>
      <c r="B54" t="s">
        <v>58</v>
      </c>
      <c r="C54">
        <v>0.1563138</v>
      </c>
      <c r="D54">
        <v>0.20305753768636367</v>
      </c>
      <c r="E54">
        <f>Tabla7[[#This Row],[Orchard]]*0.75</f>
        <v>0.15229315326477275</v>
      </c>
      <c r="F54">
        <f>Tabla7[[#This Row],[Orchard]]-Tabla7[[#This Row],[Belive]]</f>
        <v>4.6743737686363668E-2</v>
      </c>
      <c r="G54">
        <f>Tabla7[[#This Row],[Fonarte]]-Tabla7[[#This Row],[Belive]]</f>
        <v>-4.0206467352272568E-3</v>
      </c>
    </row>
    <row r="55" spans="1:7" x14ac:dyDescent="0.25">
      <c r="A55" s="4" t="s">
        <v>115</v>
      </c>
      <c r="B55" t="s">
        <v>59</v>
      </c>
      <c r="C55">
        <v>0</v>
      </c>
      <c r="D55">
        <v>0</v>
      </c>
      <c r="E55">
        <f>Tabla7[[#This Row],[Orchard]]*0.75</f>
        <v>0</v>
      </c>
      <c r="F55">
        <f>Tabla7[[#This Row],[Orchard]]-Tabla7[[#This Row],[Belive]]</f>
        <v>0</v>
      </c>
      <c r="G55">
        <f>Tabla7[[#This Row],[Fonarte]]-Tabla7[[#This Row],[Belive]]</f>
        <v>0</v>
      </c>
    </row>
    <row r="56" spans="1:7" x14ac:dyDescent="0.25">
      <c r="A56" s="4" t="s">
        <v>115</v>
      </c>
      <c r="B56" t="s">
        <v>60</v>
      </c>
      <c r="C56">
        <v>0</v>
      </c>
      <c r="D56">
        <v>0</v>
      </c>
      <c r="E56">
        <f>Tabla7[[#This Row],[Orchard]]*0.75</f>
        <v>0</v>
      </c>
      <c r="F56">
        <f>Tabla7[[#This Row],[Orchard]]-Tabla7[[#This Row],[Belive]]</f>
        <v>0</v>
      </c>
      <c r="G56">
        <f>Tabla7[[#This Row],[Fonarte]]-Tabla7[[#This Row],[Belive]]</f>
        <v>0</v>
      </c>
    </row>
    <row r="57" spans="1:7" x14ac:dyDescent="0.25">
      <c r="A57" s="4" t="s">
        <v>115</v>
      </c>
      <c r="B57" t="s">
        <v>61</v>
      </c>
      <c r="C57">
        <v>0</v>
      </c>
      <c r="D57">
        <v>0</v>
      </c>
      <c r="E57">
        <f>Tabla7[[#This Row],[Orchard]]*0.75</f>
        <v>0</v>
      </c>
      <c r="F57">
        <f>Tabla7[[#This Row],[Orchard]]-Tabla7[[#This Row],[Belive]]</f>
        <v>0</v>
      </c>
      <c r="G57">
        <f>Tabla7[[#This Row],[Fonarte]]-Tabla7[[#This Row],[Belive]]</f>
        <v>0</v>
      </c>
    </row>
    <row r="58" spans="1:7" x14ac:dyDescent="0.25">
      <c r="A58" s="4" t="s">
        <v>115</v>
      </c>
      <c r="B58" t="s">
        <v>62</v>
      </c>
      <c r="C58">
        <v>0</v>
      </c>
      <c r="D58">
        <v>0</v>
      </c>
      <c r="E58">
        <f>Tabla7[[#This Row],[Orchard]]*0.75</f>
        <v>0</v>
      </c>
      <c r="F58">
        <f>Tabla7[[#This Row],[Orchard]]-Tabla7[[#This Row],[Belive]]</f>
        <v>0</v>
      </c>
      <c r="G58">
        <f>Tabla7[[#This Row],[Fonarte]]-Tabla7[[#This Row],[Belive]]</f>
        <v>0</v>
      </c>
    </row>
    <row r="59" spans="1:7" x14ac:dyDescent="0.25">
      <c r="A59" s="4" t="s">
        <v>115</v>
      </c>
      <c r="B59" t="s">
        <v>63</v>
      </c>
      <c r="C59">
        <v>0</v>
      </c>
      <c r="D59">
        <v>0</v>
      </c>
      <c r="E59">
        <f>Tabla7[[#This Row],[Orchard]]*0.75</f>
        <v>0</v>
      </c>
      <c r="F59">
        <f>Tabla7[[#This Row],[Orchard]]-Tabla7[[#This Row],[Belive]]</f>
        <v>0</v>
      </c>
      <c r="G59">
        <f>Tabla7[[#This Row],[Fonarte]]-Tabla7[[#This Row],[Belive]]</f>
        <v>0</v>
      </c>
    </row>
    <row r="60" spans="1:7" x14ac:dyDescent="0.25">
      <c r="A60" s="4" t="s">
        <v>115</v>
      </c>
      <c r="B60" t="s">
        <v>64</v>
      </c>
      <c r="C60">
        <v>0</v>
      </c>
      <c r="D60">
        <v>0</v>
      </c>
      <c r="E60">
        <f>Tabla7[[#This Row],[Orchard]]*0.75</f>
        <v>0</v>
      </c>
      <c r="F60">
        <f>Tabla7[[#This Row],[Orchard]]-Tabla7[[#This Row],[Belive]]</f>
        <v>0</v>
      </c>
      <c r="G60">
        <f>Tabla7[[#This Row],[Fonarte]]-Tabla7[[#This Row],[Belive]]</f>
        <v>0</v>
      </c>
    </row>
    <row r="61" spans="1:7" x14ac:dyDescent="0.25">
      <c r="A61" s="4" t="s">
        <v>115</v>
      </c>
      <c r="B61" t="s">
        <v>65</v>
      </c>
      <c r="C61">
        <v>0</v>
      </c>
      <c r="D61">
        <v>0</v>
      </c>
      <c r="E61">
        <f>Tabla7[[#This Row],[Orchard]]*0.75</f>
        <v>0</v>
      </c>
      <c r="F61">
        <f>Tabla7[[#This Row],[Orchard]]-Tabla7[[#This Row],[Belive]]</f>
        <v>0</v>
      </c>
      <c r="G61">
        <f>Tabla7[[#This Row],[Fonarte]]-Tabla7[[#This Row],[Belive]]</f>
        <v>0</v>
      </c>
    </row>
    <row r="62" spans="1:7" x14ac:dyDescent="0.25">
      <c r="A62" s="4" t="s">
        <v>115</v>
      </c>
      <c r="B62" t="s">
        <v>66</v>
      </c>
      <c r="C62">
        <v>0</v>
      </c>
      <c r="D62">
        <v>0</v>
      </c>
      <c r="E62">
        <f>Tabla7[[#This Row],[Orchard]]*0.75</f>
        <v>0</v>
      </c>
      <c r="F62">
        <f>Tabla7[[#This Row],[Orchard]]-Tabla7[[#This Row],[Belive]]</f>
        <v>0</v>
      </c>
      <c r="G62">
        <f>Tabla7[[#This Row],[Fonarte]]-Tabla7[[#This Row],[Belive]]</f>
        <v>0</v>
      </c>
    </row>
    <row r="63" spans="1:7" x14ac:dyDescent="0.25">
      <c r="A63" s="4" t="s">
        <v>115</v>
      </c>
      <c r="B63" t="s">
        <v>67</v>
      </c>
      <c r="C63">
        <v>0</v>
      </c>
      <c r="D63">
        <v>0</v>
      </c>
      <c r="E63">
        <f>Tabla7[[#This Row],[Orchard]]*0.75</f>
        <v>0</v>
      </c>
      <c r="F63">
        <f>Tabla7[[#This Row],[Orchard]]-Tabla7[[#This Row],[Belive]]</f>
        <v>0</v>
      </c>
      <c r="G63">
        <f>Tabla7[[#This Row],[Fonarte]]-Tabla7[[#This Row],[Belive]]</f>
        <v>0</v>
      </c>
    </row>
    <row r="64" spans="1:7" x14ac:dyDescent="0.25">
      <c r="A64" s="4" t="s">
        <v>115</v>
      </c>
      <c r="B64" t="s">
        <v>68</v>
      </c>
      <c r="C64" s="31">
        <v>0</v>
      </c>
      <c r="D64">
        <v>0</v>
      </c>
      <c r="E64">
        <f>Tabla7[[#This Row],[Orchard]]*0.75</f>
        <v>0</v>
      </c>
      <c r="F64">
        <f>Tabla7[[#This Row],[Orchard]]-Tabla7[[#This Row],[Belive]]</f>
        <v>0</v>
      </c>
      <c r="G64">
        <f>Tabla7[[#This Row],[Fonarte]]-Tabla7[[#This Row],[Belive]]</f>
        <v>0</v>
      </c>
    </row>
    <row r="65" spans="1:7" x14ac:dyDescent="0.25">
      <c r="A65" s="4" t="s">
        <v>115</v>
      </c>
      <c r="B65" t="s">
        <v>69</v>
      </c>
      <c r="C65">
        <v>0</v>
      </c>
      <c r="D65">
        <v>0</v>
      </c>
      <c r="E65">
        <f>Tabla7[[#This Row],[Orchard]]*0.75</f>
        <v>0</v>
      </c>
      <c r="F65">
        <f>Tabla7[[#This Row],[Orchard]]-Tabla7[[#This Row],[Belive]]</f>
        <v>0</v>
      </c>
      <c r="G65">
        <f>Tabla7[[#This Row],[Fonarte]]-Tabla7[[#This Row],[Belive]]</f>
        <v>0</v>
      </c>
    </row>
    <row r="66" spans="1:7" x14ac:dyDescent="0.25">
      <c r="A66" s="4" t="s">
        <v>115</v>
      </c>
      <c r="B66" t="s">
        <v>70</v>
      </c>
      <c r="C66">
        <v>0</v>
      </c>
      <c r="D66">
        <v>0</v>
      </c>
      <c r="E66">
        <f>Tabla7[[#This Row],[Orchard]]*0.75</f>
        <v>0</v>
      </c>
      <c r="F66">
        <f>Tabla7[[#This Row],[Orchard]]-Tabla7[[#This Row],[Belive]]</f>
        <v>0</v>
      </c>
      <c r="G66">
        <f>Tabla7[[#This Row],[Fonarte]]-Tabla7[[#This Row],[Belive]]</f>
        <v>0</v>
      </c>
    </row>
    <row r="67" spans="1:7" x14ac:dyDescent="0.25">
      <c r="A67" s="4" t="s">
        <v>115</v>
      </c>
      <c r="B67" t="s">
        <v>71</v>
      </c>
      <c r="C67">
        <v>0</v>
      </c>
      <c r="D67">
        <v>0</v>
      </c>
      <c r="E67">
        <f>Tabla7[[#This Row],[Orchard]]*0.75</f>
        <v>0</v>
      </c>
      <c r="F67">
        <f>Tabla7[[#This Row],[Orchard]]-Tabla7[[#This Row],[Belive]]</f>
        <v>0</v>
      </c>
      <c r="G67">
        <f>Tabla7[[#This Row],[Fonarte]]-Tabla7[[#This Row],[Belive]]</f>
        <v>0</v>
      </c>
    </row>
    <row r="68" spans="1:7" x14ac:dyDescent="0.25">
      <c r="A68" s="4" t="s">
        <v>115</v>
      </c>
      <c r="B68" t="s">
        <v>72</v>
      </c>
      <c r="C68">
        <v>0</v>
      </c>
      <c r="D68">
        <v>0</v>
      </c>
      <c r="E68">
        <f>Tabla7[[#This Row],[Orchard]]*0.75</f>
        <v>0</v>
      </c>
      <c r="F68">
        <f>Tabla7[[#This Row],[Orchard]]-Tabla7[[#This Row],[Belive]]</f>
        <v>0</v>
      </c>
      <c r="G68">
        <f>Tabla7[[#This Row],[Fonarte]]-Tabla7[[#This Row],[Belive]]</f>
        <v>0</v>
      </c>
    </row>
    <row r="69" spans="1:7" x14ac:dyDescent="0.25">
      <c r="A69" s="4" t="s">
        <v>115</v>
      </c>
      <c r="B69" t="s">
        <v>73</v>
      </c>
      <c r="C69">
        <v>0</v>
      </c>
      <c r="D69">
        <v>0</v>
      </c>
      <c r="E69">
        <f>Tabla7[[#This Row],[Orchard]]*0.75</f>
        <v>0</v>
      </c>
      <c r="F69">
        <f>Tabla7[[#This Row],[Orchard]]-Tabla7[[#This Row],[Belive]]</f>
        <v>0</v>
      </c>
      <c r="G69">
        <f>Tabla7[[#This Row],[Fonarte]]-Tabla7[[#This Row],[Belive]]</f>
        <v>0</v>
      </c>
    </row>
    <row r="70" spans="1:7" x14ac:dyDescent="0.25">
      <c r="A70" s="4" t="s">
        <v>115</v>
      </c>
      <c r="B70" t="s">
        <v>74</v>
      </c>
      <c r="C70">
        <v>0</v>
      </c>
      <c r="D70">
        <v>0</v>
      </c>
      <c r="E70">
        <f>Tabla7[[#This Row],[Orchard]]*0.75</f>
        <v>0</v>
      </c>
      <c r="F70">
        <f>Tabla7[[#This Row],[Orchard]]-Tabla7[[#This Row],[Belive]]</f>
        <v>0</v>
      </c>
      <c r="G70">
        <f>Tabla7[[#This Row],[Fonarte]]-Tabla7[[#This Row],[Belive]]</f>
        <v>0</v>
      </c>
    </row>
    <row r="71" spans="1:7" x14ac:dyDescent="0.25">
      <c r="A71" s="4" t="s">
        <v>115</v>
      </c>
      <c r="B71" t="s">
        <v>75</v>
      </c>
      <c r="C71">
        <v>0</v>
      </c>
      <c r="D71">
        <v>0</v>
      </c>
      <c r="E71">
        <f>Tabla7[[#This Row],[Orchard]]*0.75</f>
        <v>0</v>
      </c>
      <c r="F71">
        <f>Tabla7[[#This Row],[Orchard]]-Tabla7[[#This Row],[Belive]]</f>
        <v>0</v>
      </c>
      <c r="G71">
        <f>Tabla7[[#This Row],[Fonarte]]-Tabla7[[#This Row],[Belive]]</f>
        <v>0</v>
      </c>
    </row>
    <row r="72" spans="1:7" x14ac:dyDescent="0.25">
      <c r="A72" s="4" t="s">
        <v>115</v>
      </c>
      <c r="B72" t="s">
        <v>76</v>
      </c>
      <c r="C72">
        <v>0</v>
      </c>
      <c r="D72">
        <v>0</v>
      </c>
      <c r="E72">
        <f>Tabla7[[#This Row],[Orchard]]*0.75</f>
        <v>0</v>
      </c>
      <c r="F72">
        <f>Tabla7[[#This Row],[Orchard]]-Tabla7[[#This Row],[Belive]]</f>
        <v>0</v>
      </c>
      <c r="G72">
        <f>Tabla7[[#This Row],[Fonarte]]-Tabla7[[#This Row],[Belive]]</f>
        <v>0</v>
      </c>
    </row>
    <row r="73" spans="1:7" x14ac:dyDescent="0.25">
      <c r="A73" s="4" t="s">
        <v>115</v>
      </c>
      <c r="B73" t="s">
        <v>77</v>
      </c>
      <c r="C73">
        <v>0</v>
      </c>
      <c r="D73">
        <v>0</v>
      </c>
      <c r="E73">
        <f>Tabla7[[#This Row],[Orchard]]*0.75</f>
        <v>0</v>
      </c>
      <c r="F73">
        <f>Tabla7[[#This Row],[Orchard]]-Tabla7[[#This Row],[Belive]]</f>
        <v>0</v>
      </c>
      <c r="G73">
        <f>Tabla7[[#This Row],[Fonarte]]-Tabla7[[#This Row],[Belive]]</f>
        <v>0</v>
      </c>
    </row>
    <row r="74" spans="1:7" x14ac:dyDescent="0.25">
      <c r="A74" s="4" t="s">
        <v>115</v>
      </c>
      <c r="B74" t="s">
        <v>78</v>
      </c>
      <c r="C74">
        <v>0</v>
      </c>
      <c r="D74">
        <v>0</v>
      </c>
      <c r="E74">
        <f>Tabla7[[#This Row],[Orchard]]*0.75</f>
        <v>0</v>
      </c>
      <c r="F74">
        <f>Tabla7[[#This Row],[Orchard]]-Tabla7[[#This Row],[Belive]]</f>
        <v>0</v>
      </c>
      <c r="G74">
        <f>Tabla7[[#This Row],[Fonarte]]-Tabla7[[#This Row],[Belive]]</f>
        <v>0</v>
      </c>
    </row>
    <row r="75" spans="1:7" x14ac:dyDescent="0.25">
      <c r="A75" s="4" t="s">
        <v>115</v>
      </c>
      <c r="B75" t="s">
        <v>79</v>
      </c>
      <c r="C75">
        <v>0</v>
      </c>
      <c r="D75">
        <v>0</v>
      </c>
      <c r="E75">
        <f>Tabla7[[#This Row],[Orchard]]*0.75</f>
        <v>0</v>
      </c>
      <c r="F75">
        <f>Tabla7[[#This Row],[Orchard]]-Tabla7[[#This Row],[Belive]]</f>
        <v>0</v>
      </c>
      <c r="G75">
        <f>Tabla7[[#This Row],[Fonarte]]-Tabla7[[#This Row],[Belive]]</f>
        <v>0</v>
      </c>
    </row>
    <row r="76" spans="1:7" x14ac:dyDescent="0.25">
      <c r="A76" s="4" t="s">
        <v>115</v>
      </c>
      <c r="B76" t="s">
        <v>80</v>
      </c>
      <c r="C76">
        <v>0</v>
      </c>
      <c r="D76">
        <v>0</v>
      </c>
      <c r="E76">
        <f>Tabla7[[#This Row],[Orchard]]*0.75</f>
        <v>0</v>
      </c>
      <c r="F76">
        <f>Tabla7[[#This Row],[Orchard]]-Tabla7[[#This Row],[Belive]]</f>
        <v>0</v>
      </c>
      <c r="G76">
        <f>Tabla7[[#This Row],[Fonarte]]-Tabla7[[#This Row],[Belive]]</f>
        <v>0</v>
      </c>
    </row>
    <row r="77" spans="1:7" x14ac:dyDescent="0.25">
      <c r="A77" s="4" t="s">
        <v>115</v>
      </c>
      <c r="B77" t="s">
        <v>81</v>
      </c>
      <c r="C77">
        <v>0</v>
      </c>
      <c r="D77">
        <v>0</v>
      </c>
      <c r="E77">
        <f>Tabla7[[#This Row],[Orchard]]*0.75</f>
        <v>0</v>
      </c>
      <c r="F77">
        <f>Tabla7[[#This Row],[Orchard]]-Tabla7[[#This Row],[Belive]]</f>
        <v>0</v>
      </c>
      <c r="G77">
        <f>Tabla7[[#This Row],[Fonarte]]-Tabla7[[#This Row],[Belive]]</f>
        <v>0</v>
      </c>
    </row>
    <row r="78" spans="1:7" x14ac:dyDescent="0.25">
      <c r="A78" s="4" t="s">
        <v>115</v>
      </c>
      <c r="B78" t="s">
        <v>82</v>
      </c>
      <c r="C78">
        <v>0</v>
      </c>
      <c r="D78">
        <v>0</v>
      </c>
      <c r="E78">
        <f>Tabla7[[#This Row],[Orchard]]*0.75</f>
        <v>0</v>
      </c>
      <c r="F78">
        <f>Tabla7[[#This Row],[Orchard]]-Tabla7[[#This Row],[Belive]]</f>
        <v>0</v>
      </c>
      <c r="G78">
        <f>Tabla7[[#This Row],[Fonarte]]-Tabla7[[#This Row],[Belive]]</f>
        <v>0</v>
      </c>
    </row>
    <row r="79" spans="1:7" x14ac:dyDescent="0.25">
      <c r="A79" s="4" t="s">
        <v>115</v>
      </c>
      <c r="B79" t="s">
        <v>83</v>
      </c>
      <c r="C79">
        <v>0</v>
      </c>
      <c r="D79">
        <v>0</v>
      </c>
      <c r="E79">
        <f>Tabla7[[#This Row],[Orchard]]*0.75</f>
        <v>0</v>
      </c>
      <c r="F79">
        <f>Tabla7[[#This Row],[Orchard]]-Tabla7[[#This Row],[Belive]]</f>
        <v>0</v>
      </c>
      <c r="G79">
        <f>Tabla7[[#This Row],[Fonarte]]-Tabla7[[#This Row],[Belive]]</f>
        <v>0</v>
      </c>
    </row>
    <row r="80" spans="1:7" x14ac:dyDescent="0.25">
      <c r="A80" s="4" t="s">
        <v>115</v>
      </c>
      <c r="B80" t="s">
        <v>84</v>
      </c>
      <c r="C80">
        <v>0</v>
      </c>
      <c r="D80">
        <v>0</v>
      </c>
      <c r="E80">
        <f>Tabla7[[#This Row],[Orchard]]*0.75</f>
        <v>0</v>
      </c>
      <c r="F80">
        <f>Tabla7[[#This Row],[Orchard]]-Tabla7[[#This Row],[Belive]]</f>
        <v>0</v>
      </c>
      <c r="G80">
        <f>Tabla7[[#This Row],[Fonarte]]-Tabla7[[#This Row],[Belive]]</f>
        <v>0</v>
      </c>
    </row>
    <row r="81" spans="1:7" x14ac:dyDescent="0.25">
      <c r="A81" s="4" t="s">
        <v>115</v>
      </c>
      <c r="B81" t="s">
        <v>85</v>
      </c>
      <c r="C81">
        <v>0</v>
      </c>
      <c r="D81">
        <v>0</v>
      </c>
      <c r="E81">
        <f>Tabla7[[#This Row],[Orchard]]*0.75</f>
        <v>0</v>
      </c>
      <c r="F81">
        <f>Tabla7[[#This Row],[Orchard]]-Tabla7[[#This Row],[Belive]]</f>
        <v>0</v>
      </c>
      <c r="G81">
        <f>Tabla7[[#This Row],[Fonarte]]-Tabla7[[#This Row],[Belive]]</f>
        <v>0</v>
      </c>
    </row>
    <row r="82" spans="1:7" x14ac:dyDescent="0.25">
      <c r="A82" s="4" t="s">
        <v>115</v>
      </c>
      <c r="B82" t="s">
        <v>86</v>
      </c>
      <c r="C82">
        <v>0</v>
      </c>
      <c r="D82">
        <v>0</v>
      </c>
      <c r="E82">
        <f>Tabla7[[#This Row],[Orchard]]*0.75</f>
        <v>0</v>
      </c>
      <c r="F82">
        <f>Tabla7[[#This Row],[Orchard]]-Tabla7[[#This Row],[Belive]]</f>
        <v>0</v>
      </c>
      <c r="G82">
        <f>Tabla7[[#This Row],[Fonarte]]-Tabla7[[#This Row],[Belive]]</f>
        <v>0</v>
      </c>
    </row>
    <row r="83" spans="1:7" x14ac:dyDescent="0.25">
      <c r="A83" s="4" t="s">
        <v>115</v>
      </c>
      <c r="B83" t="s">
        <v>87</v>
      </c>
      <c r="C83">
        <v>0</v>
      </c>
      <c r="D83">
        <v>0</v>
      </c>
      <c r="E83">
        <f>Tabla7[[#This Row],[Orchard]]*0.75</f>
        <v>0</v>
      </c>
      <c r="F83">
        <f>Tabla7[[#This Row],[Orchard]]-Tabla7[[#This Row],[Belive]]</f>
        <v>0</v>
      </c>
      <c r="G83">
        <f>Tabla7[[#This Row],[Fonarte]]-Tabla7[[#This Row],[Belive]]</f>
        <v>0</v>
      </c>
    </row>
    <row r="84" spans="1:7" x14ac:dyDescent="0.25">
      <c r="A84" s="4" t="s">
        <v>115</v>
      </c>
      <c r="B84" t="s">
        <v>88</v>
      </c>
      <c r="C84">
        <v>0</v>
      </c>
      <c r="D84">
        <v>0</v>
      </c>
      <c r="E84">
        <f>Tabla7[[#This Row],[Orchard]]*0.75</f>
        <v>0</v>
      </c>
      <c r="F84">
        <f>Tabla7[[#This Row],[Orchard]]-Tabla7[[#This Row],[Belive]]</f>
        <v>0</v>
      </c>
      <c r="G84">
        <f>Tabla7[[#This Row],[Fonarte]]-Tabla7[[#This Row],[Belive]]</f>
        <v>0</v>
      </c>
    </row>
    <row r="85" spans="1:7" x14ac:dyDescent="0.25">
      <c r="A85" s="4" t="s">
        <v>115</v>
      </c>
      <c r="B85" t="s">
        <v>89</v>
      </c>
      <c r="C85">
        <v>0</v>
      </c>
      <c r="D85">
        <v>0</v>
      </c>
      <c r="E85">
        <f>Tabla7[[#This Row],[Orchard]]*0.75</f>
        <v>0</v>
      </c>
      <c r="F85">
        <f>Tabla7[[#This Row],[Orchard]]-Tabla7[[#This Row],[Belive]]</f>
        <v>0</v>
      </c>
      <c r="G85">
        <f>Tabla7[[#This Row],[Fonarte]]-Tabla7[[#This Row],[Belive]]</f>
        <v>0</v>
      </c>
    </row>
    <row r="86" spans="1:7" x14ac:dyDescent="0.25">
      <c r="A86" s="4" t="s">
        <v>115</v>
      </c>
      <c r="B86" t="s">
        <v>90</v>
      </c>
      <c r="C86">
        <v>0</v>
      </c>
      <c r="D86">
        <v>0</v>
      </c>
      <c r="E86">
        <f>Tabla7[[#This Row],[Orchard]]*0.75</f>
        <v>0</v>
      </c>
      <c r="F86">
        <f>Tabla7[[#This Row],[Orchard]]-Tabla7[[#This Row],[Belive]]</f>
        <v>0</v>
      </c>
      <c r="G86">
        <f>Tabla7[[#This Row],[Fonarte]]-Tabla7[[#This Row],[Belive]]</f>
        <v>0</v>
      </c>
    </row>
    <row r="87" spans="1:7" x14ac:dyDescent="0.25">
      <c r="A87" s="4" t="s">
        <v>115</v>
      </c>
      <c r="B87" t="s">
        <v>91</v>
      </c>
      <c r="C87">
        <v>0</v>
      </c>
      <c r="D87">
        <v>0</v>
      </c>
      <c r="E87">
        <f>Tabla7[[#This Row],[Orchard]]*0.75</f>
        <v>0</v>
      </c>
      <c r="F87">
        <f>Tabla7[[#This Row],[Orchard]]-Tabla7[[#This Row],[Belive]]</f>
        <v>0</v>
      </c>
      <c r="G87">
        <f>Tabla7[[#This Row],[Fonarte]]-Tabla7[[#This Row],[Belive]]</f>
        <v>0</v>
      </c>
    </row>
    <row r="88" spans="1:7" x14ac:dyDescent="0.25">
      <c r="A88" s="4" t="s">
        <v>115</v>
      </c>
      <c r="B88" t="s">
        <v>92</v>
      </c>
      <c r="C88">
        <v>0</v>
      </c>
      <c r="D88">
        <v>0</v>
      </c>
      <c r="E88">
        <f>Tabla7[[#This Row],[Orchard]]*0.75</f>
        <v>0</v>
      </c>
      <c r="F88">
        <f>Tabla7[[#This Row],[Orchard]]-Tabla7[[#This Row],[Belive]]</f>
        <v>0</v>
      </c>
      <c r="G88">
        <f>Tabla7[[#This Row],[Fonarte]]-Tabla7[[#This Row],[Belive]]</f>
        <v>0</v>
      </c>
    </row>
    <row r="89" spans="1:7" x14ac:dyDescent="0.25">
      <c r="A89" s="4" t="s">
        <v>115</v>
      </c>
      <c r="B89" t="s">
        <v>93</v>
      </c>
      <c r="C89">
        <v>0</v>
      </c>
      <c r="D89">
        <v>0</v>
      </c>
      <c r="E89">
        <f>Tabla7[[#This Row],[Orchard]]*0.75</f>
        <v>0</v>
      </c>
      <c r="F89">
        <f>Tabla7[[#This Row],[Orchard]]-Tabla7[[#This Row],[Belive]]</f>
        <v>0</v>
      </c>
      <c r="G89">
        <f>Tabla7[[#This Row],[Fonarte]]-Tabla7[[#This Row],[Belive]]</f>
        <v>0</v>
      </c>
    </row>
    <row r="90" spans="1:7" x14ac:dyDescent="0.25">
      <c r="A90" s="4" t="s">
        <v>115</v>
      </c>
      <c r="B90" t="s">
        <v>94</v>
      </c>
      <c r="C90">
        <v>0</v>
      </c>
      <c r="D90">
        <v>0</v>
      </c>
      <c r="E90">
        <f>Tabla7[[#This Row],[Orchard]]*0.75</f>
        <v>0</v>
      </c>
      <c r="F90">
        <f>Tabla7[[#This Row],[Orchard]]-Tabla7[[#This Row],[Belive]]</f>
        <v>0</v>
      </c>
      <c r="G90">
        <f>Tabla7[[#This Row],[Fonarte]]-Tabla7[[#This Row],[Belive]]</f>
        <v>0</v>
      </c>
    </row>
    <row r="91" spans="1:7" x14ac:dyDescent="0.25">
      <c r="A91" s="4" t="s">
        <v>115</v>
      </c>
      <c r="B91" t="s">
        <v>95</v>
      </c>
      <c r="C91">
        <v>0</v>
      </c>
      <c r="D91">
        <v>0</v>
      </c>
      <c r="E91">
        <f>Tabla7[[#This Row],[Orchard]]*0.75</f>
        <v>0</v>
      </c>
      <c r="F91">
        <f>Tabla7[[#This Row],[Orchard]]-Tabla7[[#This Row],[Belive]]</f>
        <v>0</v>
      </c>
      <c r="G91">
        <f>Tabla7[[#This Row],[Fonarte]]-Tabla7[[#This Row],[Belive]]</f>
        <v>0</v>
      </c>
    </row>
    <row r="92" spans="1:7" x14ac:dyDescent="0.25">
      <c r="A92" s="4" t="s">
        <v>115</v>
      </c>
      <c r="B92" t="s">
        <v>96</v>
      </c>
      <c r="C92">
        <v>0</v>
      </c>
      <c r="D92">
        <v>0</v>
      </c>
      <c r="E92">
        <f>Tabla7[[#This Row],[Orchard]]*0.75</f>
        <v>0</v>
      </c>
      <c r="F92">
        <f>Tabla7[[#This Row],[Orchard]]-Tabla7[[#This Row],[Belive]]</f>
        <v>0</v>
      </c>
      <c r="G92">
        <f>Tabla7[[#This Row],[Fonarte]]-Tabla7[[#This Row],[Belive]]</f>
        <v>0</v>
      </c>
    </row>
    <row r="93" spans="1:7" x14ac:dyDescent="0.25">
      <c r="A93" s="4" t="s">
        <v>115</v>
      </c>
      <c r="B93" t="s">
        <v>97</v>
      </c>
      <c r="C93">
        <v>0</v>
      </c>
      <c r="D93">
        <v>0</v>
      </c>
      <c r="E93">
        <f>Tabla7[[#This Row],[Orchard]]*0.75</f>
        <v>0</v>
      </c>
      <c r="F93">
        <f>Tabla7[[#This Row],[Orchard]]-Tabla7[[#This Row],[Belive]]</f>
        <v>0</v>
      </c>
      <c r="G93">
        <f>Tabla7[[#This Row],[Fonarte]]-Tabla7[[#This Row],[Belive]]</f>
        <v>0</v>
      </c>
    </row>
    <row r="94" spans="1:7" x14ac:dyDescent="0.25">
      <c r="A94" s="4" t="s">
        <v>115</v>
      </c>
      <c r="B94" t="s">
        <v>98</v>
      </c>
      <c r="C94">
        <v>0</v>
      </c>
      <c r="D94">
        <v>0</v>
      </c>
      <c r="E94">
        <f>Tabla7[[#This Row],[Orchard]]*0.75</f>
        <v>0</v>
      </c>
      <c r="F94">
        <f>Tabla7[[#This Row],[Orchard]]-Tabla7[[#This Row],[Belive]]</f>
        <v>0</v>
      </c>
      <c r="G94">
        <f>Tabla7[[#This Row],[Fonarte]]-Tabla7[[#This Row],[Belive]]</f>
        <v>0</v>
      </c>
    </row>
    <row r="95" spans="1:7" x14ac:dyDescent="0.25">
      <c r="A95" s="4" t="s">
        <v>115</v>
      </c>
      <c r="B95" t="s">
        <v>99</v>
      </c>
      <c r="C95">
        <v>0</v>
      </c>
      <c r="D95">
        <v>0</v>
      </c>
      <c r="E95">
        <f>Tabla7[[#This Row],[Orchard]]*0.75</f>
        <v>0</v>
      </c>
      <c r="F95">
        <f>Tabla7[[#This Row],[Orchard]]-Tabla7[[#This Row],[Belive]]</f>
        <v>0</v>
      </c>
      <c r="G95">
        <f>Tabla7[[#This Row],[Fonarte]]-Tabla7[[#This Row],[Belive]]</f>
        <v>0</v>
      </c>
    </row>
    <row r="96" spans="1:7" x14ac:dyDescent="0.25">
      <c r="A96" s="4" t="s">
        <v>115</v>
      </c>
      <c r="B96" t="s">
        <v>100</v>
      </c>
      <c r="C96">
        <v>0</v>
      </c>
      <c r="D96">
        <v>0</v>
      </c>
      <c r="E96">
        <f>Tabla7[[#This Row],[Orchard]]*0.75</f>
        <v>0</v>
      </c>
      <c r="F96">
        <f>Tabla7[[#This Row],[Orchard]]-Tabla7[[#This Row],[Belive]]</f>
        <v>0</v>
      </c>
      <c r="G96">
        <f>Tabla7[[#This Row],[Fonarte]]-Tabla7[[#This Row],[Belive]]</f>
        <v>0</v>
      </c>
    </row>
    <row r="97" spans="1:7" x14ac:dyDescent="0.25">
      <c r="A97" s="4" t="s">
        <v>115</v>
      </c>
      <c r="B97" t="s">
        <v>101</v>
      </c>
      <c r="C97">
        <v>0</v>
      </c>
      <c r="D97">
        <v>0</v>
      </c>
      <c r="E97">
        <f>Tabla7[[#This Row],[Orchard]]*0.75</f>
        <v>0</v>
      </c>
      <c r="F97">
        <f>Tabla7[[#This Row],[Orchard]]-Tabla7[[#This Row],[Belive]]</f>
        <v>0</v>
      </c>
      <c r="G97">
        <f>Tabla7[[#This Row],[Fonarte]]-Tabla7[[#This Row],[Belive]]</f>
        <v>0</v>
      </c>
    </row>
    <row r="98" spans="1:7" x14ac:dyDescent="0.25">
      <c r="A98" s="4" t="s">
        <v>115</v>
      </c>
      <c r="B98" t="s">
        <v>102</v>
      </c>
      <c r="C98">
        <v>0</v>
      </c>
      <c r="D98">
        <v>0</v>
      </c>
      <c r="E98">
        <f>Tabla7[[#This Row],[Orchard]]*0.75</f>
        <v>0</v>
      </c>
      <c r="F98">
        <f>Tabla7[[#This Row],[Orchard]]-Tabla7[[#This Row],[Belive]]</f>
        <v>0</v>
      </c>
      <c r="G98">
        <f>Tabla7[[#This Row],[Fonarte]]-Tabla7[[#This Row],[Belive]]</f>
        <v>0</v>
      </c>
    </row>
    <row r="99" spans="1:7" x14ac:dyDescent="0.25">
      <c r="A99" s="4" t="s">
        <v>115</v>
      </c>
      <c r="B99" t="s">
        <v>103</v>
      </c>
      <c r="C99">
        <v>0</v>
      </c>
      <c r="D99">
        <v>0</v>
      </c>
      <c r="E99">
        <f>Tabla7[[#This Row],[Orchard]]*0.75</f>
        <v>0</v>
      </c>
      <c r="F99">
        <f>Tabla7[[#This Row],[Orchard]]-Tabla7[[#This Row],[Belive]]</f>
        <v>0</v>
      </c>
      <c r="G99">
        <f>Tabla7[[#This Row],[Fonarte]]-Tabla7[[#This Row],[Belive]]</f>
        <v>0</v>
      </c>
    </row>
    <row r="101" spans="1:7" x14ac:dyDescent="0.25">
      <c r="C101">
        <f>AVERAGE(C2:C100)</f>
        <v>9.4869171849620189E-3</v>
      </c>
      <c r="D101">
        <f t="shared" ref="D101:E101" si="0">AVERAGE(D2:D100)</f>
        <v>1.1894973687004486E-2</v>
      </c>
      <c r="E101">
        <f t="shared" si="0"/>
        <v>8.9212302652533649E-3</v>
      </c>
      <c r="F101">
        <f>D101-C101</f>
        <v>2.4080565020424671E-3</v>
      </c>
      <c r="G101">
        <f>E101-C101</f>
        <v>-5.6568691970865399E-4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opLeftCell="A88" workbookViewId="0">
      <selection activeCell="G103" sqref="G103"/>
    </sheetView>
  </sheetViews>
  <sheetFormatPr baseColWidth="10" defaultRowHeight="15.75" x14ac:dyDescent="0.25"/>
  <cols>
    <col min="1" max="1" width="12.25" customWidth="1"/>
    <col min="6" max="6" width="25.625" customWidth="1"/>
    <col min="7" max="7" width="25.25" customWidth="1"/>
  </cols>
  <sheetData>
    <row r="1" spans="1:7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104</v>
      </c>
      <c r="G1" s="21" t="s">
        <v>105</v>
      </c>
    </row>
    <row r="2" spans="1:7" x14ac:dyDescent="0.25">
      <c r="A2" t="s">
        <v>117</v>
      </c>
      <c r="B2" t="s">
        <v>86</v>
      </c>
      <c r="C2">
        <v>0</v>
      </c>
      <c r="D2">
        <v>0</v>
      </c>
      <c r="E2">
        <f>Tabla8[[#This Row],[Orchard]]*0.75</f>
        <v>0</v>
      </c>
      <c r="F2">
        <f>Tabla8[[#This Row],[Orchard]]-Tabla8[[#This Row],[Belive]]</f>
        <v>0</v>
      </c>
      <c r="G2">
        <f>Tabla8[[#This Row],[Fonarte]]-Tabla8[[#This Row],[Belive]]</f>
        <v>0</v>
      </c>
    </row>
    <row r="3" spans="1:7" x14ac:dyDescent="0.25">
      <c r="A3" t="s">
        <v>117</v>
      </c>
      <c r="B3" t="s">
        <v>99</v>
      </c>
      <c r="C3">
        <v>0</v>
      </c>
      <c r="D3">
        <v>0</v>
      </c>
      <c r="E3">
        <f>Tabla8[[#This Row],[Orchard]]*0.75</f>
        <v>0</v>
      </c>
      <c r="F3">
        <f>Tabla8[[#This Row],[Orchard]]-Tabla8[[#This Row],[Belive]]</f>
        <v>0</v>
      </c>
      <c r="G3">
        <f>Tabla8[[#This Row],[Fonarte]]-Tabla8[[#This Row],[Belive]]</f>
        <v>0</v>
      </c>
    </row>
    <row r="4" spans="1:7" x14ac:dyDescent="0.25">
      <c r="A4" t="s">
        <v>117</v>
      </c>
      <c r="B4" t="s">
        <v>12</v>
      </c>
      <c r="C4">
        <v>0</v>
      </c>
      <c r="D4">
        <v>0</v>
      </c>
      <c r="E4">
        <f>Tabla8[[#This Row],[Orchard]]*0.75</f>
        <v>0</v>
      </c>
      <c r="F4">
        <f>Tabla8[[#This Row],[Orchard]]-Tabla8[[#This Row],[Belive]]</f>
        <v>0</v>
      </c>
      <c r="G4">
        <f>Tabla8[[#This Row],[Fonarte]]-Tabla8[[#This Row],[Belive]]</f>
        <v>0</v>
      </c>
    </row>
    <row r="5" spans="1:7" x14ac:dyDescent="0.25">
      <c r="A5" t="s">
        <v>117</v>
      </c>
      <c r="B5" t="s">
        <v>84</v>
      </c>
      <c r="C5">
        <v>0</v>
      </c>
      <c r="D5">
        <v>0</v>
      </c>
      <c r="E5">
        <f>Tabla8[[#This Row],[Orchard]]*0.75</f>
        <v>0</v>
      </c>
      <c r="F5">
        <f>Tabla8[[#This Row],[Orchard]]-Tabla8[[#This Row],[Belive]]</f>
        <v>0</v>
      </c>
      <c r="G5">
        <f>Tabla8[[#This Row],[Fonarte]]-Tabla8[[#This Row],[Belive]]</f>
        <v>0</v>
      </c>
    </row>
    <row r="6" spans="1:7" x14ac:dyDescent="0.25">
      <c r="A6" t="s">
        <v>117</v>
      </c>
      <c r="B6" t="s">
        <v>37</v>
      </c>
      <c r="C6">
        <v>0</v>
      </c>
      <c r="D6">
        <v>0</v>
      </c>
      <c r="E6">
        <f>Tabla8[[#This Row],[Orchard]]*0.75</f>
        <v>0</v>
      </c>
      <c r="F6">
        <f>Tabla8[[#This Row],[Orchard]]-Tabla8[[#This Row],[Belive]]</f>
        <v>0</v>
      </c>
      <c r="G6">
        <f>Tabla8[[#This Row],[Fonarte]]-Tabla8[[#This Row],[Belive]]</f>
        <v>0</v>
      </c>
    </row>
    <row r="7" spans="1:7" x14ac:dyDescent="0.25">
      <c r="A7" t="s">
        <v>117</v>
      </c>
      <c r="B7" t="s">
        <v>43</v>
      </c>
      <c r="C7">
        <v>8.1885984151950003E-2</v>
      </c>
      <c r="D7">
        <v>0.15726927331358426</v>
      </c>
      <c r="E7">
        <f>Tabla8[[#This Row],[Orchard]]*0.75</f>
        <v>0.11795195498518819</v>
      </c>
      <c r="F7">
        <f>Tabla8[[#This Row],[Orchard]]-Tabla8[[#This Row],[Belive]]</f>
        <v>7.5383289161634254E-2</v>
      </c>
      <c r="G7">
        <f>Tabla8[[#This Row],[Fonarte]]-Tabla8[[#This Row],[Belive]]</f>
        <v>3.606597083323819E-2</v>
      </c>
    </row>
    <row r="8" spans="1:7" x14ac:dyDescent="0.25">
      <c r="A8" t="s">
        <v>117</v>
      </c>
      <c r="B8" t="s">
        <v>47</v>
      </c>
      <c r="C8">
        <v>0.1338201</v>
      </c>
      <c r="D8">
        <v>0</v>
      </c>
      <c r="E8">
        <f>Tabla8[[#This Row],[Orchard]]*0.75</f>
        <v>0</v>
      </c>
      <c r="F8">
        <f>Tabla8[[#This Row],[Orchard]]-Tabla8[[#This Row],[Belive]]</f>
        <v>-0.1338201</v>
      </c>
      <c r="G8">
        <f>Tabla8[[#This Row],[Fonarte]]-Tabla8[[#This Row],[Belive]]</f>
        <v>-0.1338201</v>
      </c>
    </row>
    <row r="9" spans="1:7" x14ac:dyDescent="0.25">
      <c r="A9" t="s">
        <v>117</v>
      </c>
      <c r="B9" t="s">
        <v>100</v>
      </c>
      <c r="C9">
        <v>0</v>
      </c>
      <c r="D9">
        <v>0</v>
      </c>
      <c r="E9">
        <f>Tabla8[[#This Row],[Orchard]]*0.75</f>
        <v>0</v>
      </c>
      <c r="F9">
        <f>Tabla8[[#This Row],[Orchard]]-Tabla8[[#This Row],[Belive]]</f>
        <v>0</v>
      </c>
      <c r="G9">
        <f>Tabla8[[#This Row],[Fonarte]]-Tabla8[[#This Row],[Belive]]</f>
        <v>0</v>
      </c>
    </row>
    <row r="10" spans="1:7" x14ac:dyDescent="0.25">
      <c r="A10" t="s">
        <v>117</v>
      </c>
      <c r="B10" t="s">
        <v>91</v>
      </c>
      <c r="C10">
        <v>0</v>
      </c>
      <c r="D10">
        <v>0</v>
      </c>
      <c r="E10">
        <f>Tabla8[[#This Row],[Orchard]]*0.75</f>
        <v>0</v>
      </c>
      <c r="F10">
        <f>Tabla8[[#This Row],[Orchard]]-Tabla8[[#This Row],[Belive]]</f>
        <v>0</v>
      </c>
      <c r="G10">
        <f>Tabla8[[#This Row],[Fonarte]]-Tabla8[[#This Row],[Belive]]</f>
        <v>0</v>
      </c>
    </row>
    <row r="11" spans="1:7" x14ac:dyDescent="0.25">
      <c r="A11" t="s">
        <v>117</v>
      </c>
      <c r="B11" t="s">
        <v>87</v>
      </c>
      <c r="C11">
        <v>0</v>
      </c>
      <c r="D11">
        <v>0</v>
      </c>
      <c r="E11">
        <f>Tabla8[[#This Row],[Orchard]]*0.75</f>
        <v>0</v>
      </c>
      <c r="F11">
        <f>Tabla8[[#This Row],[Orchard]]-Tabla8[[#This Row],[Belive]]</f>
        <v>0</v>
      </c>
      <c r="G11">
        <f>Tabla8[[#This Row],[Fonarte]]-Tabla8[[#This Row],[Belive]]</f>
        <v>0</v>
      </c>
    </row>
    <row r="12" spans="1:7" x14ac:dyDescent="0.25">
      <c r="A12" t="s">
        <v>117</v>
      </c>
      <c r="B12" t="s">
        <v>74</v>
      </c>
      <c r="C12">
        <v>0</v>
      </c>
      <c r="D12">
        <v>0</v>
      </c>
      <c r="E12">
        <f>Tabla8[[#This Row],[Orchard]]*0.75</f>
        <v>0</v>
      </c>
      <c r="F12">
        <f>Tabla8[[#This Row],[Orchard]]-Tabla8[[#This Row],[Belive]]</f>
        <v>0</v>
      </c>
      <c r="G12">
        <f>Tabla8[[#This Row],[Fonarte]]-Tabla8[[#This Row],[Belive]]</f>
        <v>0</v>
      </c>
    </row>
    <row r="13" spans="1:7" x14ac:dyDescent="0.25">
      <c r="A13" t="s">
        <v>117</v>
      </c>
      <c r="B13" t="s">
        <v>13</v>
      </c>
      <c r="C13">
        <v>9.9808200000000014E-2</v>
      </c>
      <c r="D13">
        <v>0</v>
      </c>
      <c r="E13">
        <f>Tabla8[[#This Row],[Orchard]]*0.75</f>
        <v>0</v>
      </c>
      <c r="F13">
        <f>Tabla8[[#This Row],[Orchard]]-Tabla8[[#This Row],[Belive]]</f>
        <v>-9.9808200000000014E-2</v>
      </c>
      <c r="G13">
        <f>Tabla8[[#This Row],[Fonarte]]-Tabla8[[#This Row],[Belive]]</f>
        <v>-9.9808200000000014E-2</v>
      </c>
    </row>
    <row r="14" spans="1:7" x14ac:dyDescent="0.25">
      <c r="A14" t="s">
        <v>117</v>
      </c>
      <c r="B14" t="s">
        <v>29</v>
      </c>
      <c r="C14">
        <v>0</v>
      </c>
      <c r="D14">
        <v>0</v>
      </c>
      <c r="E14">
        <f>Tabla8[[#This Row],[Orchard]]*0.75</f>
        <v>0</v>
      </c>
      <c r="F14">
        <f>Tabla8[[#This Row],[Orchard]]-Tabla8[[#This Row],[Belive]]</f>
        <v>0</v>
      </c>
      <c r="G14">
        <f>Tabla8[[#This Row],[Fonarte]]-Tabla8[[#This Row],[Belive]]</f>
        <v>0</v>
      </c>
    </row>
    <row r="15" spans="1:7" x14ac:dyDescent="0.25">
      <c r="A15" t="s">
        <v>117</v>
      </c>
      <c r="B15" t="s">
        <v>68</v>
      </c>
      <c r="C15">
        <v>0</v>
      </c>
      <c r="D15">
        <v>0</v>
      </c>
      <c r="E15">
        <f>Tabla8[[#This Row],[Orchard]]*0.75</f>
        <v>0</v>
      </c>
      <c r="F15">
        <f>Tabla8[[#This Row],[Orchard]]-Tabla8[[#This Row],[Belive]]</f>
        <v>0</v>
      </c>
      <c r="G15">
        <f>Tabla8[[#This Row],[Fonarte]]-Tabla8[[#This Row],[Belive]]</f>
        <v>0</v>
      </c>
    </row>
    <row r="16" spans="1:7" x14ac:dyDescent="0.25">
      <c r="A16" t="s">
        <v>117</v>
      </c>
      <c r="B16" t="s">
        <v>30</v>
      </c>
      <c r="C16">
        <v>6.1941641145749994E-2</v>
      </c>
      <c r="D16">
        <v>0.12328366228144289</v>
      </c>
      <c r="E16">
        <f>Tabla8[[#This Row],[Orchard]]*0.75</f>
        <v>9.2462746711082164E-2</v>
      </c>
      <c r="F16">
        <f>Tabla8[[#This Row],[Orchard]]-Tabla8[[#This Row],[Belive]]</f>
        <v>6.1342021135692891E-2</v>
      </c>
      <c r="G16">
        <f>Tabla8[[#This Row],[Fonarte]]-Tabla8[[#This Row],[Belive]]</f>
        <v>3.052110556533217E-2</v>
      </c>
    </row>
    <row r="17" spans="1:7" x14ac:dyDescent="0.25">
      <c r="A17" t="s">
        <v>117</v>
      </c>
      <c r="B17" t="s">
        <v>57</v>
      </c>
      <c r="C17">
        <v>0</v>
      </c>
      <c r="D17">
        <v>0</v>
      </c>
      <c r="E17">
        <f>Tabla8[[#This Row],[Orchard]]*0.75</f>
        <v>0</v>
      </c>
      <c r="F17">
        <f>Tabla8[[#This Row],[Orchard]]-Tabla8[[#This Row],[Belive]]</f>
        <v>0</v>
      </c>
      <c r="G17">
        <f>Tabla8[[#This Row],[Fonarte]]-Tabla8[[#This Row],[Belive]]</f>
        <v>0</v>
      </c>
    </row>
    <row r="18" spans="1:7" x14ac:dyDescent="0.25">
      <c r="A18" t="s">
        <v>117</v>
      </c>
      <c r="B18" t="s">
        <v>103</v>
      </c>
      <c r="C18">
        <v>0</v>
      </c>
      <c r="D18">
        <v>0</v>
      </c>
      <c r="E18">
        <f>Tabla8[[#This Row],[Orchard]]*0.75</f>
        <v>0</v>
      </c>
      <c r="F18">
        <f>Tabla8[[#This Row],[Orchard]]-Tabla8[[#This Row],[Belive]]</f>
        <v>0</v>
      </c>
      <c r="G18">
        <f>Tabla8[[#This Row],[Fonarte]]-Tabla8[[#This Row],[Belive]]</f>
        <v>0</v>
      </c>
    </row>
    <row r="19" spans="1:7" x14ac:dyDescent="0.25">
      <c r="A19" t="s">
        <v>117</v>
      </c>
      <c r="B19" t="s">
        <v>19</v>
      </c>
      <c r="C19">
        <v>6.905735309556002E-2</v>
      </c>
      <c r="D19">
        <v>0.13529992454000001</v>
      </c>
      <c r="E19">
        <f>Tabla8[[#This Row],[Orchard]]*0.75</f>
        <v>0.101474943405</v>
      </c>
      <c r="F19">
        <f>Tabla8[[#This Row],[Orchard]]-Tabla8[[#This Row],[Belive]]</f>
        <v>6.6242571444439985E-2</v>
      </c>
      <c r="G19">
        <f>Tabla8[[#This Row],[Fonarte]]-Tabla8[[#This Row],[Belive]]</f>
        <v>3.2417590309439984E-2</v>
      </c>
    </row>
    <row r="20" spans="1:7" x14ac:dyDescent="0.25">
      <c r="A20" t="s">
        <v>117</v>
      </c>
      <c r="B20" t="s">
        <v>48</v>
      </c>
      <c r="C20">
        <v>4.9950187398514298E-2</v>
      </c>
      <c r="D20">
        <v>8.265965333113437E-2</v>
      </c>
      <c r="E20">
        <f>Tabla8[[#This Row],[Orchard]]*0.75</f>
        <v>6.1994739998350777E-2</v>
      </c>
      <c r="F20">
        <f>Tabla8[[#This Row],[Orchard]]-Tabla8[[#This Row],[Belive]]</f>
        <v>3.2709465932620072E-2</v>
      </c>
      <c r="G20">
        <f>Tabla8[[#This Row],[Fonarte]]-Tabla8[[#This Row],[Belive]]</f>
        <v>1.2044552599836479E-2</v>
      </c>
    </row>
    <row r="21" spans="1:7" x14ac:dyDescent="0.25">
      <c r="A21" t="s">
        <v>117</v>
      </c>
      <c r="B21" t="s">
        <v>28</v>
      </c>
      <c r="C21">
        <v>3.2748005008800006E-2</v>
      </c>
      <c r="D21">
        <v>6.3264116788570926E-2</v>
      </c>
      <c r="E21">
        <f>Tabla8[[#This Row],[Orchard]]*0.75</f>
        <v>4.7448087591428198E-2</v>
      </c>
      <c r="F21">
        <f>Tabla8[[#This Row],[Orchard]]-Tabla8[[#This Row],[Belive]]</f>
        <v>3.051611177977092E-2</v>
      </c>
      <c r="G21">
        <f>Tabla8[[#This Row],[Fonarte]]-Tabla8[[#This Row],[Belive]]</f>
        <v>1.4700082582628192E-2</v>
      </c>
    </row>
    <row r="22" spans="1:7" x14ac:dyDescent="0.25">
      <c r="A22" t="s">
        <v>117</v>
      </c>
      <c r="B22" t="s">
        <v>20</v>
      </c>
      <c r="D22">
        <v>0</v>
      </c>
      <c r="E22">
        <f>Tabla8[[#This Row],[Orchard]]*0.75</f>
        <v>0</v>
      </c>
      <c r="F22">
        <f>Tabla8[[#This Row],[Orchard]]-Tabla8[[#This Row],[Belive]]</f>
        <v>0</v>
      </c>
      <c r="G22">
        <f>Tabla8[[#This Row],[Fonarte]]-Tabla8[[#This Row],[Belive]]</f>
        <v>0</v>
      </c>
    </row>
    <row r="23" spans="1:7" x14ac:dyDescent="0.25">
      <c r="A23" t="s">
        <v>117</v>
      </c>
      <c r="B23" t="s">
        <v>62</v>
      </c>
      <c r="C23">
        <v>0</v>
      </c>
      <c r="D23">
        <v>0</v>
      </c>
      <c r="E23">
        <f>Tabla8[[#This Row],[Orchard]]*0.75</f>
        <v>0</v>
      </c>
      <c r="F23">
        <f>Tabla8[[#This Row],[Orchard]]-Tabla8[[#This Row],[Belive]]</f>
        <v>0</v>
      </c>
      <c r="G23">
        <f>Tabla8[[#This Row],[Fonarte]]-Tabla8[[#This Row],[Belive]]</f>
        <v>0</v>
      </c>
    </row>
    <row r="24" spans="1:7" x14ac:dyDescent="0.25">
      <c r="A24" t="s">
        <v>117</v>
      </c>
      <c r="B24" t="s">
        <v>75</v>
      </c>
      <c r="C24">
        <v>0</v>
      </c>
      <c r="D24">
        <v>0</v>
      </c>
      <c r="E24">
        <f>Tabla8[[#This Row],[Orchard]]*0.75</f>
        <v>0</v>
      </c>
      <c r="F24">
        <f>Tabla8[[#This Row],[Orchard]]-Tabla8[[#This Row],[Belive]]</f>
        <v>0</v>
      </c>
      <c r="G24">
        <f>Tabla8[[#This Row],[Fonarte]]-Tabla8[[#This Row],[Belive]]</f>
        <v>0</v>
      </c>
    </row>
    <row r="25" spans="1:7" x14ac:dyDescent="0.25">
      <c r="A25" t="s">
        <v>117</v>
      </c>
      <c r="B25" t="s">
        <v>38</v>
      </c>
      <c r="C25">
        <v>7.3588489480800004E-2</v>
      </c>
      <c r="D25">
        <v>0.1061067708476119</v>
      </c>
      <c r="E25">
        <f>Tabla8[[#This Row],[Orchard]]*0.75</f>
        <v>7.9580078135708929E-2</v>
      </c>
      <c r="F25">
        <f>Tabla8[[#This Row],[Orchard]]-Tabla8[[#This Row],[Belive]]</f>
        <v>3.2518281366811896E-2</v>
      </c>
      <c r="G25">
        <f>Tabla8[[#This Row],[Fonarte]]-Tabla8[[#This Row],[Belive]]</f>
        <v>5.9915886549089248E-3</v>
      </c>
    </row>
    <row r="26" spans="1:7" x14ac:dyDescent="0.25">
      <c r="A26" t="s">
        <v>117</v>
      </c>
      <c r="B26" t="s">
        <v>31</v>
      </c>
      <c r="C26">
        <v>0</v>
      </c>
      <c r="D26">
        <v>0</v>
      </c>
      <c r="E26">
        <f>Tabla8[[#This Row],[Orchard]]*0.75</f>
        <v>0</v>
      </c>
      <c r="F26">
        <f>Tabla8[[#This Row],[Orchard]]-Tabla8[[#This Row],[Belive]]</f>
        <v>0</v>
      </c>
      <c r="G26">
        <f>Tabla8[[#This Row],[Fonarte]]-Tabla8[[#This Row],[Belive]]</f>
        <v>0</v>
      </c>
    </row>
    <row r="27" spans="1:7" x14ac:dyDescent="0.25">
      <c r="A27" t="s">
        <v>117</v>
      </c>
      <c r="B27" t="s">
        <v>32</v>
      </c>
      <c r="D27">
        <v>0</v>
      </c>
      <c r="E27">
        <f>Tabla8[[#This Row],[Orchard]]*0.75</f>
        <v>0</v>
      </c>
      <c r="F27">
        <f>Tabla8[[#This Row],[Orchard]]-Tabla8[[#This Row],[Belive]]</f>
        <v>0</v>
      </c>
      <c r="G27">
        <f>Tabla8[[#This Row],[Fonarte]]-Tabla8[[#This Row],[Belive]]</f>
        <v>0</v>
      </c>
    </row>
    <row r="28" spans="1:7" x14ac:dyDescent="0.25">
      <c r="A28" t="s">
        <v>117</v>
      </c>
      <c r="B28" t="s">
        <v>9</v>
      </c>
      <c r="C28">
        <v>4.9933748412000004E-2</v>
      </c>
      <c r="D28">
        <v>6.9540005320000015E-3</v>
      </c>
      <c r="E28">
        <f>Tabla8[[#This Row],[Orchard]]*0.75</f>
        <v>5.2155003990000011E-3</v>
      </c>
      <c r="F28">
        <f>Tabla8[[#This Row],[Orchard]]-Tabla8[[#This Row],[Belive]]</f>
        <v>-4.2979747880000002E-2</v>
      </c>
      <c r="G28">
        <f>Tabla8[[#This Row],[Fonarte]]-Tabla8[[#This Row],[Belive]]</f>
        <v>-4.4718248013000006E-2</v>
      </c>
    </row>
    <row r="29" spans="1:7" x14ac:dyDescent="0.25">
      <c r="A29" t="s">
        <v>117</v>
      </c>
      <c r="B29" t="s">
        <v>96</v>
      </c>
      <c r="C29">
        <v>0</v>
      </c>
      <c r="D29">
        <v>0</v>
      </c>
      <c r="E29">
        <f>Tabla8[[#This Row],[Orchard]]*0.75</f>
        <v>0</v>
      </c>
      <c r="F29">
        <f>Tabla8[[#This Row],[Orchard]]-Tabla8[[#This Row],[Belive]]</f>
        <v>0</v>
      </c>
      <c r="G29">
        <f>Tabla8[[#This Row],[Fonarte]]-Tabla8[[#This Row],[Belive]]</f>
        <v>0</v>
      </c>
    </row>
    <row r="30" spans="1:7" x14ac:dyDescent="0.25">
      <c r="A30" t="s">
        <v>117</v>
      </c>
      <c r="B30" t="s">
        <v>23</v>
      </c>
      <c r="C30">
        <v>0</v>
      </c>
      <c r="D30">
        <v>0</v>
      </c>
      <c r="E30">
        <f>Tabla8[[#This Row],[Orchard]]*0.75</f>
        <v>0</v>
      </c>
      <c r="F30">
        <f>Tabla8[[#This Row],[Orchard]]-Tabla8[[#This Row],[Belive]]</f>
        <v>0</v>
      </c>
      <c r="G30">
        <f>Tabla8[[#This Row],[Fonarte]]-Tabla8[[#This Row],[Belive]]</f>
        <v>0</v>
      </c>
    </row>
    <row r="31" spans="1:7" x14ac:dyDescent="0.25">
      <c r="A31" t="s">
        <v>117</v>
      </c>
      <c r="B31" t="s">
        <v>60</v>
      </c>
      <c r="C31">
        <v>0</v>
      </c>
      <c r="D31">
        <v>0</v>
      </c>
      <c r="E31">
        <f>Tabla8[[#This Row],[Orchard]]*0.75</f>
        <v>0</v>
      </c>
      <c r="F31">
        <f>Tabla8[[#This Row],[Orchard]]-Tabla8[[#This Row],[Belive]]</f>
        <v>0</v>
      </c>
      <c r="G31">
        <f>Tabla8[[#This Row],[Fonarte]]-Tabla8[[#This Row],[Belive]]</f>
        <v>0</v>
      </c>
    </row>
    <row r="32" spans="1:7" x14ac:dyDescent="0.25">
      <c r="A32" t="s">
        <v>117</v>
      </c>
      <c r="B32" s="32" t="s">
        <v>116</v>
      </c>
      <c r="C32">
        <v>0</v>
      </c>
      <c r="D32">
        <v>0.14696885304558083</v>
      </c>
      <c r="E32">
        <f>Tabla8[[#This Row],[Orchard]]*0.75</f>
        <v>0.11022663978418562</v>
      </c>
      <c r="F32">
        <f>Tabla8[[#This Row],[Orchard]]-Tabla8[[#This Row],[Belive]]</f>
        <v>0.14696885304558083</v>
      </c>
      <c r="G32">
        <f>Tabla8[[#This Row],[Fonarte]]-Tabla8[[#This Row],[Belive]]</f>
        <v>0.11022663978418562</v>
      </c>
    </row>
    <row r="33" spans="1:7" x14ac:dyDescent="0.25">
      <c r="A33" t="s">
        <v>117</v>
      </c>
      <c r="B33" t="s">
        <v>33</v>
      </c>
      <c r="C33">
        <v>0</v>
      </c>
      <c r="D33">
        <v>0</v>
      </c>
      <c r="E33">
        <f>Tabla8[[#This Row],[Orchard]]*0.75</f>
        <v>0</v>
      </c>
      <c r="F33">
        <f>Tabla8[[#This Row],[Orchard]]-Tabla8[[#This Row],[Belive]]</f>
        <v>0</v>
      </c>
      <c r="G33">
        <f>Tabla8[[#This Row],[Fonarte]]-Tabla8[[#This Row],[Belive]]</f>
        <v>0</v>
      </c>
    </row>
    <row r="34" spans="1:7" x14ac:dyDescent="0.25">
      <c r="A34" t="s">
        <v>117</v>
      </c>
      <c r="B34" t="s">
        <v>10</v>
      </c>
      <c r="C34">
        <v>7.2482400000000002E-2</v>
      </c>
      <c r="D34">
        <v>8.1690061859999996E-3</v>
      </c>
      <c r="E34">
        <f>Tabla8[[#This Row],[Orchard]]*0.75</f>
        <v>6.1267546394999997E-3</v>
      </c>
      <c r="F34">
        <f>Tabla8[[#This Row],[Orchard]]-Tabla8[[#This Row],[Belive]]</f>
        <v>-6.4313393814000003E-2</v>
      </c>
      <c r="G34">
        <f>Tabla8[[#This Row],[Fonarte]]-Tabla8[[#This Row],[Belive]]</f>
        <v>-6.635564536050001E-2</v>
      </c>
    </row>
    <row r="35" spans="1:7" x14ac:dyDescent="0.25">
      <c r="A35" t="s">
        <v>117</v>
      </c>
      <c r="B35" t="s">
        <v>85</v>
      </c>
      <c r="C35">
        <v>0</v>
      </c>
      <c r="D35">
        <v>0</v>
      </c>
      <c r="E35">
        <f>Tabla8[[#This Row],[Orchard]]*0.75</f>
        <v>0</v>
      </c>
      <c r="F35">
        <f>Tabla8[[#This Row],[Orchard]]-Tabla8[[#This Row],[Belive]]</f>
        <v>0</v>
      </c>
      <c r="G35">
        <f>Tabla8[[#This Row],[Fonarte]]-Tabla8[[#This Row],[Belive]]</f>
        <v>0</v>
      </c>
    </row>
    <row r="36" spans="1:7" x14ac:dyDescent="0.25">
      <c r="A36" t="s">
        <v>117</v>
      </c>
      <c r="B36" t="s">
        <v>14</v>
      </c>
      <c r="C36">
        <v>8.8053480000000003E-2</v>
      </c>
      <c r="D36">
        <v>1.3683145668500001E-2</v>
      </c>
      <c r="E36">
        <f>Tabla8[[#This Row],[Orchard]]*0.75</f>
        <v>1.0262359251375001E-2</v>
      </c>
      <c r="F36">
        <f>Tabla8[[#This Row],[Orchard]]-Tabla8[[#This Row],[Belive]]</f>
        <v>-7.4370334331500004E-2</v>
      </c>
      <c r="G36">
        <f>Tabla8[[#This Row],[Fonarte]]-Tabla8[[#This Row],[Belive]]</f>
        <v>-7.7791120748625001E-2</v>
      </c>
    </row>
    <row r="37" spans="1:7" x14ac:dyDescent="0.25">
      <c r="A37" t="s">
        <v>117</v>
      </c>
      <c r="B37" t="s">
        <v>93</v>
      </c>
      <c r="C37">
        <v>0</v>
      </c>
      <c r="D37">
        <v>0</v>
      </c>
      <c r="E37">
        <f>Tabla8[[#This Row],[Orchard]]*0.75</f>
        <v>0</v>
      </c>
      <c r="F37">
        <f>Tabla8[[#This Row],[Orchard]]-Tabla8[[#This Row],[Belive]]</f>
        <v>0</v>
      </c>
      <c r="G37">
        <f>Tabla8[[#This Row],[Fonarte]]-Tabla8[[#This Row],[Belive]]</f>
        <v>0</v>
      </c>
    </row>
    <row r="38" spans="1:7" x14ac:dyDescent="0.25">
      <c r="A38" t="s">
        <v>117</v>
      </c>
      <c r="B38" t="s">
        <v>50</v>
      </c>
      <c r="C38">
        <v>7.1085600000000013E-2</v>
      </c>
      <c r="D38">
        <v>0</v>
      </c>
      <c r="E38">
        <f>Tabla8[[#This Row],[Orchard]]*0.75</f>
        <v>0</v>
      </c>
      <c r="F38">
        <f>Tabla8[[#This Row],[Orchard]]-Tabla8[[#This Row],[Belive]]</f>
        <v>-7.1085600000000013E-2</v>
      </c>
      <c r="G38">
        <f>Tabla8[[#This Row],[Fonarte]]-Tabla8[[#This Row],[Belive]]</f>
        <v>-7.1085600000000013E-2</v>
      </c>
    </row>
    <row r="39" spans="1:7" x14ac:dyDescent="0.25">
      <c r="A39" t="s">
        <v>117</v>
      </c>
      <c r="B39" t="s">
        <v>11</v>
      </c>
      <c r="C39">
        <v>4.5908570163150003E-2</v>
      </c>
      <c r="D39">
        <v>5.4634485369999999E-2</v>
      </c>
      <c r="E39">
        <f>Tabla8[[#This Row],[Orchard]]*0.75</f>
        <v>4.0975864027500003E-2</v>
      </c>
      <c r="F39">
        <f>Tabla8[[#This Row],[Orchard]]-Tabla8[[#This Row],[Belive]]</f>
        <v>8.7259152068499962E-3</v>
      </c>
      <c r="G39">
        <f>Tabla8[[#This Row],[Fonarte]]-Tabla8[[#This Row],[Belive]]</f>
        <v>-4.9327061356500002E-3</v>
      </c>
    </row>
    <row r="40" spans="1:7" x14ac:dyDescent="0.25">
      <c r="A40" t="s">
        <v>117</v>
      </c>
      <c r="B40" t="s">
        <v>34</v>
      </c>
      <c r="C40">
        <v>0</v>
      </c>
      <c r="D40">
        <v>0</v>
      </c>
      <c r="E40">
        <f>Tabla8[[#This Row],[Orchard]]*0.75</f>
        <v>0</v>
      </c>
      <c r="F40">
        <f>Tabla8[[#This Row],[Orchard]]-Tabla8[[#This Row],[Belive]]</f>
        <v>0</v>
      </c>
      <c r="G40">
        <f>Tabla8[[#This Row],[Fonarte]]-Tabla8[[#This Row],[Belive]]</f>
        <v>0</v>
      </c>
    </row>
    <row r="41" spans="1:7" x14ac:dyDescent="0.25">
      <c r="A41" t="s">
        <v>117</v>
      </c>
      <c r="B41" t="s">
        <v>39</v>
      </c>
      <c r="C41">
        <v>0</v>
      </c>
      <c r="D41">
        <v>0</v>
      </c>
      <c r="E41">
        <f>Tabla8[[#This Row],[Orchard]]*0.75</f>
        <v>0</v>
      </c>
      <c r="F41">
        <f>Tabla8[[#This Row],[Orchard]]-Tabla8[[#This Row],[Belive]]</f>
        <v>0</v>
      </c>
      <c r="G41">
        <f>Tabla8[[#This Row],[Fonarte]]-Tabla8[[#This Row],[Belive]]</f>
        <v>0</v>
      </c>
    </row>
    <row r="42" spans="1:7" x14ac:dyDescent="0.25">
      <c r="A42" t="s">
        <v>117</v>
      </c>
      <c r="B42" t="s">
        <v>51</v>
      </c>
      <c r="C42">
        <v>8.0022684990600002E-2</v>
      </c>
      <c r="D42">
        <v>7.0737198564096493E-2</v>
      </c>
      <c r="E42">
        <f>Tabla8[[#This Row],[Orchard]]*0.75</f>
        <v>5.305289892307237E-2</v>
      </c>
      <c r="F42">
        <f>Tabla8[[#This Row],[Orchard]]-Tabla8[[#This Row],[Belive]]</f>
        <v>-9.2854864265035086E-3</v>
      </c>
      <c r="G42">
        <f>Tabla8[[#This Row],[Fonarte]]-Tabla8[[#This Row],[Belive]]</f>
        <v>-2.6969786067527632E-2</v>
      </c>
    </row>
    <row r="43" spans="1:7" x14ac:dyDescent="0.25">
      <c r="A43" t="s">
        <v>117</v>
      </c>
      <c r="B43" t="s">
        <v>52</v>
      </c>
      <c r="C43">
        <v>0</v>
      </c>
      <c r="D43">
        <v>0</v>
      </c>
      <c r="E43">
        <f>Tabla8[[#This Row],[Orchard]]*0.75</f>
        <v>0</v>
      </c>
      <c r="F43">
        <f>Tabla8[[#This Row],[Orchard]]-Tabla8[[#This Row],[Belive]]</f>
        <v>0</v>
      </c>
      <c r="G43">
        <f>Tabla8[[#This Row],[Fonarte]]-Tabla8[[#This Row],[Belive]]</f>
        <v>0</v>
      </c>
    </row>
    <row r="44" spans="1:7" x14ac:dyDescent="0.25">
      <c r="A44" t="s">
        <v>117</v>
      </c>
      <c r="B44" t="s">
        <v>71</v>
      </c>
      <c r="C44">
        <v>1.5723021164400001E-2</v>
      </c>
      <c r="D44">
        <v>1.8417035850000006E-2</v>
      </c>
      <c r="E44">
        <f>Tabla8[[#This Row],[Orchard]]*0.75</f>
        <v>1.3812776887500005E-2</v>
      </c>
      <c r="F44">
        <f>Tabla8[[#This Row],[Orchard]]-Tabla8[[#This Row],[Belive]]</f>
        <v>2.6940146856000054E-3</v>
      </c>
      <c r="G44">
        <f>Tabla8[[#This Row],[Fonarte]]-Tabla8[[#This Row],[Belive]]</f>
        <v>-1.9102442768999962E-3</v>
      </c>
    </row>
    <row r="45" spans="1:7" x14ac:dyDescent="0.25">
      <c r="A45" t="s">
        <v>117</v>
      </c>
      <c r="B45" t="s">
        <v>63</v>
      </c>
      <c r="C45">
        <v>5.5349826714000006E-3</v>
      </c>
      <c r="D45">
        <v>8.5051839008421032E-2</v>
      </c>
      <c r="E45">
        <f>Tabla8[[#This Row],[Orchard]]*0.75</f>
        <v>6.3788879256315767E-2</v>
      </c>
      <c r="F45">
        <f>Tabla8[[#This Row],[Orchard]]-Tabla8[[#This Row],[Belive]]</f>
        <v>7.9516856337021033E-2</v>
      </c>
      <c r="G45">
        <f>Tabla8[[#This Row],[Fonarte]]-Tabla8[[#This Row],[Belive]]</f>
        <v>5.8253896584915768E-2</v>
      </c>
    </row>
    <row r="46" spans="1:7" x14ac:dyDescent="0.25">
      <c r="A46" t="s">
        <v>117</v>
      </c>
      <c r="B46" t="s">
        <v>72</v>
      </c>
      <c r="C46">
        <v>0</v>
      </c>
      <c r="D46">
        <v>0</v>
      </c>
      <c r="E46">
        <f>Tabla8[[#This Row],[Orchard]]*0.75</f>
        <v>0</v>
      </c>
      <c r="F46">
        <f>Tabla8[[#This Row],[Orchard]]-Tabla8[[#This Row],[Belive]]</f>
        <v>0</v>
      </c>
      <c r="G46">
        <f>Tabla8[[#This Row],[Fonarte]]-Tabla8[[#This Row],[Belive]]</f>
        <v>0</v>
      </c>
    </row>
    <row r="47" spans="1:7" x14ac:dyDescent="0.25">
      <c r="A47" t="s">
        <v>117</v>
      </c>
      <c r="B47" t="s">
        <v>65</v>
      </c>
      <c r="C47">
        <v>8.1973810222424989E-2</v>
      </c>
      <c r="D47">
        <v>0.11185176716277757</v>
      </c>
      <c r="E47">
        <f>Tabla8[[#This Row],[Orchard]]*0.75</f>
        <v>8.3888825372083184E-2</v>
      </c>
      <c r="F47">
        <f>Tabla8[[#This Row],[Orchard]]-Tabla8[[#This Row],[Belive]]</f>
        <v>2.9877956940352585E-2</v>
      </c>
      <c r="G47">
        <f>Tabla8[[#This Row],[Fonarte]]-Tabla8[[#This Row],[Belive]]</f>
        <v>1.9150151496581946E-3</v>
      </c>
    </row>
    <row r="48" spans="1:7" x14ac:dyDescent="0.25">
      <c r="A48" t="s">
        <v>117</v>
      </c>
      <c r="B48" t="s">
        <v>35</v>
      </c>
      <c r="C48">
        <v>8.492580000000001E-2</v>
      </c>
      <c r="D48">
        <v>0.14220951471900001</v>
      </c>
      <c r="E48">
        <f>Tabla8[[#This Row],[Orchard]]*0.75</f>
        <v>0.10665713603925001</v>
      </c>
      <c r="F48">
        <f>Tabla8[[#This Row],[Orchard]]-Tabla8[[#This Row],[Belive]]</f>
        <v>5.7283714718999998E-2</v>
      </c>
      <c r="G48">
        <f>Tabla8[[#This Row],[Fonarte]]-Tabla8[[#This Row],[Belive]]</f>
        <v>2.1731336039249996E-2</v>
      </c>
    </row>
    <row r="49" spans="1:7" x14ac:dyDescent="0.25">
      <c r="A49" t="s">
        <v>117</v>
      </c>
      <c r="B49" t="s">
        <v>7</v>
      </c>
      <c r="C49">
        <v>8.0173999746000008E-2</v>
      </c>
      <c r="D49">
        <v>0.14524855147948756</v>
      </c>
      <c r="E49">
        <f>Tabla8[[#This Row],[Orchard]]*0.75</f>
        <v>0.10893641360961567</v>
      </c>
      <c r="F49">
        <f>Tabla8[[#This Row],[Orchard]]-Tabla8[[#This Row],[Belive]]</f>
        <v>6.5074551733487557E-2</v>
      </c>
      <c r="G49">
        <f>Tabla8[[#This Row],[Fonarte]]-Tabla8[[#This Row],[Belive]]</f>
        <v>2.8762413863615666E-2</v>
      </c>
    </row>
    <row r="50" spans="1:7" x14ac:dyDescent="0.25">
      <c r="A50" t="s">
        <v>117</v>
      </c>
      <c r="B50" t="s">
        <v>82</v>
      </c>
      <c r="C50">
        <v>0</v>
      </c>
      <c r="D50">
        <v>0</v>
      </c>
      <c r="E50">
        <f>Tabla8[[#This Row],[Orchard]]*0.75</f>
        <v>0</v>
      </c>
      <c r="F50">
        <f>Tabla8[[#This Row],[Orchard]]-Tabla8[[#This Row],[Belive]]</f>
        <v>0</v>
      </c>
      <c r="G50">
        <f>Tabla8[[#This Row],[Fonarte]]-Tabla8[[#This Row],[Belive]]</f>
        <v>0</v>
      </c>
    </row>
    <row r="51" spans="1:7" x14ac:dyDescent="0.25">
      <c r="A51" t="s">
        <v>117</v>
      </c>
      <c r="B51" t="s">
        <v>95</v>
      </c>
      <c r="C51">
        <v>0</v>
      </c>
      <c r="D51">
        <v>0</v>
      </c>
      <c r="E51">
        <f>Tabla8[[#This Row],[Orchard]]*0.75</f>
        <v>0</v>
      </c>
      <c r="F51">
        <f>Tabla8[[#This Row],[Orchard]]-Tabla8[[#This Row],[Belive]]</f>
        <v>0</v>
      </c>
      <c r="G51">
        <f>Tabla8[[#This Row],[Fonarte]]-Tabla8[[#This Row],[Belive]]</f>
        <v>0</v>
      </c>
    </row>
    <row r="52" spans="1:7" x14ac:dyDescent="0.25">
      <c r="A52" t="s">
        <v>117</v>
      </c>
      <c r="B52" t="s">
        <v>40</v>
      </c>
      <c r="C52">
        <v>5.6581565688000011E-2</v>
      </c>
      <c r="D52">
        <v>0.14332214583093744</v>
      </c>
      <c r="E52">
        <f>Tabla8[[#This Row],[Orchard]]*0.75</f>
        <v>0.10749160937320308</v>
      </c>
      <c r="F52">
        <f>Tabla8[[#This Row],[Orchard]]-Tabla8[[#This Row],[Belive]]</f>
        <v>8.6740580142937423E-2</v>
      </c>
      <c r="G52">
        <f>Tabla8[[#This Row],[Fonarte]]-Tabla8[[#This Row],[Belive]]</f>
        <v>5.091004368520307E-2</v>
      </c>
    </row>
    <row r="53" spans="1:7" x14ac:dyDescent="0.25">
      <c r="A53" t="s">
        <v>117</v>
      </c>
      <c r="B53" t="s">
        <v>98</v>
      </c>
      <c r="C53">
        <v>0</v>
      </c>
      <c r="D53">
        <v>0</v>
      </c>
      <c r="E53">
        <f>Tabla8[[#This Row],[Orchard]]*0.75</f>
        <v>0</v>
      </c>
      <c r="F53">
        <f>Tabla8[[#This Row],[Orchard]]-Tabla8[[#This Row],[Belive]]</f>
        <v>0</v>
      </c>
      <c r="G53">
        <f>Tabla8[[#This Row],[Fonarte]]-Tabla8[[#This Row],[Belive]]</f>
        <v>0</v>
      </c>
    </row>
    <row r="54" spans="1:7" x14ac:dyDescent="0.25">
      <c r="A54" t="s">
        <v>117</v>
      </c>
      <c r="B54" t="s">
        <v>94</v>
      </c>
      <c r="C54">
        <v>0</v>
      </c>
      <c r="D54">
        <v>0</v>
      </c>
      <c r="E54">
        <f>Tabla8[[#This Row],[Orchard]]*0.75</f>
        <v>0</v>
      </c>
      <c r="F54">
        <f>Tabla8[[#This Row],[Orchard]]-Tabla8[[#This Row],[Belive]]</f>
        <v>0</v>
      </c>
      <c r="G54">
        <f>Tabla8[[#This Row],[Fonarte]]-Tabla8[[#This Row],[Belive]]</f>
        <v>0</v>
      </c>
    </row>
    <row r="55" spans="1:7" x14ac:dyDescent="0.25">
      <c r="A55" t="s">
        <v>117</v>
      </c>
      <c r="B55" t="s">
        <v>53</v>
      </c>
      <c r="C55">
        <v>0</v>
      </c>
      <c r="D55">
        <v>0</v>
      </c>
      <c r="E55">
        <f>Tabla8[[#This Row],[Orchard]]*0.75</f>
        <v>0</v>
      </c>
      <c r="F55">
        <f>Tabla8[[#This Row],[Orchard]]-Tabla8[[#This Row],[Belive]]</f>
        <v>0</v>
      </c>
      <c r="G55">
        <f>Tabla8[[#This Row],[Fonarte]]-Tabla8[[#This Row],[Belive]]</f>
        <v>0</v>
      </c>
    </row>
    <row r="56" spans="1:7" x14ac:dyDescent="0.25">
      <c r="A56" t="s">
        <v>117</v>
      </c>
      <c r="B56" t="s">
        <v>54</v>
      </c>
      <c r="C56">
        <v>0</v>
      </c>
      <c r="D56">
        <v>0</v>
      </c>
      <c r="E56">
        <f>Tabla8[[#This Row],[Orchard]]*0.75</f>
        <v>0</v>
      </c>
      <c r="F56">
        <f>Tabla8[[#This Row],[Orchard]]-Tabla8[[#This Row],[Belive]]</f>
        <v>0</v>
      </c>
      <c r="G56">
        <f>Tabla8[[#This Row],[Fonarte]]-Tabla8[[#This Row],[Belive]]</f>
        <v>0</v>
      </c>
    </row>
    <row r="57" spans="1:7" x14ac:dyDescent="0.25">
      <c r="A57" t="s">
        <v>117</v>
      </c>
      <c r="B57" t="s">
        <v>88</v>
      </c>
      <c r="C57">
        <v>0</v>
      </c>
      <c r="D57">
        <v>0</v>
      </c>
      <c r="E57">
        <f>Tabla8[[#This Row],[Orchard]]*0.75</f>
        <v>0</v>
      </c>
      <c r="F57">
        <f>Tabla8[[#This Row],[Orchard]]-Tabla8[[#This Row],[Belive]]</f>
        <v>0</v>
      </c>
      <c r="G57">
        <f>Tabla8[[#This Row],[Fonarte]]-Tabla8[[#This Row],[Belive]]</f>
        <v>0</v>
      </c>
    </row>
    <row r="58" spans="1:7" x14ac:dyDescent="0.25">
      <c r="A58" t="s">
        <v>117</v>
      </c>
      <c r="B58" t="s">
        <v>59</v>
      </c>
      <c r="C58">
        <v>0</v>
      </c>
      <c r="D58">
        <v>0</v>
      </c>
      <c r="E58">
        <f>Tabla8[[#This Row],[Orchard]]*0.75</f>
        <v>0</v>
      </c>
      <c r="F58">
        <f>Tabla8[[#This Row],[Orchard]]-Tabla8[[#This Row],[Belive]]</f>
        <v>0</v>
      </c>
      <c r="G58">
        <f>Tabla8[[#This Row],[Fonarte]]-Tabla8[[#This Row],[Belive]]</f>
        <v>0</v>
      </c>
    </row>
    <row r="59" spans="1:7" x14ac:dyDescent="0.25">
      <c r="A59" t="s">
        <v>117</v>
      </c>
      <c r="B59" t="s">
        <v>55</v>
      </c>
      <c r="C59">
        <v>0</v>
      </c>
      <c r="D59">
        <v>0</v>
      </c>
      <c r="E59">
        <f>Tabla8[[#This Row],[Orchard]]*0.75</f>
        <v>0</v>
      </c>
      <c r="F59">
        <f>Tabla8[[#This Row],[Orchard]]-Tabla8[[#This Row],[Belive]]</f>
        <v>0</v>
      </c>
      <c r="G59">
        <f>Tabla8[[#This Row],[Fonarte]]-Tabla8[[#This Row],[Belive]]</f>
        <v>0</v>
      </c>
    </row>
    <row r="60" spans="1:7" x14ac:dyDescent="0.25">
      <c r="A60" t="s">
        <v>117</v>
      </c>
      <c r="B60" t="s">
        <v>6</v>
      </c>
      <c r="C60">
        <v>3.2656365260672733E-2</v>
      </c>
      <c r="D60">
        <v>5.7096931296221863E-2</v>
      </c>
      <c r="E60">
        <f>Tabla8[[#This Row],[Orchard]]*0.75</f>
        <v>4.2822698472166396E-2</v>
      </c>
      <c r="F60">
        <f>Tabla8[[#This Row],[Orchard]]-Tabla8[[#This Row],[Belive]]</f>
        <v>2.444056603554913E-2</v>
      </c>
      <c r="G60">
        <f>Tabla8[[#This Row],[Fonarte]]-Tabla8[[#This Row],[Belive]]</f>
        <v>1.0166333211493662E-2</v>
      </c>
    </row>
    <row r="61" spans="1:7" x14ac:dyDescent="0.25">
      <c r="A61" t="s">
        <v>117</v>
      </c>
      <c r="B61" t="s">
        <v>76</v>
      </c>
      <c r="C61">
        <v>0</v>
      </c>
      <c r="D61">
        <v>0</v>
      </c>
      <c r="E61">
        <f>Tabla8[[#This Row],[Orchard]]*0.75</f>
        <v>0</v>
      </c>
      <c r="F61">
        <f>Tabla8[[#This Row],[Orchard]]-Tabla8[[#This Row],[Belive]]</f>
        <v>0</v>
      </c>
      <c r="G61">
        <f>Tabla8[[#This Row],[Fonarte]]-Tabla8[[#This Row],[Belive]]</f>
        <v>0</v>
      </c>
    </row>
    <row r="62" spans="1:7" x14ac:dyDescent="0.25">
      <c r="A62" t="s">
        <v>117</v>
      </c>
      <c r="B62" t="s">
        <v>80</v>
      </c>
      <c r="C62">
        <v>0</v>
      </c>
      <c r="D62">
        <v>0</v>
      </c>
      <c r="E62">
        <f>Tabla8[[#This Row],[Orchard]]*0.75</f>
        <v>0</v>
      </c>
      <c r="F62">
        <f>Tabla8[[#This Row],[Orchard]]-Tabla8[[#This Row],[Belive]]</f>
        <v>0</v>
      </c>
      <c r="G62">
        <f>Tabla8[[#This Row],[Fonarte]]-Tabla8[[#This Row],[Belive]]</f>
        <v>0</v>
      </c>
    </row>
    <row r="63" spans="1:7" x14ac:dyDescent="0.25">
      <c r="A63" t="s">
        <v>117</v>
      </c>
      <c r="B63" t="s">
        <v>24</v>
      </c>
      <c r="C63">
        <v>9.3943800000000022E-2</v>
      </c>
      <c r="D63">
        <v>0.24264689859999999</v>
      </c>
      <c r="E63">
        <f>Tabla8[[#This Row],[Orchard]]*0.75</f>
        <v>0.18198517395</v>
      </c>
      <c r="F63">
        <f>Tabla8[[#This Row],[Orchard]]-Tabla8[[#This Row],[Belive]]</f>
        <v>0.14870309859999997</v>
      </c>
      <c r="G63">
        <f>Tabla8[[#This Row],[Fonarte]]-Tabla8[[#This Row],[Belive]]</f>
        <v>8.8041373949999974E-2</v>
      </c>
    </row>
    <row r="64" spans="1:7" x14ac:dyDescent="0.25">
      <c r="A64" t="s">
        <v>117</v>
      </c>
      <c r="B64" t="s">
        <v>66</v>
      </c>
      <c r="C64">
        <v>0</v>
      </c>
      <c r="E64">
        <f>Tabla8[[#This Row],[Orchard]]*0.75</f>
        <v>0</v>
      </c>
      <c r="F64">
        <f>Tabla8[[#This Row],[Orchard]]-Tabla8[[#This Row],[Belive]]</f>
        <v>0</v>
      </c>
      <c r="G64">
        <f>Tabla8[[#This Row],[Fonarte]]-Tabla8[[#This Row],[Belive]]</f>
        <v>0</v>
      </c>
    </row>
    <row r="65" spans="1:7" x14ac:dyDescent="0.25">
      <c r="A65" t="s">
        <v>117</v>
      </c>
      <c r="B65" t="s">
        <v>25</v>
      </c>
      <c r="C65">
        <v>0</v>
      </c>
      <c r="D65">
        <v>0</v>
      </c>
      <c r="E65">
        <f>Tabla8[[#This Row],[Orchard]]*0.75</f>
        <v>0</v>
      </c>
      <c r="F65">
        <f>Tabla8[[#This Row],[Orchard]]-Tabla8[[#This Row],[Belive]]</f>
        <v>0</v>
      </c>
      <c r="G65">
        <f>Tabla8[[#This Row],[Fonarte]]-Tabla8[[#This Row],[Belive]]</f>
        <v>0</v>
      </c>
    </row>
    <row r="66" spans="1:7" x14ac:dyDescent="0.25">
      <c r="A66" t="s">
        <v>117</v>
      </c>
      <c r="B66" t="s">
        <v>101</v>
      </c>
      <c r="C66">
        <v>0</v>
      </c>
      <c r="D66">
        <v>0</v>
      </c>
      <c r="E66">
        <f>Tabla8[[#This Row],[Orchard]]*0.75</f>
        <v>0</v>
      </c>
      <c r="F66">
        <f>Tabla8[[#This Row],[Orchard]]-Tabla8[[#This Row],[Belive]]</f>
        <v>0</v>
      </c>
      <c r="G66">
        <f>Tabla8[[#This Row],[Fonarte]]-Tabla8[[#This Row],[Belive]]</f>
        <v>0</v>
      </c>
    </row>
    <row r="67" spans="1:7" x14ac:dyDescent="0.25">
      <c r="A67" t="s">
        <v>117</v>
      </c>
      <c r="B67" t="s">
        <v>58</v>
      </c>
      <c r="C67">
        <v>0</v>
      </c>
      <c r="D67">
        <v>0</v>
      </c>
      <c r="E67">
        <f>Tabla8[[#This Row],[Orchard]]*0.75</f>
        <v>0</v>
      </c>
      <c r="F67">
        <f>Tabla8[[#This Row],[Orchard]]-Tabla8[[#This Row],[Belive]]</f>
        <v>0</v>
      </c>
      <c r="G67">
        <f>Tabla8[[#This Row],[Fonarte]]-Tabla8[[#This Row],[Belive]]</f>
        <v>0</v>
      </c>
    </row>
    <row r="68" spans="1:7" x14ac:dyDescent="0.25">
      <c r="A68" t="s">
        <v>117</v>
      </c>
      <c r="B68" t="s">
        <v>73</v>
      </c>
      <c r="C68">
        <v>0</v>
      </c>
      <c r="D68">
        <v>0</v>
      </c>
      <c r="E68">
        <f>Tabla8[[#This Row],[Orchard]]*0.75</f>
        <v>0</v>
      </c>
      <c r="F68">
        <f>Tabla8[[#This Row],[Orchard]]-Tabla8[[#This Row],[Belive]]</f>
        <v>0</v>
      </c>
      <c r="G68">
        <f>Tabla8[[#This Row],[Fonarte]]-Tabla8[[#This Row],[Belive]]</f>
        <v>0</v>
      </c>
    </row>
    <row r="69" spans="1:7" x14ac:dyDescent="0.25">
      <c r="A69" t="s">
        <v>117</v>
      </c>
      <c r="B69" t="s">
        <v>44</v>
      </c>
      <c r="C69">
        <v>0</v>
      </c>
      <c r="D69">
        <v>0</v>
      </c>
      <c r="E69">
        <f>Tabla8[[#This Row],[Orchard]]*0.75</f>
        <v>0</v>
      </c>
      <c r="F69">
        <f>Tabla8[[#This Row],[Orchard]]-Tabla8[[#This Row],[Belive]]</f>
        <v>0</v>
      </c>
      <c r="G69">
        <f>Tabla8[[#This Row],[Fonarte]]-Tabla8[[#This Row],[Belive]]</f>
        <v>0</v>
      </c>
    </row>
    <row r="70" spans="1:7" x14ac:dyDescent="0.25">
      <c r="A70" t="s">
        <v>117</v>
      </c>
      <c r="B70" t="s">
        <v>45</v>
      </c>
      <c r="C70">
        <v>0</v>
      </c>
      <c r="D70">
        <v>0</v>
      </c>
      <c r="E70">
        <f>Tabla8[[#This Row],[Orchard]]*0.75</f>
        <v>0</v>
      </c>
      <c r="F70">
        <f>Tabla8[[#This Row],[Orchard]]-Tabla8[[#This Row],[Belive]]</f>
        <v>0</v>
      </c>
      <c r="G70">
        <f>Tabla8[[#This Row],[Fonarte]]-Tabla8[[#This Row],[Belive]]</f>
        <v>0</v>
      </c>
    </row>
    <row r="71" spans="1:7" x14ac:dyDescent="0.25">
      <c r="A71" t="s">
        <v>117</v>
      </c>
      <c r="B71" t="s">
        <v>21</v>
      </c>
      <c r="C71">
        <v>4.1496917238000003E-2</v>
      </c>
      <c r="D71">
        <v>7.6977591789034627E-2</v>
      </c>
      <c r="E71">
        <f>Tabla8[[#This Row],[Orchard]]*0.75</f>
        <v>5.773319384177597E-2</v>
      </c>
      <c r="F71">
        <f>Tabla8[[#This Row],[Orchard]]-Tabla8[[#This Row],[Belive]]</f>
        <v>3.5480674551034624E-2</v>
      </c>
      <c r="G71">
        <f>Tabla8[[#This Row],[Fonarte]]-Tabla8[[#This Row],[Belive]]</f>
        <v>1.6236276603775968E-2</v>
      </c>
    </row>
    <row r="72" spans="1:7" x14ac:dyDescent="0.25">
      <c r="A72" t="s">
        <v>117</v>
      </c>
      <c r="B72" t="s">
        <v>41</v>
      </c>
      <c r="C72">
        <v>0</v>
      </c>
      <c r="D72">
        <v>0</v>
      </c>
      <c r="E72">
        <f>Tabla8[[#This Row],[Orchard]]*0.75</f>
        <v>0</v>
      </c>
      <c r="F72">
        <f>Tabla8[[#This Row],[Orchard]]-Tabla8[[#This Row],[Belive]]</f>
        <v>0</v>
      </c>
      <c r="G72">
        <f>Tabla8[[#This Row],[Fonarte]]-Tabla8[[#This Row],[Belive]]</f>
        <v>0</v>
      </c>
    </row>
    <row r="73" spans="1:7" x14ac:dyDescent="0.25">
      <c r="A73" t="s">
        <v>117</v>
      </c>
      <c r="B73" t="s">
        <v>22</v>
      </c>
      <c r="C73">
        <v>5.3763868133100003E-2</v>
      </c>
      <c r="D73">
        <v>7.9833210335237964E-2</v>
      </c>
      <c r="E73">
        <f>Tabla8[[#This Row],[Orchard]]*0.75</f>
        <v>5.9874907751428473E-2</v>
      </c>
      <c r="F73">
        <f>Tabla8[[#This Row],[Orchard]]-Tabla8[[#This Row],[Belive]]</f>
        <v>2.6069342202137961E-2</v>
      </c>
      <c r="G73">
        <f>Tabla8[[#This Row],[Fonarte]]-Tabla8[[#This Row],[Belive]]</f>
        <v>6.1110396183284704E-3</v>
      </c>
    </row>
    <row r="74" spans="1:7" x14ac:dyDescent="0.25">
      <c r="A74" t="s">
        <v>117</v>
      </c>
      <c r="B74" t="s">
        <v>42</v>
      </c>
      <c r="C74">
        <v>8.2139400000000001E-2</v>
      </c>
      <c r="D74">
        <v>0</v>
      </c>
      <c r="E74">
        <f>Tabla8[[#This Row],[Orchard]]*0.75</f>
        <v>0</v>
      </c>
      <c r="F74">
        <f>Tabla8[[#This Row],[Orchard]]-Tabla8[[#This Row],[Belive]]</f>
        <v>-8.2139400000000001E-2</v>
      </c>
      <c r="G74">
        <f>Tabla8[[#This Row],[Fonarte]]-Tabla8[[#This Row],[Belive]]</f>
        <v>-8.2139400000000001E-2</v>
      </c>
    </row>
    <row r="75" spans="1:7" x14ac:dyDescent="0.25">
      <c r="A75" t="s">
        <v>117</v>
      </c>
      <c r="B75" t="s">
        <v>89</v>
      </c>
      <c r="C75">
        <v>0</v>
      </c>
      <c r="D75">
        <v>0</v>
      </c>
      <c r="E75">
        <f>Tabla8[[#This Row],[Orchard]]*0.75</f>
        <v>0</v>
      </c>
      <c r="F75">
        <f>Tabla8[[#This Row],[Orchard]]-Tabla8[[#This Row],[Belive]]</f>
        <v>0</v>
      </c>
      <c r="G75">
        <f>Tabla8[[#This Row],[Fonarte]]-Tabla8[[#This Row],[Belive]]</f>
        <v>0</v>
      </c>
    </row>
    <row r="76" spans="1:7" x14ac:dyDescent="0.25">
      <c r="A76" t="s">
        <v>117</v>
      </c>
      <c r="B76" t="s">
        <v>49</v>
      </c>
      <c r="C76">
        <v>5.2343633651400011E-2</v>
      </c>
      <c r="D76">
        <v>9.3805925892800027E-2</v>
      </c>
      <c r="E76">
        <f>Tabla8[[#This Row],[Orchard]]*0.75</f>
        <v>7.0354444419600023E-2</v>
      </c>
      <c r="F76">
        <f>Tabla8[[#This Row],[Orchard]]-Tabla8[[#This Row],[Belive]]</f>
        <v>4.1462292241400016E-2</v>
      </c>
      <c r="G76">
        <f>Tabla8[[#This Row],[Fonarte]]-Tabla8[[#This Row],[Belive]]</f>
        <v>1.8010810768200013E-2</v>
      </c>
    </row>
    <row r="77" spans="1:7" x14ac:dyDescent="0.25">
      <c r="A77" t="s">
        <v>117</v>
      </c>
      <c r="B77" t="s">
        <v>36</v>
      </c>
      <c r="C77">
        <v>2.3436501346800004E-2</v>
      </c>
      <c r="D77">
        <v>3.4788049300238211E-2</v>
      </c>
      <c r="E77">
        <f>Tabla8[[#This Row],[Orchard]]*0.75</f>
        <v>2.6091036975178658E-2</v>
      </c>
      <c r="F77">
        <f>Tabla8[[#This Row],[Orchard]]-Tabla8[[#This Row],[Belive]]</f>
        <v>1.1351547953438207E-2</v>
      </c>
      <c r="G77">
        <f>Tabla8[[#This Row],[Fonarte]]-Tabla8[[#This Row],[Belive]]</f>
        <v>2.6545356283786542E-3</v>
      </c>
    </row>
    <row r="78" spans="1:7" x14ac:dyDescent="0.25">
      <c r="A78" t="s">
        <v>117</v>
      </c>
      <c r="B78" t="s">
        <v>77</v>
      </c>
      <c r="C78">
        <v>0</v>
      </c>
      <c r="D78">
        <v>0</v>
      </c>
      <c r="E78">
        <f>Tabla8[[#This Row],[Orchard]]*0.75</f>
        <v>0</v>
      </c>
      <c r="F78">
        <f>Tabla8[[#This Row],[Orchard]]-Tabla8[[#This Row],[Belive]]</f>
        <v>0</v>
      </c>
      <c r="G78">
        <f>Tabla8[[#This Row],[Fonarte]]-Tabla8[[#This Row],[Belive]]</f>
        <v>0</v>
      </c>
    </row>
    <row r="79" spans="1:7" x14ac:dyDescent="0.25">
      <c r="A79" t="s">
        <v>117</v>
      </c>
      <c r="B79" t="s">
        <v>83</v>
      </c>
      <c r="C79">
        <v>0</v>
      </c>
      <c r="D79">
        <v>0</v>
      </c>
      <c r="E79">
        <f>Tabla8[[#This Row],[Orchard]]*0.75</f>
        <v>0</v>
      </c>
      <c r="F79">
        <f>Tabla8[[#This Row],[Orchard]]-Tabla8[[#This Row],[Belive]]</f>
        <v>0</v>
      </c>
      <c r="G79">
        <f>Tabla8[[#This Row],[Fonarte]]-Tabla8[[#This Row],[Belive]]</f>
        <v>0</v>
      </c>
    </row>
    <row r="80" spans="1:7" x14ac:dyDescent="0.25">
      <c r="A80" t="s">
        <v>117</v>
      </c>
      <c r="B80" t="s">
        <v>26</v>
      </c>
      <c r="C80">
        <v>5.4852878300400004E-2</v>
      </c>
      <c r="D80">
        <v>3.9705259553142858E-2</v>
      </c>
      <c r="E80">
        <f>Tabla8[[#This Row],[Orchard]]*0.75</f>
        <v>2.9778944664857143E-2</v>
      </c>
      <c r="F80">
        <f>Tabla8[[#This Row],[Orchard]]-Tabla8[[#This Row],[Belive]]</f>
        <v>-1.5147618747257147E-2</v>
      </c>
      <c r="G80">
        <f>Tabla8[[#This Row],[Fonarte]]-Tabla8[[#This Row],[Belive]]</f>
        <v>-2.5073933635542861E-2</v>
      </c>
    </row>
    <row r="81" spans="1:7" x14ac:dyDescent="0.25">
      <c r="A81" t="s">
        <v>117</v>
      </c>
      <c r="B81" t="s">
        <v>67</v>
      </c>
      <c r="C81">
        <v>0</v>
      </c>
      <c r="D81">
        <v>0</v>
      </c>
      <c r="E81">
        <f>Tabla8[[#This Row],[Orchard]]*0.75</f>
        <v>0</v>
      </c>
      <c r="F81">
        <f>Tabla8[[#This Row],[Orchard]]-Tabla8[[#This Row],[Belive]]</f>
        <v>0</v>
      </c>
      <c r="G81">
        <f>Tabla8[[#This Row],[Fonarte]]-Tabla8[[#This Row],[Belive]]</f>
        <v>0</v>
      </c>
    </row>
    <row r="82" spans="1:7" x14ac:dyDescent="0.25">
      <c r="A82" t="s">
        <v>117</v>
      </c>
      <c r="B82" t="s">
        <v>56</v>
      </c>
      <c r="C82">
        <v>0</v>
      </c>
      <c r="D82">
        <v>0</v>
      </c>
      <c r="E82">
        <f>Tabla8[[#This Row],[Orchard]]*0.75</f>
        <v>0</v>
      </c>
      <c r="F82">
        <f>Tabla8[[#This Row],[Orchard]]-Tabla8[[#This Row],[Belive]]</f>
        <v>0</v>
      </c>
      <c r="G82">
        <f>Tabla8[[#This Row],[Fonarte]]-Tabla8[[#This Row],[Belive]]</f>
        <v>0</v>
      </c>
    </row>
    <row r="83" spans="1:7" x14ac:dyDescent="0.25">
      <c r="A83" t="s">
        <v>117</v>
      </c>
      <c r="B83" t="s">
        <v>64</v>
      </c>
      <c r="C83">
        <v>3.1337345375100002E-2</v>
      </c>
      <c r="D83">
        <v>6.1986525553000056E-2</v>
      </c>
      <c r="E83">
        <f>Tabla8[[#This Row],[Orchard]]*0.75</f>
        <v>4.6489894164750044E-2</v>
      </c>
      <c r="F83">
        <f>Tabla8[[#This Row],[Orchard]]-Tabla8[[#This Row],[Belive]]</f>
        <v>3.0649180177900054E-2</v>
      </c>
      <c r="G83">
        <f>Tabla8[[#This Row],[Fonarte]]-Tabla8[[#This Row],[Belive]]</f>
        <v>1.5152548789650042E-2</v>
      </c>
    </row>
    <row r="84" spans="1:7" x14ac:dyDescent="0.25">
      <c r="A84" t="s">
        <v>117</v>
      </c>
      <c r="B84" t="s">
        <v>8</v>
      </c>
      <c r="C84">
        <v>8.5608900000000002E-2</v>
      </c>
      <c r="D84">
        <v>8.7739543509000012E-2</v>
      </c>
      <c r="E84">
        <f>Tabla8[[#This Row],[Orchard]]*0.75</f>
        <v>6.5804657631750002E-2</v>
      </c>
      <c r="F84">
        <f>Tabla8[[#This Row],[Orchard]]-Tabla8[[#This Row],[Belive]]</f>
        <v>2.1306435090000103E-3</v>
      </c>
      <c r="G84">
        <f>Tabla8[[#This Row],[Fonarte]]-Tabla8[[#This Row],[Belive]]</f>
        <v>-1.980424236825E-2</v>
      </c>
    </row>
    <row r="85" spans="1:7" x14ac:dyDescent="0.25">
      <c r="A85" t="s">
        <v>117</v>
      </c>
      <c r="B85" t="s">
        <v>92</v>
      </c>
      <c r="C85">
        <v>0</v>
      </c>
      <c r="D85">
        <v>0</v>
      </c>
      <c r="E85">
        <f>Tabla8[[#This Row],[Orchard]]*0.75</f>
        <v>0</v>
      </c>
      <c r="F85">
        <f>Tabla8[[#This Row],[Orchard]]-Tabla8[[#This Row],[Belive]]</f>
        <v>0</v>
      </c>
      <c r="G85">
        <f>Tabla8[[#This Row],[Fonarte]]-Tabla8[[#This Row],[Belive]]</f>
        <v>0</v>
      </c>
    </row>
    <row r="86" spans="1:7" x14ac:dyDescent="0.25">
      <c r="A86" t="s">
        <v>117</v>
      </c>
      <c r="B86" t="s">
        <v>46</v>
      </c>
      <c r="C86">
        <v>0</v>
      </c>
      <c r="D86">
        <v>0</v>
      </c>
      <c r="E86">
        <f>Tabla8[[#This Row],[Orchard]]*0.75</f>
        <v>0</v>
      </c>
      <c r="F86">
        <f>Tabla8[[#This Row],[Orchard]]-Tabla8[[#This Row],[Belive]]</f>
        <v>0</v>
      </c>
      <c r="G86">
        <f>Tabla8[[#This Row],[Fonarte]]-Tabla8[[#This Row],[Belive]]</f>
        <v>0</v>
      </c>
    </row>
    <row r="87" spans="1:7" x14ac:dyDescent="0.25">
      <c r="A87" t="s">
        <v>117</v>
      </c>
      <c r="B87" t="s">
        <v>15</v>
      </c>
      <c r="C87">
        <v>0.1531500684282</v>
      </c>
      <c r="D87">
        <v>2.6471983158500002E-2</v>
      </c>
      <c r="E87">
        <f>Tabla8[[#This Row],[Orchard]]*0.75</f>
        <v>1.9853987368875003E-2</v>
      </c>
      <c r="F87">
        <f>Tabla8[[#This Row],[Orchard]]-Tabla8[[#This Row],[Belive]]</f>
        <v>-0.12667808526970001</v>
      </c>
      <c r="G87">
        <f>Tabla8[[#This Row],[Fonarte]]-Tabla8[[#This Row],[Belive]]</f>
        <v>-0.133296081059325</v>
      </c>
    </row>
    <row r="88" spans="1:7" x14ac:dyDescent="0.25">
      <c r="A88" t="s">
        <v>117</v>
      </c>
      <c r="B88" t="s">
        <v>69</v>
      </c>
      <c r="C88">
        <v>5.6652745615199999E-2</v>
      </c>
      <c r="D88">
        <v>0.13565286931000009</v>
      </c>
      <c r="E88">
        <f>Tabla8[[#This Row],[Orchard]]*0.75</f>
        <v>0.10173965198250007</v>
      </c>
      <c r="F88">
        <f>Tabla8[[#This Row],[Orchard]]-Tabla8[[#This Row],[Belive]]</f>
        <v>7.9000123694800084E-2</v>
      </c>
      <c r="G88">
        <f>Tabla8[[#This Row],[Fonarte]]-Tabla8[[#This Row],[Belive]]</f>
        <v>4.5086906367300068E-2</v>
      </c>
    </row>
    <row r="89" spans="1:7" x14ac:dyDescent="0.25">
      <c r="A89" t="s">
        <v>117</v>
      </c>
      <c r="B89" t="s">
        <v>90</v>
      </c>
      <c r="C89">
        <v>0</v>
      </c>
      <c r="D89">
        <v>0</v>
      </c>
      <c r="E89">
        <f>Tabla8[[#This Row],[Orchard]]*0.75</f>
        <v>0</v>
      </c>
      <c r="F89">
        <f>Tabla8[[#This Row],[Orchard]]-Tabla8[[#This Row],[Belive]]</f>
        <v>0</v>
      </c>
      <c r="G89">
        <f>Tabla8[[#This Row],[Fonarte]]-Tabla8[[#This Row],[Belive]]</f>
        <v>0</v>
      </c>
    </row>
    <row r="90" spans="1:7" x14ac:dyDescent="0.25">
      <c r="A90" t="s">
        <v>117</v>
      </c>
      <c r="B90" t="s">
        <v>70</v>
      </c>
      <c r="C90">
        <v>0</v>
      </c>
      <c r="D90">
        <v>0</v>
      </c>
      <c r="E90">
        <f>Tabla8[[#This Row],[Orchard]]*0.75</f>
        <v>0</v>
      </c>
      <c r="F90">
        <f>Tabla8[[#This Row],[Orchard]]-Tabla8[[#This Row],[Belive]]</f>
        <v>0</v>
      </c>
      <c r="G90">
        <f>Tabla8[[#This Row],[Fonarte]]-Tabla8[[#This Row],[Belive]]</f>
        <v>0</v>
      </c>
    </row>
    <row r="91" spans="1:7" x14ac:dyDescent="0.25">
      <c r="A91" t="s">
        <v>117</v>
      </c>
      <c r="B91" t="s">
        <v>102</v>
      </c>
      <c r="C91">
        <v>0</v>
      </c>
      <c r="D91">
        <v>0</v>
      </c>
      <c r="E91">
        <f>Tabla8[[#This Row],[Orchard]]*0.75</f>
        <v>0</v>
      </c>
      <c r="F91">
        <f>Tabla8[[#This Row],[Orchard]]-Tabla8[[#This Row],[Belive]]</f>
        <v>0</v>
      </c>
      <c r="G91">
        <f>Tabla8[[#This Row],[Fonarte]]-Tabla8[[#This Row],[Belive]]</f>
        <v>0</v>
      </c>
    </row>
    <row r="92" spans="1:7" x14ac:dyDescent="0.25">
      <c r="A92" t="s">
        <v>117</v>
      </c>
      <c r="B92" t="s">
        <v>97</v>
      </c>
      <c r="C92">
        <v>0</v>
      </c>
      <c r="D92">
        <v>0</v>
      </c>
      <c r="E92">
        <f>Tabla8[[#This Row],[Orchard]]*0.75</f>
        <v>0</v>
      </c>
      <c r="F92">
        <f>Tabla8[[#This Row],[Orchard]]-Tabla8[[#This Row],[Belive]]</f>
        <v>0</v>
      </c>
      <c r="G92">
        <f>Tabla8[[#This Row],[Fonarte]]-Tabla8[[#This Row],[Belive]]</f>
        <v>0</v>
      </c>
    </row>
    <row r="93" spans="1:7" x14ac:dyDescent="0.25">
      <c r="A93" t="s">
        <v>117</v>
      </c>
      <c r="B93" t="s">
        <v>16</v>
      </c>
      <c r="C93">
        <v>1.7423515011600003E-2</v>
      </c>
      <c r="D93">
        <v>3.0947024540258664E-2</v>
      </c>
      <c r="E93">
        <f>Tabla8[[#This Row],[Orchard]]*0.75</f>
        <v>2.3210268405193999E-2</v>
      </c>
      <c r="F93">
        <f>Tabla8[[#This Row],[Orchard]]-Tabla8[[#This Row],[Belive]]</f>
        <v>1.3523509528658662E-2</v>
      </c>
      <c r="G93">
        <f>Tabla8[[#This Row],[Fonarte]]-Tabla8[[#This Row],[Belive]]</f>
        <v>5.7867533935939963E-3</v>
      </c>
    </row>
    <row r="94" spans="1:7" x14ac:dyDescent="0.25">
      <c r="A94" t="s">
        <v>117</v>
      </c>
      <c r="B94" t="s">
        <v>79</v>
      </c>
      <c r="C94">
        <v>0</v>
      </c>
      <c r="D94">
        <v>0</v>
      </c>
      <c r="E94">
        <f>Tabla8[[#This Row],[Orchard]]*0.75</f>
        <v>0</v>
      </c>
      <c r="F94">
        <f>Tabla8[[#This Row],[Orchard]]-Tabla8[[#This Row],[Belive]]</f>
        <v>0</v>
      </c>
      <c r="G94">
        <f>Tabla8[[#This Row],[Fonarte]]-Tabla8[[#This Row],[Belive]]</f>
        <v>0</v>
      </c>
    </row>
    <row r="95" spans="1:7" x14ac:dyDescent="0.25">
      <c r="A95" t="s">
        <v>117</v>
      </c>
      <c r="B95" t="s">
        <v>81</v>
      </c>
      <c r="C95">
        <v>0</v>
      </c>
      <c r="D95">
        <v>0</v>
      </c>
      <c r="E95">
        <f>Tabla8[[#This Row],[Orchard]]*0.75</f>
        <v>0</v>
      </c>
      <c r="F95">
        <f>Tabla8[[#This Row],[Orchard]]-Tabla8[[#This Row],[Belive]]</f>
        <v>0</v>
      </c>
      <c r="G95">
        <f>Tabla8[[#This Row],[Fonarte]]-Tabla8[[#This Row],[Belive]]</f>
        <v>0</v>
      </c>
    </row>
    <row r="96" spans="1:7" x14ac:dyDescent="0.25">
      <c r="A96" t="s">
        <v>117</v>
      </c>
      <c r="B96" t="s">
        <v>27</v>
      </c>
      <c r="C96">
        <v>0.121836492895275</v>
      </c>
      <c r="D96">
        <v>1.018026954E-2</v>
      </c>
      <c r="E96">
        <f>Tabla8[[#This Row],[Orchard]]*0.75</f>
        <v>7.6352021549999996E-3</v>
      </c>
      <c r="F96">
        <f>Tabla8[[#This Row],[Orchard]]-Tabla8[[#This Row],[Belive]]</f>
        <v>-0.111656223355275</v>
      </c>
      <c r="G96">
        <f>Tabla8[[#This Row],[Fonarte]]-Tabla8[[#This Row],[Belive]]</f>
        <v>-0.11420129074027499</v>
      </c>
    </row>
    <row r="97" spans="1:7" x14ac:dyDescent="0.25">
      <c r="A97" t="s">
        <v>117</v>
      </c>
      <c r="B97" t="s">
        <v>17</v>
      </c>
      <c r="C97">
        <v>7.4251323739565236E-2</v>
      </c>
      <c r="D97">
        <v>0.1126579694953995</v>
      </c>
      <c r="E97">
        <f>Tabla8[[#This Row],[Orchard]]*0.75</f>
        <v>8.4493477121549615E-2</v>
      </c>
      <c r="F97">
        <f>Tabla8[[#This Row],[Orchard]]-Tabla8[[#This Row],[Belive]]</f>
        <v>3.8406645755834259E-2</v>
      </c>
      <c r="G97">
        <f>Tabla8[[#This Row],[Fonarte]]-Tabla8[[#This Row],[Belive]]</f>
        <v>1.0242153381984379E-2</v>
      </c>
    </row>
    <row r="98" spans="1:7" x14ac:dyDescent="0.25">
      <c r="A98" t="s">
        <v>117</v>
      </c>
      <c r="B98" t="s">
        <v>18</v>
      </c>
      <c r="C98">
        <v>0</v>
      </c>
      <c r="D98">
        <v>0</v>
      </c>
      <c r="E98">
        <f>Tabla8[[#This Row],[Orchard]]*0.75</f>
        <v>0</v>
      </c>
      <c r="F98">
        <f>Tabla8[[#This Row],[Orchard]]-Tabla8[[#This Row],[Belive]]</f>
        <v>0</v>
      </c>
      <c r="G98">
        <f>Tabla8[[#This Row],[Fonarte]]-Tabla8[[#This Row],[Belive]]</f>
        <v>0</v>
      </c>
    </row>
    <row r="99" spans="1:7" x14ac:dyDescent="0.25">
      <c r="A99" t="s">
        <v>117</v>
      </c>
      <c r="B99" t="s">
        <v>61</v>
      </c>
      <c r="C99">
        <v>0</v>
      </c>
      <c r="D99">
        <v>0</v>
      </c>
      <c r="E99">
        <f>Tabla8[[#This Row],[Orchard]]*0.75</f>
        <v>0</v>
      </c>
      <c r="F99">
        <f>Tabla8[[#This Row],[Orchard]]-Tabla8[[#This Row],[Belive]]</f>
        <v>0</v>
      </c>
      <c r="G99">
        <f>Tabla8[[#This Row],[Fonarte]]-Tabla8[[#This Row],[Belive]]</f>
        <v>0</v>
      </c>
    </row>
    <row r="100" spans="1:7" x14ac:dyDescent="0.25">
      <c r="A100" t="s">
        <v>117</v>
      </c>
      <c r="B100" s="9" t="s">
        <v>78</v>
      </c>
      <c r="C100">
        <v>0</v>
      </c>
      <c r="D100">
        <v>0</v>
      </c>
      <c r="E100">
        <f>Tabla8[[#This Row],[Orchard]]*0.75</f>
        <v>0</v>
      </c>
      <c r="F100">
        <f>Tabla8[[#This Row],[Orchard]]-Tabla8[[#This Row],[Belive]]</f>
        <v>0</v>
      </c>
      <c r="G100">
        <f>Tabla8[[#This Row],[Fonarte]]-Tabla8[[#This Row],[Belive]]</f>
        <v>0</v>
      </c>
    </row>
    <row r="102" spans="1:7" x14ac:dyDescent="0.25">
      <c r="C102">
        <f>AVERAGE(C2:C101)</f>
        <v>2.3815395652934664E-2</v>
      </c>
      <c r="D102">
        <f t="shared" ref="D102:E102" si="0">AVERAGE(D2:D101)</f>
        <v>2.760837751420386E-2</v>
      </c>
      <c r="E102">
        <f t="shared" si="0"/>
        <v>2.049712876054529E-2</v>
      </c>
      <c r="F102">
        <f>D102-C102</f>
        <v>3.7929818612691957E-3</v>
      </c>
      <c r="G102">
        <f>E102-C102</f>
        <v>-3.3182668923893745E-3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Spotify</vt:lpstr>
      <vt:lpstr>Amazon</vt:lpstr>
      <vt:lpstr>YouTube</vt:lpstr>
      <vt:lpstr>Deezer</vt:lpstr>
      <vt:lpstr>Tidal</vt:lpstr>
      <vt:lpstr>Apple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Zepeda Ibarra</dc:creator>
  <cp:lastModifiedBy>user</cp:lastModifiedBy>
  <dcterms:created xsi:type="dcterms:W3CDTF">2022-04-08T19:23:04Z</dcterms:created>
  <dcterms:modified xsi:type="dcterms:W3CDTF">2022-04-14T02:45:11Z</dcterms:modified>
</cp:coreProperties>
</file>