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_\Carrera de IA y Ciencia de Datos\Semestre 2\Estadistica y Ciencia de datos 2\Modulo 2\"/>
    </mc:Choice>
  </mc:AlternateContent>
  <xr:revisionPtr revIDLastSave="0" documentId="13_ncr:1_{99E71B13-69FF-4DF0-8730-E960229EBD17}" xr6:coauthVersionLast="47" xr6:coauthVersionMax="47" xr10:uidLastSave="{00000000-0000-0000-0000-000000000000}"/>
  <bookViews>
    <workbookView xWindow="-28920" yWindow="-120" windowWidth="29040" windowHeight="16440" xr2:uid="{A662E086-2ED2-4D23-A7AF-353667A502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42" i="1"/>
  <c r="G43" i="1"/>
  <c r="G44" i="1"/>
  <c r="G45" i="1"/>
  <c r="G46" i="1"/>
  <c r="G40" i="1"/>
  <c r="F45" i="1"/>
  <c r="F46" i="1" s="1"/>
  <c r="F44" i="1"/>
  <c r="F41" i="1"/>
  <c r="F40" i="1" s="1"/>
  <c r="F42" i="1"/>
  <c r="E41" i="1"/>
  <c r="B48" i="1"/>
  <c r="B47" i="1"/>
  <c r="B30" i="1"/>
  <c r="B29" i="1"/>
  <c r="M32" i="1"/>
  <c r="M31" i="1"/>
  <c r="P20" i="1"/>
  <c r="P21" i="1"/>
  <c r="P22" i="1"/>
  <c r="P23" i="1"/>
  <c r="P24" i="1"/>
  <c r="P25" i="1"/>
  <c r="P19" i="1"/>
  <c r="O23" i="1"/>
  <c r="O24" i="1" s="1"/>
  <c r="O25" i="1" s="1"/>
  <c r="O21" i="1"/>
  <c r="O20" i="1" s="1"/>
  <c r="O19" i="1" s="1"/>
  <c r="M20" i="1"/>
  <c r="M28" i="1"/>
  <c r="M29" i="1" s="1"/>
  <c r="B44" i="1" l="1"/>
  <c r="B45" i="1" s="1"/>
  <c r="D31" i="1"/>
  <c r="D30" i="1"/>
  <c r="D28" i="1"/>
  <c r="D29" i="1"/>
  <c r="D34" i="1"/>
  <c r="D35" i="1" s="1"/>
  <c r="B34" i="1"/>
  <c r="B35" i="1"/>
  <c r="D23" i="1"/>
  <c r="D24" i="1"/>
  <c r="D25" i="1"/>
  <c r="D26" i="1"/>
  <c r="C25" i="1"/>
  <c r="C26" i="1" s="1"/>
  <c r="C24" i="1"/>
  <c r="B31" i="1"/>
  <c r="C22" i="1" s="1"/>
  <c r="I6" i="1"/>
  <c r="I5" i="1"/>
  <c r="G7" i="1"/>
  <c r="G11" i="1"/>
  <c r="G12" i="1" s="1"/>
  <c r="D6" i="1"/>
  <c r="B12" i="1"/>
  <c r="D5" i="1"/>
  <c r="B11" i="1"/>
  <c r="B7" i="1"/>
  <c r="C21" i="1" l="1"/>
  <c r="D22" i="1"/>
  <c r="C20" i="1"/>
  <c r="D20" i="1" s="1"/>
  <c r="D21" i="1"/>
</calcChain>
</file>

<file path=xl/sharedStrings.xml><?xml version="1.0" encoding="utf-8"?>
<sst xmlns="http://schemas.openxmlformats.org/spreadsheetml/2006/main" count="73" uniqueCount="39">
  <si>
    <t>Segundo Parcial Estadistica Semestre 2, Año 2021</t>
  </si>
  <si>
    <t>Ejercicio 1 Verdadero y Falso.</t>
  </si>
  <si>
    <t>Media_M</t>
  </si>
  <si>
    <t>Varianza</t>
  </si>
  <si>
    <t>Desv_M</t>
  </si>
  <si>
    <t xml:space="preserve">Cantidad </t>
  </si>
  <si>
    <t>α</t>
  </si>
  <si>
    <t>1-α</t>
  </si>
  <si>
    <t>3)</t>
  </si>
  <si>
    <t>X1 =</t>
  </si>
  <si>
    <t>α/2</t>
  </si>
  <si>
    <t>X2 =</t>
  </si>
  <si>
    <t>5)</t>
  </si>
  <si>
    <t>Ejercicio3</t>
  </si>
  <si>
    <t>1)</t>
  </si>
  <si>
    <t>Media_M =</t>
  </si>
  <si>
    <t>Varianza_M</t>
  </si>
  <si>
    <t>X</t>
  </si>
  <si>
    <t>P(x)</t>
  </si>
  <si>
    <t>X1</t>
  </si>
  <si>
    <t>X2</t>
  </si>
  <si>
    <t>Y1</t>
  </si>
  <si>
    <t>Y2</t>
  </si>
  <si>
    <t>2)</t>
  </si>
  <si>
    <t>Media_P</t>
  </si>
  <si>
    <t>Desviacion</t>
  </si>
  <si>
    <t>H0</t>
  </si>
  <si>
    <t>H1</t>
  </si>
  <si>
    <t>&lt; 1500</t>
  </si>
  <si>
    <t>≥ 1500</t>
  </si>
  <si>
    <t>Medua_M</t>
  </si>
  <si>
    <t>Zobs=</t>
  </si>
  <si>
    <t xml:space="preserve"> </t>
  </si>
  <si>
    <t>Z1=</t>
  </si>
  <si>
    <t>Z2=</t>
  </si>
  <si>
    <t>≥ 40</t>
  </si>
  <si>
    <t>&lt; 40</t>
  </si>
  <si>
    <t>Z</t>
  </si>
  <si>
    <t>P(z)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</si>
</sst>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</font>
    <font>
      <sz val="11"/>
      <color theme="5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2" xfId="0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Border="1"/>
    <xf numFmtId="0" fontId="6" fillId="0" borderId="1" xfId="0" applyFont="1" applyFill="1" applyBorder="1"/>
    <xf numFmtId="168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2594925634295722E-2"/>
          <c:y val="0.17171296296296298"/>
          <c:w val="0.87129396325459318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Hoja1!$C$20:$C$26</c:f>
              <c:numCache>
                <c:formatCode>0.00</c:formatCode>
                <c:ptCount val="7"/>
                <c:pt idx="0">
                  <c:v>14.148474214835979</c:v>
                </c:pt>
                <c:pt idx="1">
                  <c:v>24.798982809890653</c:v>
                </c:pt>
                <c:pt idx="2">
                  <c:v>35.449491404945327</c:v>
                </c:pt>
                <c:pt idx="3">
                  <c:v>46.1</c:v>
                </c:pt>
                <c:pt idx="4">
                  <c:v>56.750508600000003</c:v>
                </c:pt>
                <c:pt idx="5">
                  <c:v>67.401017199999998</c:v>
                </c:pt>
                <c:pt idx="6">
                  <c:v>78.051525799999993</c:v>
                </c:pt>
              </c:numCache>
            </c:numRef>
          </c:cat>
          <c:val>
            <c:numRef>
              <c:f>Hoja1!$D$20:$D$26</c:f>
              <c:numCache>
                <c:formatCode>General</c:formatCode>
                <c:ptCount val="7"/>
                <c:pt idx="0">
                  <c:v>4.1595718059597839E-4</c:v>
                </c:pt>
                <c:pt idx="1">
                  <c:v>5.0686059915719664E-3</c:v>
                </c:pt>
                <c:pt idx="2">
                  <c:v>2.2719170808394317E-2</c:v>
                </c:pt>
                <c:pt idx="3">
                  <c:v>3.7459369051777713E-2</c:v>
                </c:pt>
                <c:pt idx="4">
                  <c:v>2.2719170797844163E-2</c:v>
                </c:pt>
                <c:pt idx="5">
                  <c:v>5.0686059821570947E-3</c:v>
                </c:pt>
                <c:pt idx="6">
                  <c:v>4.1595717885754992E-4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497-499E-99F4-26CCBF92F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102720"/>
        <c:axId val="435101472"/>
      </c:lineChart>
      <c:catAx>
        <c:axId val="4351027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5101472"/>
        <c:crosses val="autoZero"/>
        <c:auto val="1"/>
        <c:lblAlgn val="ctr"/>
        <c:lblOffset val="100"/>
        <c:noMultiLvlLbl val="0"/>
      </c:catAx>
      <c:valAx>
        <c:axId val="4351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351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Hoja1!$O$19:$O$25</c:f>
              <c:numCache>
                <c:formatCode>0.0</c:formatCode>
                <c:ptCount val="7"/>
                <c:pt idx="0">
                  <c:v>1423.53</c:v>
                </c:pt>
                <c:pt idx="1">
                  <c:v>1449.02</c:v>
                </c:pt>
                <c:pt idx="2">
                  <c:v>1474.51</c:v>
                </c:pt>
                <c:pt idx="3">
                  <c:v>1500</c:v>
                </c:pt>
                <c:pt idx="4">
                  <c:v>1525.49</c:v>
                </c:pt>
                <c:pt idx="5">
                  <c:v>1550.98</c:v>
                </c:pt>
                <c:pt idx="6">
                  <c:v>1576.47</c:v>
                </c:pt>
              </c:numCache>
            </c:numRef>
          </c:cat>
          <c:val>
            <c:numRef>
              <c:f>Hoja1!$P$19:$P$25</c:f>
              <c:numCache>
                <c:formatCode>General</c:formatCode>
                <c:ptCount val="7"/>
                <c:pt idx="0">
                  <c:v>1.7386615974648848E-4</c:v>
                </c:pt>
                <c:pt idx="1">
                  <c:v>2.1181234410823056E-3</c:v>
                </c:pt>
                <c:pt idx="2">
                  <c:v>9.4927706755254335E-3</c:v>
                </c:pt>
                <c:pt idx="3">
                  <c:v>1.5650932930617211E-2</c:v>
                </c:pt>
                <c:pt idx="4">
                  <c:v>9.4927706755254335E-3</c:v>
                </c:pt>
                <c:pt idx="5">
                  <c:v>2.1181234410823056E-3</c:v>
                </c:pt>
                <c:pt idx="6">
                  <c:v>1.7386615974648848E-4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9E-4039-86A0-1FB00DD5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091168"/>
        <c:axId val="774089920"/>
      </c:lineChart>
      <c:catAx>
        <c:axId val="77409116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74089920"/>
        <c:crosses val="autoZero"/>
        <c:auto val="1"/>
        <c:lblAlgn val="ctr"/>
        <c:lblOffset val="100"/>
        <c:noMultiLvlLbl val="0"/>
      </c:catAx>
      <c:valAx>
        <c:axId val="7740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7409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Hoja1!$F$40:$F$46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Hoja1!$G$40:$G$46</c:f>
              <c:numCache>
                <c:formatCode>General</c:formatCode>
                <c:ptCount val="7"/>
                <c:pt idx="0">
                  <c:v>4.4318484119380075E-3</c:v>
                </c:pt>
                <c:pt idx="1">
                  <c:v>5.3990966513188063E-2</c:v>
                </c:pt>
                <c:pt idx="2">
                  <c:v>0.24197072451914337</c:v>
                </c:pt>
                <c:pt idx="3">
                  <c:v>0.3989422804014327</c:v>
                </c:pt>
                <c:pt idx="4">
                  <c:v>0.24197072451914337</c:v>
                </c:pt>
                <c:pt idx="5">
                  <c:v>5.3990966513188063E-2</c:v>
                </c:pt>
                <c:pt idx="6">
                  <c:v>4.4318484119380075E-3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D2-4D5F-AD81-30DAAB023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163728"/>
        <c:axId val="785164144"/>
      </c:lineChart>
      <c:catAx>
        <c:axId val="78516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5164144"/>
        <c:crosses val="autoZero"/>
        <c:auto val="1"/>
        <c:lblAlgn val="ctr"/>
        <c:lblOffset val="100"/>
        <c:noMultiLvlLbl val="0"/>
      </c:catAx>
      <c:valAx>
        <c:axId val="7851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516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733426</xdr:colOff>
      <xdr:row>6</xdr:row>
      <xdr:rowOff>152400</xdr:rowOff>
    </xdr:from>
    <xdr:ext cx="1885950" cy="43678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30C1B11-03C6-4A44-A2FE-CA87E846FF8D}"/>
            </a:ext>
          </a:extLst>
        </xdr:cNvPr>
        <xdr:cNvSpPr txBox="1"/>
      </xdr:nvSpPr>
      <xdr:spPr>
        <a:xfrm>
          <a:off x="1495426" y="1295400"/>
          <a:ext cx="1885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Falso. Para ser mas exactos se encuentra</a:t>
          </a:r>
          <a:r>
            <a:rPr lang="es-AR" sz="1100" baseline="0"/>
            <a:t> entre 140-179</a:t>
          </a:r>
          <a:endParaRPr lang="es-AR" sz="1100"/>
        </a:p>
      </xdr:txBody>
    </xdr:sp>
    <xdr:clientData/>
  </xdr:oneCellAnchor>
  <xdr:oneCellAnchor>
    <xdr:from>
      <xdr:col>7</xdr:col>
      <xdr:colOff>28575</xdr:colOff>
      <xdr:row>6</xdr:row>
      <xdr:rowOff>152400</xdr:rowOff>
    </xdr:from>
    <xdr:ext cx="2217082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2FC8420-18D1-4BDA-8616-A94111B1D9CB}"/>
            </a:ext>
          </a:extLst>
        </xdr:cNvPr>
        <xdr:cNvSpPr txBox="1"/>
      </xdr:nvSpPr>
      <xdr:spPr>
        <a:xfrm>
          <a:off x="5362575" y="1295400"/>
          <a:ext cx="22170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Falso. Se encuentra entre 2,68-7,31</a:t>
          </a:r>
        </a:p>
      </xdr:txBody>
    </xdr:sp>
    <xdr:clientData/>
  </xdr:oneCellAnchor>
  <xdr:twoCellAnchor>
    <xdr:from>
      <xdr:col>4</xdr:col>
      <xdr:colOff>19050</xdr:colOff>
      <xdr:row>18</xdr:row>
      <xdr:rowOff>0</xdr:rowOff>
    </xdr:from>
    <xdr:to>
      <xdr:col>10</xdr:col>
      <xdr:colOff>19050</xdr:colOff>
      <xdr:row>32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C4528F6-7D5C-4724-98FE-F1B04A77E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19</xdr:row>
      <xdr:rowOff>180975</xdr:rowOff>
    </xdr:from>
    <xdr:to>
      <xdr:col>5</xdr:col>
      <xdr:colOff>323850</xdr:colOff>
      <xdr:row>30</xdr:row>
      <xdr:rowOff>171450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1130B60-527B-4BC0-9786-87086E32DD3C}"/>
            </a:ext>
          </a:extLst>
        </xdr:cNvPr>
        <xdr:cNvCxnSpPr/>
      </xdr:nvCxnSpPr>
      <xdr:spPr>
        <a:xfrm flipH="1" flipV="1">
          <a:off x="4124325" y="3800475"/>
          <a:ext cx="9525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20</xdr:row>
      <xdr:rowOff>9525</xdr:rowOff>
    </xdr:from>
    <xdr:to>
      <xdr:col>9</xdr:col>
      <xdr:colOff>47625</xdr:colOff>
      <xdr:row>30</xdr:row>
      <xdr:rowOff>171450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7F4C738-4AF3-42EA-A3D6-31AAD13EEF90}"/>
            </a:ext>
          </a:extLst>
        </xdr:cNvPr>
        <xdr:cNvCxnSpPr/>
      </xdr:nvCxnSpPr>
      <xdr:spPr>
        <a:xfrm flipH="1" flipV="1">
          <a:off x="6886575" y="3819525"/>
          <a:ext cx="1905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19</xdr:row>
      <xdr:rowOff>161925</xdr:rowOff>
    </xdr:from>
    <xdr:to>
      <xdr:col>5</xdr:col>
      <xdr:colOff>742950</xdr:colOff>
      <xdr:row>30</xdr:row>
      <xdr:rowOff>161925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1A800C14-7805-4484-B2A6-48804FF26708}"/>
            </a:ext>
          </a:extLst>
        </xdr:cNvPr>
        <xdr:cNvCxnSpPr/>
      </xdr:nvCxnSpPr>
      <xdr:spPr>
        <a:xfrm flipH="1" flipV="1">
          <a:off x="4543425" y="3781425"/>
          <a:ext cx="952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19050</xdr:rowOff>
    </xdr:from>
    <xdr:to>
      <xdr:col>8</xdr:col>
      <xdr:colOff>323850</xdr:colOff>
      <xdr:row>30</xdr:row>
      <xdr:rowOff>152400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454CC63-F2D0-4FA8-9B52-2773EF8B969F}"/>
            </a:ext>
          </a:extLst>
        </xdr:cNvPr>
        <xdr:cNvCxnSpPr/>
      </xdr:nvCxnSpPr>
      <xdr:spPr>
        <a:xfrm flipH="1" flipV="1">
          <a:off x="6410325" y="3829050"/>
          <a:ext cx="95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685800</xdr:colOff>
      <xdr:row>28</xdr:row>
      <xdr:rowOff>9525</xdr:rowOff>
    </xdr:from>
    <xdr:ext cx="434350" cy="2645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4E502998-BD50-4DF5-A2F6-C3949A99DA36}"/>
            </a:ext>
          </a:extLst>
        </xdr:cNvPr>
        <xdr:cNvSpPr txBox="1"/>
      </xdr:nvSpPr>
      <xdr:spPr>
        <a:xfrm>
          <a:off x="5257800" y="5343525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>
              <a:solidFill>
                <a:schemeClr val="accent2"/>
              </a:solidFill>
            </a:rPr>
            <a:t>0,90</a:t>
          </a:r>
        </a:p>
      </xdr:txBody>
    </xdr:sp>
    <xdr:clientData/>
  </xdr:oneCellAnchor>
  <xdr:oneCellAnchor>
    <xdr:from>
      <xdr:col>9</xdr:col>
      <xdr:colOff>123825</xdr:colOff>
      <xdr:row>28</xdr:row>
      <xdr:rowOff>0</xdr:rowOff>
    </xdr:from>
    <xdr:ext cx="434350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CFAED99-C101-4024-8168-45143C43CF33}"/>
            </a:ext>
          </a:extLst>
        </xdr:cNvPr>
        <xdr:cNvSpPr txBox="1"/>
      </xdr:nvSpPr>
      <xdr:spPr>
        <a:xfrm>
          <a:off x="6981825" y="5334000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>
              <a:solidFill>
                <a:schemeClr val="accent2"/>
              </a:solidFill>
            </a:rPr>
            <a:t>0,05</a:t>
          </a:r>
        </a:p>
      </xdr:txBody>
    </xdr:sp>
    <xdr:clientData/>
  </xdr:oneCellAnchor>
  <xdr:oneCellAnchor>
    <xdr:from>
      <xdr:col>4</xdr:col>
      <xdr:colOff>638175</xdr:colOff>
      <xdr:row>28</xdr:row>
      <xdr:rowOff>28575</xdr:rowOff>
    </xdr:from>
    <xdr:ext cx="434350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7F65EA1-6400-41F2-9A93-55FBB4BF3875}"/>
            </a:ext>
          </a:extLst>
        </xdr:cNvPr>
        <xdr:cNvSpPr txBox="1"/>
      </xdr:nvSpPr>
      <xdr:spPr>
        <a:xfrm>
          <a:off x="3686175" y="5362575"/>
          <a:ext cx="43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>
              <a:solidFill>
                <a:schemeClr val="accent2"/>
              </a:solidFill>
            </a:rPr>
            <a:t>0,05</a:t>
          </a:r>
        </a:p>
      </xdr:txBody>
    </xdr:sp>
    <xdr:clientData/>
  </xdr:oneCellAnchor>
  <xdr:twoCellAnchor>
    <xdr:from>
      <xdr:col>13</xdr:col>
      <xdr:colOff>0</xdr:colOff>
      <xdr:row>25</xdr:row>
      <xdr:rowOff>0</xdr:rowOff>
    </xdr:from>
    <xdr:to>
      <xdr:col>19</xdr:col>
      <xdr:colOff>0</xdr:colOff>
      <xdr:row>39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CB88809A-38F7-4C06-9BE7-1FBB87F89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238125</xdr:colOff>
      <xdr:row>18</xdr:row>
      <xdr:rowOff>171450</xdr:rowOff>
    </xdr:from>
    <xdr:ext cx="3244350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365FED20-409F-495D-8067-49D48D754406}"/>
            </a:ext>
          </a:extLst>
        </xdr:cNvPr>
        <xdr:cNvSpPr txBox="1"/>
      </xdr:nvSpPr>
      <xdr:spPr>
        <a:xfrm>
          <a:off x="12430125" y="3600450"/>
          <a:ext cx="324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Con los</a:t>
          </a:r>
          <a:r>
            <a:rPr lang="es-AR" sz="1100" baseline="0"/>
            <a:t> datos analizados no se puede descartar la H1 </a:t>
          </a:r>
          <a:endParaRPr lang="es-AR" sz="1100"/>
        </a:p>
      </xdr:txBody>
    </xdr:sp>
    <xdr:clientData/>
  </xdr:oneCellAnchor>
  <xdr:oneCellAnchor>
    <xdr:from>
      <xdr:col>2</xdr:col>
      <xdr:colOff>390525</xdr:colOff>
      <xdr:row>53</xdr:row>
      <xdr:rowOff>104775</xdr:rowOff>
    </xdr:from>
    <xdr:ext cx="184731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90E5D3E1-0B0F-4913-8268-606DC20DC2F8}"/>
            </a:ext>
          </a:extLst>
        </xdr:cNvPr>
        <xdr:cNvSpPr txBox="1"/>
      </xdr:nvSpPr>
      <xdr:spPr>
        <a:xfrm>
          <a:off x="1914525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48</xdr:row>
      <xdr:rowOff>180975</xdr:rowOff>
    </xdr:from>
    <xdr:ext cx="4538422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9F0EF918-3B5B-4B4E-8C23-B4691F86A272}"/>
            </a:ext>
          </a:extLst>
        </xdr:cNvPr>
        <xdr:cNvSpPr txBox="1"/>
      </xdr:nvSpPr>
      <xdr:spPr>
        <a:xfrm>
          <a:off x="0" y="9324975"/>
          <a:ext cx="4538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Podriamos descartar</a:t>
          </a:r>
          <a:r>
            <a:rPr lang="es-AR" sz="1100" baseline="0"/>
            <a:t> la H1 ya que Zobs no entra en el intervalo de confianza</a:t>
          </a:r>
          <a:endParaRPr lang="es-AR" sz="1100"/>
        </a:p>
      </xdr:txBody>
    </xdr:sp>
    <xdr:clientData/>
  </xdr:oneCellAnchor>
  <xdr:twoCellAnchor>
    <xdr:from>
      <xdr:col>7</xdr:col>
      <xdr:colOff>28575</xdr:colOff>
      <xdr:row>38</xdr:row>
      <xdr:rowOff>180975</xdr:rowOff>
    </xdr:from>
    <xdr:to>
      <xdr:col>13</xdr:col>
      <xdr:colOff>28575</xdr:colOff>
      <xdr:row>53</xdr:row>
      <xdr:rowOff>66675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5C06E1C8-6361-4A47-95F2-F9096F1E8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619125</xdr:colOff>
      <xdr:row>52</xdr:row>
      <xdr:rowOff>28575</xdr:rowOff>
    </xdr:from>
    <xdr:ext cx="454355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DE9E549E-D469-4D39-99B2-F0C2E7A203F8}"/>
            </a:ext>
          </a:extLst>
        </xdr:cNvPr>
        <xdr:cNvSpPr txBox="1"/>
      </xdr:nvSpPr>
      <xdr:spPr>
        <a:xfrm>
          <a:off x="9001125" y="9934575"/>
          <a:ext cx="4543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>
              <a:solidFill>
                <a:schemeClr val="accent2"/>
              </a:solidFill>
            </a:rPr>
            <a:t>Zobs</a:t>
          </a:r>
        </a:p>
      </xdr:txBody>
    </xdr:sp>
    <xdr:clientData/>
  </xdr:oneCellAnchor>
  <xdr:twoCellAnchor>
    <xdr:from>
      <xdr:col>12</xdr:col>
      <xdr:colOff>66675</xdr:colOff>
      <xdr:row>40</xdr:row>
      <xdr:rowOff>180975</xdr:rowOff>
    </xdr:from>
    <xdr:to>
      <xdr:col>12</xdr:col>
      <xdr:colOff>84303</xdr:colOff>
      <xdr:row>52</xdr:row>
      <xdr:rowOff>28575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B90EF819-7A57-4B82-AE15-30A5896C376A}"/>
            </a:ext>
          </a:extLst>
        </xdr:cNvPr>
        <xdr:cNvCxnSpPr>
          <a:stCxn id="30" idx="0"/>
        </xdr:cNvCxnSpPr>
      </xdr:nvCxnSpPr>
      <xdr:spPr>
        <a:xfrm flipH="1" flipV="1">
          <a:off x="9210675" y="7800975"/>
          <a:ext cx="17628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0.47569</cdr:x>
      <cdr:y>0.34491</cdr:y>
    </cdr:from>
    <cdr:to>
      <cdr:x>0.5707</cdr:x>
      <cdr:y>0.44135</cdr:y>
    </cdr:to>
    <cdr:sp macro="" textlink="">
      <cdr:nvSpPr>
        <cdr:cNvPr id="2" name="CuadroTexto 13">
          <a:extLst xmlns:a="http://schemas.openxmlformats.org/drawingml/2006/main">
            <a:ext uri="{FF2B5EF4-FFF2-40B4-BE49-F238E27FC236}">
              <a16:creationId xmlns:a16="http://schemas.microsoft.com/office/drawing/2014/main" id="{4E502998-BD50-4DF5-A2F6-C3949A99DA36}"/>
            </a:ext>
          </a:extLst>
        </cdr:cNvPr>
        <cdr:cNvSpPr txBox="1"/>
      </cdr:nvSpPr>
      <cdr:spPr>
        <a:xfrm xmlns:a="http://schemas.openxmlformats.org/drawingml/2006/main">
          <a:off x="2174875" y="946150"/>
          <a:ext cx="4343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chemeClr val="accent1"/>
              </a:solidFill>
            </a:rPr>
            <a:t>0,99</a:t>
          </a:r>
        </a:p>
      </cdr:txBody>
    </cdr:sp>
  </cdr:relSizeAnchor>
  <cdr:relSizeAnchor xmlns:cdr="http://schemas.openxmlformats.org/drawingml/2006/chartDrawing">
    <cdr:from>
      <cdr:x>0.83819</cdr:x>
      <cdr:y>0.34144</cdr:y>
    </cdr:from>
    <cdr:to>
      <cdr:x>0.94883</cdr:x>
      <cdr:y>0.43788</cdr:y>
    </cdr:to>
    <cdr:sp macro="" textlink="">
      <cdr:nvSpPr>
        <cdr:cNvPr id="3" name="CuadroTexto 13">
          <a:extLst xmlns:a="http://schemas.openxmlformats.org/drawingml/2006/main">
            <a:ext uri="{FF2B5EF4-FFF2-40B4-BE49-F238E27FC236}">
              <a16:creationId xmlns:a16="http://schemas.microsoft.com/office/drawing/2014/main" id="{763C7E50-D9AD-47CA-8DC3-555421385664}"/>
            </a:ext>
          </a:extLst>
        </cdr:cNvPr>
        <cdr:cNvSpPr txBox="1"/>
      </cdr:nvSpPr>
      <cdr:spPr>
        <a:xfrm xmlns:a="http://schemas.openxmlformats.org/drawingml/2006/main">
          <a:off x="3832225" y="936625"/>
          <a:ext cx="505844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chemeClr val="accent1"/>
              </a:solidFill>
            </a:rPr>
            <a:t>0,005</a:t>
          </a:r>
        </a:p>
      </cdr:txBody>
    </cdr:sp>
  </cdr:relSizeAnchor>
  <cdr:relSizeAnchor xmlns:cdr="http://schemas.openxmlformats.org/drawingml/2006/chartDrawing">
    <cdr:from>
      <cdr:x>0.13611</cdr:x>
      <cdr:y>0.34491</cdr:y>
    </cdr:from>
    <cdr:to>
      <cdr:x>0.24675</cdr:x>
      <cdr:y>0.44135</cdr:y>
    </cdr:to>
    <cdr:sp macro="" textlink="">
      <cdr:nvSpPr>
        <cdr:cNvPr id="4" name="CuadroTexto 13">
          <a:extLst xmlns:a="http://schemas.openxmlformats.org/drawingml/2006/main">
            <a:ext uri="{FF2B5EF4-FFF2-40B4-BE49-F238E27FC236}">
              <a16:creationId xmlns:a16="http://schemas.microsoft.com/office/drawing/2014/main" id="{763C7E50-D9AD-47CA-8DC3-555421385664}"/>
            </a:ext>
          </a:extLst>
        </cdr:cNvPr>
        <cdr:cNvSpPr txBox="1"/>
      </cdr:nvSpPr>
      <cdr:spPr>
        <a:xfrm xmlns:a="http://schemas.openxmlformats.org/drawingml/2006/main">
          <a:off x="622300" y="946150"/>
          <a:ext cx="505844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chemeClr val="accent1"/>
              </a:solidFill>
            </a:rPr>
            <a:t>0,005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0.24167</cdr:x>
      <cdr:y>0.04167</cdr:y>
    </cdr:from>
    <cdr:to>
      <cdr:x>0.24167</cdr:x>
      <cdr:y>0.89583</cdr:y>
    </cdr:to>
    <cdr:cxnSp macro="">
      <cdr:nvCxnSpPr>
        <cdr:cNvPr id="3" name="Conector recto de flecha 2">
          <a:extLst xmlns:a="http://schemas.openxmlformats.org/drawingml/2006/main">
            <a:ext uri="{FF2B5EF4-FFF2-40B4-BE49-F238E27FC236}">
              <a16:creationId xmlns:a16="http://schemas.microsoft.com/office/drawing/2014/main" id="{4E209EE7-A6F7-415E-BA14-9AE96410B2C4}"/>
            </a:ext>
          </a:extLst>
        </cdr:cNvPr>
        <cdr:cNvCxnSpPr/>
      </cdr:nvCxnSpPr>
      <cdr:spPr>
        <a:xfrm xmlns:a="http://schemas.openxmlformats.org/drawingml/2006/main" flipH="1" flipV="1">
          <a:off x="1104900" y="114300"/>
          <a:ext cx="1" cy="234315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0.8125</cdr:x>
      <cdr:y>0.03819</cdr:y>
    </cdr:from>
    <cdr:to>
      <cdr:x>0.82292</cdr:x>
      <cdr:y>0.89583</cdr:y>
    </cdr:to>
    <cdr:cxnSp macro="">
      <cdr:nvCxnSpPr>
        <cdr:cNvPr id="5" name="Conector recto de flecha 4">
          <a:extLst xmlns:a="http://schemas.openxmlformats.org/drawingml/2006/main">
            <a:ext uri="{FF2B5EF4-FFF2-40B4-BE49-F238E27FC236}">
              <a16:creationId xmlns:a16="http://schemas.microsoft.com/office/drawing/2014/main" id="{EA25C8DF-338E-4E1C-87A2-97B9FEE488DB}"/>
            </a:ext>
          </a:extLst>
        </cdr:cNvPr>
        <cdr:cNvCxnSpPr/>
      </cdr:nvCxnSpPr>
      <cdr:spPr>
        <a:xfrm xmlns:a="http://schemas.openxmlformats.org/drawingml/2006/main" flipH="1" flipV="1">
          <a:off x="3714750" y="104775"/>
          <a:ext cx="47625" cy="23526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0.47986</cdr:x>
      <cdr:y>0.35185</cdr:y>
    </cdr:from>
    <cdr:to>
      <cdr:x>0.57486</cdr:x>
      <cdr:y>0.44829</cdr:y>
    </cdr:to>
    <cdr:sp macro="" textlink="">
      <cdr:nvSpPr>
        <cdr:cNvPr id="7" name="CuadroTexto 13">
          <a:extLst xmlns:a="http://schemas.openxmlformats.org/drawingml/2006/main">
            <a:ext uri="{FF2B5EF4-FFF2-40B4-BE49-F238E27FC236}">
              <a16:creationId xmlns:a16="http://schemas.microsoft.com/office/drawing/2014/main" id="{679077B7-6964-4883-A98D-D431D46DD2F2}"/>
            </a:ext>
          </a:extLst>
        </cdr:cNvPr>
        <cdr:cNvSpPr txBox="1"/>
      </cdr:nvSpPr>
      <cdr:spPr>
        <a:xfrm xmlns:a="http://schemas.openxmlformats.org/drawingml/2006/main">
          <a:off x="2193925" y="965200"/>
          <a:ext cx="434350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ysClr val="windowText" lastClr="000000"/>
              </a:solidFill>
            </a:rPr>
            <a:t>0,99</a:t>
          </a:r>
        </a:p>
      </cdr:txBody>
    </cdr:sp>
  </cdr:relSizeAnchor>
  <cdr:relSizeAnchor xmlns:cdr="http://schemas.openxmlformats.org/drawingml/2006/chartDrawing">
    <cdr:from>
      <cdr:x>0.10486</cdr:x>
      <cdr:y>0.33449</cdr:y>
    </cdr:from>
    <cdr:to>
      <cdr:x>0.2155</cdr:x>
      <cdr:y>0.43093</cdr:y>
    </cdr:to>
    <cdr:sp macro="" textlink="">
      <cdr:nvSpPr>
        <cdr:cNvPr id="8" name="CuadroTexto 13">
          <a:extLst xmlns:a="http://schemas.openxmlformats.org/drawingml/2006/main">
            <a:ext uri="{FF2B5EF4-FFF2-40B4-BE49-F238E27FC236}">
              <a16:creationId xmlns:a16="http://schemas.microsoft.com/office/drawing/2014/main" id="{7D9B0442-748F-4C7B-9A9C-0D224BC876DD}"/>
            </a:ext>
          </a:extLst>
        </cdr:cNvPr>
        <cdr:cNvSpPr txBox="1"/>
      </cdr:nvSpPr>
      <cdr:spPr>
        <a:xfrm xmlns:a="http://schemas.openxmlformats.org/drawingml/2006/main">
          <a:off x="479425" y="917575"/>
          <a:ext cx="505844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ysClr val="windowText" lastClr="000000"/>
              </a:solidFill>
            </a:rPr>
            <a:t>0,005</a:t>
          </a:r>
        </a:p>
      </cdr:txBody>
    </cdr:sp>
  </cdr:relSizeAnchor>
  <cdr:relSizeAnchor xmlns:cdr="http://schemas.openxmlformats.org/drawingml/2006/chartDrawing">
    <cdr:from>
      <cdr:x>0.84236</cdr:x>
      <cdr:y>0.32407</cdr:y>
    </cdr:from>
    <cdr:to>
      <cdr:x>0.953</cdr:x>
      <cdr:y>0.42052</cdr:y>
    </cdr:to>
    <cdr:sp macro="" textlink="">
      <cdr:nvSpPr>
        <cdr:cNvPr id="9" name="CuadroTexto 13">
          <a:extLst xmlns:a="http://schemas.openxmlformats.org/drawingml/2006/main">
            <a:ext uri="{FF2B5EF4-FFF2-40B4-BE49-F238E27FC236}">
              <a16:creationId xmlns:a16="http://schemas.microsoft.com/office/drawing/2014/main" id="{7D9B0442-748F-4C7B-9A9C-0D224BC876DD}"/>
            </a:ext>
          </a:extLst>
        </cdr:cNvPr>
        <cdr:cNvSpPr txBox="1"/>
      </cdr:nvSpPr>
      <cdr:spPr>
        <a:xfrm xmlns:a="http://schemas.openxmlformats.org/drawingml/2006/main">
          <a:off x="3851275" y="889000"/>
          <a:ext cx="505844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AR" sz="1100">
              <a:solidFill>
                <a:sysClr val="windowText" lastClr="000000"/>
              </a:solidFill>
            </a:rPr>
            <a:t>0,005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0.27708</cdr:x>
      <cdr:y>0.13194</cdr:y>
    </cdr:from>
    <cdr:to>
      <cdr:x>0.27917</cdr:x>
      <cdr:y>0.88889</cdr:y>
    </cdr:to>
    <cdr:cxnSp macro="">
      <cdr:nvCxnSpPr>
        <cdr:cNvPr id="3" name="Conector recto de flecha 2">
          <a:extLst xmlns:a="http://schemas.openxmlformats.org/drawingml/2006/main">
            <a:ext uri="{FF2B5EF4-FFF2-40B4-BE49-F238E27FC236}">
              <a16:creationId xmlns:a16="http://schemas.microsoft.com/office/drawing/2014/main" id="{085DDA64-D5A6-4712-9204-D7C17B1DEC97}"/>
            </a:ext>
          </a:extLst>
        </cdr:cNvPr>
        <cdr:cNvCxnSpPr/>
      </cdr:nvCxnSpPr>
      <cdr:spPr>
        <a:xfrm xmlns:a="http://schemas.openxmlformats.org/drawingml/2006/main" flipH="1" flipV="1">
          <a:off x="1266825" y="361950"/>
          <a:ext cx="9525" cy="20764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0.77292</cdr:x>
      <cdr:y>0.13542</cdr:y>
    </cdr:from>
    <cdr:to>
      <cdr:x>0.77708</cdr:x>
      <cdr:y>0.89931</cdr:y>
    </cdr:to>
    <cdr:cxnSp macro="">
      <cdr:nvCxnSpPr>
        <cdr:cNvPr id="5" name="Conector recto de flecha 4">
          <a:extLst xmlns:a="http://schemas.openxmlformats.org/drawingml/2006/main">
            <a:ext uri="{FF2B5EF4-FFF2-40B4-BE49-F238E27FC236}">
              <a16:creationId xmlns:a16="http://schemas.microsoft.com/office/drawing/2014/main" id="{3EDFD542-F0DB-4194-BD92-635070DE5154}"/>
            </a:ext>
          </a:extLst>
        </cdr:cNvPr>
        <cdr:cNvCxnSpPr/>
      </cdr:nvCxnSpPr>
      <cdr:spPr>
        <a:xfrm xmlns:a="http://schemas.openxmlformats.org/drawingml/2006/main" flipH="1" flipV="1">
          <a:off x="3533775" y="371475"/>
          <a:ext cx="19050" cy="209550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A88D-9EFB-4AFF-96CC-3EBEEEE05761}">
  <dimension ref="A1:P48"/>
  <sheetViews>
    <sheetView tabSelected="1" zoomScaleNormal="100" workbookViewId="0">
      <selection activeCell="N57" sqref="N57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8</v>
      </c>
      <c r="F4" t="s">
        <v>12</v>
      </c>
    </row>
    <row r="5" spans="1:9" x14ac:dyDescent="0.25">
      <c r="A5" s="1" t="s">
        <v>2</v>
      </c>
      <c r="B5" s="1">
        <v>160</v>
      </c>
      <c r="C5" s="1" t="s">
        <v>9</v>
      </c>
      <c r="D5" s="1">
        <f>_xlfn.NORM.INV(0.025,160,10)</f>
        <v>140.40036015459947</v>
      </c>
      <c r="F5" s="1" t="s">
        <v>2</v>
      </c>
      <c r="G5" s="1">
        <v>5</v>
      </c>
      <c r="H5" s="1" t="s">
        <v>9</v>
      </c>
      <c r="I5" s="1">
        <f>_xlfn.NORM.INV(0.05,5,1.41)</f>
        <v>2.6807563859984236</v>
      </c>
    </row>
    <row r="6" spans="1:9" x14ac:dyDescent="0.25">
      <c r="A6" s="1" t="s">
        <v>3</v>
      </c>
      <c r="B6" s="1">
        <v>100</v>
      </c>
      <c r="C6" s="1" t="s">
        <v>11</v>
      </c>
      <c r="D6" s="1">
        <f>_xlfn.NORM.INV(0.975,160,10)</f>
        <v>179.59963984540053</v>
      </c>
      <c r="F6" s="1" t="s">
        <v>3</v>
      </c>
      <c r="G6" s="1">
        <v>2</v>
      </c>
      <c r="H6" s="1" t="s">
        <v>11</v>
      </c>
      <c r="I6" s="1">
        <f>_xlfn.NORM.INV(0.95,5,1.41)</f>
        <v>7.3192436140015751</v>
      </c>
    </row>
    <row r="7" spans="1:9" x14ac:dyDescent="0.25">
      <c r="A7" s="1" t="s">
        <v>4</v>
      </c>
      <c r="B7" s="1">
        <f>SQRT(B6)</f>
        <v>10</v>
      </c>
      <c r="F7" s="1" t="s">
        <v>4</v>
      </c>
      <c r="G7" s="1">
        <f>SQRT(G6)</f>
        <v>1.4142135623730951</v>
      </c>
    </row>
    <row r="8" spans="1:9" x14ac:dyDescent="0.25">
      <c r="A8" s="1" t="s">
        <v>5</v>
      </c>
      <c r="B8" s="1">
        <v>144</v>
      </c>
      <c r="F8" s="1" t="s">
        <v>5</v>
      </c>
      <c r="G8" s="1">
        <v>15</v>
      </c>
    </row>
    <row r="10" spans="1:9" x14ac:dyDescent="0.25">
      <c r="A10" s="1" t="s">
        <v>7</v>
      </c>
      <c r="B10" s="1">
        <v>0.95</v>
      </c>
      <c r="F10" s="1" t="s">
        <v>7</v>
      </c>
      <c r="G10" s="1">
        <v>0.9</v>
      </c>
    </row>
    <row r="11" spans="1:9" x14ac:dyDescent="0.25">
      <c r="A11" s="2" t="s">
        <v>6</v>
      </c>
      <c r="B11" s="1">
        <f>1-B10</f>
        <v>5.0000000000000044E-2</v>
      </c>
      <c r="F11" s="2" t="s">
        <v>6</v>
      </c>
      <c r="G11" s="1">
        <f>1-G10</f>
        <v>9.9999999999999978E-2</v>
      </c>
    </row>
    <row r="12" spans="1:9" x14ac:dyDescent="0.25">
      <c r="A12" s="1" t="s">
        <v>10</v>
      </c>
      <c r="B12" s="1">
        <f>B11/2</f>
        <v>2.5000000000000022E-2</v>
      </c>
      <c r="F12" s="1" t="s">
        <v>10</v>
      </c>
      <c r="G12" s="1">
        <f>G11/2</f>
        <v>4.9999999999999989E-2</v>
      </c>
    </row>
    <row r="15" spans="1:9" x14ac:dyDescent="0.25">
      <c r="A15" t="s">
        <v>13</v>
      </c>
    </row>
    <row r="17" spans="1:16" x14ac:dyDescent="0.25">
      <c r="A17" t="s">
        <v>14</v>
      </c>
      <c r="K17" t="s">
        <v>23</v>
      </c>
    </row>
    <row r="18" spans="1:16" x14ac:dyDescent="0.25">
      <c r="L18" s="1" t="s">
        <v>2</v>
      </c>
      <c r="M18" s="1">
        <v>1450</v>
      </c>
      <c r="O18" s="7" t="s">
        <v>17</v>
      </c>
      <c r="P18" s="7" t="s">
        <v>18</v>
      </c>
    </row>
    <row r="19" spans="1:16" x14ac:dyDescent="0.25">
      <c r="A19" s="1">
        <v>35</v>
      </c>
      <c r="C19" s="7" t="s">
        <v>17</v>
      </c>
      <c r="D19" s="7" t="s">
        <v>18</v>
      </c>
      <c r="L19" s="1" t="s">
        <v>3</v>
      </c>
      <c r="M19" s="1">
        <v>650</v>
      </c>
      <c r="O19" s="16">
        <f t="shared" ref="O19:O20" si="0">O20-25.49</f>
        <v>1423.53</v>
      </c>
      <c r="P19" s="1">
        <f>_xlfn.NORM.DIST(O19,1500,25.49,0)</f>
        <v>1.7386615974648848E-4</v>
      </c>
    </row>
    <row r="20" spans="1:16" x14ac:dyDescent="0.25">
      <c r="A20" s="1">
        <v>44</v>
      </c>
      <c r="C20" s="8">
        <f>C21-B31</f>
        <v>14.148474214835979</v>
      </c>
      <c r="D20" s="1">
        <f>_xlfn.NORM.DIST(C20,46.1,10.65,0)</f>
        <v>4.1595718059597839E-4</v>
      </c>
      <c r="L20" s="1" t="s">
        <v>4</v>
      </c>
      <c r="M20" s="1">
        <f>SQRT(M19)</f>
        <v>25.495097567963924</v>
      </c>
      <c r="O20" s="16">
        <f t="shared" si="0"/>
        <v>1449.02</v>
      </c>
      <c r="P20" s="1">
        <f t="shared" ref="P20:P25" si="1">_xlfn.NORM.DIST(O20,1500,25.49,0)</f>
        <v>2.1181234410823056E-3</v>
      </c>
    </row>
    <row r="21" spans="1:16" x14ac:dyDescent="0.25">
      <c r="A21" s="1">
        <v>38</v>
      </c>
      <c r="C21" s="8">
        <f>C22-B31</f>
        <v>24.798982809890653</v>
      </c>
      <c r="D21" s="1">
        <f t="shared" ref="D21:D26" si="2">_xlfn.NORM.DIST(C21,46.1,10.65,0)</f>
        <v>5.0686059915719664E-3</v>
      </c>
      <c r="L21" s="1" t="s">
        <v>5</v>
      </c>
      <c r="M21" s="1">
        <v>900</v>
      </c>
      <c r="O21" s="16">
        <f>O22-25.49</f>
        <v>1474.51</v>
      </c>
      <c r="P21" s="1">
        <f t="shared" si="1"/>
        <v>9.4927706755254335E-3</v>
      </c>
    </row>
    <row r="22" spans="1:16" x14ac:dyDescent="0.25">
      <c r="A22" s="1">
        <v>55</v>
      </c>
      <c r="C22" s="8">
        <f>C23-B31</f>
        <v>35.449491404945327</v>
      </c>
      <c r="D22" s="1">
        <f t="shared" si="2"/>
        <v>2.2719170808394317E-2</v>
      </c>
      <c r="L22" s="11" t="s">
        <v>24</v>
      </c>
      <c r="M22" s="1">
        <v>1500</v>
      </c>
      <c r="O22" s="16">
        <v>1500</v>
      </c>
      <c r="P22" s="1">
        <f t="shared" si="1"/>
        <v>1.5650932930617211E-2</v>
      </c>
    </row>
    <row r="23" spans="1:16" x14ac:dyDescent="0.25">
      <c r="A23" s="1">
        <v>33</v>
      </c>
      <c r="C23" s="8">
        <v>46.1</v>
      </c>
      <c r="D23" s="1">
        <f t="shared" si="2"/>
        <v>3.7459369051777713E-2</v>
      </c>
      <c r="O23" s="16">
        <f>O22+25.49</f>
        <v>1525.49</v>
      </c>
      <c r="P23" s="1">
        <f t="shared" si="1"/>
        <v>9.4927706755254335E-3</v>
      </c>
    </row>
    <row r="24" spans="1:16" x14ac:dyDescent="0.25">
      <c r="A24" s="1">
        <v>56</v>
      </c>
      <c r="C24" s="8">
        <f>C23+10.6505086</f>
        <v>56.750508600000003</v>
      </c>
      <c r="D24" s="1">
        <f t="shared" si="2"/>
        <v>2.2719170797844163E-2</v>
      </c>
      <c r="L24" s="9" t="s">
        <v>26</v>
      </c>
      <c r="M24" s="2" t="s">
        <v>29</v>
      </c>
      <c r="N24" s="14"/>
      <c r="O24" s="16">
        <f t="shared" ref="O24:O25" si="3">O23+25.49</f>
        <v>1550.98</v>
      </c>
      <c r="P24" s="1">
        <f t="shared" si="1"/>
        <v>2.1181234410823056E-3</v>
      </c>
    </row>
    <row r="25" spans="1:16" x14ac:dyDescent="0.25">
      <c r="A25" s="1">
        <v>67</v>
      </c>
      <c r="C25" s="8">
        <f t="shared" ref="C25:C26" si="4">C24+10.6505086</f>
        <v>67.401017199999998</v>
      </c>
      <c r="D25" s="1">
        <f t="shared" si="2"/>
        <v>5.0686059821570947E-3</v>
      </c>
      <c r="L25" s="9" t="s">
        <v>27</v>
      </c>
      <c r="M25" s="2" t="s">
        <v>28</v>
      </c>
      <c r="N25" s="14"/>
      <c r="O25" s="16">
        <f t="shared" si="3"/>
        <v>1576.47</v>
      </c>
      <c r="P25" s="1">
        <f t="shared" si="1"/>
        <v>1.7386615974648848E-4</v>
      </c>
    </row>
    <row r="26" spans="1:16" x14ac:dyDescent="0.25">
      <c r="A26" s="1">
        <v>45</v>
      </c>
      <c r="C26" s="8">
        <f t="shared" si="4"/>
        <v>78.051525799999993</v>
      </c>
      <c r="D26" s="1">
        <f t="shared" si="2"/>
        <v>4.1595717885754992E-4</v>
      </c>
    </row>
    <row r="27" spans="1:16" x14ac:dyDescent="0.25">
      <c r="A27" s="1">
        <v>48</v>
      </c>
      <c r="L27" s="12" t="s">
        <v>7</v>
      </c>
      <c r="M27" s="12">
        <v>0.99</v>
      </c>
    </row>
    <row r="28" spans="1:16" x14ac:dyDescent="0.25">
      <c r="A28" s="1">
        <v>40</v>
      </c>
      <c r="C28" s="3" t="s">
        <v>19</v>
      </c>
      <c r="D28" s="3">
        <f>_xlfn.NORM.INV(0.005,46.1,10.65)</f>
        <v>18.667417917204215</v>
      </c>
      <c r="L28" s="13" t="s">
        <v>6</v>
      </c>
      <c r="M28" s="12">
        <f>1-M27</f>
        <v>1.0000000000000009E-2</v>
      </c>
    </row>
    <row r="29" spans="1:16" x14ac:dyDescent="0.25">
      <c r="A29" s="1" t="s">
        <v>15</v>
      </c>
      <c r="B29" s="9">
        <f>AVERAGE(A19:A28)</f>
        <v>46.1</v>
      </c>
      <c r="C29" s="3" t="s">
        <v>20</v>
      </c>
      <c r="D29" s="3">
        <f>_xlfn.NORM.INV(0.995,46.1,10.65)</f>
        <v>73.532582082795784</v>
      </c>
      <c r="L29" s="12" t="s">
        <v>10</v>
      </c>
      <c r="M29" s="12">
        <f>M28/2</f>
        <v>5.0000000000000044E-3</v>
      </c>
    </row>
    <row r="30" spans="1:16" x14ac:dyDescent="0.25">
      <c r="A30" s="1" t="s">
        <v>16</v>
      </c>
      <c r="B30" s="9">
        <f>_xlfn.VAR.S(A19:A28)</f>
        <v>113.43333333333349</v>
      </c>
      <c r="C30" s="5" t="s">
        <v>21</v>
      </c>
      <c r="D30" s="5">
        <f>_xlfn.NORM.INV(0.05,46.1,10.65)</f>
        <v>28.582308872966816</v>
      </c>
    </row>
    <row r="31" spans="1:16" x14ac:dyDescent="0.25">
      <c r="A31" s="1" t="s">
        <v>4</v>
      </c>
      <c r="B31" s="9">
        <f>SQRT(B30)</f>
        <v>10.650508595054674</v>
      </c>
      <c r="C31" s="5" t="s">
        <v>22</v>
      </c>
      <c r="D31" s="5">
        <f>_xlfn.NORM.INV(0.95,46.1,10.65)</f>
        <v>63.617691127033169</v>
      </c>
      <c r="L31" s="15" t="s">
        <v>19</v>
      </c>
      <c r="M31" s="1">
        <f>_xlfn.NORM.INV(0.005,1500,25.49)</f>
        <v>1434.3421110525385</v>
      </c>
    </row>
    <row r="32" spans="1:16" x14ac:dyDescent="0.25">
      <c r="L32" s="15" t="s">
        <v>20</v>
      </c>
      <c r="M32" s="1">
        <f>_xlfn.NORM.INV(0.995,1500,25.49)</f>
        <v>1565.6578889474615</v>
      </c>
    </row>
    <row r="33" spans="1:7" x14ac:dyDescent="0.25">
      <c r="A33" s="3" t="s">
        <v>7</v>
      </c>
      <c r="B33" s="3">
        <v>0.99</v>
      </c>
      <c r="C33" s="5" t="s">
        <v>7</v>
      </c>
      <c r="D33" s="5">
        <v>0.9</v>
      </c>
    </row>
    <row r="34" spans="1:7" x14ac:dyDescent="0.25">
      <c r="A34" s="4" t="s">
        <v>6</v>
      </c>
      <c r="B34" s="3">
        <f>1-B33</f>
        <v>1.0000000000000009E-2</v>
      </c>
      <c r="C34" s="6" t="s">
        <v>6</v>
      </c>
      <c r="D34" s="5">
        <f>1-D33</f>
        <v>9.9999999999999978E-2</v>
      </c>
    </row>
    <row r="35" spans="1:7" x14ac:dyDescent="0.25">
      <c r="A35" s="3" t="s">
        <v>10</v>
      </c>
      <c r="B35" s="3">
        <f>B34/2</f>
        <v>5.0000000000000044E-3</v>
      </c>
      <c r="C35" s="5" t="s">
        <v>10</v>
      </c>
      <c r="D35" s="5">
        <f>D34/2</f>
        <v>4.9999999999999989E-2</v>
      </c>
    </row>
    <row r="38" spans="1:7" x14ac:dyDescent="0.25">
      <c r="A38" s="10" t="s">
        <v>8</v>
      </c>
    </row>
    <row r="39" spans="1:7" x14ac:dyDescent="0.25">
      <c r="A39" s="1" t="s">
        <v>24</v>
      </c>
      <c r="B39" s="1">
        <v>42</v>
      </c>
      <c r="D39" s="17" t="s">
        <v>26</v>
      </c>
      <c r="E39" s="2" t="s">
        <v>35</v>
      </c>
      <c r="F39" s="19" t="s">
        <v>37</v>
      </c>
      <c r="G39" s="19" t="s">
        <v>38</v>
      </c>
    </row>
    <row r="40" spans="1:7" x14ac:dyDescent="0.25">
      <c r="A40" s="1" t="s">
        <v>25</v>
      </c>
      <c r="B40" s="18">
        <v>2</v>
      </c>
      <c r="D40" s="17" t="s">
        <v>27</v>
      </c>
      <c r="E40" s="2" t="s">
        <v>36</v>
      </c>
      <c r="F40">
        <f t="shared" ref="F40:F41" si="5">F41-1</f>
        <v>-3</v>
      </c>
      <c r="G40">
        <f>_xlfn.NORM.S.DIST(F40,0)</f>
        <v>4.4318484119380075E-3</v>
      </c>
    </row>
    <row r="41" spans="1:7" x14ac:dyDescent="0.25">
      <c r="A41" s="11" t="s">
        <v>30</v>
      </c>
      <c r="B41" s="1">
        <v>40</v>
      </c>
      <c r="C41" t="s">
        <v>32</v>
      </c>
      <c r="D41" s="1" t="s">
        <v>31</v>
      </c>
      <c r="E41" s="1">
        <f>(B39-B41)/(B40/SQRT(8))</f>
        <v>2.8284271247461903</v>
      </c>
      <c r="F41">
        <f t="shared" si="5"/>
        <v>-2</v>
      </c>
      <c r="G41">
        <f t="shared" ref="G41:G46" si="6">_xlfn.NORM.S.DIST(F41,0)</f>
        <v>5.3990966513188063E-2</v>
      </c>
    </row>
    <row r="42" spans="1:7" x14ac:dyDescent="0.25">
      <c r="D42" s="14"/>
      <c r="E42" s="14"/>
      <c r="F42">
        <f>F43-1</f>
        <v>-1</v>
      </c>
      <c r="G42">
        <f t="shared" si="6"/>
        <v>0.24197072451914337</v>
      </c>
    </row>
    <row r="43" spans="1:7" x14ac:dyDescent="0.25">
      <c r="A43" s="1" t="s">
        <v>7</v>
      </c>
      <c r="B43" s="1">
        <v>0.95</v>
      </c>
      <c r="D43" s="14"/>
      <c r="E43" s="14"/>
      <c r="F43">
        <v>0</v>
      </c>
      <c r="G43">
        <f t="shared" si="6"/>
        <v>0.3989422804014327</v>
      </c>
    </row>
    <row r="44" spans="1:7" x14ac:dyDescent="0.25">
      <c r="A44" s="2" t="s">
        <v>6</v>
      </c>
      <c r="B44" s="1">
        <f>1-B43</f>
        <v>5.0000000000000044E-2</v>
      </c>
      <c r="D44" s="14"/>
      <c r="E44" s="14"/>
      <c r="F44">
        <f>F43+1</f>
        <v>1</v>
      </c>
      <c r="G44">
        <f t="shared" si="6"/>
        <v>0.24197072451914337</v>
      </c>
    </row>
    <row r="45" spans="1:7" x14ac:dyDescent="0.25">
      <c r="A45" s="1" t="s">
        <v>10</v>
      </c>
      <c r="B45" s="1">
        <f>B44/2</f>
        <v>2.5000000000000022E-2</v>
      </c>
      <c r="D45" s="14"/>
      <c r="E45" s="14"/>
      <c r="F45">
        <f t="shared" ref="F45:F46" si="7">F44+1</f>
        <v>2</v>
      </c>
      <c r="G45">
        <f t="shared" si="6"/>
        <v>5.3990966513188063E-2</v>
      </c>
    </row>
    <row r="46" spans="1:7" x14ac:dyDescent="0.25">
      <c r="D46" s="14"/>
      <c r="E46" s="14"/>
      <c r="F46">
        <f t="shared" si="7"/>
        <v>3</v>
      </c>
      <c r="G46">
        <f t="shared" si="6"/>
        <v>4.4318484119380075E-3</v>
      </c>
    </row>
    <row r="47" spans="1:7" x14ac:dyDescent="0.25">
      <c r="A47" s="1" t="s">
        <v>33</v>
      </c>
      <c r="B47" s="1">
        <f>_xlfn.NORM.S.INV(0.025)</f>
        <v>-1.9599639845400538</v>
      </c>
    </row>
    <row r="48" spans="1:7" x14ac:dyDescent="0.25">
      <c r="A48" s="1" t="s">
        <v>34</v>
      </c>
      <c r="B48" s="1">
        <f>_xlfn.NORM.S.INV(0.975)</f>
        <v>1.9599639845400536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Sibello</dc:creator>
  <cp:lastModifiedBy>Gino Sibello</cp:lastModifiedBy>
  <dcterms:created xsi:type="dcterms:W3CDTF">2021-11-17T22:34:44Z</dcterms:created>
  <dcterms:modified xsi:type="dcterms:W3CDTF">2021-11-18T00:19:53Z</dcterms:modified>
</cp:coreProperties>
</file>