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" sheetId="1" r:id="rId4"/>
    <sheet name="Kategorien" sheetId="2" r:id="rId5"/>
  </sheets>
</workbook>
</file>

<file path=xl/sharedStrings.xml><?xml version="1.0" encoding="utf-8"?>
<sst xmlns="http://schemas.openxmlformats.org/spreadsheetml/2006/main" uniqueCount="640">
  <si>
    <t>Status</t>
  </si>
  <si>
    <t>Bestell-nummer</t>
  </si>
  <si>
    <t>Name</t>
  </si>
  <si>
    <t>Notiz</t>
  </si>
  <si>
    <t>Produzent</t>
  </si>
  <si>
    <t>Herkunft</t>
  </si>
  <si>
    <t>Einheit</t>
  </si>
  <si>
    <t>Nettopreis</t>
  </si>
  <si>
    <t>MwSt</t>
  </si>
  <si>
    <t>Pfand</t>
  </si>
  <si>
    <t>Gebindegröße</t>
  </si>
  <si>
    <t>(geschützt)</t>
  </si>
  <si>
    <t>Kategorie</t>
  </si>
  <si>
    <t>abpacken?</t>
  </si>
  <si>
    <t>Zuständig</t>
  </si>
  <si>
    <t>Lieferung</t>
  </si>
  <si>
    <t>Offene Fragen / Bemerkungen</t>
  </si>
  <si>
    <t>Bestellung Einheiten</t>
  </si>
  <si>
    <t>Bestellung in CHF inkl. 2% Food-coop-Marge</t>
  </si>
  <si>
    <t>Bestellung total</t>
  </si>
  <si>
    <t>Alpenpionier</t>
  </si>
  <si>
    <t>Hanfnüsse geschält</t>
  </si>
  <si>
    <t>Schweiz</t>
  </si>
  <si>
    <t>150g</t>
  </si>
  <si>
    <t>04) Nüsse/Kerne/Samen</t>
  </si>
  <si>
    <t>Beni</t>
  </si>
  <si>
    <t>Zürich-Velo-Tour?</t>
  </si>
  <si>
    <t>neu</t>
  </si>
  <si>
    <t>Hanfnüsse ungeschält</t>
  </si>
  <si>
    <t>Hanf-Öl</t>
  </si>
  <si>
    <t>250ml</t>
  </si>
  <si>
    <t>09) Essig/ÖL</t>
  </si>
  <si>
    <t>Hanfpasta</t>
  </si>
  <si>
    <t>350g</t>
  </si>
  <si>
    <t>03) Pasta</t>
  </si>
  <si>
    <t>Hanfprotein</t>
  </si>
  <si>
    <t>400g</t>
  </si>
  <si>
    <t>08) Konserven/Fertigprodukte</t>
  </si>
  <si>
    <t>Hanfpulver</t>
  </si>
  <si>
    <t>Hanf-Tee</t>
  </si>
  <si>
    <t>20x20g</t>
  </si>
  <si>
    <t>11) Kaffee/Tee</t>
  </si>
  <si>
    <t>Kino-Hanf</t>
  </si>
  <si>
    <t>Azienda Brancati</t>
  </si>
  <si>
    <t>Mandarinli</t>
  </si>
  <si>
    <t>bio, ev. Clementinen als Ersatz</t>
  </si>
  <si>
    <t>Sizilien</t>
  </si>
  <si>
    <t>07) Frische Produkte</t>
  </si>
  <si>
    <t>x</t>
  </si>
  <si>
    <t>Lobo</t>
  </si>
  <si>
    <t>Lieferung am Mittwoch</t>
  </si>
  <si>
    <t>Olivenöl, Extra Vergine (Flasche)</t>
  </si>
  <si>
    <t>bio, 100% Nocellare Etna</t>
  </si>
  <si>
    <t>0.75l</t>
  </si>
  <si>
    <t>Olivenöl, Extra Vergine (Kanister)</t>
  </si>
  <si>
    <t>3l</t>
  </si>
  <si>
    <t>Olivenöl, unflitriert</t>
  </si>
  <si>
    <t>bio, 100% Nocellare Etna / Es hat solangs hat</t>
  </si>
  <si>
    <t>0.5l</t>
  </si>
  <si>
    <t>Orangen, Navelina</t>
  </si>
  <si>
    <t>bio</t>
  </si>
  <si>
    <t>Zitronen, Primafiore</t>
  </si>
  <si>
    <t>Bassetti</t>
  </si>
  <si>
    <t>Buchweizenmehl</t>
  </si>
  <si>
    <t>Tessin</t>
  </si>
  <si>
    <t xml:space="preserve">1kg </t>
  </si>
  <si>
    <t>01) Getreide (Körner und Mehl)</t>
  </si>
  <si>
    <t>Per Paket an Privatadressse (Zielwert 30kg) oder NFD?</t>
  </si>
  <si>
    <t>Cornflakes</t>
  </si>
  <si>
    <t>Dinkelflakes</t>
  </si>
  <si>
    <t>Farina Bona</t>
  </si>
  <si>
    <t>geröstetes Maismehl</t>
  </si>
  <si>
    <t>250g</t>
  </si>
  <si>
    <t xml:space="preserve">Hartweizenmehl </t>
  </si>
  <si>
    <t>für Pasta</t>
  </si>
  <si>
    <t>Kastanienmehl</t>
  </si>
  <si>
    <t>450g</t>
  </si>
  <si>
    <t>Polenta</t>
  </si>
  <si>
    <t xml:space="preserve">2.5kg </t>
  </si>
  <si>
    <t>Polenta (Rosso del Ticino, Pro Specie Rara)</t>
  </si>
  <si>
    <t>Bio Baula</t>
  </si>
  <si>
    <t>Reiniger Allzweck</t>
  </si>
  <si>
    <t>1 Tab = 1 (Sprüh-)Flasche Putzmittel</t>
  </si>
  <si>
    <t>Deutschland</t>
  </si>
  <si>
    <t>2 Tabs</t>
  </si>
  <si>
    <t>14) Non-food</t>
  </si>
  <si>
    <t>Per Paket an Privatadressse oder Zürich Nord-Trip?</t>
  </si>
  <si>
    <t>Reiniger Bad</t>
  </si>
  <si>
    <t>Reiniger Glas</t>
  </si>
  <si>
    <t>Reiniger Küche</t>
  </si>
  <si>
    <t>Wasch-Tabs</t>
  </si>
  <si>
    <t>1 Tab = 1 Waschgang</t>
  </si>
  <si>
    <t>biofarm</t>
  </si>
  <si>
    <t>5-Korn-Flocken</t>
  </si>
  <si>
    <t>Knospe</t>
  </si>
  <si>
    <t>2.5kg</t>
  </si>
  <si>
    <t>Manuela</t>
  </si>
  <si>
    <t>Anlieferung am Freitag per Spedition</t>
  </si>
  <si>
    <t>Apfelessig in der Pet-Flasche</t>
  </si>
  <si>
    <t>1 l</t>
  </si>
  <si>
    <t>Birnel im Glas</t>
  </si>
  <si>
    <t>500g</t>
  </si>
  <si>
    <t>06) Zucker/Honig/Süsses</t>
  </si>
  <si>
    <t>Couscous</t>
  </si>
  <si>
    <t>EU-Bio</t>
  </si>
  <si>
    <t>Italien</t>
  </si>
  <si>
    <t>1kg</t>
  </si>
  <si>
    <t>Dinkelbulgur</t>
  </si>
  <si>
    <t>Dinkelvollmehl</t>
  </si>
  <si>
    <t>Dinkelweissmehl</t>
  </si>
  <si>
    <t>Dörrbohnen</t>
  </si>
  <si>
    <t>05) Getrocknetes</t>
  </si>
  <si>
    <t>Getreidebehälter 12 l (10 kg)</t>
  </si>
  <si>
    <t>1 Fass</t>
  </si>
  <si>
    <t>Getreidebehälter 30 l (25 kg)</t>
  </si>
  <si>
    <t>Goldhirse</t>
  </si>
  <si>
    <t>Grünkernkörner</t>
  </si>
  <si>
    <t>Europa</t>
  </si>
  <si>
    <t xml:space="preserve"> </t>
  </si>
  <si>
    <t>Haferflöckli fein</t>
  </si>
  <si>
    <t>Haferkörner</t>
  </si>
  <si>
    <t>Knuspermüesli Choco &amp; Amarant</t>
  </si>
  <si>
    <t>divers</t>
  </si>
  <si>
    <t>Kürbiskerne im Beutel</t>
  </si>
  <si>
    <t>Theoretisch auch in 5kg-Säcken erhältlich / bestellen, falls möglich</t>
  </si>
  <si>
    <t>Kürbiskernöl in der Flasche</t>
  </si>
  <si>
    <t>Leinöl in der Flasche</t>
  </si>
  <si>
    <t>500ml</t>
  </si>
  <si>
    <t>Leinsamen im Beutel</t>
  </si>
  <si>
    <t>Linsen (braun)</t>
  </si>
  <si>
    <t>02) Hülsenfrüchte/Soja</t>
  </si>
  <si>
    <t>Linsen (schwarz)</t>
  </si>
  <si>
    <t>Mohnsamen im Beutel</t>
  </si>
  <si>
    <t>200g</t>
  </si>
  <si>
    <t>Müesli classic</t>
  </si>
  <si>
    <t>Quinoa</t>
  </si>
  <si>
    <t>Rapskerne im Beutel</t>
  </si>
  <si>
    <t>Reis, Basmati, braun</t>
  </si>
  <si>
    <t>Indien</t>
  </si>
  <si>
    <t>Reis, Risotto</t>
  </si>
  <si>
    <t>Senf fein im Glas</t>
  </si>
  <si>
    <t>10) Gewürze/Senf</t>
  </si>
  <si>
    <t>Senf grob im Glas</t>
  </si>
  <si>
    <t>Senfkörner gelb im Beutel</t>
  </si>
  <si>
    <t>Sonnenblumenkerne im Beutel</t>
  </si>
  <si>
    <t>Tomaten kleingehackt (Polpa)</t>
  </si>
  <si>
    <t>In der Flasche, EU-bio</t>
  </si>
  <si>
    <t>6x690g</t>
  </si>
  <si>
    <t>Weizen-Weissmehl</t>
  </si>
  <si>
    <t>NFD Biofruits</t>
  </si>
  <si>
    <t>Konfitüre Aprikosen</t>
  </si>
  <si>
    <t>Biofruits</t>
  </si>
  <si>
    <t>Wallis</t>
  </si>
  <si>
    <t>260g</t>
  </si>
  <si>
    <t>Lieferung aus NFD</t>
  </si>
  <si>
    <t>Konfitüre Williams Birne</t>
  </si>
  <si>
    <t>Cascina Le Roche</t>
  </si>
  <si>
    <t>Wein "Autin"</t>
  </si>
  <si>
    <t>Aus Dolcettotrauben gekeltert und im Eichenfass ausgebaut (2001)</t>
  </si>
  <si>
    <t>750ml</t>
  </si>
  <si>
    <t>13) alk. Getränke</t>
  </si>
  <si>
    <t>Lucca</t>
  </si>
  <si>
    <t>?</t>
  </si>
  <si>
    <t>Wein "Còccu"</t>
  </si>
  <si>
    <t>Aus Dolcetto- und Barberatrauben gekeltert, Barriqueausbau (2006)</t>
  </si>
  <si>
    <t>Wein "Crsta"</t>
  </si>
  <si>
    <t>Aus Dolcettotrauben gekeltert und im Eichenfass ausgebaut (2003)</t>
  </si>
  <si>
    <t>Wein "Folèt"</t>
  </si>
  <si>
    <t>Marcello’s ganz persönliche Rotweinkreation, ungespritzt (2009)</t>
  </si>
  <si>
    <t>Wein "Ladiv"</t>
  </si>
  <si>
    <t>Orange Wine (2013)</t>
  </si>
  <si>
    <t>Wein "Roche"</t>
  </si>
  <si>
    <t>Aus Dolcettotrauben gekeltert und im Eichenfass ausgebaut (2004)</t>
  </si>
  <si>
    <t>Wein "Ruset"</t>
  </si>
  <si>
    <t>Heller, leichter Rotwein (2014)</t>
  </si>
  <si>
    <t>Daniels Dinkel Pasta</t>
  </si>
  <si>
    <t>Dinkel-Hörnli</t>
  </si>
  <si>
    <t>Schübelbach/SZ</t>
  </si>
  <si>
    <t>Anlieferung an Privatadresse i.d.R. ab 30 Pack / Vorlaufzeit von zwei Wochen</t>
  </si>
  <si>
    <t>Dinkel-Muscheln</t>
  </si>
  <si>
    <t>Dinkel-Spaghetti</t>
  </si>
  <si>
    <t>Dinkel-Strozzapreti</t>
  </si>
  <si>
    <t>NFD Domaine Olivier</t>
  </si>
  <si>
    <t>Calvados du Domfrontais AOC Hors d'âge 8 ans</t>
  </si>
  <si>
    <t>Domaine Olivier</t>
  </si>
  <si>
    <t>Frankreich (Normandie)</t>
  </si>
  <si>
    <t>70cl</t>
  </si>
  <si>
    <t xml:space="preserve">Cidre fermier brut </t>
  </si>
  <si>
    <t>75cl</t>
  </si>
  <si>
    <t xml:space="preserve">Poiré fermier </t>
  </si>
  <si>
    <t>"Birnen-Cidre"</t>
  </si>
  <si>
    <t>Poiré L'or de la Poire A</t>
  </si>
  <si>
    <t>"Birnen-Cidre", premium</t>
  </si>
  <si>
    <t>DR. Goerg</t>
  </si>
  <si>
    <t>Kakao-Drink Coco Jambo</t>
  </si>
  <si>
    <t>Phillipinen</t>
  </si>
  <si>
    <t>500gr</t>
  </si>
  <si>
    <t>Trip Zürich Nord / Anlieferung in Jestetten</t>
  </si>
  <si>
    <t>Kokosmilch</t>
  </si>
  <si>
    <t>1000ml</t>
  </si>
  <si>
    <t>12) Pflanzenmilch/ n. alk. Getränke</t>
  </si>
  <si>
    <t>Kokosmilch, klein</t>
  </si>
  <si>
    <t>200ml</t>
  </si>
  <si>
    <t>Kokosöl</t>
  </si>
  <si>
    <t>echte Rohkost</t>
  </si>
  <si>
    <t>Kokosöl, 3l</t>
  </si>
  <si>
    <t>3L</t>
  </si>
  <si>
    <t>Kokosraspel</t>
  </si>
  <si>
    <t>200gr</t>
  </si>
  <si>
    <t>Kokosspeisefett</t>
  </si>
  <si>
    <t>Kokosspeisefett, 10l</t>
  </si>
  <si>
    <t>10L</t>
  </si>
  <si>
    <t>Kokosspeisefett, 3l</t>
  </si>
  <si>
    <t>Eigenproduktion</t>
  </si>
  <si>
    <t>D3 Desinfektion</t>
  </si>
  <si>
    <t>Wohlriechendes und hautpflegendes Händedesinfektionsmittel mit natürlichen ätherischen Ölen.</t>
  </si>
  <si>
    <t>Wiedikon</t>
  </si>
  <si>
    <t>50ml</t>
  </si>
  <si>
    <t>Status?</t>
  </si>
  <si>
    <t>Einhorn</t>
  </si>
  <si>
    <t>Kondome Fummeldschungel</t>
  </si>
  <si>
    <t>54mm breit</t>
  </si>
  <si>
    <t>Malaysia</t>
  </si>
  <si>
    <t>7 St.</t>
  </si>
  <si>
    <t>Kondome Tyrannosaurus-Sex</t>
  </si>
  <si>
    <t>57mm breit</t>
  </si>
  <si>
    <t>Periodenprodukte - Binden Nacht Padsy Nuit</t>
  </si>
  <si>
    <t>bio, sozial</t>
  </si>
  <si>
    <t>Periodenprodukte - Binden Tag Padsy Bonjo</t>
  </si>
  <si>
    <t>Periodenprodukte - Slipeinlagen</t>
  </si>
  <si>
    <t>Periodenprodukte - Tampon normalo</t>
  </si>
  <si>
    <t>Slovenien</t>
  </si>
  <si>
    <t>Periodenprodukte - Tampon piccolo</t>
  </si>
  <si>
    <t>Periodenprodukte - Tampon super</t>
  </si>
  <si>
    <t>NFD Finca el Paraíso</t>
  </si>
  <si>
    <t>Bananen, getrocknet</t>
  </si>
  <si>
    <t>entspr. 1kg frischen Bananen</t>
  </si>
  <si>
    <t>Finca el Paraíso</t>
  </si>
  <si>
    <t>Spanien (Kanarische Inseln)</t>
  </si>
  <si>
    <t>Fischzucht Bremgarten</t>
  </si>
  <si>
    <t>Fisch, Bachforelle, ganz &amp; ausgenommen</t>
  </si>
  <si>
    <t>Kühlkette beachten</t>
  </si>
  <si>
    <t>Bremgarten</t>
  </si>
  <si>
    <t>ca. 280g</t>
  </si>
  <si>
    <t>Trip Zürich Süd</t>
  </si>
  <si>
    <t>Fisch, Lachsforelle, Filet mit Haut</t>
  </si>
  <si>
    <t>ca. 250g</t>
  </si>
  <si>
    <t>Fisch, Lachsforelle, ganz &amp; ausgenommen</t>
  </si>
  <si>
    <t>ca. 600g</t>
  </si>
  <si>
    <t>Fisch, Lachsforelle, Graved</t>
  </si>
  <si>
    <t>ca. 200g</t>
  </si>
  <si>
    <t>Fisch, Lachsforelle, gross, ganz &amp; ausgenommen</t>
  </si>
  <si>
    <t>ca. 2000g</t>
  </si>
  <si>
    <t>Fisch, Lachsforelle, kalt geräuchert</t>
  </si>
  <si>
    <t>ca. 160g</t>
  </si>
  <si>
    <t>Fisch, Saibling, geräuchert</t>
  </si>
  <si>
    <t>ca. 80g</t>
  </si>
  <si>
    <t>Fondlihof</t>
  </si>
  <si>
    <t>Äpfel,  'eher süss' ( Arriwa, Ladina; Werdenberg)</t>
  </si>
  <si>
    <t>bio, mit Hühnern unterm Baum</t>
  </si>
  <si>
    <t>Dietikon</t>
  </si>
  <si>
    <t>3kg</t>
  </si>
  <si>
    <t>Äpfel, Boskop</t>
  </si>
  <si>
    <t>Äpfel, 'süss-säuerlich' (Resi, Rubinette, Topaz)</t>
  </si>
  <si>
    <t>gebana</t>
  </si>
  <si>
    <t>Cashew Nüsse gesalzen/geröstet</t>
  </si>
  <si>
    <t>W. Africa</t>
  </si>
  <si>
    <t>Per Paket an Privatadresse</t>
  </si>
  <si>
    <t>Cashew Nüsse Nature</t>
  </si>
  <si>
    <t>ganz</t>
  </si>
  <si>
    <t>Cashew Paste</t>
  </si>
  <si>
    <t>Dattel-Walnuss-Riegel</t>
  </si>
  <si>
    <t>various</t>
  </si>
  <si>
    <t>24x40g</t>
  </si>
  <si>
    <t>Kokosblütenzucker</t>
  </si>
  <si>
    <t>Indonesien</t>
  </si>
  <si>
    <t>Macadamia Nüsse</t>
  </si>
  <si>
    <t>Bruch</t>
  </si>
  <si>
    <t>Kenia</t>
  </si>
  <si>
    <t>Macadamia Paste</t>
  </si>
  <si>
    <t>Mango säuerlich</t>
  </si>
  <si>
    <t>Burkina Faso</t>
  </si>
  <si>
    <t>Mango süss</t>
  </si>
  <si>
    <t>Nussmischung geröstet/gesalzen</t>
  </si>
  <si>
    <t>Paranüsse</t>
  </si>
  <si>
    <t>Bolivien</t>
  </si>
  <si>
    <t>Pekannüsse</t>
  </si>
  <si>
    <t>Peru</t>
  </si>
  <si>
    <t>Reis, Basmati, weiss</t>
  </si>
  <si>
    <t>Bio</t>
  </si>
  <si>
    <t>Reis, Langkorn</t>
  </si>
  <si>
    <t>Rispendatteln</t>
  </si>
  <si>
    <t>Tunesien</t>
  </si>
  <si>
    <t>Rohrohrzucker</t>
  </si>
  <si>
    <t>Paraguay</t>
  </si>
  <si>
    <t>Schokolade Milch</t>
  </si>
  <si>
    <t>Münzenform</t>
  </si>
  <si>
    <t>Togo</t>
  </si>
  <si>
    <t>Schokolade Zartbitter</t>
  </si>
  <si>
    <t>Vollrohrzucker</t>
  </si>
  <si>
    <t>Philippinen</t>
  </si>
  <si>
    <t>Zedernüssli</t>
  </si>
  <si>
    <t>Russland</t>
  </si>
  <si>
    <t>Gewürzprofi</t>
  </si>
  <si>
    <t>Anissamen</t>
  </si>
  <si>
    <t>Türkei</t>
  </si>
  <si>
    <t>50g</t>
  </si>
  <si>
    <t>Bockshornklee (gemahlen)</t>
  </si>
  <si>
    <t xml:space="preserve">bio </t>
  </si>
  <si>
    <t>30g</t>
  </si>
  <si>
    <t>Chili "Pimont d'eseplette" AOC (Chili 4/10)</t>
  </si>
  <si>
    <t>Frankreich/Pays basque</t>
  </si>
  <si>
    <t>Chili "Piri Piri" gemahlen (Birds Eye, Chili 9/10)</t>
  </si>
  <si>
    <t>Malawi</t>
  </si>
  <si>
    <t>Curry (Kerala)</t>
  </si>
  <si>
    <t>100g</t>
  </si>
  <si>
    <t>Fleur de sel</t>
  </si>
  <si>
    <t>natürlich</t>
  </si>
  <si>
    <t>Frankreich/ Atlantikküste</t>
  </si>
  <si>
    <t>90g</t>
  </si>
  <si>
    <t>Himalaya Ursalz, grobkörnig</t>
  </si>
  <si>
    <t>für die Mühle</t>
  </si>
  <si>
    <t>Pakistan</t>
  </si>
  <si>
    <t>800g</t>
  </si>
  <si>
    <t>Kardamomkapseln grün</t>
  </si>
  <si>
    <t>Guatemala</t>
  </si>
  <si>
    <t>60g</t>
  </si>
  <si>
    <t>Kreuzkümmel</t>
  </si>
  <si>
    <t>Ägypten</t>
  </si>
  <si>
    <t>Kurkuma</t>
  </si>
  <si>
    <t>Meersalz, fein</t>
  </si>
  <si>
    <t>Muskatnüsse</t>
  </si>
  <si>
    <t>Grenada</t>
  </si>
  <si>
    <t>5 Stück</t>
  </si>
  <si>
    <t>Nelken ganz</t>
  </si>
  <si>
    <t>Madagaskar</t>
  </si>
  <si>
    <t>Paprika edelsüss (original ungarisch)</t>
  </si>
  <si>
    <t>Ungarn</t>
  </si>
  <si>
    <t>Pfeffer, grün</t>
  </si>
  <si>
    <t>Pfeffer, rosa</t>
  </si>
  <si>
    <t>Brasilien</t>
  </si>
  <si>
    <t>Pfeffer, schwarz</t>
  </si>
  <si>
    <t>Pfeffer, weiss</t>
  </si>
  <si>
    <t>Piment (All Spice)</t>
  </si>
  <si>
    <t>Jamaika</t>
  </si>
  <si>
    <t>Pimenton de la Vera (milder Rauchpaprika)</t>
  </si>
  <si>
    <t>Spanien/Extremadura</t>
  </si>
  <si>
    <t>Rauchsalz (Buchenholz)</t>
  </si>
  <si>
    <t>Dänemark</t>
  </si>
  <si>
    <t>110g</t>
  </si>
  <si>
    <t>Rooibusch</t>
  </si>
  <si>
    <t>Südafrika</t>
  </si>
  <si>
    <t>80g</t>
  </si>
  <si>
    <t>Safranfäden</t>
  </si>
  <si>
    <t>Iran</t>
  </si>
  <si>
    <t>1g</t>
  </si>
  <si>
    <t>Schabzigerklee (gemahlen)</t>
  </si>
  <si>
    <t>Schwarzkümmel</t>
  </si>
  <si>
    <t>Tee, "Cha Verde"</t>
  </si>
  <si>
    <t>Portugal/Azoren</t>
  </si>
  <si>
    <t>Tee, Assam (Schwarztee, stark)</t>
  </si>
  <si>
    <t>Tee, Earl Grey (Schwarztee mit Bergamotte)</t>
  </si>
  <si>
    <t>China</t>
  </si>
  <si>
    <t>Wachholderbeeren</t>
  </si>
  <si>
    <t>Mazedonien</t>
  </si>
  <si>
    <t>70g</t>
  </si>
  <si>
    <t>Yuzu-Pulver</t>
  </si>
  <si>
    <t>Japan</t>
  </si>
  <si>
    <t>20g</t>
  </si>
  <si>
    <t>Zimt, Ceylon (gemahlen)</t>
  </si>
  <si>
    <t>Sri Lanka</t>
  </si>
  <si>
    <t>Grünenfelder Herbs</t>
  </si>
  <si>
    <t>Basilikum</t>
  </si>
  <si>
    <t>Küchenkräuter</t>
  </si>
  <si>
    <t>Vaulion/VD</t>
  </si>
  <si>
    <t>16g</t>
  </si>
  <si>
    <t>Bohnenkraut</t>
  </si>
  <si>
    <t>18g</t>
  </si>
  <si>
    <t>Café de Paris (Kräuterbutter)</t>
  </si>
  <si>
    <t>Gewürzmischung</t>
  </si>
  <si>
    <t>Dill</t>
  </si>
  <si>
    <t>Estragon</t>
  </si>
  <si>
    <t>Fenchelsamen</t>
  </si>
  <si>
    <t>Kräutertee</t>
  </si>
  <si>
    <t>Herbes de Provence</t>
  </si>
  <si>
    <t>Kamille, echte</t>
  </si>
  <si>
    <t>15g</t>
  </si>
  <si>
    <t>Koriandergrün</t>
  </si>
  <si>
    <t>Koriandersamen</t>
  </si>
  <si>
    <t>Kräitertee "Drachenfeuer" (Halstee)</t>
  </si>
  <si>
    <t>Kräutertee "Gute-Nacht-Tee"</t>
  </si>
  <si>
    <t>Kräutertee "Morgentee"</t>
  </si>
  <si>
    <t>Lindenblüten</t>
  </si>
  <si>
    <t>Lippenbalsam Lindenblüten</t>
  </si>
  <si>
    <t>Stick</t>
  </si>
  <si>
    <t>1 Stick</t>
  </si>
  <si>
    <t>Lippenbalsam Rosenblüten</t>
  </si>
  <si>
    <t>Lorbeer</t>
  </si>
  <si>
    <t>Majoran</t>
  </si>
  <si>
    <t>Marokkanische Minze</t>
  </si>
  <si>
    <t>Origano</t>
  </si>
  <si>
    <t>Peterli</t>
  </si>
  <si>
    <t>Pizza-Kräuter</t>
  </si>
  <si>
    <t>Quarkmischung</t>
  </si>
  <si>
    <t>Ringelblumen-Salbe</t>
  </si>
  <si>
    <t>Tiegel / Für rissige Haut, Wundheilung</t>
  </si>
  <si>
    <t>Salatkräuter</t>
  </si>
  <si>
    <t>Salbei</t>
  </si>
  <si>
    <t>Schnittlauch</t>
  </si>
  <si>
    <t>SOS &amp; Mou'stik</t>
  </si>
  <si>
    <t>Stick / Desinfektion, Wundheilung und lindert den Juckreiz (Mückenstiche)</t>
  </si>
  <si>
    <t>Thymian</t>
  </si>
  <si>
    <t>NFD Hofgut Storzeln</t>
  </si>
  <si>
    <t xml:space="preserve">Buchweizen Drink Natur Pur </t>
  </si>
  <si>
    <t>glutenfrei</t>
  </si>
  <si>
    <t>Hofgut Storzeln</t>
  </si>
  <si>
    <t>Deutschland, grad ennet der Grenze</t>
  </si>
  <si>
    <t>5x1l</t>
  </si>
  <si>
    <t xml:space="preserve">Dinkel Drink Natur Pur </t>
  </si>
  <si>
    <t xml:space="preserve">Hafer Drink Natur Pur </t>
  </si>
  <si>
    <t xml:space="preserve">Soja Drink Natur + Calcium </t>
  </si>
  <si>
    <t>KAFFEEPUR</t>
  </si>
  <si>
    <t>Kaffee "La Bomba"</t>
  </si>
  <si>
    <t>Espresso-Mischung, 60% Robusta, 40% Arabica</t>
  </si>
  <si>
    <t>Lobo/David</t>
  </si>
  <si>
    <t>Zürich-Velo-Tour</t>
  </si>
  <si>
    <t>Kaffee "Vulcano Nero"</t>
  </si>
  <si>
    <t>100% Arabica Mischung</t>
  </si>
  <si>
    <t>laflor</t>
  </si>
  <si>
    <t>Schokolade (Bruch, sortenrein, schwarz, vegan)</t>
  </si>
  <si>
    <t>Sorte = Überraschung</t>
  </si>
  <si>
    <t>Zürich</t>
  </si>
  <si>
    <t>Schokolade (Nibs, schwarz, vegan)</t>
  </si>
  <si>
    <t>140g</t>
  </si>
  <si>
    <t>Schokolade (Tafel, sortenrein, dunkel, mit Milch)</t>
  </si>
  <si>
    <t>Schokolade (Tafel, sortenrein, schwarz, vegan)</t>
  </si>
  <si>
    <t>Libera Terra</t>
  </si>
  <si>
    <t>Anelletti</t>
  </si>
  <si>
    <t>6*500g</t>
  </si>
  <si>
    <t xml:space="preserve">Per Paket an Privatadresse </t>
  </si>
  <si>
    <t>ggf. Lieferung ans NFD</t>
  </si>
  <si>
    <t>Artischocken-Patè</t>
  </si>
  <si>
    <t>130g</t>
  </si>
  <si>
    <t>Caponata siciliana</t>
  </si>
  <si>
    <t>270g</t>
  </si>
  <si>
    <t>Caserecce</t>
  </si>
  <si>
    <t>Fusilli</t>
  </si>
  <si>
    <t>Getrocknete Tomaten in Olivenöl</t>
  </si>
  <si>
    <t>290g</t>
  </si>
  <si>
    <t>Kichererbsen gekocht</t>
  </si>
  <si>
    <t>300g</t>
  </si>
  <si>
    <t>Linsensuppe</t>
  </si>
  <si>
    <t>285g</t>
  </si>
  <si>
    <t>Paccheri artigianali</t>
  </si>
  <si>
    <t>Penne</t>
  </si>
  <si>
    <t>Rigatoni</t>
  </si>
  <si>
    <t>Spaghetti</t>
  </si>
  <si>
    <t>Tarallini pugliesi</t>
  </si>
  <si>
    <t>Cracker</t>
  </si>
  <si>
    <t>Madame Fromage</t>
  </si>
  <si>
    <t>Käse, Alpkäse (Geissenmilch)</t>
  </si>
  <si>
    <t>sehr würzig</t>
  </si>
  <si>
    <t>Anlieferung am Freitag</t>
  </si>
  <si>
    <t>Käse, Alpkäse (Kuhmilch, Sélection de Christine)</t>
  </si>
  <si>
    <t>Vertraut der Käsefrau!</t>
  </si>
  <si>
    <t>Schweiz, wechselnd</t>
  </si>
  <si>
    <t>Käse, Fondue Mischung (moitié moitié)</t>
  </si>
  <si>
    <t>der eine Klassiker</t>
  </si>
  <si>
    <t>Fribourg</t>
  </si>
  <si>
    <t xml:space="preserve">Käse, Gommerfee </t>
  </si>
  <si>
    <t>Camembert, bio</t>
  </si>
  <si>
    <t>1 Stück</t>
  </si>
  <si>
    <t>Käse, Gouda, 2 Jährig</t>
  </si>
  <si>
    <t>Geheimtipp</t>
  </si>
  <si>
    <t>Holland</t>
  </si>
  <si>
    <t>Käse, Raclette</t>
  </si>
  <si>
    <t>der andere Klassiker</t>
  </si>
  <si>
    <t>Käse,immentaler Alpkäse, alt</t>
  </si>
  <si>
    <t>zum Reiben geeignet</t>
  </si>
  <si>
    <t>Bern</t>
  </si>
  <si>
    <t>Orliva</t>
  </si>
  <si>
    <t>Carobbrotaufstrich</t>
  </si>
  <si>
    <t>vegan</t>
  </si>
  <si>
    <t>Spanien (Katalonien)</t>
  </si>
  <si>
    <t>Carobbrotaufstrich Eco</t>
  </si>
  <si>
    <t>Carob-Schokolade Garrofina Haselnuss</t>
  </si>
  <si>
    <t>Carob-Schokolade Garrofina Mandel</t>
  </si>
  <si>
    <t>Carob-Schokolade Garrofina natur</t>
  </si>
  <si>
    <t>Haselnüsse geröstet</t>
  </si>
  <si>
    <t>vakuumiert</t>
  </si>
  <si>
    <t>Haselnüsse natur</t>
  </si>
  <si>
    <t>Linsen (rot)</t>
  </si>
  <si>
    <t>Mandeln geröstet und gesalzen</t>
  </si>
  <si>
    <t>Mandeln Marcona blanchiert</t>
  </si>
  <si>
    <t>Mandeln natur</t>
  </si>
  <si>
    <t>Pistazien gesalzen</t>
  </si>
  <si>
    <t>in Schale</t>
  </si>
  <si>
    <t>Pistazien natur</t>
  </si>
  <si>
    <t>geschält</t>
  </si>
  <si>
    <t>NFD Porto-Muiños</t>
  </si>
  <si>
    <t>Agar Agar in Flocken</t>
  </si>
  <si>
    <t>Porto-Muiños</t>
  </si>
  <si>
    <t>Spanien (Galicia)</t>
  </si>
  <si>
    <t>25g</t>
  </si>
  <si>
    <t>Algen-Chimichurri</t>
  </si>
  <si>
    <t>170g</t>
  </si>
  <si>
    <t>Algen-Roiboos-Tee</t>
  </si>
  <si>
    <t>Algensalat Mix</t>
  </si>
  <si>
    <t>Nori (Blätter für Sushi)</t>
  </si>
  <si>
    <t>Wakame</t>
  </si>
  <si>
    <t>NFD Röbi Gschwend</t>
  </si>
  <si>
    <t>Feigen</t>
  </si>
  <si>
    <t>getrocknet, bio</t>
  </si>
  <si>
    <t>Röbi Gschwend</t>
  </si>
  <si>
    <t>Griechenland</t>
  </si>
  <si>
    <t>Sennerei Niderhus</t>
  </si>
  <si>
    <t>Butter, Heumilch</t>
  </si>
  <si>
    <t>gefroren, hält nach dem Auftauen mind. 3 Wochen</t>
  </si>
  <si>
    <t>Züricher Oberland</t>
  </si>
  <si>
    <t>Lieferung am Freitag</t>
  </si>
  <si>
    <t xml:space="preserve">Käse, Bachtelkäse </t>
  </si>
  <si>
    <t>Halbhart, mild</t>
  </si>
  <si>
    <t xml:space="preserve">Käse, Schwarzer Peter </t>
  </si>
  <si>
    <t>Hartkäse, rezent</t>
  </si>
  <si>
    <t>Soglio</t>
  </si>
  <si>
    <t>Calendula-Crème</t>
  </si>
  <si>
    <t>Graubünden</t>
  </si>
  <si>
    <t>75ml</t>
  </si>
  <si>
    <t>Per Paket an Privatadresse / Mindestbestellmenge: 150.-</t>
  </si>
  <si>
    <t>Duschplus</t>
  </si>
  <si>
    <t>Duschplus (Nachfüllpack)</t>
  </si>
  <si>
    <t>Massage-Öl, Johannis</t>
  </si>
  <si>
    <t>100ml</t>
  </si>
  <si>
    <t>Massage-Öl, Lavendel</t>
  </si>
  <si>
    <t>Seife, Bergkräuter</t>
  </si>
  <si>
    <t>vegan, für die Hand</t>
  </si>
  <si>
    <t>95g</t>
  </si>
  <si>
    <t>Shampoo für normales Haar</t>
  </si>
  <si>
    <t>Shampoo für normales Haar Nachfüllpack)</t>
  </si>
  <si>
    <t>Sonnencreme "Après-Solar"</t>
  </si>
  <si>
    <t>200m</t>
  </si>
  <si>
    <t>Sonnencreme "Après-Solar" (Reiseflasche)</t>
  </si>
  <si>
    <t xml:space="preserve">100ml </t>
  </si>
  <si>
    <t>Sonnenschutz "Solar 7"</t>
  </si>
  <si>
    <t>Spirea Sport-Öl</t>
  </si>
  <si>
    <t>Zahnpasta, Natur</t>
  </si>
  <si>
    <t>StadtLandWinti</t>
  </si>
  <si>
    <t>Linsen (grün)</t>
  </si>
  <si>
    <t>bio-dynamisch</t>
  </si>
  <si>
    <t>Zünikon und Neftenbach</t>
  </si>
  <si>
    <t xml:space="preserve">Trip Zürich Nord </t>
  </si>
  <si>
    <t>Roggen</t>
  </si>
  <si>
    <t>Roggenmehl (Vollkorn)</t>
  </si>
  <si>
    <t>2,5kg</t>
  </si>
  <si>
    <t>Süssmost, bag in box</t>
  </si>
  <si>
    <t>5l</t>
  </si>
  <si>
    <t>Weizenkörner</t>
  </si>
  <si>
    <t>Weizenmehl (ruch)</t>
  </si>
  <si>
    <t>Weizenmehl (Vollkorn)</t>
  </si>
  <si>
    <t>NFD Tamneere</t>
  </si>
  <si>
    <t>Cashewnüsse Bruch</t>
  </si>
  <si>
    <t>über offenem Feuer verarbeitet (Rauchnote)</t>
  </si>
  <si>
    <t>Tamneere</t>
  </si>
  <si>
    <t>Erdnussbutter</t>
  </si>
  <si>
    <t>330g</t>
  </si>
  <si>
    <t>Erdnüsse (geröstet in der Schale)</t>
  </si>
  <si>
    <t>Erdnüsse (geschält, gesalzen)</t>
  </si>
  <si>
    <t>Erdnussöl</t>
  </si>
  <si>
    <t>hoch erhitzbar</t>
  </si>
  <si>
    <t>Hibiskusblüten - Bissap</t>
  </si>
  <si>
    <t>Lemongrass - Citronelle</t>
  </si>
  <si>
    <t>Sesamöl, kaltgepresst</t>
  </si>
  <si>
    <t>Sesamsamen (natur, ungeröstet)</t>
  </si>
  <si>
    <t>Sheabutter (natur, unparfümiert)</t>
  </si>
  <si>
    <t>Soli Token</t>
  </si>
  <si>
    <t>Spende an Tamneere</t>
  </si>
  <si>
    <t>virtuell</t>
  </si>
  <si>
    <t>Tahin (Sesampaste)</t>
  </si>
  <si>
    <t>Zitronenverveine</t>
  </si>
  <si>
    <t>Terra Verde</t>
  </si>
  <si>
    <t>Aceto Balsamico di Modena IGP "SUPERIORE"</t>
  </si>
  <si>
    <t>Balsamico bianco Condimento Classico</t>
  </si>
  <si>
    <t xml:space="preserve"> 5l</t>
  </si>
  <si>
    <t>Bouillon Brodo vegetale senza lievito (vegan)</t>
  </si>
  <si>
    <t>220g</t>
  </si>
  <si>
    <t>Ceci neri Bio origine Italia</t>
  </si>
  <si>
    <t>Crema al Aceto Balsamico di Modena IGP</t>
  </si>
  <si>
    <t>150ml</t>
  </si>
  <si>
    <t>Crema al Balsamico Bianco</t>
  </si>
  <si>
    <t>Crema di Peperoncino piccante</t>
  </si>
  <si>
    <t>120g</t>
  </si>
  <si>
    <t>Ketchup tradizionale</t>
  </si>
  <si>
    <t>Lasagne senza uove grano duro</t>
  </si>
  <si>
    <t>Produzent IRIS</t>
  </si>
  <si>
    <t>5x 250g</t>
  </si>
  <si>
    <t>behalten wir, oder?</t>
  </si>
  <si>
    <t>Marmellata di Arance Moro</t>
  </si>
  <si>
    <t>280g</t>
  </si>
  <si>
    <t>Olive nere in Olio extra vergine di Oliva</t>
  </si>
  <si>
    <t>190g</t>
  </si>
  <si>
    <t>Olive verdi Nocellara in Salamoia</t>
  </si>
  <si>
    <t>185g</t>
  </si>
  <si>
    <t>Orecchiette semola di grano duro</t>
  </si>
  <si>
    <t>6x 500g</t>
  </si>
  <si>
    <t>Pappardelle</t>
  </si>
  <si>
    <t>Passata di Pomodori</t>
  </si>
  <si>
    <t>6x 680g</t>
  </si>
  <si>
    <t>Pesto ai funghi con funghi porcini</t>
  </si>
  <si>
    <t>Pesto vegan con Basilico</t>
  </si>
  <si>
    <t>Reis, Rosso Selvaggio</t>
  </si>
  <si>
    <t>Roter Wildreis</t>
  </si>
  <si>
    <t>Reis, Schwarz</t>
  </si>
  <si>
    <t>Schwerzer Vollkornreis</t>
  </si>
  <si>
    <t>Sugo al Basilico</t>
  </si>
  <si>
    <t xml:space="preserve">Vollreiswafeln </t>
  </si>
  <si>
    <t>6x120g</t>
  </si>
  <si>
    <t>Tofurei Engel</t>
  </si>
  <si>
    <t>Dinkel-Seitan</t>
  </si>
  <si>
    <t>Widen</t>
  </si>
  <si>
    <t>Okara</t>
  </si>
  <si>
    <t>für veganes Tatar, Backwaren oder Bratlinge.</t>
  </si>
  <si>
    <t>Soja Paneer</t>
  </si>
  <si>
    <t>Tofu, geräuchert</t>
  </si>
  <si>
    <t>Tofu, nature</t>
  </si>
  <si>
    <t>Tofu, nature (Block)</t>
  </si>
  <si>
    <t>Toggenburger Naturseifen</t>
  </si>
  <si>
    <t>Seife Fichtänodlä Pflegeseife - Vegan</t>
  </si>
  <si>
    <t>Toggenburg</t>
  </si>
  <si>
    <t>Seife Holder &amp; Zitronenmelissä Pflegeseife - Vegan</t>
  </si>
  <si>
    <t>Seife Kamille Shampooseife - Mit Schafmilch</t>
  </si>
  <si>
    <t>für trockenes bis normales Haar</t>
  </si>
  <si>
    <t>Seife Le Figaro Rasierseife - Mit Schafmilch</t>
  </si>
  <si>
    <t>Seife Lemongrass Shampooseife - Vegan</t>
  </si>
  <si>
    <t>für normales bis fettiges Haar</t>
  </si>
  <si>
    <t>Seifen-Füdlis</t>
  </si>
  <si>
    <t>Seifen-Anschnitte im Sack</t>
  </si>
  <si>
    <t>380g</t>
  </si>
  <si>
    <t>Wabe3</t>
  </si>
  <si>
    <t>Honig "Züricher Stadthonig"</t>
  </si>
  <si>
    <t>Produktegruppe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</si>
</sst>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[$SFr.-100C]&quot; &quot;* #,##0.00&quot; &quot;;&quot; &quot;[$SFr.-100C]&quot; &quot;* &quot;-&quot;#,##0.00&quot; &quot;;&quot; &quot;[$SFr.-100C]&quot; &quot;* &quot;-&quot;??&quot; &quot;"/>
    <numFmt numFmtId="60" formatCode="&quot; &quot;* #,##0.00&quot; &quot;;&quot; &quot;* &quot;-&quot;#,##0.00&quot; &quot;;&quot; &quot;* &quot;-&quot;#&quot; &quot;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2"/>
      <color indexed="8"/>
      <name val="Calibri"/>
    </font>
    <font>
      <b val="1"/>
      <sz val="12"/>
      <color indexed="8"/>
      <name val="Arial"/>
    </font>
    <font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dotted">
        <color indexed="24"/>
      </bottom>
      <diagonal/>
    </border>
    <border>
      <left style="dotted">
        <color indexed="24"/>
      </left>
      <right style="dotted">
        <color indexed="24"/>
      </right>
      <top style="dotted">
        <color indexed="24"/>
      </top>
      <bottom style="dotted">
        <color indexed="24"/>
      </bottom>
      <diagonal/>
    </border>
    <border>
      <left style="dotted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right" vertical="center" wrapText="1"/>
    </xf>
    <xf numFmtId="49" fontId="5" fillId="3" borderId="3" applyNumberFormat="1" applyFont="1" applyFill="1" applyBorder="1" applyAlignment="1" applyProtection="0">
      <alignment horizontal="center" vertical="bottom" wrapText="1"/>
    </xf>
    <xf numFmtId="49" fontId="4" fillId="4" borderId="3" applyNumberFormat="1" applyFont="1" applyFill="1" applyBorder="1" applyAlignment="1" applyProtection="0">
      <alignment horizontal="center" vertical="center" wrapText="1"/>
    </xf>
    <xf numFmtId="49" fontId="4" fillId="4" borderId="3" applyNumberFormat="1" applyFont="1" applyFill="1" applyBorder="1" applyAlignment="1" applyProtection="0">
      <alignment horizontal="left" vertical="center" wrapText="1"/>
    </xf>
    <xf numFmtId="49" fontId="3" fillId="5" borderId="3" applyNumberFormat="1" applyFont="1" applyFill="1" applyBorder="1" applyAlignment="1" applyProtection="0">
      <alignment horizontal="center" vertical="bottom" wrapText="1"/>
    </xf>
    <xf numFmtId="59" fontId="4" fillId="6" borderId="4" applyNumberFormat="1" applyFont="1" applyFill="1" applyBorder="1" applyAlignment="1" applyProtection="0">
      <alignment horizontal="center" vertical="center" wrapText="1"/>
    </xf>
    <xf numFmtId="49" fontId="4" fillId="6" borderId="5" applyNumberFormat="1" applyFont="1" applyFill="1" applyBorder="1" applyAlignment="1" applyProtection="0">
      <alignment horizontal="left" vertical="bottom" wrapText="1"/>
    </xf>
    <xf numFmtId="0" fontId="0" fillId="7" borderId="6" applyNumberFormat="0" applyFont="1" applyFill="1" applyBorder="1" applyAlignment="1" applyProtection="0">
      <alignment vertical="bottom"/>
    </xf>
    <xf numFmtId="49" fontId="0" fillId="7" borderId="7" applyNumberFormat="1" applyFont="1" applyFill="1" applyBorder="1" applyAlignment="1" applyProtection="0">
      <alignment vertical="bottom"/>
    </xf>
    <xf numFmtId="49" fontId="0" fillId="7" borderId="8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2" fontId="0" fillId="7" borderId="9" applyNumberFormat="1" applyFont="1" applyFill="1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49" fontId="0" fillId="8" borderId="9" applyNumberFormat="1" applyFont="1" applyFill="1" applyBorder="1" applyAlignment="1" applyProtection="0">
      <alignment vertical="bottom"/>
    </xf>
    <xf numFmtId="49" fontId="0" fillId="8" borderId="10" applyNumberFormat="1" applyFont="1" applyFill="1" applyBorder="1" applyAlignment="1" applyProtection="0">
      <alignment vertical="bottom"/>
    </xf>
    <xf numFmtId="0" fontId="0" fillId="9" borderId="8" applyNumberFormat="0" applyFont="1" applyFill="1" applyBorder="1" applyAlignment="1" applyProtection="0">
      <alignment vertical="bottom"/>
    </xf>
    <xf numFmtId="59" fontId="0" fillId="9" borderId="10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horizontal="right" vertical="bottom"/>
    </xf>
    <xf numFmtId="0" fontId="0" fillId="3" borderId="10" applyNumberFormat="0" applyFont="1" applyFill="1" applyBorder="1" applyAlignment="1" applyProtection="0">
      <alignment horizontal="center" vertical="bottom"/>
    </xf>
    <xf numFmtId="0" fontId="0" fillId="9" borderId="8" applyNumberFormat="0" applyFont="1" applyFill="1" applyBorder="1" applyAlignment="1" applyProtection="0">
      <alignment horizontal="center" vertical="bottom"/>
    </xf>
    <xf numFmtId="59" fontId="0" fillId="9" borderId="10" applyNumberFormat="1" applyFont="1" applyFill="1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7" borderId="9" applyNumberFormat="1" applyFont="1" applyFill="1" applyBorder="1" applyAlignment="1" applyProtection="0">
      <alignment horizontal="right" vertical="bottom"/>
    </xf>
    <xf numFmtId="49" fontId="0" fillId="3" borderId="10" applyNumberFormat="1" applyFont="1" applyFill="1" applyBorder="1" applyAlignment="1" applyProtection="0">
      <alignment horizontal="center" vertical="bottom"/>
    </xf>
    <xf numFmtId="0" fontId="0" fillId="8" borderId="10" applyNumberFormat="0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60" fontId="0" fillId="7" borderId="9" applyNumberFormat="1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8" borderId="9" applyNumberFormat="0" applyFont="1" applyFill="1" applyBorder="1" applyAlignment="1" applyProtection="0">
      <alignment vertical="bottom"/>
    </xf>
    <xf numFmtId="0" fontId="0" fillId="9" borderId="9" applyNumberFormat="0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horizontal="right" vertical="bottom"/>
    </xf>
    <xf numFmtId="0" fontId="0" fillId="9" borderId="16" applyNumberFormat="0" applyFont="1" applyFill="1" applyBorder="1" applyAlignment="1" applyProtection="0">
      <alignment vertical="bottom"/>
    </xf>
    <xf numFmtId="0" fontId="0" fillId="9" borderId="17" applyNumberFormat="0" applyFont="1" applyFill="1" applyBorder="1" applyAlignment="1" applyProtection="0">
      <alignment vertical="bottom"/>
    </xf>
    <xf numFmtId="0" fontId="0" fillId="9" borderId="18" applyNumberFormat="0" applyFont="1" applyFill="1" applyBorder="1" applyAlignment="1" applyProtection="0">
      <alignment vertical="bottom"/>
    </xf>
    <xf numFmtId="0" fontId="0" fillId="9" borderId="19" applyNumberFormat="0" applyFont="1" applyFill="1" applyBorder="1" applyAlignment="1" applyProtection="0">
      <alignment vertical="bottom"/>
    </xf>
    <xf numFmtId="0" fontId="0" fillId="7" borderId="20" applyNumberFormat="0" applyFont="1" applyFill="1" applyBorder="1" applyAlignment="1" applyProtection="0">
      <alignment vertical="bottom"/>
    </xf>
    <xf numFmtId="0" fontId="0" fillId="9" borderId="21" applyNumberFormat="0" applyFont="1" applyFill="1" applyBorder="1" applyAlignment="1" applyProtection="0">
      <alignment vertical="bottom"/>
    </xf>
    <xf numFmtId="0" fontId="0" fillId="9" borderId="2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10" borderId="23" applyNumberFormat="1" applyFont="1" applyFill="1" applyBorder="1" applyAlignment="1" applyProtection="0">
      <alignment vertical="bottom"/>
    </xf>
    <xf numFmtId="49" fontId="7" fillId="11" borderId="24" applyNumberFormat="1" applyFont="1" applyFill="1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</cellXfs>
  <cellStyles count="1">
    <cellStyle name="Normal" xfId="0" builtinId="0"/>
  </cellStyles>
  <dxfs count="14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6000"/>
      <rgbColor rgb="ffaaaaaa"/>
      <rgbColor rgb="ffffffff"/>
      <rgbColor rgb="00000000"/>
      <rgbColor rgb="ffff0000"/>
      <rgbColor rgb="ffff9999"/>
      <rgbColor rgb="ffc00000"/>
      <rgbColor rgb="ff00b0f0"/>
      <rgbColor rgb="ff385623"/>
      <rgbColor rgb="ff9cc2e5"/>
      <rgbColor rgb="ff44749f"/>
      <rgbColor rgb="fffff2cb"/>
      <rgbColor rgb="ffe2eeda"/>
      <rgbColor rgb="ffdeeaf6"/>
      <rgbColor rgb="ffbfbfbf"/>
      <rgbColor rgb="ffa5a5a5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903"/>
  <sheetViews>
    <sheetView workbookViewId="0" showGridLines="0" defaultGridColor="1"/>
  </sheetViews>
  <sheetFormatPr defaultColWidth="38" defaultRowHeight="15" customHeight="1" outlineLevelRow="0" outlineLevelCol="0"/>
  <cols>
    <col min="1" max="2" hidden="1" width="38" style="1" customWidth="1"/>
    <col min="3" max="3" width="31.8516" style="1" customWidth="1"/>
    <col min="4" max="4" width="39" style="1" customWidth="1"/>
    <col min="5" max="5" width="25" style="1" customWidth="1"/>
    <col min="6" max="6" width="16.5" style="1" customWidth="1"/>
    <col min="7" max="7" width="8.67188" style="1" customWidth="1"/>
    <col min="8" max="8" width="10.3516" style="1" customWidth="1"/>
    <col min="9" max="10" hidden="1" width="38" style="1" customWidth="1"/>
    <col min="11" max="11" width="8.35156" style="1" customWidth="1"/>
    <col min="12" max="13" hidden="1" width="38" style="1" customWidth="1"/>
    <col min="14" max="14" width="29.6719" style="1" customWidth="1"/>
    <col min="15" max="15" width="5.5" style="1" customWidth="1"/>
    <col min="16" max="18" hidden="1" width="38" style="1" customWidth="1"/>
    <col min="19" max="19" width="10.6719" style="1" customWidth="1"/>
    <col min="20" max="20" width="11.3516" style="1" customWidth="1"/>
    <col min="21" max="21" width="13.5" style="1" customWidth="1"/>
    <col min="22" max="22" width="10.3516" style="1" customWidth="1"/>
    <col min="23" max="16384" width="38" style="1" customWidth="1"/>
  </cols>
  <sheetData>
    <row r="1" ht="45.7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5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11</v>
      </c>
      <c r="N1" t="s" s="4">
        <v>12</v>
      </c>
      <c r="O1" t="s" s="6">
        <v>13</v>
      </c>
      <c r="P1" t="s" s="7">
        <v>14</v>
      </c>
      <c r="Q1" t="s" s="7">
        <v>15</v>
      </c>
      <c r="R1" t="s" s="8">
        <v>16</v>
      </c>
      <c r="S1" t="s" s="9">
        <v>17</v>
      </c>
      <c r="T1" t="s" s="9">
        <v>18</v>
      </c>
      <c r="U1" s="10">
        <f>SUM(T1:T903)</f>
        <v>0</v>
      </c>
      <c r="V1" t="s" s="11">
        <v>19</v>
      </c>
    </row>
    <row r="2" ht="16.5" customHeight="1">
      <c r="A2" s="12"/>
      <c r="B2" t="s" s="13">
        <v>20</v>
      </c>
      <c r="C2" t="s" s="14">
        <v>21</v>
      </c>
      <c r="D2" s="15"/>
      <c r="E2" t="s" s="16">
        <v>20</v>
      </c>
      <c r="F2" t="s" s="16">
        <v>22</v>
      </c>
      <c r="G2" t="s" s="16">
        <v>23</v>
      </c>
      <c r="H2" s="17">
        <v>9.369999999999999</v>
      </c>
      <c r="I2" s="15"/>
      <c r="J2" s="15"/>
      <c r="K2" s="18">
        <v>1</v>
      </c>
      <c r="L2" s="15"/>
      <c r="M2" s="15"/>
      <c r="N2" t="s" s="16">
        <v>24</v>
      </c>
      <c r="O2" s="19"/>
      <c r="P2" t="s" s="20">
        <v>25</v>
      </c>
      <c r="Q2" t="s" s="20">
        <v>26</v>
      </c>
      <c r="R2" t="s" s="21">
        <v>27</v>
      </c>
      <c r="S2" s="22"/>
      <c r="T2" s="23">
        <f>S2*H2*102%</f>
        <v>0</v>
      </c>
      <c r="U2" s="24"/>
      <c r="V2" s="25"/>
    </row>
    <row r="3" ht="13.55" customHeight="1">
      <c r="A3" s="12"/>
      <c r="B3" t="s" s="14">
        <v>20</v>
      </c>
      <c r="C3" t="s" s="16">
        <v>28</v>
      </c>
      <c r="D3" s="15"/>
      <c r="E3" t="s" s="16">
        <v>20</v>
      </c>
      <c r="F3" t="s" s="16">
        <v>22</v>
      </c>
      <c r="G3" t="s" s="26">
        <v>23</v>
      </c>
      <c r="H3" s="17">
        <v>6.49</v>
      </c>
      <c r="I3" s="15"/>
      <c r="J3" s="15"/>
      <c r="K3" s="18">
        <v>1</v>
      </c>
      <c r="L3" s="15"/>
      <c r="M3" s="15"/>
      <c r="N3" t="s" s="16">
        <v>24</v>
      </c>
      <c r="O3" s="27"/>
      <c r="P3" t="s" s="20">
        <v>25</v>
      </c>
      <c r="Q3" t="s" s="20">
        <v>26</v>
      </c>
      <c r="R3" t="s" s="21">
        <v>27</v>
      </c>
      <c r="S3" s="28"/>
      <c r="T3" s="29">
        <f>S3*H3*102%</f>
        <v>0</v>
      </c>
      <c r="U3" s="30"/>
      <c r="V3" s="31"/>
    </row>
    <row r="4" ht="13.55" customHeight="1">
      <c r="A4" s="12"/>
      <c r="B4" t="s" s="14">
        <v>20</v>
      </c>
      <c r="C4" t="s" s="16">
        <v>29</v>
      </c>
      <c r="D4" s="15"/>
      <c r="E4" t="s" s="16">
        <v>20</v>
      </c>
      <c r="F4" t="s" s="16">
        <v>22</v>
      </c>
      <c r="G4" t="s" s="26">
        <v>30</v>
      </c>
      <c r="H4" s="17">
        <v>18.75</v>
      </c>
      <c r="I4" s="15"/>
      <c r="J4" s="15"/>
      <c r="K4" s="18">
        <v>1</v>
      </c>
      <c r="L4" s="15"/>
      <c r="M4" s="15"/>
      <c r="N4" t="s" s="16">
        <v>31</v>
      </c>
      <c r="O4" s="27"/>
      <c r="P4" t="s" s="20">
        <v>25</v>
      </c>
      <c r="Q4" t="s" s="20">
        <v>26</v>
      </c>
      <c r="R4" t="s" s="21">
        <v>27</v>
      </c>
      <c r="S4" s="28"/>
      <c r="T4" s="29">
        <f>S4*H4*102%</f>
        <v>0</v>
      </c>
      <c r="U4" s="30"/>
      <c r="V4" s="31"/>
    </row>
    <row r="5" ht="13.55" customHeight="1">
      <c r="A5" s="12"/>
      <c r="B5" t="s" s="14">
        <v>20</v>
      </c>
      <c r="C5" t="s" s="16">
        <v>32</v>
      </c>
      <c r="D5" s="15"/>
      <c r="E5" t="s" s="16">
        <v>20</v>
      </c>
      <c r="F5" t="s" s="16">
        <v>22</v>
      </c>
      <c r="G5" t="s" s="26">
        <v>33</v>
      </c>
      <c r="H5" s="17">
        <v>5.41</v>
      </c>
      <c r="I5" s="15"/>
      <c r="J5" s="15"/>
      <c r="K5" s="18">
        <v>1</v>
      </c>
      <c r="L5" s="15"/>
      <c r="M5" s="15"/>
      <c r="N5" t="s" s="16">
        <v>34</v>
      </c>
      <c r="O5" s="27"/>
      <c r="P5" t="s" s="20">
        <v>25</v>
      </c>
      <c r="Q5" t="s" s="20">
        <v>26</v>
      </c>
      <c r="R5" t="s" s="21">
        <v>27</v>
      </c>
      <c r="S5" s="28"/>
      <c r="T5" s="29">
        <f>S5*H5*102%</f>
        <v>0</v>
      </c>
      <c r="U5" s="30"/>
      <c r="V5" s="31"/>
    </row>
    <row r="6" ht="13.55" customHeight="1">
      <c r="A6" s="12"/>
      <c r="B6" t="s" s="14">
        <v>20</v>
      </c>
      <c r="C6" t="s" s="16">
        <v>35</v>
      </c>
      <c r="D6" s="15"/>
      <c r="E6" t="s" s="16">
        <v>20</v>
      </c>
      <c r="F6" t="s" s="16">
        <v>22</v>
      </c>
      <c r="G6" t="s" s="26">
        <v>36</v>
      </c>
      <c r="H6" s="17">
        <v>18.75</v>
      </c>
      <c r="I6" s="15"/>
      <c r="J6" s="15"/>
      <c r="K6" s="18">
        <v>1</v>
      </c>
      <c r="L6" s="15"/>
      <c r="M6" s="15"/>
      <c r="N6" t="s" s="16">
        <v>37</v>
      </c>
      <c r="O6" s="27"/>
      <c r="P6" t="s" s="20">
        <v>25</v>
      </c>
      <c r="Q6" t="s" s="20">
        <v>26</v>
      </c>
      <c r="R6" t="s" s="21">
        <v>27</v>
      </c>
      <c r="S6" s="28"/>
      <c r="T6" s="29">
        <f>S6*H6*102%</f>
        <v>0</v>
      </c>
      <c r="U6" s="30"/>
      <c r="V6" s="31"/>
    </row>
    <row r="7" ht="13.55" customHeight="1">
      <c r="A7" s="12"/>
      <c r="B7" t="s" s="14">
        <v>20</v>
      </c>
      <c r="C7" t="s" s="16">
        <v>38</v>
      </c>
      <c r="D7" s="15"/>
      <c r="E7" t="s" s="16">
        <v>20</v>
      </c>
      <c r="F7" t="s" s="16">
        <v>22</v>
      </c>
      <c r="G7" t="s" s="26">
        <v>36</v>
      </c>
      <c r="H7" s="17">
        <v>11.54</v>
      </c>
      <c r="I7" s="15"/>
      <c r="J7" s="15"/>
      <c r="K7" s="18">
        <v>1</v>
      </c>
      <c r="L7" s="15"/>
      <c r="M7" s="15"/>
      <c r="N7" t="s" s="16">
        <v>37</v>
      </c>
      <c r="O7" s="27"/>
      <c r="P7" t="s" s="20">
        <v>25</v>
      </c>
      <c r="Q7" t="s" s="20">
        <v>26</v>
      </c>
      <c r="R7" t="s" s="21">
        <v>27</v>
      </c>
      <c r="S7" s="28"/>
      <c r="T7" s="29">
        <f>S7*H7*102%</f>
        <v>0</v>
      </c>
      <c r="U7" s="30"/>
      <c r="V7" s="31"/>
    </row>
    <row r="8" ht="13.55" customHeight="1">
      <c r="A8" s="12"/>
      <c r="B8" t="s" s="14">
        <v>20</v>
      </c>
      <c r="C8" t="s" s="16">
        <v>39</v>
      </c>
      <c r="D8" s="15"/>
      <c r="E8" t="s" s="16">
        <v>20</v>
      </c>
      <c r="F8" t="s" s="16">
        <v>22</v>
      </c>
      <c r="G8" t="s" s="26">
        <v>40</v>
      </c>
      <c r="H8" s="17">
        <v>5.77</v>
      </c>
      <c r="I8" s="15"/>
      <c r="J8" s="15"/>
      <c r="K8" s="18">
        <v>1</v>
      </c>
      <c r="L8" s="15"/>
      <c r="M8" s="15"/>
      <c r="N8" t="s" s="16">
        <v>41</v>
      </c>
      <c r="O8" s="27"/>
      <c r="P8" t="s" s="20">
        <v>25</v>
      </c>
      <c r="Q8" t="s" s="20">
        <v>26</v>
      </c>
      <c r="R8" t="s" s="21">
        <v>27</v>
      </c>
      <c r="S8" s="28"/>
      <c r="T8" s="29">
        <f>S8*H8*102%</f>
        <v>0</v>
      </c>
      <c r="U8" s="30"/>
      <c r="V8" s="31"/>
    </row>
    <row r="9" ht="13.55" customHeight="1">
      <c r="A9" s="12"/>
      <c r="B9" t="s" s="14">
        <v>20</v>
      </c>
      <c r="C9" t="s" s="16">
        <v>42</v>
      </c>
      <c r="D9" s="15"/>
      <c r="E9" t="s" s="16">
        <v>20</v>
      </c>
      <c r="F9" t="s" s="16">
        <v>22</v>
      </c>
      <c r="G9" t="s" s="26">
        <v>23</v>
      </c>
      <c r="H9" s="17">
        <v>7.03</v>
      </c>
      <c r="I9" s="15"/>
      <c r="J9" s="15"/>
      <c r="K9" s="18">
        <v>1</v>
      </c>
      <c r="L9" s="15"/>
      <c r="M9" s="15"/>
      <c r="N9" t="s" s="16">
        <v>24</v>
      </c>
      <c r="O9" s="27"/>
      <c r="P9" t="s" s="20">
        <v>25</v>
      </c>
      <c r="Q9" t="s" s="20">
        <v>26</v>
      </c>
      <c r="R9" t="s" s="21">
        <v>27</v>
      </c>
      <c r="S9" s="28"/>
      <c r="T9" s="29">
        <f>S9*H9*102%</f>
        <v>0</v>
      </c>
      <c r="U9" s="30"/>
      <c r="V9" s="31"/>
    </row>
    <row r="10" ht="13.55" customHeight="1">
      <c r="A10" s="12"/>
      <c r="B10" t="s" s="14">
        <v>43</v>
      </c>
      <c r="C10" t="s" s="16">
        <v>44</v>
      </c>
      <c r="D10" t="s" s="16">
        <v>45</v>
      </c>
      <c r="E10" t="s" s="16">
        <v>43</v>
      </c>
      <c r="F10" t="s" s="16">
        <v>46</v>
      </c>
      <c r="G10" s="32">
        <v>2.5</v>
      </c>
      <c r="H10" s="18">
        <v>9.5</v>
      </c>
      <c r="I10" s="15"/>
      <c r="J10" s="15"/>
      <c r="K10" s="18">
        <v>2</v>
      </c>
      <c r="L10" s="15"/>
      <c r="M10" s="15"/>
      <c r="N10" t="s" s="16">
        <v>47</v>
      </c>
      <c r="O10" t="s" s="33">
        <v>48</v>
      </c>
      <c r="P10" t="s" s="20">
        <v>49</v>
      </c>
      <c r="Q10" t="s" s="20">
        <v>50</v>
      </c>
      <c r="R10" s="34"/>
      <c r="S10" s="28"/>
      <c r="T10" s="29">
        <f>S10*H10*102%</f>
        <v>0</v>
      </c>
      <c r="U10" s="30"/>
      <c r="V10" s="31"/>
    </row>
    <row r="11" ht="13.55" customHeight="1">
      <c r="A11" s="12"/>
      <c r="B11" t="s" s="14">
        <v>43</v>
      </c>
      <c r="C11" t="s" s="16">
        <v>51</v>
      </c>
      <c r="D11" t="s" s="16">
        <v>52</v>
      </c>
      <c r="E11" t="s" s="16">
        <v>43</v>
      </c>
      <c r="F11" t="s" s="16">
        <v>46</v>
      </c>
      <c r="G11" t="s" s="26">
        <v>53</v>
      </c>
      <c r="H11" s="18">
        <v>20</v>
      </c>
      <c r="I11" s="15"/>
      <c r="J11" s="15"/>
      <c r="K11" s="18">
        <v>1</v>
      </c>
      <c r="L11" s="15"/>
      <c r="M11" s="15"/>
      <c r="N11" t="s" s="16">
        <v>31</v>
      </c>
      <c r="O11" s="27"/>
      <c r="P11" t="s" s="20">
        <v>49</v>
      </c>
      <c r="Q11" t="s" s="20">
        <v>50</v>
      </c>
      <c r="R11" t="s" s="21">
        <v>27</v>
      </c>
      <c r="S11" s="28"/>
      <c r="T11" s="29">
        <f>S11*H11*102%</f>
        <v>0</v>
      </c>
      <c r="U11" s="30"/>
      <c r="V11" s="31"/>
    </row>
    <row r="12" ht="13.55" customHeight="1">
      <c r="A12" s="12"/>
      <c r="B12" t="s" s="14">
        <v>43</v>
      </c>
      <c r="C12" t="s" s="16">
        <v>54</v>
      </c>
      <c r="D12" t="s" s="16">
        <v>52</v>
      </c>
      <c r="E12" t="s" s="16">
        <v>43</v>
      </c>
      <c r="F12" t="s" s="16">
        <v>46</v>
      </c>
      <c r="G12" t="s" s="26">
        <v>55</v>
      </c>
      <c r="H12" s="18">
        <v>77</v>
      </c>
      <c r="I12" s="15"/>
      <c r="J12" s="15"/>
      <c r="K12" s="18">
        <v>1</v>
      </c>
      <c r="L12" s="15"/>
      <c r="M12" s="15"/>
      <c r="N12" t="s" s="16">
        <v>31</v>
      </c>
      <c r="O12" s="27"/>
      <c r="P12" t="s" s="20">
        <v>49</v>
      </c>
      <c r="Q12" t="s" s="20">
        <v>50</v>
      </c>
      <c r="R12" t="s" s="21">
        <v>27</v>
      </c>
      <c r="S12" s="28"/>
      <c r="T12" s="29">
        <f>S12*H12*102%</f>
        <v>0</v>
      </c>
      <c r="U12" s="30"/>
      <c r="V12" s="31"/>
    </row>
    <row r="13" ht="13.55" customHeight="1">
      <c r="A13" s="12"/>
      <c r="B13" t="s" s="14">
        <v>43</v>
      </c>
      <c r="C13" t="s" s="16">
        <v>56</v>
      </c>
      <c r="D13" t="s" s="16">
        <v>57</v>
      </c>
      <c r="E13" t="s" s="16">
        <v>43</v>
      </c>
      <c r="F13" t="s" s="16">
        <v>46</v>
      </c>
      <c r="G13" t="s" s="26">
        <v>58</v>
      </c>
      <c r="H13" s="18">
        <v>15</v>
      </c>
      <c r="I13" s="15"/>
      <c r="J13" s="15"/>
      <c r="K13" s="18">
        <v>1</v>
      </c>
      <c r="L13" s="15"/>
      <c r="M13" s="15"/>
      <c r="N13" t="s" s="16">
        <v>31</v>
      </c>
      <c r="O13" s="27"/>
      <c r="P13" t="s" s="20">
        <v>49</v>
      </c>
      <c r="Q13" t="s" s="20">
        <v>50</v>
      </c>
      <c r="R13" t="s" s="21">
        <v>27</v>
      </c>
      <c r="S13" s="28"/>
      <c r="T13" s="29">
        <f>S13*H13*102%</f>
        <v>0</v>
      </c>
      <c r="U13" s="30"/>
      <c r="V13" s="31"/>
    </row>
    <row r="14" ht="13.55" customHeight="1">
      <c r="A14" s="12"/>
      <c r="B14" t="s" s="14">
        <v>43</v>
      </c>
      <c r="C14" t="s" s="16">
        <v>59</v>
      </c>
      <c r="D14" t="s" s="16">
        <v>60</v>
      </c>
      <c r="E14" t="s" s="16">
        <v>43</v>
      </c>
      <c r="F14" t="s" s="16">
        <v>46</v>
      </c>
      <c r="G14" s="32">
        <v>4.5</v>
      </c>
      <c r="H14" s="18">
        <v>13.5</v>
      </c>
      <c r="I14" s="15"/>
      <c r="J14" s="15"/>
      <c r="K14" s="18">
        <v>2</v>
      </c>
      <c r="L14" s="15"/>
      <c r="M14" s="15"/>
      <c r="N14" t="s" s="16">
        <v>47</v>
      </c>
      <c r="O14" t="s" s="33">
        <v>48</v>
      </c>
      <c r="P14" t="s" s="20">
        <v>49</v>
      </c>
      <c r="Q14" t="s" s="20">
        <v>50</v>
      </c>
      <c r="R14" s="34"/>
      <c r="S14" s="28"/>
      <c r="T14" s="29">
        <f>S14*H14*102%</f>
        <v>0</v>
      </c>
      <c r="U14" s="30"/>
      <c r="V14" s="31"/>
    </row>
    <row r="15" ht="13.55" customHeight="1">
      <c r="A15" s="12"/>
      <c r="B15" t="s" s="14">
        <v>43</v>
      </c>
      <c r="C15" t="s" s="16">
        <v>61</v>
      </c>
      <c r="D15" t="s" s="16">
        <v>60</v>
      </c>
      <c r="E15" t="s" s="16">
        <v>43</v>
      </c>
      <c r="F15" t="s" s="16">
        <v>46</v>
      </c>
      <c r="G15" s="18">
        <v>2.5</v>
      </c>
      <c r="H15" s="18">
        <v>10</v>
      </c>
      <c r="I15" s="15"/>
      <c r="J15" s="15"/>
      <c r="K15" s="18">
        <v>2</v>
      </c>
      <c r="L15" s="15"/>
      <c r="M15" s="15"/>
      <c r="N15" t="s" s="16">
        <v>47</v>
      </c>
      <c r="O15" t="s" s="35">
        <v>48</v>
      </c>
      <c r="P15" t="s" s="20">
        <v>49</v>
      </c>
      <c r="Q15" t="s" s="20">
        <v>50</v>
      </c>
      <c r="R15" s="34"/>
      <c r="S15" s="22"/>
      <c r="T15" s="23">
        <f>S15*H15*102%</f>
        <v>0</v>
      </c>
      <c r="U15" s="30"/>
      <c r="V15" s="31"/>
    </row>
    <row r="16" ht="13.55" customHeight="1">
      <c r="A16" s="12"/>
      <c r="B16" t="s" s="14">
        <v>62</v>
      </c>
      <c r="C16" t="s" s="16">
        <v>63</v>
      </c>
      <c r="D16" s="36"/>
      <c r="E16" t="s" s="16">
        <v>62</v>
      </c>
      <c r="F16" t="s" s="16">
        <v>64</v>
      </c>
      <c r="G16" t="s" s="26">
        <v>65</v>
      </c>
      <c r="H16" s="17">
        <f>10*1.1</f>
        <v>11</v>
      </c>
      <c r="I16" s="15"/>
      <c r="J16" s="15"/>
      <c r="K16" s="18">
        <v>1</v>
      </c>
      <c r="L16" s="15"/>
      <c r="M16" s="15"/>
      <c r="N16" t="s" s="16">
        <v>66</v>
      </c>
      <c r="O16" t="s" s="33">
        <v>48</v>
      </c>
      <c r="P16" t="s" s="20">
        <v>49</v>
      </c>
      <c r="Q16" t="s" s="20">
        <v>67</v>
      </c>
      <c r="R16" s="34"/>
      <c r="S16" s="28"/>
      <c r="T16" s="29">
        <f>S16*H16*102%</f>
        <v>0</v>
      </c>
      <c r="U16" s="30"/>
      <c r="V16" s="31"/>
    </row>
    <row r="17" ht="13.55" customHeight="1">
      <c r="A17" s="12"/>
      <c r="B17" t="s" s="14">
        <v>62</v>
      </c>
      <c r="C17" t="s" s="16">
        <v>68</v>
      </c>
      <c r="D17" s="36"/>
      <c r="E17" t="s" s="16">
        <v>62</v>
      </c>
      <c r="F17" t="s" s="16">
        <v>64</v>
      </c>
      <c r="G17" t="s" s="26">
        <v>36</v>
      </c>
      <c r="H17" s="17">
        <f>4.8*1.1</f>
        <v>5.28</v>
      </c>
      <c r="I17" s="15"/>
      <c r="J17" s="15"/>
      <c r="K17" s="18">
        <v>1</v>
      </c>
      <c r="L17" s="15"/>
      <c r="M17" s="15"/>
      <c r="N17" t="s" s="16">
        <v>37</v>
      </c>
      <c r="O17" s="27"/>
      <c r="P17" t="s" s="20">
        <v>49</v>
      </c>
      <c r="Q17" t="s" s="20">
        <v>67</v>
      </c>
      <c r="R17" s="34"/>
      <c r="S17" s="28"/>
      <c r="T17" s="29">
        <f>S17*H17*102%</f>
        <v>0</v>
      </c>
      <c r="U17" s="30"/>
      <c r="V17" s="31"/>
    </row>
    <row r="18" ht="13.55" customHeight="1">
      <c r="A18" s="12"/>
      <c r="B18" t="s" s="14">
        <v>62</v>
      </c>
      <c r="C18" t="s" s="16">
        <v>69</v>
      </c>
      <c r="D18" s="36"/>
      <c r="E18" t="s" s="16">
        <v>62</v>
      </c>
      <c r="F18" t="s" s="16">
        <v>64</v>
      </c>
      <c r="G18" t="s" s="26">
        <v>36</v>
      </c>
      <c r="H18" s="17">
        <f>5.3*1.1</f>
        <v>5.83</v>
      </c>
      <c r="I18" s="15"/>
      <c r="J18" s="15"/>
      <c r="K18" s="18">
        <v>1</v>
      </c>
      <c r="L18" s="15"/>
      <c r="M18" s="15"/>
      <c r="N18" t="s" s="16">
        <v>37</v>
      </c>
      <c r="O18" s="27"/>
      <c r="P18" t="s" s="20">
        <v>49</v>
      </c>
      <c r="Q18" t="s" s="20">
        <v>67</v>
      </c>
      <c r="R18" s="34"/>
      <c r="S18" s="28"/>
      <c r="T18" s="29">
        <f>S18*H18*102%</f>
        <v>0</v>
      </c>
      <c r="U18" s="30"/>
      <c r="V18" s="31"/>
    </row>
    <row r="19" ht="13.55" customHeight="1">
      <c r="A19" s="12"/>
      <c r="B19" t="s" s="14">
        <v>62</v>
      </c>
      <c r="C19" t="s" s="16">
        <v>70</v>
      </c>
      <c r="D19" t="s" s="16">
        <v>71</v>
      </c>
      <c r="E19" t="s" s="16">
        <v>62</v>
      </c>
      <c r="F19" t="s" s="16">
        <v>64</v>
      </c>
      <c r="G19" t="s" s="26">
        <v>72</v>
      </c>
      <c r="H19" s="17">
        <f>3.85*1.1</f>
        <v>4.235</v>
      </c>
      <c r="I19" s="15"/>
      <c r="J19" s="15"/>
      <c r="K19" s="18">
        <v>1</v>
      </c>
      <c r="L19" s="15"/>
      <c r="M19" s="15"/>
      <c r="N19" t="s" s="16">
        <v>66</v>
      </c>
      <c r="O19" s="27"/>
      <c r="P19" t="s" s="20">
        <v>49</v>
      </c>
      <c r="Q19" t="s" s="20">
        <v>67</v>
      </c>
      <c r="R19" s="34"/>
      <c r="S19" s="28"/>
      <c r="T19" s="29">
        <f>S19*H19*102%</f>
        <v>0</v>
      </c>
      <c r="U19" s="30"/>
      <c r="V19" s="31"/>
    </row>
    <row r="20" ht="13.55" customHeight="1">
      <c r="A20" s="12"/>
      <c r="B20" t="s" s="14">
        <v>62</v>
      </c>
      <c r="C20" t="s" s="16">
        <v>73</v>
      </c>
      <c r="D20" t="s" s="16">
        <v>74</v>
      </c>
      <c r="E20" t="s" s="16">
        <v>62</v>
      </c>
      <c r="F20" t="s" s="16">
        <v>64</v>
      </c>
      <c r="G20" t="s" s="26">
        <v>65</v>
      </c>
      <c r="H20" s="17">
        <f>30/5*1.1</f>
        <v>6.6</v>
      </c>
      <c r="I20" s="15"/>
      <c r="J20" s="15"/>
      <c r="K20" s="18">
        <v>1</v>
      </c>
      <c r="L20" s="15"/>
      <c r="M20" s="15"/>
      <c r="N20" t="s" s="16">
        <v>66</v>
      </c>
      <c r="O20" t="s" s="33">
        <v>48</v>
      </c>
      <c r="P20" t="s" s="20">
        <v>49</v>
      </c>
      <c r="Q20" t="s" s="20">
        <v>67</v>
      </c>
      <c r="R20" s="34"/>
      <c r="S20" s="28"/>
      <c r="T20" s="29">
        <f>S20*H20*102%</f>
        <v>0</v>
      </c>
      <c r="U20" s="30"/>
      <c r="V20" s="31"/>
    </row>
    <row r="21" ht="13.55" customHeight="1">
      <c r="A21" s="12"/>
      <c r="B21" t="s" s="14">
        <v>62</v>
      </c>
      <c r="C21" t="s" s="16">
        <v>75</v>
      </c>
      <c r="D21" s="36"/>
      <c r="E21" t="s" s="16">
        <v>62</v>
      </c>
      <c r="F21" t="s" s="16">
        <v>64</v>
      </c>
      <c r="G21" t="s" s="26">
        <v>76</v>
      </c>
      <c r="H21" s="17">
        <f>7.65*1.1</f>
        <v>8.414999999999999</v>
      </c>
      <c r="I21" s="15"/>
      <c r="J21" s="15"/>
      <c r="K21" s="18">
        <v>1</v>
      </c>
      <c r="L21" s="15"/>
      <c r="M21" s="15"/>
      <c r="N21" t="s" s="16">
        <v>66</v>
      </c>
      <c r="O21" s="27"/>
      <c r="P21" t="s" s="20">
        <v>49</v>
      </c>
      <c r="Q21" t="s" s="20">
        <v>67</v>
      </c>
      <c r="R21" s="34"/>
      <c r="S21" s="28"/>
      <c r="T21" s="29">
        <f>S21*H21*102%</f>
        <v>0</v>
      </c>
      <c r="U21" s="30"/>
      <c r="V21" s="31"/>
    </row>
    <row r="22" ht="13.55" customHeight="1">
      <c r="A22" s="12"/>
      <c r="B22" t="s" s="14">
        <v>62</v>
      </c>
      <c r="C22" t="s" s="16">
        <v>77</v>
      </c>
      <c r="D22" s="36"/>
      <c r="E22" t="s" s="16">
        <v>62</v>
      </c>
      <c r="F22" t="s" s="16">
        <v>64</v>
      </c>
      <c r="G22" t="s" s="26">
        <v>78</v>
      </c>
      <c r="H22" s="17">
        <f>24/2*1.1</f>
        <v>13.2</v>
      </c>
      <c r="I22" s="15"/>
      <c r="J22" s="15"/>
      <c r="K22" s="18">
        <v>5</v>
      </c>
      <c r="L22" s="15"/>
      <c r="M22" s="15"/>
      <c r="N22" t="s" s="16">
        <v>66</v>
      </c>
      <c r="O22" t="s" s="33">
        <v>48</v>
      </c>
      <c r="P22" t="s" s="20">
        <v>49</v>
      </c>
      <c r="Q22" t="s" s="20">
        <v>67</v>
      </c>
      <c r="R22" s="34"/>
      <c r="S22" s="28"/>
      <c r="T22" s="29">
        <f>S22*H22*102%</f>
        <v>0</v>
      </c>
      <c r="U22" s="30"/>
      <c r="V22" s="31"/>
    </row>
    <row r="23" ht="13.55" customHeight="1">
      <c r="A23" s="12"/>
      <c r="B23" t="s" s="14">
        <v>62</v>
      </c>
      <c r="C23" t="s" s="16">
        <v>79</v>
      </c>
      <c r="D23" s="36"/>
      <c r="E23" t="s" s="16">
        <v>62</v>
      </c>
      <c r="F23" t="s" s="16">
        <v>64</v>
      </c>
      <c r="G23" t="s" s="26">
        <v>65</v>
      </c>
      <c r="H23" s="17">
        <f>52/5*1.1</f>
        <v>11.44</v>
      </c>
      <c r="I23" s="15"/>
      <c r="J23" s="15"/>
      <c r="K23" s="18">
        <v>5</v>
      </c>
      <c r="L23" s="15"/>
      <c r="M23" s="15"/>
      <c r="N23" t="s" s="16">
        <v>66</v>
      </c>
      <c r="O23" t="s" s="33">
        <v>48</v>
      </c>
      <c r="P23" t="s" s="20">
        <v>49</v>
      </c>
      <c r="Q23" t="s" s="20">
        <v>67</v>
      </c>
      <c r="R23" s="34"/>
      <c r="S23" s="28"/>
      <c r="T23" s="29">
        <f>S23*H23*102%</f>
        <v>0</v>
      </c>
      <c r="U23" s="30"/>
      <c r="V23" s="31"/>
    </row>
    <row r="24" ht="13.55" customHeight="1">
      <c r="A24" s="12"/>
      <c r="B24" t="s" s="14">
        <v>80</v>
      </c>
      <c r="C24" t="s" s="16">
        <v>81</v>
      </c>
      <c r="D24" t="s" s="16">
        <v>82</v>
      </c>
      <c r="E24" t="s" s="16">
        <v>80</v>
      </c>
      <c r="F24" t="s" s="16">
        <v>83</v>
      </c>
      <c r="G24" t="s" s="26">
        <v>84</v>
      </c>
      <c r="H24" s="18">
        <f t="shared" si="31" ref="H24:H27">1.74*1.4*2</f>
        <v>4.872</v>
      </c>
      <c r="I24" s="15"/>
      <c r="J24" s="15"/>
      <c r="K24" s="18">
        <v>20</v>
      </c>
      <c r="L24" s="15"/>
      <c r="M24" s="15"/>
      <c r="N24" t="s" s="16">
        <v>85</v>
      </c>
      <c r="O24" t="s" s="33">
        <v>48</v>
      </c>
      <c r="P24" t="s" s="20">
        <v>49</v>
      </c>
      <c r="Q24" t="s" s="20">
        <v>86</v>
      </c>
      <c r="R24" t="s" s="21">
        <v>27</v>
      </c>
      <c r="S24" s="28"/>
      <c r="T24" s="29">
        <f>S24*H24*102%</f>
        <v>0</v>
      </c>
      <c r="U24" s="30"/>
      <c r="V24" s="31"/>
    </row>
    <row r="25" ht="13.55" customHeight="1">
      <c r="A25" s="12"/>
      <c r="B25" t="s" s="14">
        <v>80</v>
      </c>
      <c r="C25" t="s" s="16">
        <v>87</v>
      </c>
      <c r="D25" t="s" s="16">
        <v>82</v>
      </c>
      <c r="E25" t="s" s="16">
        <v>80</v>
      </c>
      <c r="F25" t="s" s="16">
        <v>83</v>
      </c>
      <c r="G25" t="s" s="26">
        <v>84</v>
      </c>
      <c r="H25" s="18">
        <f t="shared" si="31"/>
        <v>4.872</v>
      </c>
      <c r="I25" s="15"/>
      <c r="J25" s="15"/>
      <c r="K25" s="18">
        <v>20</v>
      </c>
      <c r="L25" s="15"/>
      <c r="M25" s="15"/>
      <c r="N25" t="s" s="16">
        <v>85</v>
      </c>
      <c r="O25" t="s" s="33">
        <v>48</v>
      </c>
      <c r="P25" t="s" s="20">
        <v>49</v>
      </c>
      <c r="Q25" t="s" s="20">
        <v>86</v>
      </c>
      <c r="R25" t="s" s="21">
        <v>27</v>
      </c>
      <c r="S25" s="28"/>
      <c r="T25" s="29">
        <f>S25*H25*102%</f>
        <v>0</v>
      </c>
      <c r="U25" s="30"/>
      <c r="V25" s="31"/>
    </row>
    <row r="26" ht="13.55" customHeight="1">
      <c r="A26" s="12"/>
      <c r="B26" t="s" s="14">
        <v>80</v>
      </c>
      <c r="C26" t="s" s="16">
        <v>88</v>
      </c>
      <c r="D26" t="s" s="16">
        <v>82</v>
      </c>
      <c r="E26" t="s" s="16">
        <v>80</v>
      </c>
      <c r="F26" t="s" s="16">
        <v>83</v>
      </c>
      <c r="G26" t="s" s="26">
        <v>84</v>
      </c>
      <c r="H26" s="18">
        <f t="shared" si="31"/>
        <v>4.872</v>
      </c>
      <c r="I26" s="15"/>
      <c r="J26" s="15"/>
      <c r="K26" s="18">
        <v>20</v>
      </c>
      <c r="L26" s="15"/>
      <c r="M26" s="15"/>
      <c r="N26" t="s" s="16">
        <v>85</v>
      </c>
      <c r="O26" t="s" s="33">
        <v>48</v>
      </c>
      <c r="P26" t="s" s="20">
        <v>49</v>
      </c>
      <c r="Q26" t="s" s="20">
        <v>86</v>
      </c>
      <c r="R26" t="s" s="21">
        <v>27</v>
      </c>
      <c r="S26" s="28"/>
      <c r="T26" s="29">
        <f>S26*H26*102%</f>
        <v>0</v>
      </c>
      <c r="U26" s="30"/>
      <c r="V26" s="31"/>
    </row>
    <row r="27" ht="13.55" customHeight="1">
      <c r="A27" s="12"/>
      <c r="B27" t="s" s="14">
        <v>80</v>
      </c>
      <c r="C27" t="s" s="16">
        <v>89</v>
      </c>
      <c r="D27" t="s" s="16">
        <v>82</v>
      </c>
      <c r="E27" t="s" s="16">
        <v>80</v>
      </c>
      <c r="F27" t="s" s="16">
        <v>83</v>
      </c>
      <c r="G27" t="s" s="26">
        <v>84</v>
      </c>
      <c r="H27" s="18">
        <f t="shared" si="31"/>
        <v>4.872</v>
      </c>
      <c r="I27" s="15"/>
      <c r="J27" s="15"/>
      <c r="K27" s="18">
        <v>20</v>
      </c>
      <c r="L27" s="15"/>
      <c r="M27" s="15"/>
      <c r="N27" t="s" s="16">
        <v>85</v>
      </c>
      <c r="O27" t="s" s="33">
        <v>48</v>
      </c>
      <c r="P27" t="s" s="20">
        <v>49</v>
      </c>
      <c r="Q27" t="s" s="20">
        <v>86</v>
      </c>
      <c r="R27" t="s" s="21">
        <v>27</v>
      </c>
      <c r="S27" s="28"/>
      <c r="T27" s="29">
        <f>S27*H27*102%</f>
        <v>0</v>
      </c>
      <c r="U27" s="30"/>
      <c r="V27" s="31"/>
    </row>
    <row r="28" ht="13.55" customHeight="1">
      <c r="A28" s="12"/>
      <c r="B28" t="s" s="14">
        <v>80</v>
      </c>
      <c r="C28" t="s" s="16">
        <v>90</v>
      </c>
      <c r="D28" t="s" s="16">
        <v>91</v>
      </c>
      <c r="E28" t="s" s="16">
        <v>80</v>
      </c>
      <c r="F28" t="s" s="16">
        <v>83</v>
      </c>
      <c r="G28" s="32">
        <v>19</v>
      </c>
      <c r="H28" s="18">
        <f>12.77*1.4</f>
        <v>17.878</v>
      </c>
      <c r="I28" s="15"/>
      <c r="J28" s="15"/>
      <c r="K28" s="18">
        <v>6</v>
      </c>
      <c r="L28" s="15"/>
      <c r="M28" s="15"/>
      <c r="N28" t="s" s="16">
        <v>85</v>
      </c>
      <c r="O28" s="27"/>
      <c r="P28" t="s" s="20">
        <v>49</v>
      </c>
      <c r="Q28" t="s" s="20">
        <v>86</v>
      </c>
      <c r="R28" t="s" s="21">
        <v>27</v>
      </c>
      <c r="S28" s="28"/>
      <c r="T28" s="29">
        <f>S28*H28*102%</f>
        <v>0</v>
      </c>
      <c r="U28" s="30"/>
      <c r="V28" s="31"/>
    </row>
    <row r="29" ht="13.55" customHeight="1">
      <c r="A29" s="12"/>
      <c r="B29" t="s" s="14">
        <v>92</v>
      </c>
      <c r="C29" t="s" s="16">
        <v>93</v>
      </c>
      <c r="D29" t="s" s="16">
        <v>94</v>
      </c>
      <c r="E29" t="s" s="16">
        <v>92</v>
      </c>
      <c r="F29" t="s" s="16">
        <v>22</v>
      </c>
      <c r="G29" t="s" s="26">
        <v>95</v>
      </c>
      <c r="H29" s="17">
        <f>2.5*4.83</f>
        <v>12.075</v>
      </c>
      <c r="I29" s="15"/>
      <c r="J29" s="15"/>
      <c r="K29" s="18">
        <v>2</v>
      </c>
      <c r="L29" s="15"/>
      <c r="M29" s="15"/>
      <c r="N29" t="s" s="16">
        <v>66</v>
      </c>
      <c r="O29" t="s" s="33">
        <v>48</v>
      </c>
      <c r="P29" t="s" s="20">
        <v>96</v>
      </c>
      <c r="Q29" t="s" s="20">
        <v>97</v>
      </c>
      <c r="R29" t="s" s="21">
        <v>27</v>
      </c>
      <c r="S29" s="28"/>
      <c r="T29" s="29">
        <f>S29*H29*102%</f>
        <v>0</v>
      </c>
      <c r="U29" s="30"/>
      <c r="V29" s="31"/>
    </row>
    <row r="30" ht="13.55" customHeight="1">
      <c r="A30" s="12"/>
      <c r="B30" t="s" s="14">
        <v>92</v>
      </c>
      <c r="C30" t="s" s="16">
        <v>98</v>
      </c>
      <c r="D30" t="s" s="16">
        <v>94</v>
      </c>
      <c r="E30" t="s" s="16">
        <v>92</v>
      </c>
      <c r="F30" t="s" s="16">
        <v>22</v>
      </c>
      <c r="G30" t="s" s="26">
        <v>99</v>
      </c>
      <c r="H30" s="17">
        <v>3.43</v>
      </c>
      <c r="I30" s="15"/>
      <c r="J30" s="15"/>
      <c r="K30" s="18">
        <v>6</v>
      </c>
      <c r="L30" s="15"/>
      <c r="M30" s="15"/>
      <c r="N30" t="s" s="16">
        <v>31</v>
      </c>
      <c r="O30" s="27"/>
      <c r="P30" t="s" s="20">
        <v>96</v>
      </c>
      <c r="Q30" t="s" s="20">
        <v>97</v>
      </c>
      <c r="R30" s="34"/>
      <c r="S30" s="28"/>
      <c r="T30" s="29">
        <f>S30*H30*102%</f>
        <v>0</v>
      </c>
      <c r="U30" s="30"/>
      <c r="V30" s="31"/>
    </row>
    <row r="31" ht="13.55" customHeight="1">
      <c r="A31" s="12"/>
      <c r="B31" t="s" s="14">
        <v>92</v>
      </c>
      <c r="C31" t="s" s="16">
        <v>100</v>
      </c>
      <c r="D31" t="s" s="16">
        <v>94</v>
      </c>
      <c r="E31" t="s" s="16">
        <v>92</v>
      </c>
      <c r="F31" t="s" s="16">
        <v>22</v>
      </c>
      <c r="G31" t="s" s="26">
        <v>101</v>
      </c>
      <c r="H31" s="17">
        <v>7</v>
      </c>
      <c r="I31" s="15"/>
      <c r="J31" s="15"/>
      <c r="K31" s="18">
        <v>12</v>
      </c>
      <c r="L31" s="15"/>
      <c r="M31" s="15"/>
      <c r="N31" t="s" s="16">
        <v>102</v>
      </c>
      <c r="O31" s="27"/>
      <c r="P31" t="s" s="20">
        <v>96</v>
      </c>
      <c r="Q31" t="s" s="20">
        <v>97</v>
      </c>
      <c r="R31" t="s" s="21">
        <v>27</v>
      </c>
      <c r="S31" s="28"/>
      <c r="T31" s="29">
        <f>S31*H31*102%</f>
        <v>0</v>
      </c>
      <c r="U31" s="30"/>
      <c r="V31" s="31"/>
    </row>
    <row r="32" ht="13.55" customHeight="1">
      <c r="A32" s="12"/>
      <c r="B32" t="s" s="14">
        <v>92</v>
      </c>
      <c r="C32" t="s" s="16">
        <v>103</v>
      </c>
      <c r="D32" t="s" s="16">
        <v>104</v>
      </c>
      <c r="E32" t="s" s="16">
        <v>92</v>
      </c>
      <c r="F32" t="s" s="16">
        <v>105</v>
      </c>
      <c r="G32" t="s" s="26">
        <v>106</v>
      </c>
      <c r="H32" s="17">
        <v>5.81</v>
      </c>
      <c r="I32" s="15"/>
      <c r="J32" s="15"/>
      <c r="K32" s="18">
        <v>5</v>
      </c>
      <c r="L32" s="15"/>
      <c r="M32" s="15"/>
      <c r="N32" t="s" s="16">
        <v>66</v>
      </c>
      <c r="O32" t="s" s="33">
        <v>48</v>
      </c>
      <c r="P32" t="s" s="20">
        <v>96</v>
      </c>
      <c r="Q32" t="s" s="20">
        <v>97</v>
      </c>
      <c r="R32" s="34"/>
      <c r="S32" s="28"/>
      <c r="T32" s="29">
        <f>S32*H32*102%</f>
        <v>0</v>
      </c>
      <c r="U32" s="30"/>
      <c r="V32" s="31"/>
    </row>
    <row r="33" ht="13.55" customHeight="1">
      <c r="A33" s="12"/>
      <c r="B33" t="s" s="14">
        <v>92</v>
      </c>
      <c r="C33" t="s" s="16">
        <v>107</v>
      </c>
      <c r="D33" t="s" s="16">
        <v>94</v>
      </c>
      <c r="E33" t="s" s="16">
        <v>92</v>
      </c>
      <c r="F33" t="s" s="16">
        <v>22</v>
      </c>
      <c r="G33" t="s" s="26">
        <v>106</v>
      </c>
      <c r="H33" s="17">
        <v>6.23</v>
      </c>
      <c r="I33" s="15"/>
      <c r="J33" s="15"/>
      <c r="K33" s="18">
        <v>5</v>
      </c>
      <c r="L33" s="15"/>
      <c r="M33" s="15"/>
      <c r="N33" t="s" s="16">
        <v>66</v>
      </c>
      <c r="O33" t="s" s="33">
        <v>48</v>
      </c>
      <c r="P33" t="s" s="20">
        <v>96</v>
      </c>
      <c r="Q33" t="s" s="20">
        <v>97</v>
      </c>
      <c r="R33" t="s" s="21">
        <v>27</v>
      </c>
      <c r="S33" s="28"/>
      <c r="T33" s="29">
        <f>S33*H33*102%</f>
        <v>0</v>
      </c>
      <c r="U33" s="30"/>
      <c r="V33" s="31"/>
    </row>
    <row r="34" ht="13.55" customHeight="1">
      <c r="A34" s="12"/>
      <c r="B34" t="s" s="14">
        <v>92</v>
      </c>
      <c r="C34" t="s" s="16">
        <v>108</v>
      </c>
      <c r="D34" t="s" s="16">
        <v>94</v>
      </c>
      <c r="E34" t="s" s="16">
        <v>92</v>
      </c>
      <c r="F34" t="s" s="16">
        <v>22</v>
      </c>
      <c r="G34" t="s" s="26">
        <v>95</v>
      </c>
      <c r="H34" s="17">
        <f>4.34*2.5</f>
        <v>10.85</v>
      </c>
      <c r="I34" s="15"/>
      <c r="J34" s="15"/>
      <c r="K34" s="18">
        <v>2</v>
      </c>
      <c r="L34" s="15"/>
      <c r="M34" s="15"/>
      <c r="N34" t="s" s="16">
        <v>66</v>
      </c>
      <c r="O34" t="s" s="33">
        <v>48</v>
      </c>
      <c r="P34" t="s" s="20">
        <v>96</v>
      </c>
      <c r="Q34" t="s" s="20">
        <v>97</v>
      </c>
      <c r="R34" s="34"/>
      <c r="S34" s="28"/>
      <c r="T34" s="29">
        <f>S34*H34*102%</f>
        <v>0</v>
      </c>
      <c r="U34" s="30"/>
      <c r="V34" s="31"/>
    </row>
    <row r="35" ht="13.55" customHeight="1">
      <c r="A35" s="12"/>
      <c r="B35" t="s" s="14">
        <v>92</v>
      </c>
      <c r="C35" t="s" s="16">
        <v>109</v>
      </c>
      <c r="D35" t="s" s="16">
        <v>94</v>
      </c>
      <c r="E35" t="s" s="16">
        <v>92</v>
      </c>
      <c r="F35" t="s" s="16">
        <v>22</v>
      </c>
      <c r="G35" t="s" s="26">
        <v>95</v>
      </c>
      <c r="H35" s="17">
        <f>2.5*5.18</f>
        <v>12.95</v>
      </c>
      <c r="I35" s="15"/>
      <c r="J35" s="15"/>
      <c r="K35" s="18">
        <v>2</v>
      </c>
      <c r="L35" s="15"/>
      <c r="M35" s="15"/>
      <c r="N35" t="s" s="16">
        <v>66</v>
      </c>
      <c r="O35" t="s" s="33">
        <v>48</v>
      </c>
      <c r="P35" t="s" s="20">
        <v>96</v>
      </c>
      <c r="Q35" t="s" s="20">
        <v>97</v>
      </c>
      <c r="R35" s="34"/>
      <c r="S35" s="28"/>
      <c r="T35" s="29">
        <f>S35*H35*102%</f>
        <v>0</v>
      </c>
      <c r="U35" s="30"/>
      <c r="V35" s="31"/>
    </row>
    <row r="36" ht="13.55" customHeight="1">
      <c r="A36" s="12"/>
      <c r="B36" t="s" s="14">
        <v>92</v>
      </c>
      <c r="C36" t="s" s="16">
        <v>110</v>
      </c>
      <c r="D36" t="s" s="16">
        <v>94</v>
      </c>
      <c r="E36" t="s" s="16">
        <v>92</v>
      </c>
      <c r="F36" t="s" s="16">
        <v>22</v>
      </c>
      <c r="G36" t="s" s="26">
        <v>72</v>
      </c>
      <c r="H36" s="17">
        <f>74/8</f>
        <v>9.25</v>
      </c>
      <c r="I36" s="15"/>
      <c r="J36" s="15"/>
      <c r="K36" s="18">
        <v>8</v>
      </c>
      <c r="L36" s="15"/>
      <c r="M36" s="15"/>
      <c r="N36" t="s" s="16">
        <v>111</v>
      </c>
      <c r="O36" t="s" s="33">
        <v>48</v>
      </c>
      <c r="P36" t="s" s="20">
        <v>96</v>
      </c>
      <c r="Q36" t="s" s="20">
        <v>97</v>
      </c>
      <c r="R36" t="s" s="21">
        <v>27</v>
      </c>
      <c r="S36" s="28"/>
      <c r="T36" s="29">
        <f>S36*H36*102%</f>
        <v>0</v>
      </c>
      <c r="U36" s="30"/>
      <c r="V36" s="31"/>
    </row>
    <row r="37" ht="13.55" customHeight="1">
      <c r="A37" s="12"/>
      <c r="B37" t="s" s="14">
        <v>92</v>
      </c>
      <c r="C37" t="s" s="16">
        <v>112</v>
      </c>
      <c r="D37" s="15"/>
      <c r="E37" t="s" s="16">
        <v>92</v>
      </c>
      <c r="F37" t="s" s="16">
        <v>22</v>
      </c>
      <c r="G37" t="s" s="26">
        <v>113</v>
      </c>
      <c r="H37" s="17">
        <v>16.8</v>
      </c>
      <c r="I37" s="15"/>
      <c r="J37" s="15"/>
      <c r="K37" s="18">
        <v>1</v>
      </c>
      <c r="L37" s="15"/>
      <c r="M37" s="15"/>
      <c r="N37" t="s" s="16">
        <v>85</v>
      </c>
      <c r="O37" s="27"/>
      <c r="P37" t="s" s="20">
        <v>96</v>
      </c>
      <c r="Q37" t="s" s="20">
        <v>97</v>
      </c>
      <c r="R37" t="s" s="21">
        <v>27</v>
      </c>
      <c r="S37" s="28"/>
      <c r="T37" s="29">
        <f>S37*H37*102%</f>
        <v>0</v>
      </c>
      <c r="U37" s="30"/>
      <c r="V37" s="31"/>
    </row>
    <row r="38" ht="13.55" customHeight="1">
      <c r="A38" s="12"/>
      <c r="B38" t="s" s="14">
        <v>92</v>
      </c>
      <c r="C38" t="s" s="16">
        <v>114</v>
      </c>
      <c r="D38" s="15"/>
      <c r="E38" t="s" s="16">
        <v>92</v>
      </c>
      <c r="F38" t="s" s="16">
        <v>22</v>
      </c>
      <c r="G38" t="s" s="26">
        <v>113</v>
      </c>
      <c r="H38" s="17">
        <v>21.7</v>
      </c>
      <c r="I38" s="15"/>
      <c r="J38" s="15"/>
      <c r="K38" s="18">
        <v>1</v>
      </c>
      <c r="L38" s="15"/>
      <c r="M38" s="15"/>
      <c r="N38" t="s" s="16">
        <v>85</v>
      </c>
      <c r="O38" s="27"/>
      <c r="P38" t="s" s="20">
        <v>96</v>
      </c>
      <c r="Q38" t="s" s="20">
        <v>97</v>
      </c>
      <c r="R38" t="s" s="21">
        <v>27</v>
      </c>
      <c r="S38" s="28"/>
      <c r="T38" s="29">
        <f>S38*H38*102%</f>
        <v>0</v>
      </c>
      <c r="U38" s="30"/>
      <c r="V38" s="31"/>
    </row>
    <row r="39" ht="13.55" customHeight="1">
      <c r="A39" s="12"/>
      <c r="B39" t="s" s="14">
        <v>92</v>
      </c>
      <c r="C39" t="s" s="16">
        <v>115</v>
      </c>
      <c r="D39" t="s" s="16">
        <v>94</v>
      </c>
      <c r="E39" t="s" s="16">
        <v>92</v>
      </c>
      <c r="F39" t="s" s="16">
        <v>22</v>
      </c>
      <c r="G39" t="s" s="26">
        <v>106</v>
      </c>
      <c r="H39" s="17">
        <v>6.72</v>
      </c>
      <c r="I39" s="15"/>
      <c r="J39" s="15"/>
      <c r="K39" s="18">
        <v>5</v>
      </c>
      <c r="L39" s="15"/>
      <c r="M39" s="15"/>
      <c r="N39" t="s" s="16">
        <v>66</v>
      </c>
      <c r="O39" t="s" s="33">
        <v>48</v>
      </c>
      <c r="P39" t="s" s="20">
        <v>96</v>
      </c>
      <c r="Q39" t="s" s="20">
        <v>97</v>
      </c>
      <c r="R39" s="34"/>
      <c r="S39" s="28"/>
      <c r="T39" s="29">
        <f>S39*H39*102%</f>
        <v>0</v>
      </c>
      <c r="U39" s="30"/>
      <c r="V39" s="31"/>
    </row>
    <row r="40" ht="13.55" customHeight="1">
      <c r="A40" s="12"/>
      <c r="B40" t="s" s="14">
        <v>92</v>
      </c>
      <c r="C40" t="s" s="16">
        <v>116</v>
      </c>
      <c r="D40" t="s" s="16">
        <v>94</v>
      </c>
      <c r="E40" t="s" s="16">
        <v>92</v>
      </c>
      <c r="F40" t="s" s="16">
        <v>117</v>
      </c>
      <c r="G40" t="s" s="26">
        <v>106</v>
      </c>
      <c r="H40" s="17">
        <v>8.050000000000001</v>
      </c>
      <c r="I40" s="15"/>
      <c r="J40" s="15"/>
      <c r="K40" s="18">
        <v>5</v>
      </c>
      <c r="L40" s="15"/>
      <c r="M40" s="15"/>
      <c r="N40" t="s" s="16">
        <v>66</v>
      </c>
      <c r="O40" t="s" s="33">
        <v>48</v>
      </c>
      <c r="P40" t="s" s="20">
        <v>96</v>
      </c>
      <c r="Q40" t="s" s="20">
        <v>97</v>
      </c>
      <c r="R40" s="34"/>
      <c r="S40" s="28"/>
      <c r="T40" s="29">
        <f>S40*H40*102%</f>
        <v>0</v>
      </c>
      <c r="U40" s="30"/>
      <c r="V40" s="31"/>
    </row>
    <row r="41" ht="13.55" customHeight="1">
      <c r="A41" t="s" s="37">
        <v>118</v>
      </c>
      <c r="B41" t="s" s="14">
        <v>92</v>
      </c>
      <c r="C41" t="s" s="16">
        <v>119</v>
      </c>
      <c r="D41" t="s" s="16">
        <v>94</v>
      </c>
      <c r="E41" t="s" s="16">
        <v>92</v>
      </c>
      <c r="F41" t="s" s="16">
        <v>22</v>
      </c>
      <c r="G41" t="s" s="26">
        <v>95</v>
      </c>
      <c r="H41" s="17">
        <f>2.5*4.27</f>
        <v>10.675</v>
      </c>
      <c r="I41" s="15"/>
      <c r="J41" s="15"/>
      <c r="K41" s="18">
        <v>2</v>
      </c>
      <c r="L41" s="15"/>
      <c r="M41" s="15"/>
      <c r="N41" t="s" s="16">
        <v>66</v>
      </c>
      <c r="O41" t="s" s="33">
        <v>48</v>
      </c>
      <c r="P41" t="s" s="20">
        <v>96</v>
      </c>
      <c r="Q41" t="s" s="20">
        <v>97</v>
      </c>
      <c r="R41" s="34"/>
      <c r="S41" s="28"/>
      <c r="T41" s="29">
        <f>S41*H41*102%</f>
        <v>0</v>
      </c>
      <c r="U41" s="30"/>
      <c r="V41" s="31"/>
    </row>
    <row r="42" ht="13.55" customHeight="1">
      <c r="A42" s="12"/>
      <c r="B42" t="s" s="14">
        <v>92</v>
      </c>
      <c r="C42" t="s" s="16">
        <v>120</v>
      </c>
      <c r="D42" t="s" s="16">
        <v>94</v>
      </c>
      <c r="E42" t="s" s="16">
        <v>92</v>
      </c>
      <c r="F42" t="s" s="16">
        <v>22</v>
      </c>
      <c r="G42" t="s" s="26">
        <v>106</v>
      </c>
      <c r="H42" s="17">
        <v>4.13</v>
      </c>
      <c r="I42" s="15"/>
      <c r="J42" s="15"/>
      <c r="K42" s="18">
        <v>5</v>
      </c>
      <c r="L42" s="15"/>
      <c r="M42" s="15"/>
      <c r="N42" t="s" s="16">
        <v>66</v>
      </c>
      <c r="O42" t="s" s="33">
        <v>48</v>
      </c>
      <c r="P42" t="s" s="20">
        <v>96</v>
      </c>
      <c r="Q42" t="s" s="20">
        <v>97</v>
      </c>
      <c r="R42" t="s" s="21">
        <v>27</v>
      </c>
      <c r="S42" s="28"/>
      <c r="T42" s="29">
        <f>S42*H42*102%</f>
        <v>0</v>
      </c>
      <c r="U42" s="30"/>
      <c r="V42" s="31"/>
    </row>
    <row r="43" ht="13.55" customHeight="1">
      <c r="A43" s="12"/>
      <c r="B43" t="s" s="14">
        <v>92</v>
      </c>
      <c r="C43" t="s" s="16">
        <v>121</v>
      </c>
      <c r="D43" t="s" s="16">
        <v>94</v>
      </c>
      <c r="E43" t="s" s="16">
        <v>92</v>
      </c>
      <c r="F43" t="s" s="16">
        <v>122</v>
      </c>
      <c r="G43" t="s" s="26">
        <v>106</v>
      </c>
      <c r="H43" s="17">
        <v>10.78</v>
      </c>
      <c r="I43" s="15"/>
      <c r="J43" s="15"/>
      <c r="K43" s="18">
        <v>5</v>
      </c>
      <c r="L43" s="15"/>
      <c r="M43" s="15"/>
      <c r="N43" t="s" s="16">
        <v>66</v>
      </c>
      <c r="O43" t="s" s="33">
        <v>48</v>
      </c>
      <c r="P43" t="s" s="20">
        <v>96</v>
      </c>
      <c r="Q43" t="s" s="20">
        <v>97</v>
      </c>
      <c r="R43" s="34"/>
      <c r="S43" s="28"/>
      <c r="T43" s="29">
        <f>S43*H43*102%</f>
        <v>0</v>
      </c>
      <c r="U43" s="30"/>
      <c r="V43" s="31"/>
    </row>
    <row r="44" ht="13.55" customHeight="1">
      <c r="A44" s="12"/>
      <c r="B44" t="s" s="14">
        <v>92</v>
      </c>
      <c r="C44" t="s" s="16">
        <v>123</v>
      </c>
      <c r="D44" t="s" s="16">
        <v>94</v>
      </c>
      <c r="E44" t="s" s="16">
        <v>92</v>
      </c>
      <c r="F44" t="s" s="16">
        <v>22</v>
      </c>
      <c r="G44" t="s" s="26">
        <v>33</v>
      </c>
      <c r="H44" s="17">
        <v>7.41</v>
      </c>
      <c r="I44" s="15"/>
      <c r="J44" s="15"/>
      <c r="K44" s="18">
        <v>6</v>
      </c>
      <c r="L44" s="15"/>
      <c r="M44" s="15"/>
      <c r="N44" t="s" s="16">
        <v>24</v>
      </c>
      <c r="O44" s="27"/>
      <c r="P44" t="s" s="20">
        <v>96</v>
      </c>
      <c r="Q44" t="s" s="20">
        <v>97</v>
      </c>
      <c r="R44" t="s" s="21">
        <v>124</v>
      </c>
      <c r="S44" s="28"/>
      <c r="T44" s="29">
        <f>S44*H44*102%</f>
        <v>0</v>
      </c>
      <c r="U44" s="30"/>
      <c r="V44" s="31"/>
    </row>
    <row r="45" ht="13.55" customHeight="1">
      <c r="A45" t="s" s="37">
        <v>118</v>
      </c>
      <c r="B45" t="s" s="14">
        <v>92</v>
      </c>
      <c r="C45" t="s" s="16">
        <v>125</v>
      </c>
      <c r="D45" t="s" s="16">
        <v>94</v>
      </c>
      <c r="E45" t="s" s="16">
        <v>92</v>
      </c>
      <c r="F45" t="s" s="16">
        <v>22</v>
      </c>
      <c r="G45" t="s" s="26">
        <v>30</v>
      </c>
      <c r="H45" s="17">
        <v>15.33</v>
      </c>
      <c r="I45" s="15"/>
      <c r="J45" s="15"/>
      <c r="K45" s="18">
        <v>6</v>
      </c>
      <c r="L45" s="15"/>
      <c r="M45" s="15"/>
      <c r="N45" t="s" s="16">
        <v>31</v>
      </c>
      <c r="O45" s="27"/>
      <c r="P45" t="s" s="20">
        <v>96</v>
      </c>
      <c r="Q45" t="s" s="20">
        <v>97</v>
      </c>
      <c r="R45" t="s" s="21">
        <v>27</v>
      </c>
      <c r="S45" s="28"/>
      <c r="T45" s="29">
        <f>S45*H45*102%</f>
        <v>0</v>
      </c>
      <c r="U45" s="30"/>
      <c r="V45" s="31"/>
    </row>
    <row r="46" ht="13.55" customHeight="1">
      <c r="A46" s="12"/>
      <c r="B46" t="s" s="14">
        <v>92</v>
      </c>
      <c r="C46" t="s" s="16">
        <v>126</v>
      </c>
      <c r="D46" t="s" s="16">
        <v>94</v>
      </c>
      <c r="E46" t="s" s="16">
        <v>92</v>
      </c>
      <c r="F46" t="s" s="16">
        <v>22</v>
      </c>
      <c r="G46" t="s" s="26">
        <v>127</v>
      </c>
      <c r="H46" s="17">
        <v>12.95</v>
      </c>
      <c r="I46" s="15"/>
      <c r="J46" s="15"/>
      <c r="K46" s="18">
        <v>6</v>
      </c>
      <c r="L46" s="15"/>
      <c r="M46" s="15"/>
      <c r="N46" t="s" s="16">
        <v>31</v>
      </c>
      <c r="O46" s="27"/>
      <c r="P46" t="s" s="20">
        <v>96</v>
      </c>
      <c r="Q46" t="s" s="20">
        <v>97</v>
      </c>
      <c r="R46" t="s" s="21">
        <v>27</v>
      </c>
      <c r="S46" s="28"/>
      <c r="T46" s="29">
        <f>S46*H46*102%</f>
        <v>0</v>
      </c>
      <c r="U46" s="30"/>
      <c r="V46" s="31"/>
    </row>
    <row r="47" ht="13.55" customHeight="1">
      <c r="A47" s="12"/>
      <c r="B47" t="s" s="14">
        <v>92</v>
      </c>
      <c r="C47" t="s" s="16">
        <v>128</v>
      </c>
      <c r="D47" t="s" s="16">
        <v>94</v>
      </c>
      <c r="E47" t="s" s="16">
        <v>92</v>
      </c>
      <c r="F47" t="s" s="16">
        <v>22</v>
      </c>
      <c r="G47" t="s" s="26">
        <v>33</v>
      </c>
      <c r="H47" s="17">
        <v>3.06</v>
      </c>
      <c r="I47" s="15"/>
      <c r="J47" s="15"/>
      <c r="K47" s="18">
        <v>6</v>
      </c>
      <c r="L47" s="15"/>
      <c r="M47" s="15"/>
      <c r="N47" t="s" s="16">
        <v>24</v>
      </c>
      <c r="O47" s="27"/>
      <c r="P47" t="s" s="20">
        <v>96</v>
      </c>
      <c r="Q47" t="s" s="20">
        <v>97</v>
      </c>
      <c r="R47" t="s" s="21">
        <v>124</v>
      </c>
      <c r="S47" s="28"/>
      <c r="T47" s="29">
        <f>S47*H47*102%</f>
        <v>0</v>
      </c>
      <c r="U47" s="30"/>
      <c r="V47" s="31"/>
    </row>
    <row r="48" ht="13.55" customHeight="1">
      <c r="A48" s="12"/>
      <c r="B48" t="s" s="14">
        <v>92</v>
      </c>
      <c r="C48" t="s" s="16">
        <v>129</v>
      </c>
      <c r="D48" t="s" s="16">
        <v>94</v>
      </c>
      <c r="E48" t="s" s="16">
        <v>92</v>
      </c>
      <c r="F48" t="s" s="16">
        <v>22</v>
      </c>
      <c r="G48" t="s" s="26">
        <v>106</v>
      </c>
      <c r="H48" s="17">
        <v>11.2</v>
      </c>
      <c r="I48" s="15"/>
      <c r="J48" s="15"/>
      <c r="K48" s="18">
        <v>5</v>
      </c>
      <c r="L48" s="15"/>
      <c r="M48" s="15"/>
      <c r="N48" t="s" s="16">
        <v>130</v>
      </c>
      <c r="O48" t="s" s="33">
        <v>48</v>
      </c>
      <c r="P48" t="s" s="20">
        <v>96</v>
      </c>
      <c r="Q48" t="s" s="20">
        <v>97</v>
      </c>
      <c r="R48" s="34"/>
      <c r="S48" s="28"/>
      <c r="T48" s="29">
        <f>S48*H48*102%</f>
        <v>0</v>
      </c>
      <c r="U48" s="30"/>
      <c r="V48" s="31"/>
    </row>
    <row r="49" ht="13.55" customHeight="1">
      <c r="A49" t="s" s="37">
        <v>118</v>
      </c>
      <c r="B49" t="s" s="14">
        <v>92</v>
      </c>
      <c r="C49" t="s" s="16">
        <v>131</v>
      </c>
      <c r="D49" t="s" s="16">
        <v>94</v>
      </c>
      <c r="E49" t="s" s="16">
        <v>92</v>
      </c>
      <c r="F49" t="s" s="16">
        <v>22</v>
      </c>
      <c r="G49" t="s" s="26">
        <v>106</v>
      </c>
      <c r="H49" s="17">
        <v>11.2</v>
      </c>
      <c r="I49" s="15"/>
      <c r="J49" s="15"/>
      <c r="K49" s="18">
        <v>5</v>
      </c>
      <c r="L49" s="15"/>
      <c r="M49" s="15"/>
      <c r="N49" t="s" s="16">
        <v>130</v>
      </c>
      <c r="O49" t="s" s="33">
        <v>48</v>
      </c>
      <c r="P49" t="s" s="20">
        <v>96</v>
      </c>
      <c r="Q49" t="s" s="20">
        <v>97</v>
      </c>
      <c r="R49" s="34"/>
      <c r="S49" s="28"/>
      <c r="T49" s="29">
        <f>S49*H49*102%</f>
        <v>0</v>
      </c>
      <c r="U49" s="30"/>
      <c r="V49" s="31"/>
    </row>
    <row r="50" ht="13.55" customHeight="1">
      <c r="A50" s="12"/>
      <c r="B50" t="s" s="14">
        <v>92</v>
      </c>
      <c r="C50" t="s" s="16">
        <v>132</v>
      </c>
      <c r="D50" t="s" s="16">
        <v>94</v>
      </c>
      <c r="E50" t="s" s="16">
        <v>92</v>
      </c>
      <c r="F50" t="s" s="16">
        <v>22</v>
      </c>
      <c r="G50" t="s" s="26">
        <v>133</v>
      </c>
      <c r="H50" s="17">
        <v>5.37</v>
      </c>
      <c r="I50" s="15"/>
      <c r="J50" s="15"/>
      <c r="K50" s="18">
        <v>8</v>
      </c>
      <c r="L50" s="15"/>
      <c r="M50" s="15"/>
      <c r="N50" t="s" s="16">
        <v>24</v>
      </c>
      <c r="O50" s="27"/>
      <c r="P50" t="s" s="20">
        <v>96</v>
      </c>
      <c r="Q50" t="s" s="20">
        <v>97</v>
      </c>
      <c r="R50" t="s" s="21">
        <v>124</v>
      </c>
      <c r="S50" s="28"/>
      <c r="T50" s="29">
        <f>S50*H50*102%</f>
        <v>0</v>
      </c>
      <c r="U50" s="30"/>
      <c r="V50" s="31"/>
    </row>
    <row r="51" ht="13.55" customHeight="1">
      <c r="A51" s="12"/>
      <c r="B51" t="s" s="14">
        <v>92</v>
      </c>
      <c r="C51" t="s" s="16">
        <v>134</v>
      </c>
      <c r="D51" t="s" s="16">
        <v>94</v>
      </c>
      <c r="E51" t="s" s="16">
        <v>92</v>
      </c>
      <c r="F51" t="s" s="16">
        <v>22</v>
      </c>
      <c r="G51" t="s" s="26">
        <v>106</v>
      </c>
      <c r="H51" s="17">
        <f>8.4</f>
        <v>8.4</v>
      </c>
      <c r="I51" s="15"/>
      <c r="J51" s="15"/>
      <c r="K51" s="18">
        <v>5</v>
      </c>
      <c r="L51" s="15"/>
      <c r="M51" s="15"/>
      <c r="N51" t="s" s="16">
        <v>66</v>
      </c>
      <c r="O51" t="s" s="33">
        <v>48</v>
      </c>
      <c r="P51" t="s" s="20">
        <v>96</v>
      </c>
      <c r="Q51" t="s" s="20">
        <v>97</v>
      </c>
      <c r="R51" t="s" s="21">
        <v>27</v>
      </c>
      <c r="S51" s="28"/>
      <c r="T51" s="29">
        <f>S51*H51*102%</f>
        <v>0</v>
      </c>
      <c r="U51" s="30"/>
      <c r="V51" s="31"/>
    </row>
    <row r="52" ht="13.55" customHeight="1">
      <c r="A52" s="12"/>
      <c r="B52" t="s" s="14">
        <v>92</v>
      </c>
      <c r="C52" t="s" s="16">
        <v>135</v>
      </c>
      <c r="D52" t="s" s="16">
        <v>94</v>
      </c>
      <c r="E52" t="s" s="16">
        <v>92</v>
      </c>
      <c r="F52" t="s" s="16">
        <v>22</v>
      </c>
      <c r="G52" t="s" s="26">
        <v>106</v>
      </c>
      <c r="H52" s="17">
        <v>17.75</v>
      </c>
      <c r="I52" s="15"/>
      <c r="J52" s="15"/>
      <c r="K52" s="18">
        <v>5</v>
      </c>
      <c r="L52" s="15"/>
      <c r="M52" s="15"/>
      <c r="N52" t="s" s="16">
        <v>66</v>
      </c>
      <c r="O52" t="s" s="33">
        <v>48</v>
      </c>
      <c r="P52" t="s" s="20">
        <v>96</v>
      </c>
      <c r="Q52" t="s" s="20">
        <v>97</v>
      </c>
      <c r="R52" s="34"/>
      <c r="S52" s="28"/>
      <c r="T52" s="29">
        <f>S52*H52*102%</f>
        <v>0</v>
      </c>
      <c r="U52" s="30"/>
      <c r="V52" s="31"/>
    </row>
    <row r="53" ht="13.55" customHeight="1">
      <c r="A53" s="12"/>
      <c r="B53" t="s" s="14">
        <v>92</v>
      </c>
      <c r="C53" t="s" s="16">
        <v>136</v>
      </c>
      <c r="D53" t="s" s="16">
        <v>94</v>
      </c>
      <c r="E53" t="s" s="16">
        <v>92</v>
      </c>
      <c r="F53" t="s" s="16">
        <v>22</v>
      </c>
      <c r="G53" t="s" s="26">
        <v>133</v>
      </c>
      <c r="H53" s="17">
        <v>2.38</v>
      </c>
      <c r="I53" s="15"/>
      <c r="J53" s="15"/>
      <c r="K53" s="18">
        <v>8</v>
      </c>
      <c r="L53" s="15"/>
      <c r="M53" s="15"/>
      <c r="N53" t="s" s="16">
        <v>24</v>
      </c>
      <c r="O53" s="27"/>
      <c r="P53" t="s" s="20">
        <v>96</v>
      </c>
      <c r="Q53" t="s" s="20">
        <v>97</v>
      </c>
      <c r="R53" t="s" s="21">
        <v>124</v>
      </c>
      <c r="S53" s="28"/>
      <c r="T53" s="29">
        <f>S53*H53*102%</f>
        <v>0</v>
      </c>
      <c r="U53" s="30"/>
      <c r="V53" s="31"/>
    </row>
    <row r="54" ht="13.55" customHeight="1">
      <c r="A54" s="12"/>
      <c r="B54" t="s" s="14">
        <v>92</v>
      </c>
      <c r="C54" t="s" s="16">
        <v>137</v>
      </c>
      <c r="D54" t="s" s="16">
        <v>94</v>
      </c>
      <c r="E54" t="s" s="16">
        <v>92</v>
      </c>
      <c r="F54" t="s" s="16">
        <v>138</v>
      </c>
      <c r="G54" t="s" s="26">
        <v>65</v>
      </c>
      <c r="H54" s="17">
        <f>5.88</f>
        <v>5.88</v>
      </c>
      <c r="I54" s="15"/>
      <c r="J54" s="15"/>
      <c r="K54" s="18">
        <v>5</v>
      </c>
      <c r="L54" s="15"/>
      <c r="M54" s="15"/>
      <c r="N54" t="s" s="16">
        <v>66</v>
      </c>
      <c r="O54" t="s" s="33">
        <v>48</v>
      </c>
      <c r="P54" t="s" s="20">
        <v>96</v>
      </c>
      <c r="Q54" t="s" s="20">
        <v>97</v>
      </c>
      <c r="R54" s="34"/>
      <c r="S54" s="28"/>
      <c r="T54" s="29">
        <f>S54*H54*102%</f>
        <v>0</v>
      </c>
      <c r="U54" s="30"/>
      <c r="V54" s="31"/>
    </row>
    <row r="55" ht="13.55" customHeight="1">
      <c r="A55" s="12"/>
      <c r="B55" t="s" s="14">
        <v>92</v>
      </c>
      <c r="C55" t="s" s="16">
        <v>139</v>
      </c>
      <c r="D55" t="s" s="16">
        <v>94</v>
      </c>
      <c r="E55" t="s" s="16">
        <v>92</v>
      </c>
      <c r="F55" t="s" s="16">
        <v>105</v>
      </c>
      <c r="G55" t="s" s="26">
        <v>106</v>
      </c>
      <c r="H55" s="17">
        <f>5.53</f>
        <v>5.53</v>
      </c>
      <c r="I55" s="15"/>
      <c r="J55" s="15"/>
      <c r="K55" s="18">
        <v>5</v>
      </c>
      <c r="L55" s="15"/>
      <c r="M55" s="15"/>
      <c r="N55" t="s" s="16">
        <v>66</v>
      </c>
      <c r="O55" t="s" s="33">
        <v>48</v>
      </c>
      <c r="P55" t="s" s="20">
        <v>96</v>
      </c>
      <c r="Q55" t="s" s="20">
        <v>97</v>
      </c>
      <c r="R55" s="34"/>
      <c r="S55" s="28"/>
      <c r="T55" s="29">
        <f>S55*H55*102%</f>
        <v>0</v>
      </c>
      <c r="U55" s="30"/>
      <c r="V55" s="31"/>
    </row>
    <row r="56" ht="13.55" customHeight="1">
      <c r="A56" s="12"/>
      <c r="B56" t="s" s="14">
        <v>92</v>
      </c>
      <c r="C56" t="s" s="16">
        <v>140</v>
      </c>
      <c r="D56" t="s" s="16">
        <v>94</v>
      </c>
      <c r="E56" t="s" s="16">
        <v>92</v>
      </c>
      <c r="F56" t="s" s="16">
        <v>22</v>
      </c>
      <c r="G56" t="s" s="26">
        <v>133</v>
      </c>
      <c r="H56" s="17">
        <v>6.5</v>
      </c>
      <c r="I56" s="15"/>
      <c r="J56" s="15"/>
      <c r="K56" s="18">
        <v>6</v>
      </c>
      <c r="L56" s="15"/>
      <c r="M56" s="15"/>
      <c r="N56" t="s" s="16">
        <v>141</v>
      </c>
      <c r="O56" s="27"/>
      <c r="P56" t="s" s="20">
        <v>96</v>
      </c>
      <c r="Q56" t="s" s="20">
        <v>97</v>
      </c>
      <c r="R56" s="34"/>
      <c r="S56" s="28"/>
      <c r="T56" s="29">
        <f>S56*H56*102%</f>
        <v>0</v>
      </c>
      <c r="U56" s="30"/>
      <c r="V56" s="31"/>
    </row>
    <row r="57" ht="13.55" customHeight="1">
      <c r="A57" s="12"/>
      <c r="B57" t="s" s="14">
        <v>92</v>
      </c>
      <c r="C57" t="s" s="16">
        <v>142</v>
      </c>
      <c r="D57" t="s" s="16">
        <v>94</v>
      </c>
      <c r="E57" t="s" s="16">
        <v>92</v>
      </c>
      <c r="F57" t="s" s="16">
        <v>22</v>
      </c>
      <c r="G57" t="s" s="26">
        <v>133</v>
      </c>
      <c r="H57" s="17">
        <v>6.5</v>
      </c>
      <c r="I57" s="15"/>
      <c r="J57" s="15"/>
      <c r="K57" s="18">
        <v>6</v>
      </c>
      <c r="L57" s="15"/>
      <c r="M57" s="15"/>
      <c r="N57" t="s" s="16">
        <v>141</v>
      </c>
      <c r="O57" s="27"/>
      <c r="P57" t="s" s="20">
        <v>96</v>
      </c>
      <c r="Q57" t="s" s="20">
        <v>97</v>
      </c>
      <c r="R57" s="34"/>
      <c r="S57" s="28"/>
      <c r="T57" s="29">
        <f>S57*H57*102%</f>
        <v>0</v>
      </c>
      <c r="U57" s="30"/>
      <c r="V57" s="31"/>
    </row>
    <row r="58" ht="13.55" customHeight="1">
      <c r="A58" s="12"/>
      <c r="B58" t="s" s="14">
        <v>92</v>
      </c>
      <c r="C58" t="s" s="16">
        <v>143</v>
      </c>
      <c r="D58" t="s" s="16">
        <v>94</v>
      </c>
      <c r="E58" t="s" s="16">
        <v>92</v>
      </c>
      <c r="F58" t="s" s="16">
        <v>22</v>
      </c>
      <c r="G58" t="s" s="26">
        <v>133</v>
      </c>
      <c r="H58" s="17">
        <v>3.6</v>
      </c>
      <c r="I58" s="15"/>
      <c r="J58" s="15"/>
      <c r="K58" s="18">
        <v>8</v>
      </c>
      <c r="L58" s="15"/>
      <c r="M58" s="15"/>
      <c r="N58" t="s" s="16">
        <v>141</v>
      </c>
      <c r="O58" s="27"/>
      <c r="P58" t="s" s="20">
        <v>96</v>
      </c>
      <c r="Q58" t="s" s="20">
        <v>97</v>
      </c>
      <c r="R58" t="s" s="21">
        <v>124</v>
      </c>
      <c r="S58" s="28"/>
      <c r="T58" s="29">
        <f>S58*H58*102%</f>
        <v>0</v>
      </c>
      <c r="U58" s="30"/>
      <c r="V58" s="31"/>
    </row>
    <row r="59" ht="13.55" customHeight="1">
      <c r="A59" s="12"/>
      <c r="B59" t="s" s="14">
        <v>92</v>
      </c>
      <c r="C59" t="s" s="16">
        <v>144</v>
      </c>
      <c r="D59" t="s" s="16">
        <v>94</v>
      </c>
      <c r="E59" t="s" s="16">
        <v>92</v>
      </c>
      <c r="F59" t="s" s="16">
        <v>22</v>
      </c>
      <c r="G59" t="s" s="26">
        <v>33</v>
      </c>
      <c r="H59" s="17">
        <v>5.17</v>
      </c>
      <c r="I59" s="15"/>
      <c r="J59" s="15"/>
      <c r="K59" s="18">
        <v>6</v>
      </c>
      <c r="L59" s="15"/>
      <c r="M59" s="15"/>
      <c r="N59" t="s" s="16">
        <v>24</v>
      </c>
      <c r="O59" s="27"/>
      <c r="P59" t="s" s="20">
        <v>96</v>
      </c>
      <c r="Q59" t="s" s="20">
        <v>97</v>
      </c>
      <c r="R59" t="s" s="21">
        <v>124</v>
      </c>
      <c r="S59" s="28"/>
      <c r="T59" s="29">
        <f>S59*H59*102%</f>
        <v>0</v>
      </c>
      <c r="U59" s="30"/>
      <c r="V59" s="31"/>
    </row>
    <row r="60" ht="13.55" customHeight="1">
      <c r="A60" s="12"/>
      <c r="B60" t="s" s="14">
        <v>92</v>
      </c>
      <c r="C60" t="s" s="16">
        <v>145</v>
      </c>
      <c r="D60" t="s" s="16">
        <v>146</v>
      </c>
      <c r="E60" t="s" s="16">
        <v>92</v>
      </c>
      <c r="F60" t="s" s="16">
        <v>105</v>
      </c>
      <c r="G60" t="s" s="26">
        <v>147</v>
      </c>
      <c r="H60" s="17">
        <f>6*2.57</f>
        <v>15.42</v>
      </c>
      <c r="I60" s="15"/>
      <c r="J60" s="15"/>
      <c r="K60" s="18">
        <v>2</v>
      </c>
      <c r="L60" s="15"/>
      <c r="M60" s="15"/>
      <c r="N60" t="s" s="16">
        <v>37</v>
      </c>
      <c r="O60" s="27"/>
      <c r="P60" t="s" s="20">
        <v>96</v>
      </c>
      <c r="Q60" t="s" s="20">
        <v>97</v>
      </c>
      <c r="R60" s="34"/>
      <c r="S60" s="28"/>
      <c r="T60" s="29">
        <f>S60*H60*102%</f>
        <v>0</v>
      </c>
      <c r="U60" s="30"/>
      <c r="V60" s="31"/>
    </row>
    <row r="61" ht="13.55" customHeight="1">
      <c r="A61" s="12"/>
      <c r="B61" t="s" s="14">
        <v>92</v>
      </c>
      <c r="C61" t="s" s="16">
        <v>148</v>
      </c>
      <c r="D61" t="s" s="16">
        <v>94</v>
      </c>
      <c r="E61" t="s" s="16">
        <v>92</v>
      </c>
      <c r="F61" t="s" s="16">
        <v>22</v>
      </c>
      <c r="G61" t="s" s="26">
        <v>95</v>
      </c>
      <c r="H61" s="17">
        <f>2.5*3.64</f>
        <v>9.1</v>
      </c>
      <c r="I61" s="15"/>
      <c r="J61" s="15"/>
      <c r="K61" s="18">
        <v>2</v>
      </c>
      <c r="L61" s="15"/>
      <c r="M61" s="15"/>
      <c r="N61" t="s" s="16">
        <v>66</v>
      </c>
      <c r="O61" t="s" s="33">
        <v>48</v>
      </c>
      <c r="P61" t="s" s="20">
        <v>96</v>
      </c>
      <c r="Q61" t="s" s="20">
        <v>97</v>
      </c>
      <c r="R61" s="34"/>
      <c r="S61" s="28"/>
      <c r="T61" s="29">
        <f>S61*H61*102%</f>
        <v>0</v>
      </c>
      <c r="U61" s="30"/>
      <c r="V61" s="31"/>
    </row>
    <row r="62" ht="13.55" customHeight="1">
      <c r="A62" s="12"/>
      <c r="B62" t="s" s="14">
        <v>149</v>
      </c>
      <c r="C62" t="s" s="16">
        <v>150</v>
      </c>
      <c r="D62" s="36"/>
      <c r="E62" t="s" s="16">
        <v>151</v>
      </c>
      <c r="F62" t="s" s="16">
        <v>152</v>
      </c>
      <c r="G62" t="s" s="26">
        <v>153</v>
      </c>
      <c r="H62" s="17">
        <v>6.43</v>
      </c>
      <c r="I62" s="15"/>
      <c r="J62" s="15"/>
      <c r="K62" s="18">
        <v>1</v>
      </c>
      <c r="L62" s="15"/>
      <c r="M62" s="15"/>
      <c r="N62" t="s" s="16">
        <v>102</v>
      </c>
      <c r="O62" s="27"/>
      <c r="P62" t="s" s="20">
        <v>49</v>
      </c>
      <c r="Q62" t="s" s="20">
        <v>154</v>
      </c>
      <c r="R62" s="34"/>
      <c r="S62" s="28"/>
      <c r="T62" s="29">
        <f>S62*H62*102%</f>
        <v>0</v>
      </c>
      <c r="U62" s="30"/>
      <c r="V62" s="31"/>
    </row>
    <row r="63" ht="13.55" customHeight="1">
      <c r="A63" s="12"/>
      <c r="B63" t="s" s="14">
        <v>149</v>
      </c>
      <c r="C63" t="s" s="16">
        <v>155</v>
      </c>
      <c r="D63" s="36"/>
      <c r="E63" t="s" s="16">
        <v>151</v>
      </c>
      <c r="F63" t="s" s="16">
        <v>152</v>
      </c>
      <c r="G63" t="s" s="26">
        <v>153</v>
      </c>
      <c r="H63" s="17">
        <v>6.43</v>
      </c>
      <c r="I63" s="15"/>
      <c r="J63" s="15"/>
      <c r="K63" s="18">
        <v>1</v>
      </c>
      <c r="L63" s="15"/>
      <c r="M63" s="15"/>
      <c r="N63" t="s" s="16">
        <v>102</v>
      </c>
      <c r="O63" s="27"/>
      <c r="P63" t="s" s="20">
        <v>49</v>
      </c>
      <c r="Q63" t="s" s="20">
        <v>154</v>
      </c>
      <c r="R63" s="34"/>
      <c r="S63" s="28"/>
      <c r="T63" s="29">
        <f>S63*H63*102%</f>
        <v>0</v>
      </c>
      <c r="U63" s="30"/>
      <c r="V63" s="31"/>
    </row>
    <row r="64" ht="13.55" customHeight="1">
      <c r="A64" s="12"/>
      <c r="B64" t="s" s="14">
        <v>156</v>
      </c>
      <c r="C64" t="s" s="16">
        <v>157</v>
      </c>
      <c r="D64" t="s" s="16">
        <v>158</v>
      </c>
      <c r="E64" t="s" s="16">
        <v>156</v>
      </c>
      <c r="F64" t="s" s="16">
        <v>105</v>
      </c>
      <c r="G64" t="s" s="26">
        <v>159</v>
      </c>
      <c r="H64" s="17">
        <v>14.4</v>
      </c>
      <c r="I64" s="15"/>
      <c r="J64" s="15"/>
      <c r="K64" s="18">
        <v>1</v>
      </c>
      <c r="L64" s="15"/>
      <c r="M64" s="15"/>
      <c r="N64" t="s" s="16">
        <v>160</v>
      </c>
      <c r="O64" s="27"/>
      <c r="P64" t="s" s="20">
        <v>161</v>
      </c>
      <c r="Q64" t="s" s="20">
        <v>162</v>
      </c>
      <c r="R64" s="34"/>
      <c r="S64" s="28"/>
      <c r="T64" s="29">
        <f>S64*H64*102%</f>
        <v>0</v>
      </c>
      <c r="U64" s="30"/>
      <c r="V64" s="31"/>
    </row>
    <row r="65" ht="13.55" customHeight="1">
      <c r="A65" s="12"/>
      <c r="B65" t="s" s="14">
        <v>156</v>
      </c>
      <c r="C65" t="s" s="16">
        <v>163</v>
      </c>
      <c r="D65" t="s" s="16">
        <v>164</v>
      </c>
      <c r="E65" t="s" s="16">
        <v>156</v>
      </c>
      <c r="F65" t="s" s="16">
        <v>105</v>
      </c>
      <c r="G65" t="s" s="26">
        <v>159</v>
      </c>
      <c r="H65" s="17">
        <v>15.3</v>
      </c>
      <c r="I65" s="15"/>
      <c r="J65" s="15"/>
      <c r="K65" s="18">
        <v>1</v>
      </c>
      <c r="L65" s="15"/>
      <c r="M65" s="15"/>
      <c r="N65" t="s" s="16">
        <v>160</v>
      </c>
      <c r="O65" s="27"/>
      <c r="P65" t="s" s="20">
        <v>161</v>
      </c>
      <c r="Q65" t="s" s="20">
        <v>162</v>
      </c>
      <c r="R65" s="34"/>
      <c r="S65" s="28"/>
      <c r="T65" s="29">
        <f>S65*H65*102%</f>
        <v>0</v>
      </c>
      <c r="U65" s="30"/>
      <c r="V65" s="31"/>
    </row>
    <row r="66" ht="13.55" customHeight="1">
      <c r="A66" s="12"/>
      <c r="B66" t="s" s="14">
        <v>156</v>
      </c>
      <c r="C66" t="s" s="16">
        <v>165</v>
      </c>
      <c r="D66" t="s" s="16">
        <v>166</v>
      </c>
      <c r="E66" t="s" s="16">
        <v>156</v>
      </c>
      <c r="F66" t="s" s="16">
        <v>105</v>
      </c>
      <c r="G66" t="s" s="26">
        <v>159</v>
      </c>
      <c r="H66" s="17">
        <v>14.4</v>
      </c>
      <c r="I66" s="15"/>
      <c r="J66" s="15"/>
      <c r="K66" s="18">
        <v>1</v>
      </c>
      <c r="L66" s="15"/>
      <c r="M66" s="15"/>
      <c r="N66" t="s" s="16">
        <v>160</v>
      </c>
      <c r="O66" s="27"/>
      <c r="P66" t="s" s="20">
        <v>161</v>
      </c>
      <c r="Q66" t="s" s="20">
        <v>162</v>
      </c>
      <c r="R66" s="34"/>
      <c r="S66" s="28"/>
      <c r="T66" s="29">
        <f>S66*H66*102%</f>
        <v>0</v>
      </c>
      <c r="U66" s="30"/>
      <c r="V66" s="31"/>
    </row>
    <row r="67" ht="13.55" customHeight="1">
      <c r="A67" s="12"/>
      <c r="B67" t="s" s="14">
        <v>156</v>
      </c>
      <c r="C67" t="s" s="16">
        <v>167</v>
      </c>
      <c r="D67" t="s" s="16">
        <v>168</v>
      </c>
      <c r="E67" t="s" s="16">
        <v>156</v>
      </c>
      <c r="F67" t="s" s="16">
        <v>105</v>
      </c>
      <c r="G67" t="s" s="26">
        <v>159</v>
      </c>
      <c r="H67" s="17">
        <v>14.4</v>
      </c>
      <c r="I67" s="15"/>
      <c r="J67" s="15"/>
      <c r="K67" s="18">
        <v>1</v>
      </c>
      <c r="L67" s="15"/>
      <c r="M67" s="15"/>
      <c r="N67" t="s" s="16">
        <v>160</v>
      </c>
      <c r="O67" s="27"/>
      <c r="P67" t="s" s="20">
        <v>161</v>
      </c>
      <c r="Q67" t="s" s="20">
        <v>162</v>
      </c>
      <c r="R67" s="34"/>
      <c r="S67" s="28"/>
      <c r="T67" s="29">
        <f>S67*H67*102%</f>
        <v>0</v>
      </c>
      <c r="U67" s="30"/>
      <c r="V67" s="31"/>
    </row>
    <row r="68" ht="13.55" customHeight="1">
      <c r="A68" s="12"/>
      <c r="B68" t="s" s="14">
        <v>156</v>
      </c>
      <c r="C68" t="s" s="16">
        <v>169</v>
      </c>
      <c r="D68" t="s" s="16">
        <v>170</v>
      </c>
      <c r="E68" t="s" s="16">
        <v>156</v>
      </c>
      <c r="F68" t="s" s="16">
        <v>105</v>
      </c>
      <c r="G68" t="s" s="26">
        <v>159</v>
      </c>
      <c r="H68" s="17">
        <v>14.4</v>
      </c>
      <c r="I68" s="15"/>
      <c r="J68" s="15"/>
      <c r="K68" s="18">
        <v>1</v>
      </c>
      <c r="L68" s="15"/>
      <c r="M68" s="15"/>
      <c r="N68" t="s" s="16">
        <v>160</v>
      </c>
      <c r="O68" s="27"/>
      <c r="P68" t="s" s="20">
        <v>161</v>
      </c>
      <c r="Q68" t="s" s="20">
        <v>162</v>
      </c>
      <c r="R68" s="34"/>
      <c r="S68" s="28"/>
      <c r="T68" s="29">
        <f>S68*H68*102%</f>
        <v>0</v>
      </c>
      <c r="U68" s="30"/>
      <c r="V68" s="31"/>
    </row>
    <row r="69" ht="13.55" customHeight="1">
      <c r="A69" s="12"/>
      <c r="B69" t="s" s="14">
        <v>156</v>
      </c>
      <c r="C69" t="s" s="16">
        <v>171</v>
      </c>
      <c r="D69" t="s" s="16">
        <v>172</v>
      </c>
      <c r="E69" t="s" s="16">
        <v>156</v>
      </c>
      <c r="F69" t="s" s="16">
        <v>105</v>
      </c>
      <c r="G69" t="s" s="26">
        <v>159</v>
      </c>
      <c r="H69" s="17">
        <v>14.4</v>
      </c>
      <c r="I69" s="15"/>
      <c r="J69" s="15"/>
      <c r="K69" s="18">
        <v>1</v>
      </c>
      <c r="L69" s="15"/>
      <c r="M69" s="15"/>
      <c r="N69" t="s" s="16">
        <v>160</v>
      </c>
      <c r="O69" s="27"/>
      <c r="P69" t="s" s="20">
        <v>161</v>
      </c>
      <c r="Q69" t="s" s="20">
        <v>162</v>
      </c>
      <c r="R69" s="34"/>
      <c r="S69" s="28"/>
      <c r="T69" s="29">
        <f>S69*H69*102%</f>
        <v>0</v>
      </c>
      <c r="U69" s="30"/>
      <c r="V69" s="31"/>
    </row>
    <row r="70" ht="13.55" customHeight="1">
      <c r="A70" s="12"/>
      <c r="B70" t="s" s="14">
        <v>156</v>
      </c>
      <c r="C70" t="s" s="16">
        <v>173</v>
      </c>
      <c r="D70" t="s" s="16">
        <v>174</v>
      </c>
      <c r="E70" t="s" s="16">
        <v>156</v>
      </c>
      <c r="F70" t="s" s="16">
        <v>105</v>
      </c>
      <c r="G70" t="s" s="26">
        <v>159</v>
      </c>
      <c r="H70" s="17">
        <v>14.4</v>
      </c>
      <c r="I70" s="15"/>
      <c r="J70" s="15"/>
      <c r="K70" s="18">
        <v>1</v>
      </c>
      <c r="L70" s="15"/>
      <c r="M70" s="15"/>
      <c r="N70" t="s" s="16">
        <v>160</v>
      </c>
      <c r="O70" s="27"/>
      <c r="P70" t="s" s="20">
        <v>161</v>
      </c>
      <c r="Q70" t="s" s="20">
        <v>162</v>
      </c>
      <c r="R70" s="34"/>
      <c r="S70" s="28"/>
      <c r="T70" s="29">
        <f>S70*H70*102%</f>
        <v>0</v>
      </c>
      <c r="U70" s="30"/>
      <c r="V70" s="31"/>
    </row>
    <row r="71" ht="13.55" customHeight="1">
      <c r="A71" s="12"/>
      <c r="B71" t="s" s="14">
        <v>175</v>
      </c>
      <c r="C71" t="s" s="16">
        <v>176</v>
      </c>
      <c r="D71" s="36"/>
      <c r="E71" t="s" s="16">
        <v>175</v>
      </c>
      <c r="F71" t="s" s="16">
        <v>177</v>
      </c>
      <c r="G71" t="s" s="26">
        <v>101</v>
      </c>
      <c r="H71" s="17">
        <v>5</v>
      </c>
      <c r="I71" s="15"/>
      <c r="J71" s="15"/>
      <c r="K71" s="18">
        <v>1</v>
      </c>
      <c r="L71" s="15"/>
      <c r="M71" s="15"/>
      <c r="N71" t="s" s="16">
        <v>34</v>
      </c>
      <c r="O71" s="27"/>
      <c r="P71" t="s" s="20">
        <v>25</v>
      </c>
      <c r="Q71" t="s" s="20">
        <v>178</v>
      </c>
      <c r="R71" s="34"/>
      <c r="S71" s="28"/>
      <c r="T71" s="29">
        <f>S71*H71*102%</f>
        <v>0</v>
      </c>
      <c r="U71" s="30"/>
      <c r="V71" s="31"/>
    </row>
    <row r="72" ht="13.55" customHeight="1">
      <c r="A72" s="12"/>
      <c r="B72" t="s" s="14">
        <v>175</v>
      </c>
      <c r="C72" t="s" s="16">
        <v>179</v>
      </c>
      <c r="D72" s="36"/>
      <c r="E72" t="s" s="16">
        <v>175</v>
      </c>
      <c r="F72" t="s" s="16">
        <v>177</v>
      </c>
      <c r="G72" t="s" s="26">
        <v>101</v>
      </c>
      <c r="H72" s="17">
        <v>5</v>
      </c>
      <c r="I72" s="15"/>
      <c r="J72" s="15"/>
      <c r="K72" s="18">
        <v>1</v>
      </c>
      <c r="L72" s="15"/>
      <c r="M72" s="15"/>
      <c r="N72" t="s" s="16">
        <v>34</v>
      </c>
      <c r="O72" s="27"/>
      <c r="P72" t="s" s="20">
        <v>25</v>
      </c>
      <c r="Q72" t="s" s="20">
        <v>178</v>
      </c>
      <c r="R72" s="34"/>
      <c r="S72" s="28"/>
      <c r="T72" s="29">
        <f>S72*H72*102%</f>
        <v>0</v>
      </c>
      <c r="U72" s="30"/>
      <c r="V72" s="31"/>
    </row>
    <row r="73" ht="13.55" customHeight="1">
      <c r="A73" s="12"/>
      <c r="B73" t="s" s="14">
        <v>175</v>
      </c>
      <c r="C73" t="s" s="16">
        <v>180</v>
      </c>
      <c r="D73" s="36"/>
      <c r="E73" t="s" s="16">
        <v>175</v>
      </c>
      <c r="F73" t="s" s="16">
        <v>177</v>
      </c>
      <c r="G73" t="s" s="26">
        <v>101</v>
      </c>
      <c r="H73" s="17">
        <v>6</v>
      </c>
      <c r="I73" s="15"/>
      <c r="J73" s="15"/>
      <c r="K73" s="18">
        <v>1</v>
      </c>
      <c r="L73" s="15"/>
      <c r="M73" s="15"/>
      <c r="N73" t="s" s="16">
        <v>34</v>
      </c>
      <c r="O73" s="27"/>
      <c r="P73" t="s" s="20">
        <v>25</v>
      </c>
      <c r="Q73" t="s" s="20">
        <v>178</v>
      </c>
      <c r="R73" s="34"/>
      <c r="S73" s="28"/>
      <c r="T73" s="29">
        <f>S73*H73*102%</f>
        <v>0</v>
      </c>
      <c r="U73" s="30"/>
      <c r="V73" s="31"/>
    </row>
    <row r="74" ht="13.55" customHeight="1">
      <c r="A74" s="12"/>
      <c r="B74" t="s" s="14">
        <v>175</v>
      </c>
      <c r="C74" t="s" s="16">
        <v>181</v>
      </c>
      <c r="D74" s="36"/>
      <c r="E74" t="s" s="16">
        <v>175</v>
      </c>
      <c r="F74" t="s" s="16">
        <v>177</v>
      </c>
      <c r="G74" t="s" s="26">
        <v>101</v>
      </c>
      <c r="H74" s="17">
        <v>5</v>
      </c>
      <c r="I74" s="15"/>
      <c r="J74" s="15"/>
      <c r="K74" s="18">
        <v>1</v>
      </c>
      <c r="L74" s="15"/>
      <c r="M74" s="15"/>
      <c r="N74" t="s" s="16">
        <v>34</v>
      </c>
      <c r="O74" s="27"/>
      <c r="P74" t="s" s="20">
        <v>25</v>
      </c>
      <c r="Q74" t="s" s="20">
        <v>178</v>
      </c>
      <c r="R74" s="34"/>
      <c r="S74" s="28"/>
      <c r="T74" s="29">
        <f>S74*H74*102%</f>
        <v>0</v>
      </c>
      <c r="U74" s="30"/>
      <c r="V74" s="31"/>
    </row>
    <row r="75" ht="13.55" customHeight="1">
      <c r="A75" s="12"/>
      <c r="B75" t="s" s="14">
        <v>182</v>
      </c>
      <c r="C75" t="s" s="16">
        <v>183</v>
      </c>
      <c r="D75" s="36"/>
      <c r="E75" t="s" s="16">
        <v>184</v>
      </c>
      <c r="F75" t="s" s="16">
        <v>185</v>
      </c>
      <c r="G75" t="s" s="26">
        <v>186</v>
      </c>
      <c r="H75" s="17">
        <v>41.15</v>
      </c>
      <c r="I75" s="15"/>
      <c r="J75" s="15"/>
      <c r="K75" s="18">
        <v>1</v>
      </c>
      <c r="L75" s="15"/>
      <c r="M75" s="15"/>
      <c r="N75" t="s" s="16">
        <v>160</v>
      </c>
      <c r="O75" s="27"/>
      <c r="P75" t="s" s="20">
        <v>49</v>
      </c>
      <c r="Q75" t="s" s="20">
        <v>154</v>
      </c>
      <c r="R75" s="34"/>
      <c r="S75" s="28"/>
      <c r="T75" s="29">
        <f>S75*H75*102%</f>
        <v>0</v>
      </c>
      <c r="U75" s="30"/>
      <c r="V75" s="31"/>
    </row>
    <row r="76" ht="13.55" customHeight="1">
      <c r="A76" s="12"/>
      <c r="B76" t="s" s="14">
        <v>182</v>
      </c>
      <c r="C76" t="s" s="16">
        <v>187</v>
      </c>
      <c r="D76" s="36"/>
      <c r="E76" t="s" s="16">
        <v>184</v>
      </c>
      <c r="F76" t="s" s="16">
        <v>185</v>
      </c>
      <c r="G76" t="s" s="26">
        <v>188</v>
      </c>
      <c r="H76" s="17">
        <f>6.38</f>
        <v>6.38</v>
      </c>
      <c r="I76" s="15"/>
      <c r="J76" s="15"/>
      <c r="K76" s="18">
        <v>6</v>
      </c>
      <c r="L76" s="15"/>
      <c r="M76" s="15"/>
      <c r="N76" t="s" s="16">
        <v>160</v>
      </c>
      <c r="O76" s="27"/>
      <c r="P76" t="s" s="20">
        <v>49</v>
      </c>
      <c r="Q76" t="s" s="20">
        <v>154</v>
      </c>
      <c r="R76" s="34"/>
      <c r="S76" s="28"/>
      <c r="T76" s="29">
        <f>S76*H76*102%</f>
        <v>0</v>
      </c>
      <c r="U76" s="30"/>
      <c r="V76" s="31"/>
    </row>
    <row r="77" ht="13.55" customHeight="1">
      <c r="A77" s="12"/>
      <c r="B77" t="s" s="14">
        <v>182</v>
      </c>
      <c r="C77" t="s" s="16">
        <v>189</v>
      </c>
      <c r="D77" t="s" s="16">
        <v>190</v>
      </c>
      <c r="E77" t="s" s="16">
        <v>184</v>
      </c>
      <c r="F77" t="s" s="16">
        <v>185</v>
      </c>
      <c r="G77" t="s" s="26">
        <v>188</v>
      </c>
      <c r="H77" s="17">
        <f>6.56</f>
        <v>6.56</v>
      </c>
      <c r="I77" s="15"/>
      <c r="J77" s="15"/>
      <c r="K77" s="18">
        <v>6</v>
      </c>
      <c r="L77" s="15"/>
      <c r="M77" s="15"/>
      <c r="N77" t="s" s="16">
        <v>160</v>
      </c>
      <c r="O77" s="27"/>
      <c r="P77" t="s" s="20">
        <v>49</v>
      </c>
      <c r="Q77" t="s" s="20">
        <v>154</v>
      </c>
      <c r="R77" s="34"/>
      <c r="S77" s="28"/>
      <c r="T77" s="29">
        <f>S77*H77*102%</f>
        <v>0</v>
      </c>
      <c r="U77" s="30"/>
      <c r="V77" s="31"/>
    </row>
    <row r="78" ht="13.55" customHeight="1">
      <c r="A78" s="12"/>
      <c r="B78" t="s" s="14">
        <v>182</v>
      </c>
      <c r="C78" t="s" s="16">
        <v>191</v>
      </c>
      <c r="D78" t="s" s="16">
        <v>192</v>
      </c>
      <c r="E78" t="s" s="16">
        <v>184</v>
      </c>
      <c r="F78" t="s" s="16">
        <v>185</v>
      </c>
      <c r="G78" t="s" s="26">
        <v>188</v>
      </c>
      <c r="H78" s="17">
        <f>11.6</f>
        <v>11.6</v>
      </c>
      <c r="I78" s="15"/>
      <c r="J78" s="15"/>
      <c r="K78" s="18">
        <v>6</v>
      </c>
      <c r="L78" s="15"/>
      <c r="M78" s="15"/>
      <c r="N78" t="s" s="16">
        <v>160</v>
      </c>
      <c r="O78" s="27"/>
      <c r="P78" t="s" s="20">
        <v>49</v>
      </c>
      <c r="Q78" t="s" s="20">
        <v>154</v>
      </c>
      <c r="R78" s="34"/>
      <c r="S78" s="28"/>
      <c r="T78" s="29">
        <f>S78*H78*102%</f>
        <v>0</v>
      </c>
      <c r="U78" s="30"/>
      <c r="V78" s="31"/>
    </row>
    <row r="79" ht="13.55" customHeight="1">
      <c r="A79" s="12"/>
      <c r="B79" t="s" s="14">
        <v>193</v>
      </c>
      <c r="C79" t="s" s="16">
        <v>194</v>
      </c>
      <c r="D79" s="36"/>
      <c r="E79" t="s" s="16">
        <v>193</v>
      </c>
      <c r="F79" t="s" s="16">
        <v>195</v>
      </c>
      <c r="G79" t="s" s="26">
        <v>196</v>
      </c>
      <c r="H79" s="17">
        <v>6.924</v>
      </c>
      <c r="I79" s="15"/>
      <c r="J79" s="15"/>
      <c r="K79" s="18">
        <v>6</v>
      </c>
      <c r="L79" s="15"/>
      <c r="M79" s="15"/>
      <c r="N79" t="s" s="16">
        <v>102</v>
      </c>
      <c r="O79" s="27"/>
      <c r="P79" t="s" s="20">
        <v>96</v>
      </c>
      <c r="Q79" t="s" s="20">
        <v>197</v>
      </c>
      <c r="R79" s="34"/>
      <c r="S79" s="28"/>
      <c r="T79" s="29">
        <f>S79*H79*102%</f>
        <v>0</v>
      </c>
      <c r="U79" s="30"/>
      <c r="V79" s="31"/>
    </row>
    <row r="80" ht="13.55" customHeight="1">
      <c r="A80" s="12"/>
      <c r="B80" t="s" s="14">
        <v>193</v>
      </c>
      <c r="C80" t="s" s="16">
        <v>198</v>
      </c>
      <c r="D80" s="36"/>
      <c r="E80" t="s" s="16">
        <v>193</v>
      </c>
      <c r="F80" t="s" s="16">
        <v>195</v>
      </c>
      <c r="G80" t="s" s="26">
        <v>199</v>
      </c>
      <c r="H80" s="17">
        <v>4.86</v>
      </c>
      <c r="I80" s="15"/>
      <c r="J80" s="15"/>
      <c r="K80" s="18">
        <v>6</v>
      </c>
      <c r="L80" s="15"/>
      <c r="M80" s="15"/>
      <c r="N80" t="s" s="16">
        <v>200</v>
      </c>
      <c r="O80" s="27"/>
      <c r="P80" t="s" s="20">
        <v>96</v>
      </c>
      <c r="Q80" t="s" s="20">
        <v>197</v>
      </c>
      <c r="R80" s="34"/>
      <c r="S80" s="28"/>
      <c r="T80" s="29">
        <f>S80*H80*102%</f>
        <v>0</v>
      </c>
      <c r="U80" s="30"/>
      <c r="V80" s="31"/>
    </row>
    <row r="81" ht="13.55" customHeight="1">
      <c r="A81" s="12"/>
      <c r="B81" t="s" s="14">
        <v>193</v>
      </c>
      <c r="C81" t="s" s="16">
        <v>201</v>
      </c>
      <c r="D81" s="36"/>
      <c r="E81" t="s" s="16">
        <v>193</v>
      </c>
      <c r="F81" t="s" s="16">
        <v>195</v>
      </c>
      <c r="G81" t="s" s="26">
        <v>202</v>
      </c>
      <c r="H81" s="17">
        <v>1.104</v>
      </c>
      <c r="I81" s="15"/>
      <c r="J81" s="15"/>
      <c r="K81" s="18">
        <v>24</v>
      </c>
      <c r="L81" s="15"/>
      <c r="M81" s="15"/>
      <c r="N81" t="s" s="16">
        <v>200</v>
      </c>
      <c r="O81" s="27"/>
      <c r="P81" t="s" s="20">
        <v>96</v>
      </c>
      <c r="Q81" t="s" s="20">
        <v>197</v>
      </c>
      <c r="R81" s="34"/>
      <c r="S81" s="28"/>
      <c r="T81" s="29">
        <f>S81*H81*102%</f>
        <v>0</v>
      </c>
      <c r="U81" s="30"/>
      <c r="V81" s="31"/>
    </row>
    <row r="82" ht="13.55" customHeight="1">
      <c r="A82" s="12"/>
      <c r="B82" t="s" s="14">
        <v>193</v>
      </c>
      <c r="C82" t="s" s="16">
        <v>203</v>
      </c>
      <c r="D82" t="s" s="16">
        <v>204</v>
      </c>
      <c r="E82" t="s" s="16">
        <v>193</v>
      </c>
      <c r="F82" t="s" s="16">
        <v>195</v>
      </c>
      <c r="G82" t="s" s="26">
        <v>127</v>
      </c>
      <c r="H82" s="17">
        <v>11.568</v>
      </c>
      <c r="I82" s="15"/>
      <c r="J82" s="15"/>
      <c r="K82" s="18">
        <v>6</v>
      </c>
      <c r="L82" s="15"/>
      <c r="M82" s="15"/>
      <c r="N82" t="s" s="16">
        <v>31</v>
      </c>
      <c r="O82" s="27"/>
      <c r="P82" t="s" s="20">
        <v>96</v>
      </c>
      <c r="Q82" t="s" s="20">
        <v>197</v>
      </c>
      <c r="R82" s="34"/>
      <c r="S82" s="28"/>
      <c r="T82" s="29">
        <f>S82*H82*102%</f>
        <v>0</v>
      </c>
      <c r="U82" s="30"/>
      <c r="V82" s="31"/>
    </row>
    <row r="83" ht="13.55" customHeight="1">
      <c r="A83" s="12"/>
      <c r="B83" t="s" s="14">
        <v>193</v>
      </c>
      <c r="C83" t="s" s="16">
        <v>205</v>
      </c>
      <c r="D83" t="s" s="16">
        <v>204</v>
      </c>
      <c r="E83" t="s" s="16">
        <v>193</v>
      </c>
      <c r="F83" t="s" s="16">
        <v>195</v>
      </c>
      <c r="G83" t="s" s="26">
        <v>206</v>
      </c>
      <c r="H83" s="17">
        <v>53.328</v>
      </c>
      <c r="I83" s="15"/>
      <c r="J83" s="15"/>
      <c r="K83" s="18">
        <v>1</v>
      </c>
      <c r="L83" s="15"/>
      <c r="M83" s="15"/>
      <c r="N83" t="s" s="16">
        <v>31</v>
      </c>
      <c r="O83" s="27"/>
      <c r="P83" t="s" s="20">
        <v>96</v>
      </c>
      <c r="Q83" t="s" s="20">
        <v>197</v>
      </c>
      <c r="R83" s="34"/>
      <c r="S83" s="28"/>
      <c r="T83" s="29">
        <f>S83*H83*102%</f>
        <v>0</v>
      </c>
      <c r="U83" s="30"/>
      <c r="V83" s="31"/>
    </row>
    <row r="84" ht="13.55" customHeight="1">
      <c r="A84" s="12"/>
      <c r="B84" t="s" s="14">
        <v>193</v>
      </c>
      <c r="C84" t="s" s="16">
        <v>207</v>
      </c>
      <c r="D84" t="s" s="16">
        <v>204</v>
      </c>
      <c r="E84" t="s" s="16">
        <v>193</v>
      </c>
      <c r="F84" t="s" s="16">
        <v>195</v>
      </c>
      <c r="G84" t="s" s="26">
        <v>208</v>
      </c>
      <c r="H84" s="17">
        <v>2.004</v>
      </c>
      <c r="I84" s="15"/>
      <c r="J84" s="15"/>
      <c r="K84" s="18">
        <v>5</v>
      </c>
      <c r="L84" s="15"/>
      <c r="M84" s="15"/>
      <c r="N84" t="s" s="16">
        <v>111</v>
      </c>
      <c r="O84" s="27"/>
      <c r="P84" t="s" s="20">
        <v>96</v>
      </c>
      <c r="Q84" t="s" s="20">
        <v>197</v>
      </c>
      <c r="R84" s="34"/>
      <c r="S84" s="28"/>
      <c r="T84" s="29">
        <f>S84*H84*102%</f>
        <v>0</v>
      </c>
      <c r="U84" s="30"/>
      <c r="V84" s="31"/>
    </row>
    <row r="85" ht="13.55" customHeight="1">
      <c r="A85" s="12"/>
      <c r="B85" t="s" s="14">
        <v>193</v>
      </c>
      <c r="C85" t="s" s="16">
        <v>209</v>
      </c>
      <c r="D85" t="s" s="16">
        <v>204</v>
      </c>
      <c r="E85" t="s" s="16">
        <v>193</v>
      </c>
      <c r="F85" t="s" s="16">
        <v>195</v>
      </c>
      <c r="G85" t="s" s="26">
        <v>127</v>
      </c>
      <c r="H85" s="17">
        <v>7.692</v>
      </c>
      <c r="I85" s="15"/>
      <c r="J85" s="15"/>
      <c r="K85" s="18">
        <v>6</v>
      </c>
      <c r="L85" s="15"/>
      <c r="M85" s="15"/>
      <c r="N85" t="s" s="16">
        <v>31</v>
      </c>
      <c r="O85" s="27"/>
      <c r="P85" t="s" s="20">
        <v>96</v>
      </c>
      <c r="Q85" t="s" s="20">
        <v>197</v>
      </c>
      <c r="R85" s="34"/>
      <c r="S85" s="28"/>
      <c r="T85" s="29">
        <f>S85*H85*102%</f>
        <v>0</v>
      </c>
      <c r="U85" s="30"/>
      <c r="V85" s="31"/>
    </row>
    <row r="86" ht="13.55" customHeight="1">
      <c r="A86" s="12"/>
      <c r="B86" t="s" s="14">
        <v>193</v>
      </c>
      <c r="C86" t="s" s="16">
        <v>210</v>
      </c>
      <c r="D86" s="36"/>
      <c r="E86" t="s" s="16">
        <v>193</v>
      </c>
      <c r="F86" t="s" s="16">
        <v>195</v>
      </c>
      <c r="G86" t="s" s="26">
        <v>211</v>
      </c>
      <c r="H86" s="17">
        <v>92.04000000000001</v>
      </c>
      <c r="I86" s="15"/>
      <c r="J86" s="15"/>
      <c r="K86" s="18">
        <v>1</v>
      </c>
      <c r="L86" s="15"/>
      <c r="M86" s="15"/>
      <c r="N86" t="s" s="16">
        <v>31</v>
      </c>
      <c r="O86" s="27"/>
      <c r="P86" t="s" s="20">
        <v>96</v>
      </c>
      <c r="Q86" t="s" s="20">
        <v>197</v>
      </c>
      <c r="R86" s="34"/>
      <c r="S86" s="28"/>
      <c r="T86" s="29">
        <f>S86*H86*102%</f>
        <v>0</v>
      </c>
      <c r="U86" s="30"/>
      <c r="V86" s="31"/>
    </row>
    <row r="87" ht="13.55" customHeight="1">
      <c r="A87" s="12"/>
      <c r="B87" t="s" s="14">
        <v>193</v>
      </c>
      <c r="C87" t="s" s="16">
        <v>212</v>
      </c>
      <c r="D87" t="s" s="16">
        <v>204</v>
      </c>
      <c r="E87" t="s" s="16">
        <v>193</v>
      </c>
      <c r="F87" t="s" s="16">
        <v>195</v>
      </c>
      <c r="G87" t="s" s="26">
        <v>206</v>
      </c>
      <c r="H87" s="17">
        <v>30.9</v>
      </c>
      <c r="I87" s="15"/>
      <c r="J87" s="15"/>
      <c r="K87" s="18">
        <v>1</v>
      </c>
      <c r="L87" s="15"/>
      <c r="M87" s="15"/>
      <c r="N87" t="s" s="16">
        <v>31</v>
      </c>
      <c r="O87" s="27"/>
      <c r="P87" t="s" s="20">
        <v>96</v>
      </c>
      <c r="Q87" t="s" s="20">
        <v>197</v>
      </c>
      <c r="R87" s="34"/>
      <c r="S87" s="28"/>
      <c r="T87" s="29">
        <f>S87*H87*102%</f>
        <v>0</v>
      </c>
      <c r="U87" s="30"/>
      <c r="V87" s="31"/>
    </row>
    <row r="88" ht="13.55" customHeight="1">
      <c r="A88" s="12"/>
      <c r="B88" t="s" s="14">
        <v>213</v>
      </c>
      <c r="C88" t="s" s="16">
        <v>214</v>
      </c>
      <c r="D88" t="s" s="16">
        <v>215</v>
      </c>
      <c r="E88" t="s" s="16">
        <v>213</v>
      </c>
      <c r="F88" t="s" s="16">
        <v>216</v>
      </c>
      <c r="G88" t="s" s="26">
        <v>217</v>
      </c>
      <c r="H88" s="17">
        <v>5.5</v>
      </c>
      <c r="I88" s="15"/>
      <c r="J88" s="15"/>
      <c r="K88" s="18">
        <v>1</v>
      </c>
      <c r="L88" s="15"/>
      <c r="M88" s="15"/>
      <c r="N88" t="s" s="16">
        <v>85</v>
      </c>
      <c r="O88" s="27"/>
      <c r="P88" t="s" s="20">
        <v>161</v>
      </c>
      <c r="Q88" t="s" s="20">
        <v>213</v>
      </c>
      <c r="R88" t="s" s="21">
        <v>218</v>
      </c>
      <c r="S88" s="28"/>
      <c r="T88" s="29">
        <f>S88*H88*102%</f>
        <v>0</v>
      </c>
      <c r="U88" s="30"/>
      <c r="V88" s="31"/>
    </row>
    <row r="89" ht="13.55" customHeight="1">
      <c r="A89" s="12"/>
      <c r="B89" t="s" s="14">
        <v>219</v>
      </c>
      <c r="C89" t="s" s="16">
        <v>220</v>
      </c>
      <c r="D89" t="s" s="16">
        <v>221</v>
      </c>
      <c r="E89" t="s" s="16">
        <v>219</v>
      </c>
      <c r="F89" t="s" s="16">
        <v>222</v>
      </c>
      <c r="G89" t="s" s="26">
        <v>223</v>
      </c>
      <c r="H89" s="17">
        <f t="shared" si="114" ref="H89:H90">3.5*1.4</f>
        <v>4.9</v>
      </c>
      <c r="I89" s="15"/>
      <c r="J89" s="15"/>
      <c r="K89" s="18">
        <v>10</v>
      </c>
      <c r="L89" s="15"/>
      <c r="M89" s="15"/>
      <c r="N89" t="s" s="16">
        <v>85</v>
      </c>
      <c r="O89" s="27"/>
      <c r="P89" t="s" s="20">
        <v>161</v>
      </c>
      <c r="Q89" t="s" s="20">
        <v>86</v>
      </c>
      <c r="R89" t="s" s="21">
        <v>27</v>
      </c>
      <c r="S89" s="28"/>
      <c r="T89" s="29">
        <f>S89*H89*102%</f>
        <v>0</v>
      </c>
      <c r="U89" s="30"/>
      <c r="V89" s="31"/>
    </row>
    <row r="90" ht="13.55" customHeight="1">
      <c r="A90" s="12"/>
      <c r="B90" t="s" s="14">
        <v>219</v>
      </c>
      <c r="C90" t="s" s="16">
        <v>224</v>
      </c>
      <c r="D90" t="s" s="16">
        <v>225</v>
      </c>
      <c r="E90" t="s" s="16">
        <v>219</v>
      </c>
      <c r="F90" t="s" s="16">
        <v>222</v>
      </c>
      <c r="G90" t="s" s="26">
        <v>223</v>
      </c>
      <c r="H90" s="17">
        <f t="shared" si="114"/>
        <v>4.9</v>
      </c>
      <c r="I90" s="15"/>
      <c r="J90" s="15"/>
      <c r="K90" s="18">
        <v>10</v>
      </c>
      <c r="L90" s="15"/>
      <c r="M90" s="15"/>
      <c r="N90" t="s" s="16">
        <v>85</v>
      </c>
      <c r="O90" s="27"/>
      <c r="P90" t="s" s="20">
        <v>161</v>
      </c>
      <c r="Q90" t="s" s="20">
        <v>86</v>
      </c>
      <c r="R90" t="s" s="21">
        <v>27</v>
      </c>
      <c r="S90" s="28"/>
      <c r="T90" s="29">
        <f>S90*H90*102%</f>
        <v>0</v>
      </c>
      <c r="U90" s="30"/>
      <c r="V90" s="31"/>
    </row>
    <row r="91" ht="13.55" customHeight="1">
      <c r="A91" s="12"/>
      <c r="B91" t="s" s="14">
        <v>219</v>
      </c>
      <c r="C91" t="s" s="16">
        <v>226</v>
      </c>
      <c r="D91" t="s" s="16">
        <v>227</v>
      </c>
      <c r="E91" t="s" s="16">
        <v>219</v>
      </c>
      <c r="F91" t="s" s="16">
        <v>105</v>
      </c>
      <c r="G91" s="32">
        <v>10</v>
      </c>
      <c r="H91" s="17">
        <f>2.37*1.4</f>
        <v>3.318</v>
      </c>
      <c r="I91" s="15"/>
      <c r="J91" s="15"/>
      <c r="K91" s="18">
        <v>12</v>
      </c>
      <c r="L91" s="15"/>
      <c r="M91" s="15"/>
      <c r="N91" t="s" s="16">
        <v>85</v>
      </c>
      <c r="O91" s="27"/>
      <c r="P91" t="s" s="20">
        <v>161</v>
      </c>
      <c r="Q91" t="s" s="20">
        <v>86</v>
      </c>
      <c r="R91" t="s" s="21">
        <v>27</v>
      </c>
      <c r="S91" s="28"/>
      <c r="T91" s="29">
        <f>S91*H91*102%</f>
        <v>0</v>
      </c>
      <c r="U91" s="30"/>
      <c r="V91" s="31"/>
    </row>
    <row r="92" ht="13.55" customHeight="1">
      <c r="A92" s="12"/>
      <c r="B92" t="s" s="14">
        <v>219</v>
      </c>
      <c r="C92" t="s" s="16">
        <v>228</v>
      </c>
      <c r="D92" t="s" s="16">
        <v>227</v>
      </c>
      <c r="E92" t="s" s="16">
        <v>219</v>
      </c>
      <c r="F92" t="s" s="16">
        <v>105</v>
      </c>
      <c r="G92" s="32">
        <v>10</v>
      </c>
      <c r="H92" s="17">
        <f>2.04*1.4</f>
        <v>2.856</v>
      </c>
      <c r="I92" s="15"/>
      <c r="J92" s="15"/>
      <c r="K92" s="18">
        <v>12</v>
      </c>
      <c r="L92" s="15"/>
      <c r="M92" s="15"/>
      <c r="N92" t="s" s="16">
        <v>85</v>
      </c>
      <c r="O92" s="27"/>
      <c r="P92" t="s" s="20">
        <v>161</v>
      </c>
      <c r="Q92" t="s" s="20">
        <v>86</v>
      </c>
      <c r="R92" t="s" s="21">
        <v>27</v>
      </c>
      <c r="S92" s="28"/>
      <c r="T92" s="29">
        <f>S92*H92*102%</f>
        <v>0</v>
      </c>
      <c r="U92" s="30"/>
      <c r="V92" s="31"/>
    </row>
    <row r="93" ht="13.55" customHeight="1">
      <c r="A93" s="12"/>
      <c r="B93" t="s" s="14">
        <v>219</v>
      </c>
      <c r="C93" t="s" s="16">
        <v>229</v>
      </c>
      <c r="D93" t="s" s="16">
        <v>227</v>
      </c>
      <c r="E93" t="s" s="16">
        <v>219</v>
      </c>
      <c r="F93" t="s" s="16">
        <v>105</v>
      </c>
      <c r="G93" s="32">
        <v>24</v>
      </c>
      <c r="H93" s="17">
        <f>1.98*1.4</f>
        <v>2.772</v>
      </c>
      <c r="I93" s="15"/>
      <c r="J93" s="15"/>
      <c r="K93" s="18">
        <v>12</v>
      </c>
      <c r="L93" s="15"/>
      <c r="M93" s="15"/>
      <c r="N93" t="s" s="16">
        <v>85</v>
      </c>
      <c r="O93" s="27"/>
      <c r="P93" t="s" s="20">
        <v>161</v>
      </c>
      <c r="Q93" t="s" s="20">
        <v>86</v>
      </c>
      <c r="R93" t="s" s="21">
        <v>27</v>
      </c>
      <c r="S93" s="28"/>
      <c r="T93" s="29">
        <f>S93*H93*102%</f>
        <v>0</v>
      </c>
      <c r="U93" s="30"/>
      <c r="V93" s="31"/>
    </row>
    <row r="94" ht="13.55" customHeight="1">
      <c r="A94" s="12"/>
      <c r="B94" t="s" s="14">
        <v>219</v>
      </c>
      <c r="C94" t="s" s="16">
        <v>230</v>
      </c>
      <c r="D94" t="s" s="16">
        <v>227</v>
      </c>
      <c r="E94" t="s" s="16">
        <v>219</v>
      </c>
      <c r="F94" t="s" s="16">
        <v>231</v>
      </c>
      <c r="G94" s="32">
        <v>16</v>
      </c>
      <c r="H94" s="17">
        <f>2.25*1.4</f>
        <v>3.15</v>
      </c>
      <c r="I94" s="15"/>
      <c r="J94" s="15"/>
      <c r="K94" s="18">
        <v>12</v>
      </c>
      <c r="L94" s="15"/>
      <c r="M94" s="15"/>
      <c r="N94" t="s" s="16">
        <v>85</v>
      </c>
      <c r="O94" s="27"/>
      <c r="P94" t="s" s="20">
        <v>161</v>
      </c>
      <c r="Q94" t="s" s="20">
        <v>86</v>
      </c>
      <c r="R94" t="s" s="21">
        <v>27</v>
      </c>
      <c r="S94" s="28"/>
      <c r="T94" s="29">
        <f>S94*H94*102%</f>
        <v>0</v>
      </c>
      <c r="U94" s="30"/>
      <c r="V94" s="31"/>
    </row>
    <row r="95" ht="13.55" customHeight="1">
      <c r="A95" s="12"/>
      <c r="B95" t="s" s="14">
        <v>219</v>
      </c>
      <c r="C95" t="s" s="16">
        <v>232</v>
      </c>
      <c r="D95" t="s" s="16">
        <v>227</v>
      </c>
      <c r="E95" t="s" s="16">
        <v>219</v>
      </c>
      <c r="F95" t="s" s="16">
        <v>231</v>
      </c>
      <c r="G95" s="32">
        <v>16</v>
      </c>
      <c r="H95" s="17">
        <f>2.12*1.4</f>
        <v>2.968</v>
      </c>
      <c r="I95" s="15"/>
      <c r="J95" s="15"/>
      <c r="K95" s="18">
        <v>12</v>
      </c>
      <c r="L95" s="15"/>
      <c r="M95" s="15"/>
      <c r="N95" t="s" s="16">
        <v>85</v>
      </c>
      <c r="O95" s="27"/>
      <c r="P95" t="s" s="20">
        <v>161</v>
      </c>
      <c r="Q95" t="s" s="20">
        <v>86</v>
      </c>
      <c r="R95" t="s" s="21">
        <v>27</v>
      </c>
      <c r="S95" s="28"/>
      <c r="T95" s="29">
        <f>S95*H95*102%</f>
        <v>0</v>
      </c>
      <c r="U95" s="30"/>
      <c r="V95" s="31"/>
    </row>
    <row r="96" ht="13.55" customHeight="1">
      <c r="A96" s="12"/>
      <c r="B96" t="s" s="14">
        <v>219</v>
      </c>
      <c r="C96" t="s" s="16">
        <v>233</v>
      </c>
      <c r="D96" t="s" s="16">
        <v>227</v>
      </c>
      <c r="E96" t="s" s="16">
        <v>219</v>
      </c>
      <c r="F96" t="s" s="16">
        <v>231</v>
      </c>
      <c r="G96" s="32">
        <v>16</v>
      </c>
      <c r="H96" s="17">
        <f>2.49*1.4</f>
        <v>3.486</v>
      </c>
      <c r="I96" s="15"/>
      <c r="J96" s="15"/>
      <c r="K96" s="18">
        <v>12</v>
      </c>
      <c r="L96" s="15"/>
      <c r="M96" s="15"/>
      <c r="N96" t="s" s="16">
        <v>85</v>
      </c>
      <c r="O96" s="27"/>
      <c r="P96" t="s" s="20">
        <v>161</v>
      </c>
      <c r="Q96" t="s" s="20">
        <v>86</v>
      </c>
      <c r="R96" t="s" s="21">
        <v>27</v>
      </c>
      <c r="S96" s="28"/>
      <c r="T96" s="29">
        <f>S96*H96*102%</f>
        <v>0</v>
      </c>
      <c r="U96" s="30"/>
      <c r="V96" s="31"/>
    </row>
    <row r="97" ht="13.55" customHeight="1">
      <c r="A97" s="12"/>
      <c r="B97" t="s" s="14">
        <v>234</v>
      </c>
      <c r="C97" t="s" s="16">
        <v>235</v>
      </c>
      <c r="D97" t="s" s="16">
        <v>236</v>
      </c>
      <c r="E97" t="s" s="16">
        <v>237</v>
      </c>
      <c r="F97" t="s" s="16">
        <v>238</v>
      </c>
      <c r="G97" t="s" s="26">
        <v>133</v>
      </c>
      <c r="H97" s="17">
        <v>5.38</v>
      </c>
      <c r="I97" s="15"/>
      <c r="J97" s="15"/>
      <c r="K97" s="18">
        <v>1</v>
      </c>
      <c r="L97" s="15"/>
      <c r="M97" s="15"/>
      <c r="N97" t="s" s="16">
        <v>111</v>
      </c>
      <c r="O97" s="27"/>
      <c r="P97" t="s" s="20">
        <v>49</v>
      </c>
      <c r="Q97" t="s" s="20">
        <v>154</v>
      </c>
      <c r="R97" s="34"/>
      <c r="S97" s="28"/>
      <c r="T97" s="29">
        <f>S97*H97*102%</f>
        <v>0</v>
      </c>
      <c r="U97" s="30"/>
      <c r="V97" s="31"/>
    </row>
    <row r="98" ht="13.55" customHeight="1">
      <c r="A98" s="12"/>
      <c r="B98" t="s" s="14">
        <v>239</v>
      </c>
      <c r="C98" t="s" s="16">
        <v>240</v>
      </c>
      <c r="D98" t="s" s="16">
        <v>241</v>
      </c>
      <c r="E98" t="s" s="16">
        <v>239</v>
      </c>
      <c r="F98" t="s" s="16">
        <v>242</v>
      </c>
      <c r="G98" t="s" s="26">
        <v>243</v>
      </c>
      <c r="H98" s="17">
        <f>0.28*19*102.5%+0.5</f>
        <v>5.953</v>
      </c>
      <c r="I98" s="15"/>
      <c r="J98" s="15"/>
      <c r="K98" s="18">
        <v>1</v>
      </c>
      <c r="L98" s="15"/>
      <c r="M98" s="15"/>
      <c r="N98" t="s" s="16">
        <v>47</v>
      </c>
      <c r="O98" s="27"/>
      <c r="P98" t="s" s="20">
        <v>49</v>
      </c>
      <c r="Q98" t="s" s="20">
        <v>244</v>
      </c>
      <c r="R98" s="34"/>
      <c r="S98" s="28"/>
      <c r="T98" s="29">
        <f>S98*H98*102%</f>
        <v>0</v>
      </c>
      <c r="U98" s="30"/>
      <c r="V98" s="31"/>
    </row>
    <row r="99" ht="13.55" customHeight="1">
      <c r="A99" s="12"/>
      <c r="B99" t="s" s="14">
        <v>239</v>
      </c>
      <c r="C99" t="s" s="16">
        <v>245</v>
      </c>
      <c r="D99" t="s" s="16">
        <v>241</v>
      </c>
      <c r="E99" t="s" s="16">
        <v>239</v>
      </c>
      <c r="F99" t="s" s="16">
        <v>242</v>
      </c>
      <c r="G99" t="s" s="26">
        <v>246</v>
      </c>
      <c r="H99" s="17">
        <f>0.25*34.5*102.5%+0.5</f>
        <v>9.340624999999999</v>
      </c>
      <c r="I99" s="15"/>
      <c r="J99" s="15"/>
      <c r="K99" s="18">
        <v>1</v>
      </c>
      <c r="L99" s="15"/>
      <c r="M99" s="15"/>
      <c r="N99" t="s" s="16">
        <v>47</v>
      </c>
      <c r="O99" s="27"/>
      <c r="P99" t="s" s="20">
        <v>49</v>
      </c>
      <c r="Q99" t="s" s="20">
        <v>244</v>
      </c>
      <c r="R99" s="34"/>
      <c r="S99" s="28"/>
      <c r="T99" s="29">
        <f>S99*H99*102%</f>
        <v>0</v>
      </c>
      <c r="U99" s="30"/>
      <c r="V99" s="31"/>
    </row>
    <row r="100" ht="13.55" customHeight="1">
      <c r="A100" s="12"/>
      <c r="B100" t="s" s="14">
        <v>239</v>
      </c>
      <c r="C100" t="s" s="16">
        <v>247</v>
      </c>
      <c r="D100" t="s" s="16">
        <v>241</v>
      </c>
      <c r="E100" t="s" s="16">
        <v>239</v>
      </c>
      <c r="F100" t="s" s="16">
        <v>242</v>
      </c>
      <c r="G100" t="s" s="26">
        <v>248</v>
      </c>
      <c r="H100" s="17">
        <f>0.6*18.5*102.5%+0.5</f>
        <v>11.8775</v>
      </c>
      <c r="I100" s="15"/>
      <c r="J100" s="15"/>
      <c r="K100" s="18">
        <v>1</v>
      </c>
      <c r="L100" s="15"/>
      <c r="M100" s="15"/>
      <c r="N100" t="s" s="16">
        <v>47</v>
      </c>
      <c r="O100" s="27"/>
      <c r="P100" t="s" s="20">
        <v>49</v>
      </c>
      <c r="Q100" t="s" s="20">
        <v>244</v>
      </c>
      <c r="R100" s="34"/>
      <c r="S100" s="28"/>
      <c r="T100" s="29">
        <f>S100*H100*102%</f>
        <v>0</v>
      </c>
      <c r="U100" s="30"/>
      <c r="V100" s="31"/>
    </row>
    <row r="101" ht="13.55" customHeight="1">
      <c r="A101" s="12"/>
      <c r="B101" t="s" s="14">
        <v>239</v>
      </c>
      <c r="C101" t="s" s="16">
        <v>249</v>
      </c>
      <c r="D101" t="s" s="16">
        <v>241</v>
      </c>
      <c r="E101" t="s" s="16">
        <v>239</v>
      </c>
      <c r="F101" t="s" s="16">
        <v>242</v>
      </c>
      <c r="G101" t="s" s="26">
        <v>250</v>
      </c>
      <c r="H101" s="17">
        <f>0.2*60*102.5%+0.5</f>
        <v>12.8</v>
      </c>
      <c r="I101" s="15"/>
      <c r="J101" s="15"/>
      <c r="K101" s="18">
        <v>1</v>
      </c>
      <c r="L101" s="15"/>
      <c r="M101" s="15"/>
      <c r="N101" t="s" s="16">
        <v>47</v>
      </c>
      <c r="O101" s="27"/>
      <c r="P101" t="s" s="20">
        <v>49</v>
      </c>
      <c r="Q101" t="s" s="20">
        <v>244</v>
      </c>
      <c r="R101" s="34"/>
      <c r="S101" s="28"/>
      <c r="T101" s="29">
        <f>S101*H101*102%</f>
        <v>0</v>
      </c>
      <c r="U101" s="30"/>
      <c r="V101" s="31"/>
    </row>
    <row r="102" ht="13.55" customHeight="1">
      <c r="A102" s="12"/>
      <c r="B102" t="s" s="14">
        <v>239</v>
      </c>
      <c r="C102" t="s" s="16">
        <v>251</v>
      </c>
      <c r="D102" t="s" s="16">
        <v>241</v>
      </c>
      <c r="E102" t="s" s="16">
        <v>239</v>
      </c>
      <c r="F102" t="s" s="16">
        <v>242</v>
      </c>
      <c r="G102" t="s" s="26">
        <v>252</v>
      </c>
      <c r="H102" s="17">
        <f>2*18.5*102.5%+1</f>
        <v>38.925</v>
      </c>
      <c r="I102" s="15"/>
      <c r="J102" s="15"/>
      <c r="K102" s="18">
        <v>1</v>
      </c>
      <c r="L102" s="15"/>
      <c r="M102" s="15"/>
      <c r="N102" t="s" s="16">
        <v>47</v>
      </c>
      <c r="O102" s="27"/>
      <c r="P102" t="s" s="20">
        <v>49</v>
      </c>
      <c r="Q102" t="s" s="20">
        <v>244</v>
      </c>
      <c r="R102" s="34"/>
      <c r="S102" s="28"/>
      <c r="T102" s="29">
        <f>S102*H102*102%</f>
        <v>0</v>
      </c>
      <c r="U102" s="30"/>
      <c r="V102" s="31"/>
    </row>
    <row r="103" ht="13.55" customHeight="1">
      <c r="A103" s="12"/>
      <c r="B103" t="s" s="14">
        <v>239</v>
      </c>
      <c r="C103" t="s" s="16">
        <v>253</v>
      </c>
      <c r="D103" s="36"/>
      <c r="E103" t="s" s="16">
        <v>239</v>
      </c>
      <c r="F103" t="s" s="16">
        <v>242</v>
      </c>
      <c r="G103" t="s" s="26">
        <v>254</v>
      </c>
      <c r="H103" s="17">
        <f>0.16*69*102.5%+0.5</f>
        <v>11.816</v>
      </c>
      <c r="I103" s="15"/>
      <c r="J103" s="15"/>
      <c r="K103" s="18">
        <v>1</v>
      </c>
      <c r="L103" s="15"/>
      <c r="M103" s="15"/>
      <c r="N103" t="s" s="16">
        <v>47</v>
      </c>
      <c r="O103" s="27"/>
      <c r="P103" t="s" s="20">
        <v>49</v>
      </c>
      <c r="Q103" t="s" s="20">
        <v>244</v>
      </c>
      <c r="R103" s="34"/>
      <c r="S103" s="28"/>
      <c r="T103" s="29">
        <f>S103*H103*102%</f>
        <v>0</v>
      </c>
      <c r="U103" s="30"/>
      <c r="V103" s="31"/>
    </row>
    <row r="104" ht="13.55" customHeight="1">
      <c r="A104" s="12"/>
      <c r="B104" t="s" s="14">
        <v>239</v>
      </c>
      <c r="C104" t="s" s="16">
        <v>255</v>
      </c>
      <c r="D104" s="36"/>
      <c r="E104" t="s" s="16">
        <v>239</v>
      </c>
      <c r="F104" t="s" s="16">
        <v>242</v>
      </c>
      <c r="G104" t="s" s="26">
        <v>256</v>
      </c>
      <c r="H104" s="17">
        <f>0.08*65*102.5%+0.5</f>
        <v>5.83</v>
      </c>
      <c r="I104" s="15"/>
      <c r="J104" s="15"/>
      <c r="K104" s="18">
        <v>1</v>
      </c>
      <c r="L104" s="15"/>
      <c r="M104" s="15"/>
      <c r="N104" t="s" s="16">
        <v>47</v>
      </c>
      <c r="O104" s="27"/>
      <c r="P104" t="s" s="20">
        <v>49</v>
      </c>
      <c r="Q104" t="s" s="20">
        <v>244</v>
      </c>
      <c r="R104" s="34"/>
      <c r="S104" s="28"/>
      <c r="T104" s="29">
        <f>S104*H104*102%</f>
        <v>0</v>
      </c>
      <c r="U104" s="30"/>
      <c r="V104" s="31"/>
    </row>
    <row r="105" ht="13.55" customHeight="1">
      <c r="A105" s="12"/>
      <c r="B105" t="s" s="14">
        <v>257</v>
      </c>
      <c r="C105" t="s" s="16">
        <v>258</v>
      </c>
      <c r="D105" t="s" s="16">
        <v>259</v>
      </c>
      <c r="E105" t="s" s="16">
        <v>257</v>
      </c>
      <c r="F105" t="s" s="16">
        <v>260</v>
      </c>
      <c r="G105" t="s" s="26">
        <v>261</v>
      </c>
      <c r="H105" s="18">
        <f t="shared" si="145" ref="H105:H107">3*4.9+1</f>
        <v>15.7</v>
      </c>
      <c r="I105" s="15"/>
      <c r="J105" s="15"/>
      <c r="K105" s="18">
        <v>1</v>
      </c>
      <c r="L105" s="15"/>
      <c r="M105" s="15"/>
      <c r="N105" t="s" s="16">
        <v>47</v>
      </c>
      <c r="O105" s="27"/>
      <c r="P105" t="s" s="20">
        <v>49</v>
      </c>
      <c r="Q105" t="s" s="20">
        <v>244</v>
      </c>
      <c r="R105" s="34"/>
      <c r="S105" s="28"/>
      <c r="T105" s="29">
        <f>S105*H105*102%</f>
        <v>0</v>
      </c>
      <c r="U105" s="30"/>
      <c r="V105" s="31"/>
    </row>
    <row r="106" ht="13.55" customHeight="1">
      <c r="A106" s="12"/>
      <c r="B106" t="s" s="14">
        <v>257</v>
      </c>
      <c r="C106" t="s" s="16">
        <v>262</v>
      </c>
      <c r="D106" t="s" s="16">
        <v>259</v>
      </c>
      <c r="E106" t="s" s="16">
        <v>257</v>
      </c>
      <c r="F106" t="s" s="16">
        <v>260</v>
      </c>
      <c r="G106" t="s" s="26">
        <v>261</v>
      </c>
      <c r="H106" s="18">
        <f t="shared" si="145"/>
        <v>15.7</v>
      </c>
      <c r="I106" s="15"/>
      <c r="J106" s="15"/>
      <c r="K106" s="18">
        <v>1</v>
      </c>
      <c r="L106" s="15"/>
      <c r="M106" s="15"/>
      <c r="N106" t="s" s="16">
        <v>47</v>
      </c>
      <c r="O106" s="27"/>
      <c r="P106" t="s" s="20">
        <v>49</v>
      </c>
      <c r="Q106" t="s" s="20">
        <v>244</v>
      </c>
      <c r="R106" s="34"/>
      <c r="S106" s="28"/>
      <c r="T106" s="29">
        <f>S106*H106*102%</f>
        <v>0</v>
      </c>
      <c r="U106" s="30"/>
      <c r="V106" s="31"/>
    </row>
    <row r="107" ht="13.55" customHeight="1">
      <c r="A107" s="12"/>
      <c r="B107" t="s" s="14">
        <v>257</v>
      </c>
      <c r="C107" t="s" s="16">
        <v>263</v>
      </c>
      <c r="D107" t="s" s="16">
        <v>259</v>
      </c>
      <c r="E107" t="s" s="16">
        <v>257</v>
      </c>
      <c r="F107" t="s" s="16">
        <v>260</v>
      </c>
      <c r="G107" t="s" s="26">
        <v>261</v>
      </c>
      <c r="H107" s="18">
        <f t="shared" si="145"/>
        <v>15.7</v>
      </c>
      <c r="I107" s="15"/>
      <c r="J107" s="15"/>
      <c r="K107" s="18">
        <v>1</v>
      </c>
      <c r="L107" s="15"/>
      <c r="M107" s="15"/>
      <c r="N107" t="s" s="16">
        <v>47</v>
      </c>
      <c r="O107" s="27"/>
      <c r="P107" t="s" s="20">
        <v>49</v>
      </c>
      <c r="Q107" t="s" s="20">
        <v>244</v>
      </c>
      <c r="R107" s="34"/>
      <c r="S107" s="28"/>
      <c r="T107" s="29">
        <f>S107*H107*102%</f>
        <v>0</v>
      </c>
      <c r="U107" s="30"/>
      <c r="V107" s="31"/>
    </row>
    <row r="108" ht="13.55" customHeight="1">
      <c r="A108" s="12"/>
      <c r="B108" t="s" s="14">
        <v>264</v>
      </c>
      <c r="C108" t="s" s="16">
        <v>265</v>
      </c>
      <c r="D108" s="36"/>
      <c r="E108" t="s" s="16">
        <v>264</v>
      </c>
      <c r="F108" t="s" s="16">
        <v>266</v>
      </c>
      <c r="G108" t="s" s="26">
        <v>106</v>
      </c>
      <c r="H108" s="17">
        <f>24.73*102.5%</f>
        <v>25.34825</v>
      </c>
      <c r="I108" s="15"/>
      <c r="J108" s="15"/>
      <c r="K108" s="18">
        <v>1</v>
      </c>
      <c r="L108" s="15"/>
      <c r="M108" s="15"/>
      <c r="N108" t="s" s="16">
        <v>24</v>
      </c>
      <c r="O108" s="27"/>
      <c r="P108" t="s" s="20">
        <v>25</v>
      </c>
      <c r="Q108" t="s" s="20">
        <v>267</v>
      </c>
      <c r="R108" s="34"/>
      <c r="S108" s="28"/>
      <c r="T108" s="29">
        <f>S108*H108*102%</f>
        <v>0</v>
      </c>
      <c r="U108" s="30"/>
      <c r="V108" s="31"/>
    </row>
    <row r="109" ht="13.55" customHeight="1">
      <c r="A109" s="12"/>
      <c r="B109" t="s" s="14">
        <v>264</v>
      </c>
      <c r="C109" t="s" s="16">
        <v>268</v>
      </c>
      <c r="D109" t="s" s="16">
        <v>269</v>
      </c>
      <c r="E109" t="s" s="16">
        <v>264</v>
      </c>
      <c r="F109" t="s" s="16">
        <v>266</v>
      </c>
      <c r="G109" t="s" s="26">
        <v>106</v>
      </c>
      <c r="H109" s="17">
        <f>24.1*102.5%</f>
        <v>24.7025</v>
      </c>
      <c r="I109" s="15"/>
      <c r="J109" s="15"/>
      <c r="K109" s="18">
        <v>1</v>
      </c>
      <c r="L109" s="15"/>
      <c r="M109" s="15"/>
      <c r="N109" t="s" s="16">
        <v>24</v>
      </c>
      <c r="O109" s="27"/>
      <c r="P109" t="s" s="20">
        <v>25</v>
      </c>
      <c r="Q109" t="s" s="20">
        <v>267</v>
      </c>
      <c r="R109" s="34"/>
      <c r="S109" s="28"/>
      <c r="T109" s="29">
        <f>S109*H109*102%</f>
        <v>0</v>
      </c>
      <c r="U109" s="30"/>
      <c r="V109" s="31"/>
    </row>
    <row r="110" ht="13.55" customHeight="1">
      <c r="A110" s="12"/>
      <c r="B110" t="s" s="14">
        <v>264</v>
      </c>
      <c r="C110" t="s" s="16">
        <v>270</v>
      </c>
      <c r="D110" s="36"/>
      <c r="E110" t="s" s="16">
        <v>264</v>
      </c>
      <c r="F110" t="s" s="16">
        <v>266</v>
      </c>
      <c r="G110" t="s" s="26">
        <v>101</v>
      </c>
      <c r="H110" s="17">
        <f>13.9*102.5%</f>
        <v>14.2475</v>
      </c>
      <c r="I110" s="15"/>
      <c r="J110" s="15"/>
      <c r="K110" s="18">
        <v>1</v>
      </c>
      <c r="L110" s="15"/>
      <c r="M110" s="15"/>
      <c r="N110" t="s" s="16">
        <v>37</v>
      </c>
      <c r="O110" s="27"/>
      <c r="P110" t="s" s="20">
        <v>25</v>
      </c>
      <c r="Q110" t="s" s="20">
        <v>267</v>
      </c>
      <c r="R110" s="34"/>
      <c r="S110" s="28"/>
      <c r="T110" s="29">
        <f>S110*H110*102%</f>
        <v>0</v>
      </c>
      <c r="U110" s="30"/>
      <c r="V110" s="31"/>
    </row>
    <row r="111" ht="13.55" customHeight="1">
      <c r="A111" s="12"/>
      <c r="B111" t="s" s="14">
        <v>264</v>
      </c>
      <c r="C111" t="s" s="16">
        <v>271</v>
      </c>
      <c r="D111" s="36"/>
      <c r="E111" t="s" s="16">
        <v>264</v>
      </c>
      <c r="F111" t="s" s="16">
        <v>272</v>
      </c>
      <c r="G111" t="s" s="26">
        <v>273</v>
      </c>
      <c r="H111" s="17">
        <f t="shared" si="157" ref="H111:H114">23.41*102.5%</f>
        <v>23.99525</v>
      </c>
      <c r="I111" s="15"/>
      <c r="J111" s="15"/>
      <c r="K111" s="18">
        <v>1</v>
      </c>
      <c r="L111" s="15"/>
      <c r="M111" s="15"/>
      <c r="N111" t="s" s="16">
        <v>102</v>
      </c>
      <c r="O111" s="27"/>
      <c r="P111" t="s" s="20">
        <v>25</v>
      </c>
      <c r="Q111" t="s" s="20">
        <v>267</v>
      </c>
      <c r="R111" s="34"/>
      <c r="S111" s="28"/>
      <c r="T111" s="29">
        <f>S111*H111*102%</f>
        <v>0</v>
      </c>
      <c r="U111" s="30"/>
      <c r="V111" s="31"/>
    </row>
    <row r="112" ht="13.55" customHeight="1">
      <c r="A112" s="12"/>
      <c r="B112" t="s" s="14">
        <v>264</v>
      </c>
      <c r="C112" t="s" s="16">
        <v>274</v>
      </c>
      <c r="D112" s="36"/>
      <c r="E112" t="s" s="16">
        <v>264</v>
      </c>
      <c r="F112" t="s" s="16">
        <v>275</v>
      </c>
      <c r="G112" t="s" s="26">
        <v>106</v>
      </c>
      <c r="H112" s="17">
        <f>14.63*102.5%</f>
        <v>14.99575</v>
      </c>
      <c r="I112" s="15"/>
      <c r="J112" s="15"/>
      <c r="K112" s="18">
        <v>1</v>
      </c>
      <c r="L112" s="15"/>
      <c r="M112" s="15"/>
      <c r="N112" t="s" s="16">
        <v>102</v>
      </c>
      <c r="O112" s="27"/>
      <c r="P112" t="s" s="20">
        <v>25</v>
      </c>
      <c r="Q112" t="s" s="20">
        <v>267</v>
      </c>
      <c r="R112" s="34"/>
      <c r="S112" s="28"/>
      <c r="T112" s="29">
        <f>S112*H112*102%</f>
        <v>0</v>
      </c>
      <c r="U112" s="30"/>
      <c r="V112" s="31"/>
    </row>
    <row r="113" ht="13.55" customHeight="1">
      <c r="A113" s="12"/>
      <c r="B113" t="s" s="14">
        <v>264</v>
      </c>
      <c r="C113" t="s" s="16">
        <v>276</v>
      </c>
      <c r="D113" t="s" s="16">
        <v>277</v>
      </c>
      <c r="E113" t="s" s="16">
        <v>264</v>
      </c>
      <c r="F113" t="s" s="16">
        <v>278</v>
      </c>
      <c r="G113" t="s" s="26">
        <v>106</v>
      </c>
      <c r="H113" s="17">
        <f>30.73*102.5%</f>
        <v>31.49825</v>
      </c>
      <c r="I113" s="15"/>
      <c r="J113" s="15"/>
      <c r="K113" s="18">
        <v>1</v>
      </c>
      <c r="L113" s="15"/>
      <c r="M113" s="15"/>
      <c r="N113" t="s" s="16">
        <v>24</v>
      </c>
      <c r="O113" s="27"/>
      <c r="P113" t="s" s="20">
        <v>25</v>
      </c>
      <c r="Q113" t="s" s="20">
        <v>267</v>
      </c>
      <c r="R113" s="34"/>
      <c r="S113" s="28"/>
      <c r="T113" s="29">
        <f>S113*H113*102%</f>
        <v>0</v>
      </c>
      <c r="U113" s="30"/>
      <c r="V113" s="31"/>
    </row>
    <row r="114" ht="13.55" customHeight="1">
      <c r="A114" s="12"/>
      <c r="B114" t="s" s="14">
        <v>264</v>
      </c>
      <c r="C114" t="s" s="16">
        <v>279</v>
      </c>
      <c r="D114" s="36"/>
      <c r="E114" t="s" s="16">
        <v>264</v>
      </c>
      <c r="F114" t="s" s="16">
        <v>278</v>
      </c>
      <c r="G114" t="s" s="26">
        <v>101</v>
      </c>
      <c r="H114" s="17">
        <f t="shared" si="157"/>
        <v>23.99525</v>
      </c>
      <c r="I114" s="15"/>
      <c r="J114" s="15"/>
      <c r="K114" s="18">
        <v>1</v>
      </c>
      <c r="L114" s="15"/>
      <c r="M114" s="15"/>
      <c r="N114" t="s" s="16">
        <v>37</v>
      </c>
      <c r="O114" s="27"/>
      <c r="P114" t="s" s="20">
        <v>25</v>
      </c>
      <c r="Q114" t="s" s="20">
        <v>267</v>
      </c>
      <c r="R114" s="34"/>
      <c r="S114" s="28"/>
      <c r="T114" s="29">
        <f>S114*H114*102%</f>
        <v>0</v>
      </c>
      <c r="U114" s="30"/>
      <c r="V114" s="31"/>
    </row>
    <row r="115" ht="13.55" customHeight="1">
      <c r="A115" s="12"/>
      <c r="B115" t="s" s="14">
        <v>264</v>
      </c>
      <c r="C115" t="s" s="16">
        <v>280</v>
      </c>
      <c r="D115" s="36"/>
      <c r="E115" t="s" s="16">
        <v>264</v>
      </c>
      <c r="F115" t="s" s="16">
        <v>281</v>
      </c>
      <c r="G115" t="s" s="26">
        <v>106</v>
      </c>
      <c r="H115" s="17">
        <f t="shared" si="165" ref="H115:H116">20.29*102.5%</f>
        <v>20.79725</v>
      </c>
      <c r="I115" s="15"/>
      <c r="J115" s="15"/>
      <c r="K115" s="18">
        <v>1</v>
      </c>
      <c r="L115" s="15"/>
      <c r="M115" s="15"/>
      <c r="N115" t="s" s="16">
        <v>111</v>
      </c>
      <c r="O115" s="27"/>
      <c r="P115" t="s" s="20">
        <v>25</v>
      </c>
      <c r="Q115" t="s" s="20">
        <v>267</v>
      </c>
      <c r="R115" s="34"/>
      <c r="S115" s="28"/>
      <c r="T115" s="29">
        <f>S115*H115*102%</f>
        <v>0</v>
      </c>
      <c r="U115" s="30"/>
      <c r="V115" s="31"/>
    </row>
    <row r="116" ht="13.55" customHeight="1">
      <c r="A116" s="12"/>
      <c r="B116" t="s" s="14">
        <v>264</v>
      </c>
      <c r="C116" t="s" s="16">
        <v>282</v>
      </c>
      <c r="D116" s="36"/>
      <c r="E116" t="s" s="16">
        <v>264</v>
      </c>
      <c r="F116" t="s" s="16">
        <v>281</v>
      </c>
      <c r="G116" t="s" s="26">
        <v>106</v>
      </c>
      <c r="H116" s="17">
        <f t="shared" si="165"/>
        <v>20.79725</v>
      </c>
      <c r="I116" s="15"/>
      <c r="J116" s="15"/>
      <c r="K116" s="18">
        <v>1</v>
      </c>
      <c r="L116" s="15"/>
      <c r="M116" s="15"/>
      <c r="N116" t="s" s="16">
        <v>111</v>
      </c>
      <c r="O116" s="27"/>
      <c r="P116" t="s" s="20">
        <v>25</v>
      </c>
      <c r="Q116" t="s" s="20">
        <v>267</v>
      </c>
      <c r="R116" s="34"/>
      <c r="S116" s="28"/>
      <c r="T116" s="29">
        <f>S116*H116*102%</f>
        <v>0</v>
      </c>
      <c r="U116" s="30"/>
      <c r="V116" s="31"/>
    </row>
    <row r="117" ht="13.55" customHeight="1">
      <c r="A117" s="12"/>
      <c r="B117" t="s" s="14">
        <v>264</v>
      </c>
      <c r="C117" t="s" s="16">
        <v>283</v>
      </c>
      <c r="D117" s="36"/>
      <c r="E117" t="s" s="16">
        <v>264</v>
      </c>
      <c r="F117" t="s" s="16">
        <v>272</v>
      </c>
      <c r="G117" t="s" s="26">
        <v>106</v>
      </c>
      <c r="H117" s="17">
        <f>35.85*102.5%</f>
        <v>36.74625</v>
      </c>
      <c r="I117" s="15"/>
      <c r="J117" s="15"/>
      <c r="K117" s="18">
        <v>1</v>
      </c>
      <c r="L117" s="15"/>
      <c r="M117" s="15"/>
      <c r="N117" t="s" s="16">
        <v>24</v>
      </c>
      <c r="O117" s="27"/>
      <c r="P117" t="s" s="20">
        <v>25</v>
      </c>
      <c r="Q117" t="s" s="20">
        <v>267</v>
      </c>
      <c r="R117" s="34"/>
      <c r="S117" s="28"/>
      <c r="T117" s="29">
        <f>S117*H117*102%</f>
        <v>0</v>
      </c>
      <c r="U117" s="30"/>
      <c r="V117" s="31"/>
    </row>
    <row r="118" ht="13.55" customHeight="1">
      <c r="A118" s="12"/>
      <c r="B118" t="s" s="14">
        <v>264</v>
      </c>
      <c r="C118" t="s" s="16">
        <v>284</v>
      </c>
      <c r="D118" s="36"/>
      <c r="E118" t="s" s="16">
        <v>264</v>
      </c>
      <c r="F118" t="s" s="16">
        <v>285</v>
      </c>
      <c r="G118" t="s" s="26">
        <v>106</v>
      </c>
      <c r="H118" s="17">
        <f>22.83*102.5%</f>
        <v>23.40075</v>
      </c>
      <c r="I118" s="15"/>
      <c r="J118" s="15"/>
      <c r="K118" s="18">
        <v>1</v>
      </c>
      <c r="L118" s="15"/>
      <c r="M118" s="15"/>
      <c r="N118" t="s" s="16">
        <v>24</v>
      </c>
      <c r="O118" s="27"/>
      <c r="P118" t="s" s="20">
        <v>25</v>
      </c>
      <c r="Q118" t="s" s="20">
        <v>267</v>
      </c>
      <c r="R118" s="34"/>
      <c r="S118" s="28"/>
      <c r="T118" s="29">
        <f>S118*H118*102%</f>
        <v>0</v>
      </c>
      <c r="U118" s="30"/>
      <c r="V118" s="31"/>
    </row>
    <row r="119" ht="13.55" customHeight="1">
      <c r="A119" s="12"/>
      <c r="B119" t="s" s="14">
        <v>264</v>
      </c>
      <c r="C119" t="s" s="16">
        <v>286</v>
      </c>
      <c r="D119" s="36"/>
      <c r="E119" t="s" s="16">
        <v>264</v>
      </c>
      <c r="F119" t="s" s="16">
        <v>287</v>
      </c>
      <c r="G119" t="s" s="26">
        <v>101</v>
      </c>
      <c r="H119" s="17">
        <f>16.49*102.5%</f>
        <v>16.90225</v>
      </c>
      <c r="I119" s="15"/>
      <c r="J119" s="15"/>
      <c r="K119" s="18">
        <v>1</v>
      </c>
      <c r="L119" s="15"/>
      <c r="M119" s="15"/>
      <c r="N119" t="s" s="16">
        <v>24</v>
      </c>
      <c r="O119" s="27"/>
      <c r="P119" t="s" s="20">
        <v>25</v>
      </c>
      <c r="Q119" t="s" s="20">
        <v>267</v>
      </c>
      <c r="R119" s="34"/>
      <c r="S119" s="28"/>
      <c r="T119" s="29">
        <f>S119*H119*102%</f>
        <v>0</v>
      </c>
      <c r="U119" s="30"/>
      <c r="V119" s="31"/>
    </row>
    <row r="120" ht="13.55" customHeight="1">
      <c r="A120" s="12"/>
      <c r="B120" t="s" s="14">
        <v>264</v>
      </c>
      <c r="C120" t="s" s="16">
        <v>288</v>
      </c>
      <c r="D120" t="s" s="16">
        <v>289</v>
      </c>
      <c r="E120" t="s" s="16">
        <v>264</v>
      </c>
      <c r="F120" t="s" s="16">
        <v>138</v>
      </c>
      <c r="G120" t="s" s="26">
        <v>106</v>
      </c>
      <c r="H120" s="17">
        <f>5.41*102.5%</f>
        <v>5.54525</v>
      </c>
      <c r="I120" s="15"/>
      <c r="J120" s="15"/>
      <c r="K120" s="18">
        <v>5</v>
      </c>
      <c r="L120" s="15"/>
      <c r="M120" s="15"/>
      <c r="N120" t="s" s="16">
        <v>66</v>
      </c>
      <c r="O120" t="s" s="33">
        <v>48</v>
      </c>
      <c r="P120" t="s" s="20">
        <v>25</v>
      </c>
      <c r="Q120" t="s" s="20">
        <v>267</v>
      </c>
      <c r="R120" s="34"/>
      <c r="S120" s="28"/>
      <c r="T120" s="29">
        <f>S120*H120*102%</f>
        <v>0</v>
      </c>
      <c r="U120" s="30"/>
      <c r="V120" s="31"/>
    </row>
    <row r="121" ht="13.55" customHeight="1">
      <c r="A121" s="12"/>
      <c r="B121" t="s" s="14">
        <v>264</v>
      </c>
      <c r="C121" t="s" s="16">
        <v>290</v>
      </c>
      <c r="D121" t="s" s="16">
        <v>60</v>
      </c>
      <c r="E121" t="s" s="16">
        <v>264</v>
      </c>
      <c r="F121" t="s" s="16">
        <v>138</v>
      </c>
      <c r="G121" t="s" s="26">
        <v>106</v>
      </c>
      <c r="H121" s="17">
        <f>3.95*102.5%</f>
        <v>4.04875</v>
      </c>
      <c r="I121" s="15"/>
      <c r="J121" s="15"/>
      <c r="K121" s="18">
        <v>5</v>
      </c>
      <c r="L121" s="15"/>
      <c r="M121" s="15"/>
      <c r="N121" t="s" s="16">
        <v>66</v>
      </c>
      <c r="O121" t="s" s="33">
        <v>48</v>
      </c>
      <c r="P121" t="s" s="20">
        <v>25</v>
      </c>
      <c r="Q121" t="s" s="20">
        <v>267</v>
      </c>
      <c r="R121" s="34"/>
      <c r="S121" s="28"/>
      <c r="T121" s="29">
        <f>S121*H121*102%</f>
        <v>0</v>
      </c>
      <c r="U121" s="30"/>
      <c r="V121" s="31"/>
    </row>
    <row r="122" ht="13.55" customHeight="1">
      <c r="A122" s="12"/>
      <c r="B122" t="s" s="14">
        <v>264</v>
      </c>
      <c r="C122" t="s" s="16">
        <v>291</v>
      </c>
      <c r="D122" s="15"/>
      <c r="E122" t="s" s="16">
        <v>264</v>
      </c>
      <c r="F122" t="s" s="16">
        <v>292</v>
      </c>
      <c r="G122" t="s" s="26">
        <v>106</v>
      </c>
      <c r="H122" s="17">
        <f>9.892*102.5%</f>
        <v>10.1393</v>
      </c>
      <c r="I122" s="15"/>
      <c r="J122" s="15"/>
      <c r="K122" s="18">
        <v>5</v>
      </c>
      <c r="L122" s="15"/>
      <c r="M122" s="15"/>
      <c r="N122" t="s" s="16">
        <v>111</v>
      </c>
      <c r="O122" t="s" s="33">
        <v>48</v>
      </c>
      <c r="P122" t="s" s="20">
        <v>25</v>
      </c>
      <c r="Q122" t="s" s="20">
        <v>267</v>
      </c>
      <c r="R122" s="34"/>
      <c r="S122" s="28"/>
      <c r="T122" s="29">
        <f>S122*H122*102%</f>
        <v>0</v>
      </c>
      <c r="U122" s="30"/>
      <c r="V122" s="31"/>
    </row>
    <row r="123" ht="13.55" customHeight="1">
      <c r="A123" s="12"/>
      <c r="B123" t="s" s="14">
        <v>264</v>
      </c>
      <c r="C123" t="s" s="16">
        <v>293</v>
      </c>
      <c r="D123" s="36"/>
      <c r="E123" t="s" s="16">
        <v>264</v>
      </c>
      <c r="F123" t="s" s="16">
        <v>294</v>
      </c>
      <c r="G123" t="s" s="26">
        <v>106</v>
      </c>
      <c r="H123" s="17">
        <f>4.1*102.5%</f>
        <v>4.2025</v>
      </c>
      <c r="I123" s="15"/>
      <c r="J123" s="15"/>
      <c r="K123" s="18">
        <v>5</v>
      </c>
      <c r="L123" s="15"/>
      <c r="M123" s="15"/>
      <c r="N123" t="s" s="16">
        <v>102</v>
      </c>
      <c r="O123" t="s" s="33">
        <v>48</v>
      </c>
      <c r="P123" t="s" s="20">
        <v>25</v>
      </c>
      <c r="Q123" t="s" s="20">
        <v>267</v>
      </c>
      <c r="R123" s="34"/>
      <c r="S123" s="28"/>
      <c r="T123" s="29">
        <f>S123*H123*102%</f>
        <v>0</v>
      </c>
      <c r="U123" s="30"/>
      <c r="V123" s="31"/>
    </row>
    <row r="124" ht="13.55" customHeight="1">
      <c r="A124" s="12"/>
      <c r="B124" t="s" s="14">
        <v>264</v>
      </c>
      <c r="C124" t="s" s="16">
        <v>295</v>
      </c>
      <c r="D124" t="s" s="16">
        <v>296</v>
      </c>
      <c r="E124" t="s" s="16">
        <v>264</v>
      </c>
      <c r="F124" t="s" s="16">
        <v>297</v>
      </c>
      <c r="G124" t="s" s="26">
        <v>106</v>
      </c>
      <c r="H124" s="17">
        <f>35.85*102.5%/2</f>
        <v>18.373125</v>
      </c>
      <c r="I124" s="15"/>
      <c r="J124" s="15"/>
      <c r="K124" s="18">
        <v>2</v>
      </c>
      <c r="L124" s="15"/>
      <c r="M124" s="15"/>
      <c r="N124" t="s" s="16">
        <v>102</v>
      </c>
      <c r="O124" t="s" s="33">
        <v>48</v>
      </c>
      <c r="P124" t="s" s="20">
        <v>25</v>
      </c>
      <c r="Q124" t="s" s="20">
        <v>267</v>
      </c>
      <c r="R124" s="34"/>
      <c r="S124" s="28"/>
      <c r="T124" s="29">
        <f>S124*H124*102%</f>
        <v>0</v>
      </c>
      <c r="U124" s="30"/>
      <c r="V124" s="31"/>
    </row>
    <row r="125" ht="13.55" customHeight="1">
      <c r="A125" s="12"/>
      <c r="B125" t="s" s="14">
        <v>264</v>
      </c>
      <c r="C125" t="s" s="16">
        <v>298</v>
      </c>
      <c r="D125" t="s" s="16">
        <v>296</v>
      </c>
      <c r="E125" t="s" s="16">
        <v>264</v>
      </c>
      <c r="F125" t="s" s="16">
        <v>297</v>
      </c>
      <c r="G125" t="s" s="26">
        <v>106</v>
      </c>
      <c r="H125" s="17">
        <f>32.93*102.5%/2</f>
        <v>16.876625</v>
      </c>
      <c r="I125" s="15"/>
      <c r="J125" s="15"/>
      <c r="K125" s="18">
        <v>2</v>
      </c>
      <c r="L125" s="15"/>
      <c r="M125" s="15"/>
      <c r="N125" t="s" s="16">
        <v>102</v>
      </c>
      <c r="O125" t="s" s="33">
        <v>48</v>
      </c>
      <c r="P125" t="s" s="20">
        <v>25</v>
      </c>
      <c r="Q125" t="s" s="20">
        <v>267</v>
      </c>
      <c r="R125" s="34"/>
      <c r="S125" s="28"/>
      <c r="T125" s="29">
        <f>S125*H125*102%</f>
        <v>0</v>
      </c>
      <c r="U125" s="30"/>
      <c r="V125" s="31"/>
    </row>
    <row r="126" ht="13.55" customHeight="1">
      <c r="A126" s="12"/>
      <c r="B126" t="s" s="14">
        <v>264</v>
      </c>
      <c r="C126" t="s" s="16">
        <v>299</v>
      </c>
      <c r="D126" s="36"/>
      <c r="E126" t="s" s="16">
        <v>264</v>
      </c>
      <c r="F126" t="s" s="16">
        <v>300</v>
      </c>
      <c r="G126" t="s" s="26">
        <v>106</v>
      </c>
      <c r="H126" s="17">
        <f>4.98*102.5%</f>
        <v>5.1045</v>
      </c>
      <c r="I126" s="15"/>
      <c r="J126" s="15"/>
      <c r="K126" s="18">
        <v>5</v>
      </c>
      <c r="L126" s="15"/>
      <c r="M126" s="15"/>
      <c r="N126" t="s" s="16">
        <v>102</v>
      </c>
      <c r="O126" t="s" s="33">
        <v>48</v>
      </c>
      <c r="P126" t="s" s="20">
        <v>25</v>
      </c>
      <c r="Q126" t="s" s="20">
        <v>267</v>
      </c>
      <c r="R126" s="34"/>
      <c r="S126" s="28"/>
      <c r="T126" s="29">
        <f>S126*H126*102%</f>
        <v>0</v>
      </c>
      <c r="U126" s="30"/>
      <c r="V126" s="31"/>
    </row>
    <row r="127" ht="13.55" customHeight="1">
      <c r="A127" s="12"/>
      <c r="B127" t="s" s="14">
        <v>264</v>
      </c>
      <c r="C127" t="s" s="16">
        <v>301</v>
      </c>
      <c r="D127" s="36"/>
      <c r="E127" t="s" s="16">
        <v>264</v>
      </c>
      <c r="F127" t="s" s="16">
        <v>302</v>
      </c>
      <c r="G127" t="s" s="26">
        <v>101</v>
      </c>
      <c r="H127" s="17">
        <f>21.56*102.5%</f>
        <v>22.099</v>
      </c>
      <c r="I127" s="15"/>
      <c r="J127" s="15"/>
      <c r="K127" s="18">
        <v>1</v>
      </c>
      <c r="L127" s="15"/>
      <c r="M127" s="15"/>
      <c r="N127" t="s" s="16">
        <v>24</v>
      </c>
      <c r="O127" s="27"/>
      <c r="P127" t="s" s="20">
        <v>25</v>
      </c>
      <c r="Q127" t="s" s="20">
        <v>267</v>
      </c>
      <c r="R127" s="34"/>
      <c r="S127" s="28"/>
      <c r="T127" s="29">
        <f>S127*H127*102%</f>
        <v>0</v>
      </c>
      <c r="U127" s="30"/>
      <c r="V127" s="31"/>
    </row>
    <row r="128" ht="13.55" customHeight="1">
      <c r="A128" s="12"/>
      <c r="B128" t="s" s="14">
        <v>303</v>
      </c>
      <c r="C128" t="s" s="16">
        <v>304</v>
      </c>
      <c r="D128" t="s" s="16">
        <v>60</v>
      </c>
      <c r="E128" t="s" s="16">
        <v>303</v>
      </c>
      <c r="F128" t="s" s="16">
        <v>305</v>
      </c>
      <c r="G128" t="s" s="26">
        <v>306</v>
      </c>
      <c r="H128" s="17">
        <v>3.75</v>
      </c>
      <c r="I128" s="15"/>
      <c r="J128" s="15"/>
      <c r="K128" s="18">
        <v>1</v>
      </c>
      <c r="L128" s="15"/>
      <c r="M128" s="15"/>
      <c r="N128" t="s" s="16">
        <v>141</v>
      </c>
      <c r="O128" s="27"/>
      <c r="P128" t="s" s="20">
        <v>49</v>
      </c>
      <c r="Q128" t="s" s="20">
        <v>267</v>
      </c>
      <c r="R128" s="34"/>
      <c r="S128" s="28"/>
      <c r="T128" s="29">
        <f>S128*H128*102%</f>
        <v>0</v>
      </c>
      <c r="U128" s="30"/>
      <c r="V128" s="31"/>
    </row>
    <row r="129" ht="13.55" customHeight="1">
      <c r="A129" s="12"/>
      <c r="B129" t="s" s="14">
        <v>303</v>
      </c>
      <c r="C129" t="s" s="16">
        <v>307</v>
      </c>
      <c r="D129" t="s" s="16">
        <v>308</v>
      </c>
      <c r="E129" t="s" s="16">
        <v>303</v>
      </c>
      <c r="F129" t="s" s="16">
        <v>138</v>
      </c>
      <c r="G129" t="s" s="26">
        <v>309</v>
      </c>
      <c r="H129" s="17">
        <v>2.85</v>
      </c>
      <c r="I129" s="15"/>
      <c r="J129" s="15"/>
      <c r="K129" s="18">
        <v>1</v>
      </c>
      <c r="L129" s="15"/>
      <c r="M129" s="15"/>
      <c r="N129" t="s" s="16">
        <v>141</v>
      </c>
      <c r="O129" s="27"/>
      <c r="P129" t="s" s="20">
        <v>49</v>
      </c>
      <c r="Q129" t="s" s="20">
        <v>267</v>
      </c>
      <c r="R129" s="34"/>
      <c r="S129" s="28"/>
      <c r="T129" s="29">
        <f>S129*H129*102%</f>
        <v>0</v>
      </c>
      <c r="U129" s="30"/>
      <c r="V129" s="31"/>
    </row>
    <row r="130" ht="13.55" customHeight="1">
      <c r="A130" s="12"/>
      <c r="B130" t="s" s="14">
        <v>303</v>
      </c>
      <c r="C130" t="s" s="16">
        <v>310</v>
      </c>
      <c r="D130" s="36"/>
      <c r="E130" t="s" s="16">
        <v>303</v>
      </c>
      <c r="F130" t="s" s="16">
        <v>311</v>
      </c>
      <c r="G130" t="s" s="26">
        <v>306</v>
      </c>
      <c r="H130" s="17">
        <v>11.63</v>
      </c>
      <c r="I130" s="15"/>
      <c r="J130" s="15"/>
      <c r="K130" s="18">
        <v>1</v>
      </c>
      <c r="L130" s="15"/>
      <c r="M130" s="15"/>
      <c r="N130" t="s" s="16">
        <v>141</v>
      </c>
      <c r="O130" s="27"/>
      <c r="P130" t="s" s="20">
        <v>49</v>
      </c>
      <c r="Q130" t="s" s="20">
        <v>267</v>
      </c>
      <c r="R130" s="34"/>
      <c r="S130" s="28"/>
      <c r="T130" s="29">
        <f>S130*H130*102%</f>
        <v>0</v>
      </c>
      <c r="U130" s="30"/>
      <c r="V130" s="31"/>
    </row>
    <row r="131" ht="13.55" customHeight="1">
      <c r="A131" s="12"/>
      <c r="B131" t="s" s="14">
        <v>303</v>
      </c>
      <c r="C131" t="s" s="16">
        <v>312</v>
      </c>
      <c r="D131" s="36"/>
      <c r="E131" t="s" s="16">
        <v>303</v>
      </c>
      <c r="F131" t="s" s="16">
        <v>313</v>
      </c>
      <c r="G131" t="s" s="26">
        <v>306</v>
      </c>
      <c r="H131" s="17">
        <v>5.93</v>
      </c>
      <c r="I131" s="15"/>
      <c r="J131" s="15"/>
      <c r="K131" s="18">
        <v>1</v>
      </c>
      <c r="L131" s="15"/>
      <c r="M131" s="15"/>
      <c r="N131" t="s" s="16">
        <v>141</v>
      </c>
      <c r="O131" s="27"/>
      <c r="P131" t="s" s="20">
        <v>49</v>
      </c>
      <c r="Q131" t="s" s="20">
        <v>267</v>
      </c>
      <c r="R131" s="34"/>
      <c r="S131" s="28"/>
      <c r="T131" s="29">
        <f>S131*H131*102%</f>
        <v>0</v>
      </c>
      <c r="U131" s="30"/>
      <c r="V131" s="31"/>
    </row>
    <row r="132" ht="13.55" customHeight="1">
      <c r="A132" s="12"/>
      <c r="B132" t="s" s="14">
        <v>303</v>
      </c>
      <c r="C132" t="s" s="16">
        <v>314</v>
      </c>
      <c r="D132" t="s" s="16">
        <v>60</v>
      </c>
      <c r="E132" t="s" s="16">
        <v>303</v>
      </c>
      <c r="F132" t="s" s="16">
        <v>138</v>
      </c>
      <c r="G132" t="s" s="26">
        <v>315</v>
      </c>
      <c r="H132" s="17">
        <v>6.38</v>
      </c>
      <c r="I132" s="15"/>
      <c r="J132" s="15"/>
      <c r="K132" s="18">
        <v>1</v>
      </c>
      <c r="L132" s="15"/>
      <c r="M132" s="15"/>
      <c r="N132" t="s" s="16">
        <v>141</v>
      </c>
      <c r="O132" s="27"/>
      <c r="P132" t="s" s="20">
        <v>49</v>
      </c>
      <c r="Q132" t="s" s="20">
        <v>267</v>
      </c>
      <c r="R132" s="34"/>
      <c r="S132" s="28"/>
      <c r="T132" s="29">
        <f>S132*H132*102%</f>
        <v>0</v>
      </c>
      <c r="U132" s="30"/>
      <c r="V132" s="31"/>
    </row>
    <row r="133" ht="13.55" customHeight="1">
      <c r="A133" s="12"/>
      <c r="B133" t="s" s="14">
        <v>303</v>
      </c>
      <c r="C133" t="s" s="16">
        <v>316</v>
      </c>
      <c r="D133" t="s" s="16">
        <v>317</v>
      </c>
      <c r="E133" t="s" s="16">
        <v>303</v>
      </c>
      <c r="F133" t="s" s="16">
        <v>318</v>
      </c>
      <c r="G133" t="s" s="26">
        <v>319</v>
      </c>
      <c r="H133" s="17">
        <v>7.35</v>
      </c>
      <c r="I133" s="15"/>
      <c r="J133" s="15"/>
      <c r="K133" s="18">
        <v>1</v>
      </c>
      <c r="L133" s="15"/>
      <c r="M133" s="15"/>
      <c r="N133" t="s" s="16">
        <v>141</v>
      </c>
      <c r="O133" s="27"/>
      <c r="P133" t="s" s="20">
        <v>49</v>
      </c>
      <c r="Q133" t="s" s="20">
        <v>267</v>
      </c>
      <c r="R133" s="34"/>
      <c r="S133" s="28"/>
      <c r="T133" s="29">
        <f>S133*H133*102%</f>
        <v>0</v>
      </c>
      <c r="U133" s="30"/>
      <c r="V133" s="31"/>
    </row>
    <row r="134" ht="13.55" customHeight="1">
      <c r="A134" s="12"/>
      <c r="B134" t="s" s="14">
        <v>303</v>
      </c>
      <c r="C134" t="s" s="16">
        <v>320</v>
      </c>
      <c r="D134" t="s" s="16">
        <v>321</v>
      </c>
      <c r="E134" t="s" s="16">
        <v>303</v>
      </c>
      <c r="F134" t="s" s="16">
        <v>322</v>
      </c>
      <c r="G134" t="s" s="26">
        <v>323</v>
      </c>
      <c r="H134" s="17">
        <v>11.7</v>
      </c>
      <c r="I134" s="15"/>
      <c r="J134" s="15"/>
      <c r="K134" s="18">
        <v>1</v>
      </c>
      <c r="L134" s="15"/>
      <c r="M134" s="15"/>
      <c r="N134" t="s" s="16">
        <v>141</v>
      </c>
      <c r="O134" s="27"/>
      <c r="P134" t="s" s="20">
        <v>49</v>
      </c>
      <c r="Q134" t="s" s="20">
        <v>267</v>
      </c>
      <c r="R134" s="34"/>
      <c r="S134" s="28"/>
      <c r="T134" s="29">
        <f>S134*H134*102%</f>
        <v>0</v>
      </c>
      <c r="U134" s="30"/>
      <c r="V134" s="31"/>
    </row>
    <row r="135" ht="13.55" customHeight="1">
      <c r="A135" s="12"/>
      <c r="B135" t="s" s="14">
        <v>303</v>
      </c>
      <c r="C135" t="s" s="16">
        <v>324</v>
      </c>
      <c r="D135" t="s" s="16">
        <v>60</v>
      </c>
      <c r="E135" t="s" s="16">
        <v>303</v>
      </c>
      <c r="F135" t="s" s="16">
        <v>325</v>
      </c>
      <c r="G135" t="s" s="26">
        <v>326</v>
      </c>
      <c r="H135" s="17">
        <v>5.63</v>
      </c>
      <c r="I135" s="15"/>
      <c r="J135" s="15"/>
      <c r="K135" s="18">
        <v>1</v>
      </c>
      <c r="L135" s="15"/>
      <c r="M135" s="15"/>
      <c r="N135" t="s" s="16">
        <v>141</v>
      </c>
      <c r="O135" s="27"/>
      <c r="P135" t="s" s="20">
        <v>49</v>
      </c>
      <c r="Q135" t="s" s="20">
        <v>267</v>
      </c>
      <c r="R135" s="34"/>
      <c r="S135" s="28"/>
      <c r="T135" s="29">
        <f>S135*H135*102%</f>
        <v>0</v>
      </c>
      <c r="U135" s="30"/>
      <c r="V135" s="31"/>
    </row>
    <row r="136" ht="13.55" customHeight="1">
      <c r="A136" s="12"/>
      <c r="B136" t="s" s="14">
        <v>303</v>
      </c>
      <c r="C136" t="s" s="16">
        <v>327</v>
      </c>
      <c r="D136" s="36"/>
      <c r="E136" t="s" s="16">
        <v>303</v>
      </c>
      <c r="F136" t="s" s="16">
        <v>328</v>
      </c>
      <c r="G136" t="s" s="26">
        <v>315</v>
      </c>
      <c r="H136" s="17">
        <v>5.63</v>
      </c>
      <c r="I136" s="15"/>
      <c r="J136" s="15"/>
      <c r="K136" s="18">
        <v>1</v>
      </c>
      <c r="L136" s="15"/>
      <c r="M136" s="15"/>
      <c r="N136" t="s" s="16">
        <v>141</v>
      </c>
      <c r="O136" s="27"/>
      <c r="P136" t="s" s="20">
        <v>49</v>
      </c>
      <c r="Q136" t="s" s="20">
        <v>267</v>
      </c>
      <c r="R136" s="34"/>
      <c r="S136" s="28"/>
      <c r="T136" s="29">
        <f>S136*H136*102%</f>
        <v>0</v>
      </c>
      <c r="U136" s="30"/>
      <c r="V136" s="31"/>
    </row>
    <row r="137" ht="13.55" customHeight="1">
      <c r="A137" s="12"/>
      <c r="B137" t="s" s="14">
        <v>303</v>
      </c>
      <c r="C137" t="s" s="16">
        <v>329</v>
      </c>
      <c r="D137" t="s" s="16">
        <v>60</v>
      </c>
      <c r="E137" t="s" s="16">
        <v>303</v>
      </c>
      <c r="F137" t="s" s="16">
        <v>138</v>
      </c>
      <c r="G137" t="s" s="26">
        <v>315</v>
      </c>
      <c r="H137" s="17">
        <v>5.63</v>
      </c>
      <c r="I137" s="15"/>
      <c r="J137" s="15"/>
      <c r="K137" s="18">
        <v>1</v>
      </c>
      <c r="L137" s="15"/>
      <c r="M137" s="15"/>
      <c r="N137" t="s" s="16">
        <v>141</v>
      </c>
      <c r="O137" s="27"/>
      <c r="P137" t="s" s="20">
        <v>49</v>
      </c>
      <c r="Q137" t="s" s="20">
        <v>267</v>
      </c>
      <c r="R137" s="34"/>
      <c r="S137" s="28"/>
      <c r="T137" s="29">
        <f>S137*H137*102%</f>
        <v>0</v>
      </c>
      <c r="U137" s="30"/>
      <c r="V137" s="31"/>
    </row>
    <row r="138" ht="13.55" customHeight="1">
      <c r="A138" s="12"/>
      <c r="B138" t="s" s="14">
        <v>303</v>
      </c>
      <c r="C138" t="s" s="16">
        <v>330</v>
      </c>
      <c r="D138" t="s" s="16">
        <v>317</v>
      </c>
      <c r="E138" t="s" s="16">
        <v>303</v>
      </c>
      <c r="F138" t="s" s="16">
        <v>318</v>
      </c>
      <c r="G138" t="s" s="26">
        <v>323</v>
      </c>
      <c r="H138" s="17">
        <v>6.9</v>
      </c>
      <c r="I138" s="15"/>
      <c r="J138" s="15"/>
      <c r="K138" s="18">
        <v>1</v>
      </c>
      <c r="L138" s="15"/>
      <c r="M138" s="15"/>
      <c r="N138" t="s" s="16">
        <v>141</v>
      </c>
      <c r="O138" s="27"/>
      <c r="P138" t="s" s="20">
        <v>49</v>
      </c>
      <c r="Q138" t="s" s="20">
        <v>267</v>
      </c>
      <c r="R138" s="34"/>
      <c r="S138" s="28"/>
      <c r="T138" s="29">
        <f>S138*H138*102%</f>
        <v>0</v>
      </c>
      <c r="U138" s="30"/>
      <c r="V138" s="31"/>
    </row>
    <row r="139" ht="13.55" customHeight="1">
      <c r="A139" s="12"/>
      <c r="B139" t="s" s="14">
        <v>303</v>
      </c>
      <c r="C139" t="s" s="16">
        <v>331</v>
      </c>
      <c r="D139" s="36"/>
      <c r="E139" t="s" s="16">
        <v>303</v>
      </c>
      <c r="F139" t="s" s="16">
        <v>332</v>
      </c>
      <c r="G139" t="s" s="26">
        <v>333</v>
      </c>
      <c r="H139" s="17">
        <v>3.3</v>
      </c>
      <c r="I139" s="15"/>
      <c r="J139" s="15"/>
      <c r="K139" s="18">
        <v>1</v>
      </c>
      <c r="L139" s="15"/>
      <c r="M139" s="15"/>
      <c r="N139" t="s" s="16">
        <v>141</v>
      </c>
      <c r="O139" s="27"/>
      <c r="P139" t="s" s="20">
        <v>49</v>
      </c>
      <c r="Q139" t="s" s="20">
        <v>267</v>
      </c>
      <c r="R139" s="34"/>
      <c r="S139" s="28"/>
      <c r="T139" s="29">
        <f>S139*H139*102%</f>
        <v>0</v>
      </c>
      <c r="U139" s="30"/>
      <c r="V139" s="31"/>
    </row>
    <row r="140" ht="13.55" customHeight="1">
      <c r="A140" s="12"/>
      <c r="B140" t="s" s="14">
        <v>303</v>
      </c>
      <c r="C140" t="s" s="16">
        <v>334</v>
      </c>
      <c r="D140" t="s" s="16">
        <v>60</v>
      </c>
      <c r="E140" t="s" s="16">
        <v>303</v>
      </c>
      <c r="F140" t="s" s="16">
        <v>335</v>
      </c>
      <c r="G140" t="s" s="26">
        <v>309</v>
      </c>
      <c r="H140" s="17">
        <v>3</v>
      </c>
      <c r="I140" s="15"/>
      <c r="J140" s="15"/>
      <c r="K140" s="18">
        <v>1</v>
      </c>
      <c r="L140" s="15"/>
      <c r="M140" s="15"/>
      <c r="N140" t="s" s="16">
        <v>141</v>
      </c>
      <c r="O140" s="27"/>
      <c r="P140" t="s" s="20">
        <v>49</v>
      </c>
      <c r="Q140" t="s" s="20">
        <v>267</v>
      </c>
      <c r="R140" s="34"/>
      <c r="S140" s="28"/>
      <c r="T140" s="29">
        <f>S140*H140*102%</f>
        <v>0</v>
      </c>
      <c r="U140" s="30"/>
      <c r="V140" s="31"/>
    </row>
    <row r="141" ht="13.55" customHeight="1">
      <c r="A141" s="12"/>
      <c r="B141" t="s" s="14">
        <v>303</v>
      </c>
      <c r="C141" t="s" s="16">
        <v>336</v>
      </c>
      <c r="D141" t="s" s="16">
        <v>60</v>
      </c>
      <c r="E141" t="s" s="16">
        <v>303</v>
      </c>
      <c r="F141" t="s" s="16">
        <v>337</v>
      </c>
      <c r="G141" t="s" s="26">
        <v>315</v>
      </c>
      <c r="H141" s="17">
        <v>6.75</v>
      </c>
      <c r="I141" s="15"/>
      <c r="J141" s="15"/>
      <c r="K141" s="18">
        <v>1</v>
      </c>
      <c r="L141" s="15"/>
      <c r="M141" s="15"/>
      <c r="N141" t="s" s="16">
        <v>141</v>
      </c>
      <c r="O141" s="27"/>
      <c r="P141" t="s" s="20">
        <v>49</v>
      </c>
      <c r="Q141" t="s" s="20">
        <v>267</v>
      </c>
      <c r="R141" s="34"/>
      <c r="S141" s="28"/>
      <c r="T141" s="29">
        <f>S141*H141*102%</f>
        <v>0</v>
      </c>
      <c r="U141" s="30"/>
      <c r="V141" s="31"/>
    </row>
    <row r="142" ht="13.55" customHeight="1">
      <c r="A142" s="12"/>
      <c r="B142" t="s" s="14">
        <v>303</v>
      </c>
      <c r="C142" t="s" s="16">
        <v>338</v>
      </c>
      <c r="D142" t="s" s="16">
        <v>60</v>
      </c>
      <c r="E142" t="s" s="16">
        <v>303</v>
      </c>
      <c r="F142" t="s" s="16">
        <v>138</v>
      </c>
      <c r="G142" t="s" s="26">
        <v>306</v>
      </c>
      <c r="H142" s="17">
        <v>4.5</v>
      </c>
      <c r="I142" s="15"/>
      <c r="J142" s="15"/>
      <c r="K142" s="18">
        <v>1</v>
      </c>
      <c r="L142" s="15"/>
      <c r="M142" s="15"/>
      <c r="N142" t="s" s="16">
        <v>141</v>
      </c>
      <c r="O142" s="27"/>
      <c r="P142" t="s" s="20">
        <v>49</v>
      </c>
      <c r="Q142" t="s" s="20">
        <v>267</v>
      </c>
      <c r="R142" s="34"/>
      <c r="S142" s="28"/>
      <c r="T142" s="29">
        <f>S142*H142*102%</f>
        <v>0</v>
      </c>
      <c r="U142" s="30"/>
      <c r="V142" s="31"/>
    </row>
    <row r="143" ht="13.55" customHeight="1">
      <c r="A143" s="12"/>
      <c r="B143" t="s" s="14">
        <v>303</v>
      </c>
      <c r="C143" t="s" s="16">
        <v>339</v>
      </c>
      <c r="D143" t="s" s="16">
        <v>60</v>
      </c>
      <c r="E143" t="s" s="16">
        <v>303</v>
      </c>
      <c r="F143" t="s" s="16">
        <v>340</v>
      </c>
      <c r="G143" t="s" s="26">
        <v>306</v>
      </c>
      <c r="H143" s="17">
        <v>5.63</v>
      </c>
      <c r="I143" s="15"/>
      <c r="J143" s="15"/>
      <c r="K143" s="18">
        <v>1</v>
      </c>
      <c r="L143" s="15"/>
      <c r="M143" s="15"/>
      <c r="N143" t="s" s="16">
        <v>141</v>
      </c>
      <c r="O143" s="27"/>
      <c r="P143" t="s" s="20">
        <v>49</v>
      </c>
      <c r="Q143" t="s" s="20">
        <v>267</v>
      </c>
      <c r="R143" s="34"/>
      <c r="S143" s="28"/>
      <c r="T143" s="29">
        <f>S143*H143*102%</f>
        <v>0</v>
      </c>
      <c r="U143" s="30"/>
      <c r="V143" s="31"/>
    </row>
    <row r="144" ht="13.55" customHeight="1">
      <c r="A144" s="12"/>
      <c r="B144" t="s" s="14">
        <v>303</v>
      </c>
      <c r="C144" t="s" s="16">
        <v>341</v>
      </c>
      <c r="D144" t="s" s="16">
        <v>60</v>
      </c>
      <c r="E144" t="s" s="16">
        <v>303</v>
      </c>
      <c r="F144" t="s" s="16">
        <v>138</v>
      </c>
      <c r="G144" t="s" s="26">
        <v>315</v>
      </c>
      <c r="H144" s="17">
        <v>7.13</v>
      </c>
      <c r="I144" s="15"/>
      <c r="J144" s="15"/>
      <c r="K144" s="18">
        <v>1</v>
      </c>
      <c r="L144" s="15"/>
      <c r="M144" s="15"/>
      <c r="N144" t="s" s="16">
        <v>141</v>
      </c>
      <c r="O144" s="27"/>
      <c r="P144" t="s" s="20">
        <v>49</v>
      </c>
      <c r="Q144" t="s" s="20">
        <v>267</v>
      </c>
      <c r="R144" s="34"/>
      <c r="S144" s="28"/>
      <c r="T144" s="29">
        <f>S144*H144*102%</f>
        <v>0</v>
      </c>
      <c r="U144" s="30"/>
      <c r="V144" s="31"/>
    </row>
    <row r="145" ht="13.55" customHeight="1">
      <c r="A145" s="12"/>
      <c r="B145" t="s" s="14">
        <v>303</v>
      </c>
      <c r="C145" t="s" s="16">
        <v>342</v>
      </c>
      <c r="D145" t="s" s="16">
        <v>60</v>
      </c>
      <c r="E145" t="s" s="16">
        <v>303</v>
      </c>
      <c r="F145" t="s" s="16">
        <v>138</v>
      </c>
      <c r="G145" t="s" s="26">
        <v>315</v>
      </c>
      <c r="H145" s="17">
        <v>7.13</v>
      </c>
      <c r="I145" s="15"/>
      <c r="J145" s="15"/>
      <c r="K145" s="18">
        <v>1</v>
      </c>
      <c r="L145" s="15"/>
      <c r="M145" s="15"/>
      <c r="N145" t="s" s="16">
        <v>141</v>
      </c>
      <c r="O145" s="27"/>
      <c r="P145" t="s" s="20">
        <v>49</v>
      </c>
      <c r="Q145" t="s" s="20">
        <v>267</v>
      </c>
      <c r="R145" s="34"/>
      <c r="S145" s="28"/>
      <c r="T145" s="29">
        <f>S145*H145*102%</f>
        <v>0</v>
      </c>
      <c r="U145" s="30"/>
      <c r="V145" s="31"/>
    </row>
    <row r="146" ht="13.55" customHeight="1">
      <c r="A146" s="12"/>
      <c r="B146" t="s" s="14">
        <v>303</v>
      </c>
      <c r="C146" t="s" s="16">
        <v>343</v>
      </c>
      <c r="D146" s="36"/>
      <c r="E146" t="s" s="16">
        <v>303</v>
      </c>
      <c r="F146" t="s" s="16">
        <v>344</v>
      </c>
      <c r="G146" t="s" s="26">
        <v>306</v>
      </c>
      <c r="H146" s="17">
        <v>4.5</v>
      </c>
      <c r="I146" s="15"/>
      <c r="J146" s="15"/>
      <c r="K146" s="18">
        <v>1</v>
      </c>
      <c r="L146" s="15"/>
      <c r="M146" s="15"/>
      <c r="N146" t="s" s="16">
        <v>141</v>
      </c>
      <c r="O146" s="27"/>
      <c r="P146" t="s" s="20">
        <v>49</v>
      </c>
      <c r="Q146" t="s" s="20">
        <v>267</v>
      </c>
      <c r="R146" s="34"/>
      <c r="S146" s="28"/>
      <c r="T146" s="29">
        <f>S146*H146*102%</f>
        <v>0</v>
      </c>
      <c r="U146" s="30"/>
      <c r="V146" s="31"/>
    </row>
    <row r="147" ht="13.55" customHeight="1">
      <c r="A147" s="12"/>
      <c r="B147" t="s" s="14">
        <v>303</v>
      </c>
      <c r="C147" t="s" s="16">
        <v>345</v>
      </c>
      <c r="D147" t="s" s="16">
        <v>60</v>
      </c>
      <c r="E147" t="s" s="16">
        <v>303</v>
      </c>
      <c r="F147" t="s" s="16">
        <v>346</v>
      </c>
      <c r="G147" t="s" s="26">
        <v>315</v>
      </c>
      <c r="H147" s="17">
        <v>6.75</v>
      </c>
      <c r="I147" s="15"/>
      <c r="J147" s="15"/>
      <c r="K147" s="18">
        <v>1</v>
      </c>
      <c r="L147" s="15"/>
      <c r="M147" s="15"/>
      <c r="N147" t="s" s="16">
        <v>141</v>
      </c>
      <c r="O147" s="27"/>
      <c r="P147" t="s" s="20">
        <v>49</v>
      </c>
      <c r="Q147" t="s" s="20">
        <v>267</v>
      </c>
      <c r="R147" s="34"/>
      <c r="S147" s="28"/>
      <c r="T147" s="29">
        <f>S147*H147*102%</f>
        <v>0</v>
      </c>
      <c r="U147" s="30"/>
      <c r="V147" s="31"/>
    </row>
    <row r="148" ht="13.55" customHeight="1">
      <c r="A148" s="12"/>
      <c r="B148" t="s" s="14">
        <v>303</v>
      </c>
      <c r="C148" t="s" s="16">
        <v>347</v>
      </c>
      <c r="D148" s="36"/>
      <c r="E148" t="s" s="16">
        <v>303</v>
      </c>
      <c r="F148" t="s" s="16">
        <v>348</v>
      </c>
      <c r="G148" t="s" s="26">
        <v>349</v>
      </c>
      <c r="H148" s="17">
        <v>6</v>
      </c>
      <c r="I148" s="15"/>
      <c r="J148" s="15"/>
      <c r="K148" s="18">
        <v>1</v>
      </c>
      <c r="L148" s="15"/>
      <c r="M148" s="15"/>
      <c r="N148" t="s" s="16">
        <v>141</v>
      </c>
      <c r="O148" s="27"/>
      <c r="P148" t="s" s="20">
        <v>49</v>
      </c>
      <c r="Q148" t="s" s="20">
        <v>267</v>
      </c>
      <c r="R148" s="34"/>
      <c r="S148" s="28"/>
      <c r="T148" s="29">
        <f>S148*H148*102%</f>
        <v>0</v>
      </c>
      <c r="U148" s="30"/>
      <c r="V148" s="31"/>
    </row>
    <row r="149" ht="13.55" customHeight="1">
      <c r="A149" s="12"/>
      <c r="B149" t="s" s="14">
        <v>303</v>
      </c>
      <c r="C149" t="s" s="16">
        <v>350</v>
      </c>
      <c r="D149" t="s" s="16">
        <v>60</v>
      </c>
      <c r="E149" t="s" s="16">
        <v>303</v>
      </c>
      <c r="F149" t="s" s="16">
        <v>351</v>
      </c>
      <c r="G149" t="s" s="26">
        <v>352</v>
      </c>
      <c r="H149" s="17">
        <v>6</v>
      </c>
      <c r="I149" s="15"/>
      <c r="J149" s="15"/>
      <c r="K149" s="18">
        <v>1</v>
      </c>
      <c r="L149" s="15"/>
      <c r="M149" s="15"/>
      <c r="N149" t="s" s="16">
        <v>41</v>
      </c>
      <c r="O149" s="27"/>
      <c r="P149" t="s" s="20">
        <v>49</v>
      </c>
      <c r="Q149" t="s" s="20">
        <v>267</v>
      </c>
      <c r="R149" s="34"/>
      <c r="S149" s="28"/>
      <c r="T149" s="29">
        <f>S149*H149*102%</f>
        <v>0</v>
      </c>
      <c r="U149" s="30"/>
      <c r="V149" s="31"/>
    </row>
    <row r="150" ht="13.55" customHeight="1">
      <c r="A150" s="12"/>
      <c r="B150" t="s" s="14">
        <v>303</v>
      </c>
      <c r="C150" t="s" s="16">
        <v>353</v>
      </c>
      <c r="D150" s="36"/>
      <c r="E150" t="s" s="16">
        <v>303</v>
      </c>
      <c r="F150" t="s" s="16">
        <v>354</v>
      </c>
      <c r="G150" t="s" s="26">
        <v>355</v>
      </c>
      <c r="H150" s="17">
        <v>9.380000000000001</v>
      </c>
      <c r="I150" s="15"/>
      <c r="J150" s="15"/>
      <c r="K150" s="18">
        <v>1</v>
      </c>
      <c r="L150" s="15"/>
      <c r="M150" s="15"/>
      <c r="N150" t="s" s="16">
        <v>141</v>
      </c>
      <c r="O150" s="27"/>
      <c r="P150" t="s" s="20">
        <v>49</v>
      </c>
      <c r="Q150" t="s" s="20">
        <v>267</v>
      </c>
      <c r="R150" s="34"/>
      <c r="S150" s="28"/>
      <c r="T150" s="29">
        <f>S150*H150*102%</f>
        <v>0</v>
      </c>
      <c r="U150" s="30"/>
      <c r="V150" s="31"/>
    </row>
    <row r="151" ht="13.55" customHeight="1">
      <c r="A151" s="12"/>
      <c r="B151" t="s" s="14">
        <v>303</v>
      </c>
      <c r="C151" t="s" s="16">
        <v>356</v>
      </c>
      <c r="D151" s="36"/>
      <c r="E151" t="s" s="16">
        <v>303</v>
      </c>
      <c r="F151" t="s" s="16">
        <v>83</v>
      </c>
      <c r="G151" t="s" s="26">
        <v>309</v>
      </c>
      <c r="H151" s="17">
        <v>4.43</v>
      </c>
      <c r="I151" s="15"/>
      <c r="J151" s="15"/>
      <c r="K151" s="18">
        <v>1</v>
      </c>
      <c r="L151" s="15"/>
      <c r="M151" s="15"/>
      <c r="N151" t="s" s="16">
        <v>141</v>
      </c>
      <c r="O151" s="27"/>
      <c r="P151" t="s" s="20">
        <v>49</v>
      </c>
      <c r="Q151" t="s" s="20">
        <v>267</v>
      </c>
      <c r="R151" s="34"/>
      <c r="S151" s="28"/>
      <c r="T151" s="29">
        <f>S151*H151*102%</f>
        <v>0</v>
      </c>
      <c r="U151" s="30"/>
      <c r="V151" s="31"/>
    </row>
    <row r="152" ht="13.55" customHeight="1">
      <c r="A152" s="12"/>
      <c r="B152" t="s" s="14">
        <v>303</v>
      </c>
      <c r="C152" t="s" s="16">
        <v>357</v>
      </c>
      <c r="D152" s="36"/>
      <c r="E152" t="s" s="16">
        <v>303</v>
      </c>
      <c r="F152" t="s" s="16">
        <v>328</v>
      </c>
      <c r="G152" t="s" s="26">
        <v>352</v>
      </c>
      <c r="H152" s="17">
        <v>5.25</v>
      </c>
      <c r="I152" s="15"/>
      <c r="J152" s="15"/>
      <c r="K152" s="18">
        <v>1</v>
      </c>
      <c r="L152" s="15"/>
      <c r="M152" s="15"/>
      <c r="N152" t="s" s="16">
        <v>141</v>
      </c>
      <c r="O152" s="27"/>
      <c r="P152" t="s" s="20">
        <v>49</v>
      </c>
      <c r="Q152" t="s" s="20">
        <v>267</v>
      </c>
      <c r="R152" s="34"/>
      <c r="S152" s="28"/>
      <c r="T152" s="29">
        <f>S152*H152*102%</f>
        <v>0</v>
      </c>
      <c r="U152" s="30"/>
      <c r="V152" s="31"/>
    </row>
    <row r="153" ht="13.55" customHeight="1">
      <c r="A153" s="12"/>
      <c r="B153" t="s" s="14">
        <v>303</v>
      </c>
      <c r="C153" t="s" s="16">
        <v>358</v>
      </c>
      <c r="D153" t="s" s="16">
        <v>60</v>
      </c>
      <c r="E153" t="s" s="16">
        <v>303</v>
      </c>
      <c r="F153" t="s" s="16">
        <v>359</v>
      </c>
      <c r="G153" t="s" s="26">
        <v>352</v>
      </c>
      <c r="H153" s="17">
        <v>7.35</v>
      </c>
      <c r="I153" s="15"/>
      <c r="J153" s="15"/>
      <c r="K153" s="18">
        <v>1</v>
      </c>
      <c r="L153" s="15"/>
      <c r="M153" s="15"/>
      <c r="N153" t="s" s="16">
        <v>41</v>
      </c>
      <c r="O153" s="27"/>
      <c r="P153" t="s" s="20">
        <v>49</v>
      </c>
      <c r="Q153" t="s" s="20">
        <v>267</v>
      </c>
      <c r="R153" s="34"/>
      <c r="S153" s="28"/>
      <c r="T153" s="29">
        <f>S153*H153*102%</f>
        <v>0</v>
      </c>
      <c r="U153" s="30"/>
      <c r="V153" s="31"/>
    </row>
    <row r="154" ht="13.55" customHeight="1">
      <c r="A154" s="12"/>
      <c r="B154" t="s" s="14">
        <v>303</v>
      </c>
      <c r="C154" t="s" s="16">
        <v>360</v>
      </c>
      <c r="D154" s="36"/>
      <c r="E154" t="s" s="16">
        <v>303</v>
      </c>
      <c r="F154" t="s" s="16">
        <v>138</v>
      </c>
      <c r="G154" t="s" s="26">
        <v>352</v>
      </c>
      <c r="H154" s="17">
        <v>5.25</v>
      </c>
      <c r="I154" s="15"/>
      <c r="J154" s="15"/>
      <c r="K154" s="18">
        <v>1</v>
      </c>
      <c r="L154" s="15"/>
      <c r="M154" s="15"/>
      <c r="N154" t="s" s="16">
        <v>41</v>
      </c>
      <c r="O154" s="27"/>
      <c r="P154" t="s" s="20">
        <v>49</v>
      </c>
      <c r="Q154" t="s" s="20">
        <v>267</v>
      </c>
      <c r="R154" s="34"/>
      <c r="S154" s="28"/>
      <c r="T154" s="29">
        <f>S154*H154*102%</f>
        <v>0</v>
      </c>
      <c r="U154" s="30"/>
      <c r="V154" s="31"/>
    </row>
    <row r="155" ht="13.55" customHeight="1">
      <c r="A155" s="12"/>
      <c r="B155" t="s" s="14">
        <v>303</v>
      </c>
      <c r="C155" t="s" s="16">
        <v>361</v>
      </c>
      <c r="D155" s="36"/>
      <c r="E155" t="s" s="16">
        <v>303</v>
      </c>
      <c r="F155" t="s" s="16">
        <v>362</v>
      </c>
      <c r="G155" t="s" s="26">
        <v>352</v>
      </c>
      <c r="H155" s="17">
        <v>6</v>
      </c>
      <c r="I155" s="15"/>
      <c r="J155" s="15"/>
      <c r="K155" s="18">
        <v>1</v>
      </c>
      <c r="L155" s="15"/>
      <c r="M155" s="15"/>
      <c r="N155" t="s" s="16">
        <v>41</v>
      </c>
      <c r="O155" s="27"/>
      <c r="P155" t="s" s="20">
        <v>49</v>
      </c>
      <c r="Q155" t="s" s="20">
        <v>267</v>
      </c>
      <c r="R155" s="34"/>
      <c r="S155" s="28"/>
      <c r="T155" s="29">
        <f>S155*H155*102%</f>
        <v>0</v>
      </c>
      <c r="U155" s="30"/>
      <c r="V155" s="31"/>
    </row>
    <row r="156" ht="13.55" customHeight="1">
      <c r="A156" s="12"/>
      <c r="B156" t="s" s="14">
        <v>303</v>
      </c>
      <c r="C156" t="s" s="16">
        <v>363</v>
      </c>
      <c r="D156" t="s" s="16">
        <v>60</v>
      </c>
      <c r="E156" t="s" s="16">
        <v>303</v>
      </c>
      <c r="F156" t="s" s="16">
        <v>364</v>
      </c>
      <c r="G156" t="s" s="26">
        <v>365</v>
      </c>
      <c r="H156" s="17">
        <v>4.5</v>
      </c>
      <c r="I156" s="15"/>
      <c r="J156" s="15"/>
      <c r="K156" s="18">
        <v>1</v>
      </c>
      <c r="L156" s="15"/>
      <c r="M156" s="15"/>
      <c r="N156" t="s" s="16">
        <v>141</v>
      </c>
      <c r="O156" s="27"/>
      <c r="P156" t="s" s="20">
        <v>49</v>
      </c>
      <c r="Q156" t="s" s="20">
        <v>267</v>
      </c>
      <c r="R156" s="34"/>
      <c r="S156" s="28"/>
      <c r="T156" s="29">
        <f>S156*H156*102%</f>
        <v>0</v>
      </c>
      <c r="U156" s="30"/>
      <c r="V156" s="31"/>
    </row>
    <row r="157" ht="13.55" customHeight="1">
      <c r="A157" s="12"/>
      <c r="B157" t="s" s="14">
        <v>303</v>
      </c>
      <c r="C157" t="s" s="16">
        <v>366</v>
      </c>
      <c r="D157" s="36"/>
      <c r="E157" t="s" s="16">
        <v>303</v>
      </c>
      <c r="F157" t="s" s="16">
        <v>367</v>
      </c>
      <c r="G157" t="s" s="26">
        <v>368</v>
      </c>
      <c r="H157" s="17">
        <v>10.88</v>
      </c>
      <c r="I157" s="15"/>
      <c r="J157" s="15"/>
      <c r="K157" s="18">
        <v>1</v>
      </c>
      <c r="L157" s="15"/>
      <c r="M157" s="15"/>
      <c r="N157" t="s" s="16">
        <v>141</v>
      </c>
      <c r="O157" s="27"/>
      <c r="P157" t="s" s="20">
        <v>49</v>
      </c>
      <c r="Q157" t="s" s="20">
        <v>267</v>
      </c>
      <c r="R157" s="34"/>
      <c r="S157" s="28"/>
      <c r="T157" s="29">
        <f>S157*H157*102%</f>
        <v>0</v>
      </c>
      <c r="U157" s="30"/>
      <c r="V157" s="31"/>
    </row>
    <row r="158" ht="13.55" customHeight="1">
      <c r="A158" s="12"/>
      <c r="B158" t="s" s="14">
        <v>303</v>
      </c>
      <c r="C158" t="s" s="16">
        <v>369</v>
      </c>
      <c r="D158" s="36"/>
      <c r="E158" t="s" s="16">
        <v>303</v>
      </c>
      <c r="F158" t="s" s="16">
        <v>370</v>
      </c>
      <c r="G158" t="s" s="26">
        <v>306</v>
      </c>
      <c r="H158" s="17">
        <v>4.28</v>
      </c>
      <c r="I158" s="15"/>
      <c r="J158" s="15"/>
      <c r="K158" s="18">
        <v>1</v>
      </c>
      <c r="L158" s="15"/>
      <c r="M158" s="15"/>
      <c r="N158" t="s" s="16">
        <v>141</v>
      </c>
      <c r="O158" s="27"/>
      <c r="P158" t="s" s="20">
        <v>49</v>
      </c>
      <c r="Q158" t="s" s="20">
        <v>267</v>
      </c>
      <c r="R158" s="34"/>
      <c r="S158" s="28"/>
      <c r="T158" s="29">
        <f>S158*H158*102%</f>
        <v>0</v>
      </c>
      <c r="U158" s="30"/>
      <c r="V158" s="31"/>
    </row>
    <row r="159" ht="13.55" customHeight="1">
      <c r="A159" s="12"/>
      <c r="B159" t="s" s="14">
        <v>371</v>
      </c>
      <c r="C159" t="s" s="16">
        <v>372</v>
      </c>
      <c r="D159" t="s" s="16">
        <v>373</v>
      </c>
      <c r="E159" t="s" s="16">
        <v>371</v>
      </c>
      <c r="F159" t="s" s="16">
        <v>374</v>
      </c>
      <c r="G159" t="s" s="26">
        <v>375</v>
      </c>
      <c r="H159" s="17">
        <f t="shared" si="222" ref="H159:H187">7*70%</f>
        <v>4.9</v>
      </c>
      <c r="I159" s="15"/>
      <c r="J159" s="15"/>
      <c r="K159" s="18">
        <v>1</v>
      </c>
      <c r="L159" s="15"/>
      <c r="M159" s="15"/>
      <c r="N159" t="s" s="16">
        <v>141</v>
      </c>
      <c r="O159" s="27"/>
      <c r="P159" t="s" s="20">
        <v>49</v>
      </c>
      <c r="Q159" t="s" s="20">
        <v>267</v>
      </c>
      <c r="R159" s="34"/>
      <c r="S159" s="28"/>
      <c r="T159" s="29">
        <f>S159*H159*102%</f>
        <v>0</v>
      </c>
      <c r="U159" s="30"/>
      <c r="V159" s="31"/>
    </row>
    <row r="160" ht="13.55" customHeight="1">
      <c r="A160" s="12"/>
      <c r="B160" t="s" s="14">
        <v>371</v>
      </c>
      <c r="C160" t="s" s="16">
        <v>376</v>
      </c>
      <c r="D160" t="s" s="16">
        <v>373</v>
      </c>
      <c r="E160" t="s" s="16">
        <v>371</v>
      </c>
      <c r="F160" t="s" s="16">
        <v>374</v>
      </c>
      <c r="G160" t="s" s="26">
        <v>377</v>
      </c>
      <c r="H160" s="17">
        <f t="shared" si="224" ref="H160:H185">6*70%</f>
        <v>4.2</v>
      </c>
      <c r="I160" s="15"/>
      <c r="J160" s="15"/>
      <c r="K160" s="18">
        <v>1</v>
      </c>
      <c r="L160" s="15"/>
      <c r="M160" s="15"/>
      <c r="N160" t="s" s="16">
        <v>141</v>
      </c>
      <c r="O160" s="27"/>
      <c r="P160" t="s" s="20">
        <v>49</v>
      </c>
      <c r="Q160" t="s" s="20">
        <v>267</v>
      </c>
      <c r="R160" s="34"/>
      <c r="S160" s="28"/>
      <c r="T160" s="29">
        <f>S160*H160*102%</f>
        <v>0</v>
      </c>
      <c r="U160" s="30"/>
      <c r="V160" s="31"/>
    </row>
    <row r="161" ht="13.55" customHeight="1">
      <c r="A161" s="12"/>
      <c r="B161" t="s" s="14">
        <v>371</v>
      </c>
      <c r="C161" t="s" s="16">
        <v>378</v>
      </c>
      <c r="D161" t="s" s="16">
        <v>379</v>
      </c>
      <c r="E161" t="s" s="16">
        <v>371</v>
      </c>
      <c r="F161" t="s" s="16">
        <v>374</v>
      </c>
      <c r="G161" t="s" s="26">
        <v>306</v>
      </c>
      <c r="H161" s="17">
        <f t="shared" si="226" ref="H161:H166">9*70%</f>
        <v>6.3</v>
      </c>
      <c r="I161" s="15"/>
      <c r="J161" s="15"/>
      <c r="K161" s="18">
        <v>1</v>
      </c>
      <c r="L161" s="15"/>
      <c r="M161" s="15"/>
      <c r="N161" t="s" s="16">
        <v>141</v>
      </c>
      <c r="O161" s="27"/>
      <c r="P161" t="s" s="20">
        <v>49</v>
      </c>
      <c r="Q161" t="s" s="20">
        <v>267</v>
      </c>
      <c r="R161" s="34"/>
      <c r="S161" s="28"/>
      <c r="T161" s="29">
        <f>S161*H161*102%</f>
        <v>0</v>
      </c>
      <c r="U161" s="30"/>
      <c r="V161" s="31"/>
    </row>
    <row r="162" ht="13.55" customHeight="1">
      <c r="A162" s="12"/>
      <c r="B162" t="s" s="14">
        <v>371</v>
      </c>
      <c r="C162" t="s" s="16">
        <v>380</v>
      </c>
      <c r="D162" t="s" s="16">
        <v>373</v>
      </c>
      <c r="E162" t="s" s="16">
        <v>371</v>
      </c>
      <c r="F162" t="s" s="16">
        <v>374</v>
      </c>
      <c r="G162" t="s" s="26">
        <v>368</v>
      </c>
      <c r="H162" s="17">
        <f t="shared" si="222"/>
        <v>4.9</v>
      </c>
      <c r="I162" s="15"/>
      <c r="J162" s="15"/>
      <c r="K162" s="18">
        <v>1</v>
      </c>
      <c r="L162" s="15"/>
      <c r="M162" s="15"/>
      <c r="N162" t="s" s="16">
        <v>141</v>
      </c>
      <c r="O162" s="27"/>
      <c r="P162" t="s" s="20">
        <v>49</v>
      </c>
      <c r="Q162" t="s" s="20">
        <v>267</v>
      </c>
      <c r="R162" s="34"/>
      <c r="S162" s="28"/>
      <c r="T162" s="29">
        <f>S162*H162*102%</f>
        <v>0</v>
      </c>
      <c r="U162" s="30"/>
      <c r="V162" s="31"/>
    </row>
    <row r="163" ht="13.55" customHeight="1">
      <c r="A163" s="12"/>
      <c r="B163" t="s" s="14">
        <v>371</v>
      </c>
      <c r="C163" t="s" s="16">
        <v>381</v>
      </c>
      <c r="D163" t="s" s="16">
        <v>373</v>
      </c>
      <c r="E163" t="s" s="16">
        <v>371</v>
      </c>
      <c r="F163" t="s" s="16">
        <v>374</v>
      </c>
      <c r="G163" t="s" s="26">
        <v>375</v>
      </c>
      <c r="H163" s="17">
        <f t="shared" si="224"/>
        <v>4.2</v>
      </c>
      <c r="I163" s="15"/>
      <c r="J163" s="15"/>
      <c r="K163" s="18">
        <v>1</v>
      </c>
      <c r="L163" s="15"/>
      <c r="M163" s="15"/>
      <c r="N163" t="s" s="16">
        <v>141</v>
      </c>
      <c r="O163" s="27"/>
      <c r="P163" t="s" s="20">
        <v>49</v>
      </c>
      <c r="Q163" t="s" s="20">
        <v>267</v>
      </c>
      <c r="R163" s="34"/>
      <c r="S163" s="28"/>
      <c r="T163" s="29">
        <f>S163*H163*102%</f>
        <v>0</v>
      </c>
      <c r="U163" s="30"/>
      <c r="V163" s="31"/>
    </row>
    <row r="164" ht="13.55" customHeight="1">
      <c r="A164" s="12"/>
      <c r="B164" t="s" s="14">
        <v>371</v>
      </c>
      <c r="C164" t="s" s="16">
        <v>382</v>
      </c>
      <c r="D164" t="s" s="16">
        <v>383</v>
      </c>
      <c r="E164" t="s" s="16">
        <v>371</v>
      </c>
      <c r="F164" t="s" s="16">
        <v>374</v>
      </c>
      <c r="G164" t="s" s="26">
        <v>315</v>
      </c>
      <c r="H164" s="17">
        <f>11*70%</f>
        <v>7.7</v>
      </c>
      <c r="I164" s="15"/>
      <c r="J164" s="15"/>
      <c r="K164" s="18">
        <v>1</v>
      </c>
      <c r="L164" s="15"/>
      <c r="M164" s="15"/>
      <c r="N164" t="s" s="16">
        <v>41</v>
      </c>
      <c r="O164" s="27"/>
      <c r="P164" t="s" s="20">
        <v>49</v>
      </c>
      <c r="Q164" t="s" s="20">
        <v>267</v>
      </c>
      <c r="R164" s="34"/>
      <c r="S164" s="28"/>
      <c r="T164" s="29">
        <f>S164*H164*102%</f>
        <v>0</v>
      </c>
      <c r="U164" s="30"/>
      <c r="V164" s="31"/>
    </row>
    <row r="165" ht="13.55" customHeight="1">
      <c r="A165" s="12"/>
      <c r="B165" t="s" s="14">
        <v>371</v>
      </c>
      <c r="C165" t="s" s="16">
        <v>384</v>
      </c>
      <c r="D165" t="s" s="16">
        <v>379</v>
      </c>
      <c r="E165" t="s" s="16">
        <v>371</v>
      </c>
      <c r="F165" t="s" s="16">
        <v>374</v>
      </c>
      <c r="G165" t="s" s="26">
        <v>368</v>
      </c>
      <c r="H165" s="17">
        <f t="shared" si="224"/>
        <v>4.2</v>
      </c>
      <c r="I165" s="15"/>
      <c r="J165" s="15"/>
      <c r="K165" s="18">
        <v>1</v>
      </c>
      <c r="L165" s="15"/>
      <c r="M165" s="15"/>
      <c r="N165" t="s" s="16">
        <v>141</v>
      </c>
      <c r="O165" s="27"/>
      <c r="P165" t="s" s="20">
        <v>49</v>
      </c>
      <c r="Q165" t="s" s="20">
        <v>267</v>
      </c>
      <c r="R165" s="34"/>
      <c r="S165" s="28"/>
      <c r="T165" s="29">
        <f>S165*H165*102%</f>
        <v>0</v>
      </c>
      <c r="U165" s="30"/>
      <c r="V165" s="31"/>
    </row>
    <row r="166" ht="13.55" customHeight="1">
      <c r="A166" s="12"/>
      <c r="B166" t="s" s="14">
        <v>371</v>
      </c>
      <c r="C166" t="s" s="16">
        <v>385</v>
      </c>
      <c r="D166" t="s" s="16">
        <v>383</v>
      </c>
      <c r="E166" t="s" s="16">
        <v>371</v>
      </c>
      <c r="F166" t="s" s="16">
        <v>374</v>
      </c>
      <c r="G166" t="s" s="26">
        <v>386</v>
      </c>
      <c r="H166" s="17">
        <f t="shared" si="226"/>
        <v>6.3</v>
      </c>
      <c r="I166" s="15"/>
      <c r="J166" s="15"/>
      <c r="K166" s="18">
        <v>1</v>
      </c>
      <c r="L166" s="15"/>
      <c r="M166" s="15"/>
      <c r="N166" t="s" s="16">
        <v>41</v>
      </c>
      <c r="O166" s="27"/>
      <c r="P166" t="s" s="20">
        <v>49</v>
      </c>
      <c r="Q166" t="s" s="20">
        <v>267</v>
      </c>
      <c r="R166" s="34"/>
      <c r="S166" s="28"/>
      <c r="T166" s="29">
        <f>S166*H166*102%</f>
        <v>0</v>
      </c>
      <c r="U166" s="30"/>
      <c r="V166" s="31"/>
    </row>
    <row r="167" ht="13.55" customHeight="1">
      <c r="A167" s="12"/>
      <c r="B167" t="s" s="14">
        <v>371</v>
      </c>
      <c r="C167" t="s" s="16">
        <v>387</v>
      </c>
      <c r="D167" t="s" s="16">
        <v>373</v>
      </c>
      <c r="E167" t="s" s="16">
        <v>371</v>
      </c>
      <c r="F167" t="s" s="16">
        <v>374</v>
      </c>
      <c r="G167" t="s" s="26">
        <v>377</v>
      </c>
      <c r="H167" s="17">
        <f t="shared" si="224"/>
        <v>4.2</v>
      </c>
      <c r="I167" s="15"/>
      <c r="J167" s="15"/>
      <c r="K167" s="18">
        <v>1</v>
      </c>
      <c r="L167" s="15"/>
      <c r="M167" s="15"/>
      <c r="N167" t="s" s="16">
        <v>141</v>
      </c>
      <c r="O167" s="27"/>
      <c r="P167" t="s" s="20">
        <v>49</v>
      </c>
      <c r="Q167" t="s" s="20">
        <v>267</v>
      </c>
      <c r="R167" s="34"/>
      <c r="S167" s="28"/>
      <c r="T167" s="29">
        <f>S167*H167*102%</f>
        <v>0</v>
      </c>
      <c r="U167" s="30"/>
      <c r="V167" s="31"/>
    </row>
    <row r="168" ht="13.55" customHeight="1">
      <c r="A168" s="12"/>
      <c r="B168" t="s" s="14">
        <v>371</v>
      </c>
      <c r="C168" t="s" s="16">
        <v>388</v>
      </c>
      <c r="D168" t="s" s="16">
        <v>373</v>
      </c>
      <c r="E168" t="s" s="16">
        <v>371</v>
      </c>
      <c r="F168" t="s" s="16">
        <v>374</v>
      </c>
      <c r="G168" t="s" s="26">
        <v>306</v>
      </c>
      <c r="H168" s="17">
        <f t="shared" si="224"/>
        <v>4.2</v>
      </c>
      <c r="I168" s="15"/>
      <c r="J168" s="15"/>
      <c r="K168" s="18">
        <v>1</v>
      </c>
      <c r="L168" s="15"/>
      <c r="M168" s="15"/>
      <c r="N168" t="s" s="16">
        <v>141</v>
      </c>
      <c r="O168" s="27"/>
      <c r="P168" t="s" s="20">
        <v>49</v>
      </c>
      <c r="Q168" t="s" s="20">
        <v>267</v>
      </c>
      <c r="R168" s="34"/>
      <c r="S168" s="28"/>
      <c r="T168" s="29">
        <f>S168*H168*102%</f>
        <v>0</v>
      </c>
      <c r="U168" s="30"/>
      <c r="V168" s="31"/>
    </row>
    <row r="169" ht="13.55" customHeight="1">
      <c r="A169" s="12"/>
      <c r="B169" t="s" s="14">
        <v>371</v>
      </c>
      <c r="C169" t="s" s="16">
        <v>389</v>
      </c>
      <c r="D169" s="36"/>
      <c r="E169" t="s" s="16">
        <v>371</v>
      </c>
      <c r="F169" t="s" s="16">
        <v>374</v>
      </c>
      <c r="G169" t="s" s="26">
        <v>306</v>
      </c>
      <c r="H169" s="17">
        <f>12.5*70%</f>
        <v>8.75</v>
      </c>
      <c r="I169" s="15"/>
      <c r="J169" s="15"/>
      <c r="K169" s="18">
        <v>1</v>
      </c>
      <c r="L169" s="15"/>
      <c r="M169" s="15"/>
      <c r="N169" t="s" s="16">
        <v>41</v>
      </c>
      <c r="O169" s="27"/>
      <c r="P169" t="s" s="20">
        <v>49</v>
      </c>
      <c r="Q169" t="s" s="20">
        <v>267</v>
      </c>
      <c r="R169" s="34"/>
      <c r="S169" s="28"/>
      <c r="T169" s="29">
        <f>S169*H169*102%</f>
        <v>0</v>
      </c>
      <c r="U169" s="30"/>
      <c r="V169" s="31"/>
    </row>
    <row r="170" ht="13.55" customHeight="1">
      <c r="A170" s="12"/>
      <c r="B170" t="s" s="14">
        <v>371</v>
      </c>
      <c r="C170" t="s" s="16">
        <v>390</v>
      </c>
      <c r="D170" s="36"/>
      <c r="E170" t="s" s="16">
        <v>371</v>
      </c>
      <c r="F170" t="s" s="16">
        <v>374</v>
      </c>
      <c r="G170" t="s" s="26">
        <v>306</v>
      </c>
      <c r="H170" s="17">
        <f>13.5*70%</f>
        <v>9.449999999999999</v>
      </c>
      <c r="I170" s="15"/>
      <c r="J170" s="15"/>
      <c r="K170" s="18">
        <v>1</v>
      </c>
      <c r="L170" s="15"/>
      <c r="M170" s="15"/>
      <c r="N170" t="s" s="16">
        <v>41</v>
      </c>
      <c r="O170" s="27"/>
      <c r="P170" t="s" s="20">
        <v>49</v>
      </c>
      <c r="Q170" t="s" s="20">
        <v>267</v>
      </c>
      <c r="R170" s="34"/>
      <c r="S170" s="28"/>
      <c r="T170" s="29">
        <f>S170*H170*102%</f>
        <v>0</v>
      </c>
      <c r="U170" s="30"/>
      <c r="V170" s="31"/>
    </row>
    <row r="171" ht="13.55" customHeight="1">
      <c r="A171" s="12"/>
      <c r="B171" t="s" s="14">
        <v>371</v>
      </c>
      <c r="C171" t="s" s="16">
        <v>391</v>
      </c>
      <c r="D171" s="36"/>
      <c r="E171" t="s" s="16">
        <v>371</v>
      </c>
      <c r="F171" t="s" s="16">
        <v>374</v>
      </c>
      <c r="G171" t="s" s="26">
        <v>306</v>
      </c>
      <c r="H171" s="17">
        <f>9.5*70%</f>
        <v>6.65</v>
      </c>
      <c r="I171" s="15"/>
      <c r="J171" s="15"/>
      <c r="K171" s="18">
        <v>1</v>
      </c>
      <c r="L171" s="15"/>
      <c r="M171" s="15"/>
      <c r="N171" t="s" s="16">
        <v>41</v>
      </c>
      <c r="O171" s="27"/>
      <c r="P171" t="s" s="20">
        <v>49</v>
      </c>
      <c r="Q171" t="s" s="20">
        <v>267</v>
      </c>
      <c r="R171" s="34"/>
      <c r="S171" s="28"/>
      <c r="T171" s="29">
        <f>S171*H171*102%</f>
        <v>0</v>
      </c>
      <c r="U171" s="30"/>
      <c r="V171" s="31"/>
    </row>
    <row r="172" ht="13.55" customHeight="1">
      <c r="A172" s="12"/>
      <c r="B172" t="s" s="14">
        <v>371</v>
      </c>
      <c r="C172" t="s" s="16">
        <v>392</v>
      </c>
      <c r="D172" t="s" s="16">
        <v>383</v>
      </c>
      <c r="E172" t="s" s="16">
        <v>371</v>
      </c>
      <c r="F172" t="s" s="16">
        <v>374</v>
      </c>
      <c r="G172" t="s" s="26">
        <v>368</v>
      </c>
      <c r="H172" s="17">
        <f t="shared" si="248" ref="H172:H177">8*70%</f>
        <v>5.6</v>
      </c>
      <c r="I172" s="15"/>
      <c r="J172" s="15"/>
      <c r="K172" s="18">
        <v>1</v>
      </c>
      <c r="L172" s="15"/>
      <c r="M172" s="15"/>
      <c r="N172" t="s" s="16">
        <v>41</v>
      </c>
      <c r="O172" s="27"/>
      <c r="P172" t="s" s="20">
        <v>49</v>
      </c>
      <c r="Q172" t="s" s="20">
        <v>267</v>
      </c>
      <c r="R172" s="34"/>
      <c r="S172" s="28"/>
      <c r="T172" s="29">
        <f>S172*H172*102%</f>
        <v>0</v>
      </c>
      <c r="U172" s="30"/>
      <c r="V172" s="31"/>
    </row>
    <row r="173" ht="13.55" customHeight="1">
      <c r="A173" s="12"/>
      <c r="B173" t="s" s="14">
        <v>371</v>
      </c>
      <c r="C173" t="s" s="16">
        <v>393</v>
      </c>
      <c r="D173" t="s" s="16">
        <v>394</v>
      </c>
      <c r="E173" t="s" s="16">
        <v>371</v>
      </c>
      <c r="F173" t="s" s="16">
        <v>374</v>
      </c>
      <c r="G173" t="s" s="26">
        <v>395</v>
      </c>
      <c r="H173" s="17">
        <f t="shared" si="224"/>
        <v>4.2</v>
      </c>
      <c r="I173" s="15"/>
      <c r="J173" s="15"/>
      <c r="K173" s="18">
        <v>1</v>
      </c>
      <c r="L173" s="15"/>
      <c r="M173" s="15"/>
      <c r="N173" t="s" s="16">
        <v>85</v>
      </c>
      <c r="O173" s="27"/>
      <c r="P173" t="s" s="20">
        <v>49</v>
      </c>
      <c r="Q173" t="s" s="20">
        <v>267</v>
      </c>
      <c r="R173" s="34"/>
      <c r="S173" s="28"/>
      <c r="T173" s="29">
        <f>S173*H173*102%</f>
        <v>0</v>
      </c>
      <c r="U173" s="30"/>
      <c r="V173" s="31"/>
    </row>
    <row r="174" ht="13.55" customHeight="1">
      <c r="A174" s="12"/>
      <c r="B174" t="s" s="14">
        <v>371</v>
      </c>
      <c r="C174" t="s" s="16">
        <v>396</v>
      </c>
      <c r="D174" t="s" s="16">
        <v>394</v>
      </c>
      <c r="E174" t="s" s="16">
        <v>371</v>
      </c>
      <c r="F174" t="s" s="16">
        <v>374</v>
      </c>
      <c r="G174" t="s" s="26">
        <v>395</v>
      </c>
      <c r="H174" s="17">
        <f t="shared" si="224"/>
        <v>4.2</v>
      </c>
      <c r="I174" s="15"/>
      <c r="J174" s="15"/>
      <c r="K174" s="18">
        <v>1</v>
      </c>
      <c r="L174" s="15"/>
      <c r="M174" s="15"/>
      <c r="N174" t="s" s="16">
        <v>85</v>
      </c>
      <c r="O174" s="27"/>
      <c r="P174" t="s" s="20">
        <v>49</v>
      </c>
      <c r="Q174" t="s" s="20">
        <v>267</v>
      </c>
      <c r="R174" s="34"/>
      <c r="S174" s="28"/>
      <c r="T174" s="29">
        <f>S174*H174*102%</f>
        <v>0</v>
      </c>
      <c r="U174" s="30"/>
      <c r="V174" s="31"/>
    </row>
    <row r="175" ht="13.55" customHeight="1">
      <c r="A175" s="12"/>
      <c r="B175" t="s" s="14">
        <v>371</v>
      </c>
      <c r="C175" t="s" s="16">
        <v>397</v>
      </c>
      <c r="D175" t="s" s="16">
        <v>373</v>
      </c>
      <c r="E175" t="s" s="16">
        <v>371</v>
      </c>
      <c r="F175" t="s" s="16">
        <v>374</v>
      </c>
      <c r="G175" t="s" s="26">
        <v>386</v>
      </c>
      <c r="H175" s="17">
        <f t="shared" si="224"/>
        <v>4.2</v>
      </c>
      <c r="I175" s="15"/>
      <c r="J175" s="15"/>
      <c r="K175" s="18">
        <v>1</v>
      </c>
      <c r="L175" s="15"/>
      <c r="M175" s="15"/>
      <c r="N175" t="s" s="16">
        <v>141</v>
      </c>
      <c r="O175" s="27"/>
      <c r="P175" t="s" s="20">
        <v>49</v>
      </c>
      <c r="Q175" t="s" s="20">
        <v>267</v>
      </c>
      <c r="R175" s="34"/>
      <c r="S175" s="28"/>
      <c r="T175" s="29">
        <f>S175*H175*102%</f>
        <v>0</v>
      </c>
      <c r="U175" s="30"/>
      <c r="V175" s="31"/>
    </row>
    <row r="176" ht="13.55" customHeight="1">
      <c r="A176" s="12"/>
      <c r="B176" t="s" s="14">
        <v>371</v>
      </c>
      <c r="C176" t="s" s="16">
        <v>398</v>
      </c>
      <c r="D176" t="s" s="16">
        <v>373</v>
      </c>
      <c r="E176" t="s" s="16">
        <v>371</v>
      </c>
      <c r="F176" t="s" s="16">
        <v>374</v>
      </c>
      <c r="G176" t="s" s="26">
        <v>368</v>
      </c>
      <c r="H176" s="17">
        <f t="shared" si="222"/>
        <v>4.9</v>
      </c>
      <c r="I176" s="15"/>
      <c r="J176" s="15"/>
      <c r="K176" s="18">
        <v>1</v>
      </c>
      <c r="L176" s="15"/>
      <c r="M176" s="15"/>
      <c r="N176" t="s" s="16">
        <v>141</v>
      </c>
      <c r="O176" s="27"/>
      <c r="P176" t="s" s="20">
        <v>49</v>
      </c>
      <c r="Q176" t="s" s="20">
        <v>267</v>
      </c>
      <c r="R176" s="34"/>
      <c r="S176" s="28"/>
      <c r="T176" s="29">
        <f>S176*H176*102%</f>
        <v>0</v>
      </c>
      <c r="U176" s="30"/>
      <c r="V176" s="31"/>
    </row>
    <row r="177" ht="13.55" customHeight="1">
      <c r="A177" s="12"/>
      <c r="B177" t="s" s="14">
        <v>371</v>
      </c>
      <c r="C177" t="s" s="16">
        <v>399</v>
      </c>
      <c r="D177" t="s" s="16">
        <v>383</v>
      </c>
      <c r="E177" t="s" s="16">
        <v>371</v>
      </c>
      <c r="F177" t="s" s="16">
        <v>374</v>
      </c>
      <c r="G177" t="s" s="26">
        <v>309</v>
      </c>
      <c r="H177" s="17">
        <f t="shared" si="248"/>
        <v>5.6</v>
      </c>
      <c r="I177" s="15"/>
      <c r="J177" s="15"/>
      <c r="K177" s="18">
        <v>1</v>
      </c>
      <c r="L177" s="15"/>
      <c r="M177" s="15"/>
      <c r="N177" t="s" s="16">
        <v>41</v>
      </c>
      <c r="O177" s="27"/>
      <c r="P177" t="s" s="20">
        <v>49</v>
      </c>
      <c r="Q177" t="s" s="20">
        <v>267</v>
      </c>
      <c r="R177" s="34"/>
      <c r="S177" s="28"/>
      <c r="T177" s="29">
        <f>S177*H177*102%</f>
        <v>0</v>
      </c>
      <c r="U177" s="30"/>
      <c r="V177" s="31"/>
    </row>
    <row r="178" ht="13.55" customHeight="1">
      <c r="A178" s="12"/>
      <c r="B178" t="s" s="14">
        <v>371</v>
      </c>
      <c r="C178" t="s" s="16">
        <v>400</v>
      </c>
      <c r="D178" t="s" s="16">
        <v>373</v>
      </c>
      <c r="E178" t="s" s="16">
        <v>371</v>
      </c>
      <c r="F178" t="s" s="16">
        <v>374</v>
      </c>
      <c r="G178" t="s" s="26">
        <v>377</v>
      </c>
      <c r="H178" s="17">
        <f t="shared" si="224"/>
        <v>4.2</v>
      </c>
      <c r="I178" s="15"/>
      <c r="J178" s="15"/>
      <c r="K178" s="18">
        <v>1</v>
      </c>
      <c r="L178" s="15"/>
      <c r="M178" s="15"/>
      <c r="N178" t="s" s="16">
        <v>141</v>
      </c>
      <c r="O178" s="27"/>
      <c r="P178" t="s" s="20">
        <v>49</v>
      </c>
      <c r="Q178" t="s" s="20">
        <v>267</v>
      </c>
      <c r="R178" s="34"/>
      <c r="S178" s="28"/>
      <c r="T178" s="29">
        <f>S178*H178*102%</f>
        <v>0</v>
      </c>
      <c r="U178" s="30"/>
      <c r="V178" s="31"/>
    </row>
    <row r="179" ht="13.55" customHeight="1">
      <c r="A179" s="12"/>
      <c r="B179" t="s" s="14">
        <v>371</v>
      </c>
      <c r="C179" t="s" s="16">
        <v>401</v>
      </c>
      <c r="D179" t="s" s="16">
        <v>373</v>
      </c>
      <c r="E179" t="s" s="16">
        <v>371</v>
      </c>
      <c r="F179" t="s" s="16">
        <v>374</v>
      </c>
      <c r="G179" t="s" s="26">
        <v>375</v>
      </c>
      <c r="H179" s="17">
        <f t="shared" si="224"/>
        <v>4.2</v>
      </c>
      <c r="I179" s="15"/>
      <c r="J179" s="15"/>
      <c r="K179" s="18">
        <v>1</v>
      </c>
      <c r="L179" s="15"/>
      <c r="M179" s="15"/>
      <c r="N179" t="s" s="16">
        <v>141</v>
      </c>
      <c r="O179" s="27"/>
      <c r="P179" t="s" s="20">
        <v>49</v>
      </c>
      <c r="Q179" t="s" s="20">
        <v>267</v>
      </c>
      <c r="R179" s="34"/>
      <c r="S179" s="28"/>
      <c r="T179" s="29">
        <f>S179*H179*102%</f>
        <v>0</v>
      </c>
      <c r="U179" s="30"/>
      <c r="V179" s="31"/>
    </row>
    <row r="180" ht="13.55" customHeight="1">
      <c r="A180" s="12"/>
      <c r="B180" t="s" s="14">
        <v>371</v>
      </c>
      <c r="C180" t="s" s="16">
        <v>402</v>
      </c>
      <c r="D180" t="s" s="16">
        <v>379</v>
      </c>
      <c r="E180" t="s" s="16">
        <v>371</v>
      </c>
      <c r="F180" t="s" s="16">
        <v>374</v>
      </c>
      <c r="G180" t="s" s="26">
        <v>368</v>
      </c>
      <c r="H180" s="17">
        <f t="shared" si="224"/>
        <v>4.2</v>
      </c>
      <c r="I180" s="15"/>
      <c r="J180" s="15"/>
      <c r="K180" s="18">
        <v>1</v>
      </c>
      <c r="L180" s="15"/>
      <c r="M180" s="15"/>
      <c r="N180" t="s" s="16">
        <v>141</v>
      </c>
      <c r="O180" s="27"/>
      <c r="P180" t="s" s="20">
        <v>49</v>
      </c>
      <c r="Q180" t="s" s="20">
        <v>267</v>
      </c>
      <c r="R180" s="34"/>
      <c r="S180" s="28"/>
      <c r="T180" s="29">
        <f>S180*H180*102%</f>
        <v>0</v>
      </c>
      <c r="U180" s="30"/>
      <c r="V180" s="31"/>
    </row>
    <row r="181" ht="13.55" customHeight="1">
      <c r="A181" s="12"/>
      <c r="B181" t="s" s="14">
        <v>371</v>
      </c>
      <c r="C181" t="s" s="16">
        <v>403</v>
      </c>
      <c r="D181" t="s" s="16">
        <v>379</v>
      </c>
      <c r="E181" t="s" s="16">
        <v>371</v>
      </c>
      <c r="F181" t="s" s="16">
        <v>374</v>
      </c>
      <c r="G181" t="s" s="26">
        <v>368</v>
      </c>
      <c r="H181" s="17">
        <f t="shared" si="224"/>
        <v>4.2</v>
      </c>
      <c r="I181" s="15"/>
      <c r="J181" s="15"/>
      <c r="K181" s="18">
        <v>1</v>
      </c>
      <c r="L181" s="15"/>
      <c r="M181" s="15"/>
      <c r="N181" t="s" s="16">
        <v>141</v>
      </c>
      <c r="O181" s="27"/>
      <c r="P181" t="s" s="20">
        <v>49</v>
      </c>
      <c r="Q181" t="s" s="20">
        <v>267</v>
      </c>
      <c r="R181" s="34"/>
      <c r="S181" s="28"/>
      <c r="T181" s="29">
        <f>S181*H181*102%</f>
        <v>0</v>
      </c>
      <c r="U181" s="30"/>
      <c r="V181" s="31"/>
    </row>
    <row r="182" ht="13.55" customHeight="1">
      <c r="A182" s="12"/>
      <c r="B182" t="s" s="14">
        <v>371</v>
      </c>
      <c r="C182" t="s" s="16">
        <v>404</v>
      </c>
      <c r="D182" t="s" s="16">
        <v>405</v>
      </c>
      <c r="E182" t="s" s="16">
        <v>371</v>
      </c>
      <c r="F182" t="s" s="16">
        <v>374</v>
      </c>
      <c r="G182" t="s" s="26">
        <v>217</v>
      </c>
      <c r="H182" s="17">
        <f>16*70%</f>
        <v>11.2</v>
      </c>
      <c r="I182" s="15"/>
      <c r="J182" s="15"/>
      <c r="K182" s="18">
        <v>1</v>
      </c>
      <c r="L182" s="15"/>
      <c r="M182" s="15"/>
      <c r="N182" t="s" s="16">
        <v>85</v>
      </c>
      <c r="O182" s="27"/>
      <c r="P182" t="s" s="20">
        <v>49</v>
      </c>
      <c r="Q182" t="s" s="20">
        <v>267</v>
      </c>
      <c r="R182" s="34"/>
      <c r="S182" s="28"/>
      <c r="T182" s="29">
        <f>S182*H182*102%</f>
        <v>0</v>
      </c>
      <c r="U182" s="30"/>
      <c r="V182" s="31"/>
    </row>
    <row r="183" ht="13.55" customHeight="1">
      <c r="A183" s="12"/>
      <c r="B183" t="s" s="14">
        <v>371</v>
      </c>
      <c r="C183" t="s" s="16">
        <v>406</v>
      </c>
      <c r="D183" t="s" s="16">
        <v>379</v>
      </c>
      <c r="E183" t="s" s="16">
        <v>371</v>
      </c>
      <c r="F183" t="s" s="16">
        <v>374</v>
      </c>
      <c r="G183" t="s" s="26">
        <v>368</v>
      </c>
      <c r="H183" s="17">
        <f t="shared" si="224"/>
        <v>4.2</v>
      </c>
      <c r="I183" s="15"/>
      <c r="J183" s="15"/>
      <c r="K183" s="18">
        <v>1</v>
      </c>
      <c r="L183" s="15"/>
      <c r="M183" s="15"/>
      <c r="N183" t="s" s="16">
        <v>141</v>
      </c>
      <c r="O183" s="27"/>
      <c r="P183" t="s" s="20">
        <v>49</v>
      </c>
      <c r="Q183" t="s" s="20">
        <v>267</v>
      </c>
      <c r="R183" s="34"/>
      <c r="S183" s="28"/>
      <c r="T183" s="29">
        <f>S183*H183*102%</f>
        <v>0</v>
      </c>
      <c r="U183" s="30"/>
      <c r="V183" s="31"/>
    </row>
    <row r="184" ht="13.55" customHeight="1">
      <c r="A184" s="12"/>
      <c r="B184" t="s" s="14">
        <v>371</v>
      </c>
      <c r="C184" t="s" s="16">
        <v>407</v>
      </c>
      <c r="D184" t="s" s="16">
        <v>373</v>
      </c>
      <c r="E184" t="s" s="16">
        <v>371</v>
      </c>
      <c r="F184" t="s" s="16">
        <v>374</v>
      </c>
      <c r="G184" t="s" s="26">
        <v>309</v>
      </c>
      <c r="H184" s="17">
        <f t="shared" si="222"/>
        <v>4.9</v>
      </c>
      <c r="I184" s="15"/>
      <c r="J184" s="15"/>
      <c r="K184" s="18">
        <v>1</v>
      </c>
      <c r="L184" s="15"/>
      <c r="M184" s="15"/>
      <c r="N184" t="s" s="16">
        <v>141</v>
      </c>
      <c r="O184" s="27"/>
      <c r="P184" t="s" s="20">
        <v>49</v>
      </c>
      <c r="Q184" t="s" s="20">
        <v>267</v>
      </c>
      <c r="R184" s="34"/>
      <c r="S184" s="28"/>
      <c r="T184" s="29">
        <f>S184*H184*102%</f>
        <v>0</v>
      </c>
      <c r="U184" s="30"/>
      <c r="V184" s="31"/>
    </row>
    <row r="185" ht="13.55" customHeight="1">
      <c r="A185" s="12"/>
      <c r="B185" t="s" s="14">
        <v>371</v>
      </c>
      <c r="C185" t="s" s="16">
        <v>408</v>
      </c>
      <c r="D185" t="s" s="16">
        <v>373</v>
      </c>
      <c r="E185" t="s" s="16">
        <v>371</v>
      </c>
      <c r="F185" t="s" s="16">
        <v>374</v>
      </c>
      <c r="G185" t="s" s="26">
        <v>377</v>
      </c>
      <c r="H185" s="17">
        <f t="shared" si="224"/>
        <v>4.2</v>
      </c>
      <c r="I185" s="15"/>
      <c r="J185" s="15"/>
      <c r="K185" s="18">
        <v>1</v>
      </c>
      <c r="L185" s="15"/>
      <c r="M185" s="15"/>
      <c r="N185" t="s" s="16">
        <v>141</v>
      </c>
      <c r="O185" s="27"/>
      <c r="P185" t="s" s="20">
        <v>49</v>
      </c>
      <c r="Q185" t="s" s="20">
        <v>267</v>
      </c>
      <c r="R185" s="34"/>
      <c r="S185" s="28"/>
      <c r="T185" s="29">
        <f>S185*H185*102%</f>
        <v>0</v>
      </c>
      <c r="U185" s="30"/>
      <c r="V185" s="31"/>
    </row>
    <row r="186" ht="13.55" customHeight="1">
      <c r="A186" s="12"/>
      <c r="B186" t="s" s="14">
        <v>371</v>
      </c>
      <c r="C186" t="s" s="16">
        <v>409</v>
      </c>
      <c r="D186" t="s" s="16">
        <v>410</v>
      </c>
      <c r="E186" t="s" s="16">
        <v>371</v>
      </c>
      <c r="F186" t="s" s="16">
        <v>374</v>
      </c>
      <c r="G186" t="s" s="26">
        <v>395</v>
      </c>
      <c r="H186" s="17">
        <f>10*70%</f>
        <v>7</v>
      </c>
      <c r="I186" s="15"/>
      <c r="J186" s="15"/>
      <c r="K186" s="18">
        <v>1</v>
      </c>
      <c r="L186" s="15"/>
      <c r="M186" s="15"/>
      <c r="N186" t="s" s="16">
        <v>85</v>
      </c>
      <c r="O186" s="27"/>
      <c r="P186" t="s" s="20">
        <v>49</v>
      </c>
      <c r="Q186" t="s" s="20">
        <v>267</v>
      </c>
      <c r="R186" s="34"/>
      <c r="S186" s="28"/>
      <c r="T186" s="29">
        <f>S186*H186*102%</f>
        <v>0</v>
      </c>
      <c r="U186" s="30"/>
      <c r="V186" s="31"/>
    </row>
    <row r="187" ht="13.55" customHeight="1">
      <c r="A187" s="12"/>
      <c r="B187" t="s" s="14">
        <v>371</v>
      </c>
      <c r="C187" t="s" s="16">
        <v>411</v>
      </c>
      <c r="D187" t="s" s="16">
        <v>373</v>
      </c>
      <c r="E187" t="s" s="16">
        <v>371</v>
      </c>
      <c r="F187" t="s" s="16">
        <v>374</v>
      </c>
      <c r="G187" t="s" s="26">
        <v>368</v>
      </c>
      <c r="H187" s="17">
        <f t="shared" si="222"/>
        <v>4.9</v>
      </c>
      <c r="I187" s="15"/>
      <c r="J187" s="15"/>
      <c r="K187" s="18">
        <v>1</v>
      </c>
      <c r="L187" s="15"/>
      <c r="M187" s="15"/>
      <c r="N187" t="s" s="16">
        <v>141</v>
      </c>
      <c r="O187" s="27"/>
      <c r="P187" t="s" s="20">
        <v>49</v>
      </c>
      <c r="Q187" t="s" s="20">
        <v>267</v>
      </c>
      <c r="R187" s="34"/>
      <c r="S187" s="28"/>
      <c r="T187" s="29">
        <f>S187*H187*102%</f>
        <v>0</v>
      </c>
      <c r="U187" s="30"/>
      <c r="V187" s="31"/>
    </row>
    <row r="188" ht="13.55" customHeight="1">
      <c r="A188" s="12"/>
      <c r="B188" t="s" s="14">
        <v>412</v>
      </c>
      <c r="C188" t="s" s="16">
        <v>413</v>
      </c>
      <c r="D188" t="s" s="16">
        <v>414</v>
      </c>
      <c r="E188" t="s" s="16">
        <v>415</v>
      </c>
      <c r="F188" t="s" s="16">
        <v>416</v>
      </c>
      <c r="G188" t="s" s="26">
        <v>417</v>
      </c>
      <c r="H188" s="17">
        <f>5*2.74</f>
        <v>13.7</v>
      </c>
      <c r="I188" s="15"/>
      <c r="J188" s="15"/>
      <c r="K188" s="18">
        <v>2</v>
      </c>
      <c r="L188" s="15"/>
      <c r="M188" s="15"/>
      <c r="N188" t="s" s="16">
        <v>200</v>
      </c>
      <c r="O188" s="27"/>
      <c r="P188" t="s" s="20">
        <v>49</v>
      </c>
      <c r="Q188" t="s" s="20">
        <v>154</v>
      </c>
      <c r="R188" s="34"/>
      <c r="S188" s="28"/>
      <c r="T188" s="29">
        <f>S188*H188*102%</f>
        <v>0</v>
      </c>
      <c r="U188" s="30"/>
      <c r="V188" s="31"/>
    </row>
    <row r="189" ht="13.55" customHeight="1">
      <c r="A189" s="12"/>
      <c r="B189" t="s" s="14">
        <v>412</v>
      </c>
      <c r="C189" t="s" s="16">
        <v>418</v>
      </c>
      <c r="D189" s="36"/>
      <c r="E189" t="s" s="16">
        <v>415</v>
      </c>
      <c r="F189" t="s" s="16">
        <v>416</v>
      </c>
      <c r="G189" t="s" s="26">
        <v>417</v>
      </c>
      <c r="H189" s="17">
        <f>5*2.38</f>
        <v>11.9</v>
      </c>
      <c r="I189" s="15"/>
      <c r="J189" s="15"/>
      <c r="K189" s="18">
        <v>2</v>
      </c>
      <c r="L189" s="15"/>
      <c r="M189" s="15"/>
      <c r="N189" t="s" s="16">
        <v>200</v>
      </c>
      <c r="O189" s="27"/>
      <c r="P189" t="s" s="20">
        <v>49</v>
      </c>
      <c r="Q189" t="s" s="20">
        <v>154</v>
      </c>
      <c r="R189" s="34"/>
      <c r="S189" s="28"/>
      <c r="T189" s="29">
        <f>S189*H189*102%</f>
        <v>0</v>
      </c>
      <c r="U189" s="30"/>
      <c r="V189" s="31"/>
    </row>
    <row r="190" ht="13.55" customHeight="1">
      <c r="A190" s="12"/>
      <c r="B190" t="s" s="14">
        <v>412</v>
      </c>
      <c r="C190" t="s" s="16">
        <v>419</v>
      </c>
      <c r="D190" s="36"/>
      <c r="E190" t="s" s="16">
        <v>415</v>
      </c>
      <c r="F190" t="s" s="16">
        <v>416</v>
      </c>
      <c r="G190" t="s" s="26">
        <v>417</v>
      </c>
      <c r="H190" s="17">
        <f t="shared" si="284" ref="H190:H191">5*2.31</f>
        <v>11.55</v>
      </c>
      <c r="I190" s="15"/>
      <c r="J190" s="15"/>
      <c r="K190" s="18">
        <v>2</v>
      </c>
      <c r="L190" s="15"/>
      <c r="M190" s="15"/>
      <c r="N190" t="s" s="16">
        <v>200</v>
      </c>
      <c r="O190" s="27"/>
      <c r="P190" t="s" s="20">
        <v>49</v>
      </c>
      <c r="Q190" t="s" s="20">
        <v>154</v>
      </c>
      <c r="R190" s="34"/>
      <c r="S190" s="28"/>
      <c r="T190" s="29">
        <f>S190*H190*102%</f>
        <v>0</v>
      </c>
      <c r="U190" s="30"/>
      <c r="V190" s="31"/>
    </row>
    <row r="191" ht="13.55" customHeight="1">
      <c r="A191" s="12"/>
      <c r="B191" t="s" s="14">
        <v>412</v>
      </c>
      <c r="C191" t="s" s="16">
        <v>420</v>
      </c>
      <c r="D191" s="36"/>
      <c r="E191" t="s" s="16">
        <v>415</v>
      </c>
      <c r="F191" t="s" s="16">
        <v>416</v>
      </c>
      <c r="G191" t="s" s="26">
        <v>417</v>
      </c>
      <c r="H191" s="17">
        <f t="shared" si="284"/>
        <v>11.55</v>
      </c>
      <c r="I191" s="15"/>
      <c r="J191" s="15"/>
      <c r="K191" s="18">
        <v>2</v>
      </c>
      <c r="L191" s="15"/>
      <c r="M191" s="15"/>
      <c r="N191" t="s" s="16">
        <v>200</v>
      </c>
      <c r="O191" s="27"/>
      <c r="P191" t="s" s="20">
        <v>49</v>
      </c>
      <c r="Q191" t="s" s="20">
        <v>154</v>
      </c>
      <c r="R191" s="34"/>
      <c r="S191" s="28"/>
      <c r="T191" s="29">
        <f>S191*H191*102%</f>
        <v>0</v>
      </c>
      <c r="U191" s="30"/>
      <c r="V191" s="31"/>
    </row>
    <row r="192" ht="13.55" customHeight="1">
      <c r="A192" s="12"/>
      <c r="B192" t="s" s="14">
        <v>421</v>
      </c>
      <c r="C192" t="s" s="16">
        <v>422</v>
      </c>
      <c r="D192" t="s" s="16">
        <v>423</v>
      </c>
      <c r="E192" t="s" s="16">
        <v>421</v>
      </c>
      <c r="F192" t="s" s="16">
        <v>216</v>
      </c>
      <c r="G192" t="s" s="26">
        <v>106</v>
      </c>
      <c r="H192" s="17">
        <v>19.2</v>
      </c>
      <c r="I192" s="15"/>
      <c r="J192" s="15"/>
      <c r="K192" s="18">
        <v>5</v>
      </c>
      <c r="L192" s="15"/>
      <c r="M192" s="15"/>
      <c r="N192" t="s" s="16">
        <v>41</v>
      </c>
      <c r="O192" s="27"/>
      <c r="P192" t="s" s="20">
        <v>424</v>
      </c>
      <c r="Q192" t="s" s="20">
        <v>425</v>
      </c>
      <c r="R192" s="34"/>
      <c r="S192" s="28"/>
      <c r="T192" s="29">
        <f>S192*H192*102%</f>
        <v>0</v>
      </c>
      <c r="U192" s="30"/>
      <c r="V192" s="31"/>
    </row>
    <row r="193" ht="13.55" customHeight="1">
      <c r="A193" s="12"/>
      <c r="B193" t="s" s="14">
        <v>421</v>
      </c>
      <c r="C193" t="s" s="16">
        <v>426</v>
      </c>
      <c r="D193" t="s" s="16">
        <v>427</v>
      </c>
      <c r="E193" t="s" s="16">
        <v>421</v>
      </c>
      <c r="F193" t="s" s="16">
        <v>216</v>
      </c>
      <c r="G193" t="s" s="26">
        <v>106</v>
      </c>
      <c r="H193" s="17">
        <v>20.8</v>
      </c>
      <c r="I193" s="15"/>
      <c r="J193" s="15"/>
      <c r="K193" s="18">
        <v>5</v>
      </c>
      <c r="L193" s="15"/>
      <c r="M193" s="15"/>
      <c r="N193" t="s" s="16">
        <v>41</v>
      </c>
      <c r="O193" s="27"/>
      <c r="P193" t="s" s="20">
        <v>424</v>
      </c>
      <c r="Q193" t="s" s="20">
        <v>425</v>
      </c>
      <c r="R193" s="34"/>
      <c r="S193" s="28"/>
      <c r="T193" s="29">
        <f>S193*H193*102%</f>
        <v>0</v>
      </c>
      <c r="U193" s="30"/>
      <c r="V193" s="31"/>
    </row>
    <row r="194" ht="13.55" customHeight="1">
      <c r="A194" s="12"/>
      <c r="B194" t="s" s="14">
        <v>428</v>
      </c>
      <c r="C194" t="s" s="16">
        <v>429</v>
      </c>
      <c r="D194" t="s" s="16">
        <v>430</v>
      </c>
      <c r="E194" t="s" s="16">
        <v>428</v>
      </c>
      <c r="F194" t="s" s="16">
        <v>431</v>
      </c>
      <c r="G194" t="s" s="26">
        <v>101</v>
      </c>
      <c r="H194" s="17">
        <v>26.5</v>
      </c>
      <c r="I194" s="15"/>
      <c r="J194" s="15"/>
      <c r="K194" s="18">
        <v>1</v>
      </c>
      <c r="L194" s="15"/>
      <c r="M194" s="15"/>
      <c r="N194" t="s" s="16">
        <v>102</v>
      </c>
      <c r="O194" s="27"/>
      <c r="P194" t="s" s="20">
        <v>49</v>
      </c>
      <c r="Q194" t="s" s="20">
        <v>425</v>
      </c>
      <c r="R194" t="s" s="21">
        <v>27</v>
      </c>
      <c r="S194" s="28"/>
      <c r="T194" s="29">
        <f>S194*H194*102%</f>
        <v>0</v>
      </c>
      <c r="U194" s="30"/>
      <c r="V194" s="31"/>
    </row>
    <row r="195" ht="13.55" customHeight="1">
      <c r="A195" s="12"/>
      <c r="B195" t="s" s="14">
        <v>428</v>
      </c>
      <c r="C195" t="s" s="16">
        <v>432</v>
      </c>
      <c r="D195" t="s" s="16">
        <v>430</v>
      </c>
      <c r="E195" t="s" s="16">
        <v>428</v>
      </c>
      <c r="F195" t="s" s="16">
        <v>431</v>
      </c>
      <c r="G195" t="s" s="26">
        <v>433</v>
      </c>
      <c r="H195" s="17">
        <v>6</v>
      </c>
      <c r="I195" s="15"/>
      <c r="J195" s="15"/>
      <c r="K195" s="18">
        <v>1</v>
      </c>
      <c r="L195" s="15"/>
      <c r="M195" s="15"/>
      <c r="N195" t="s" s="16">
        <v>102</v>
      </c>
      <c r="O195" s="27"/>
      <c r="P195" t="s" s="20">
        <v>49</v>
      </c>
      <c r="Q195" t="s" s="20">
        <v>425</v>
      </c>
      <c r="R195" t="s" s="21">
        <v>27</v>
      </c>
      <c r="S195" s="28"/>
      <c r="T195" s="29">
        <f>S195*H195*102%</f>
        <v>0</v>
      </c>
      <c r="U195" s="30"/>
      <c r="V195" s="31"/>
    </row>
    <row r="196" ht="13.55" customHeight="1">
      <c r="A196" s="12"/>
      <c r="B196" t="s" s="14">
        <v>428</v>
      </c>
      <c r="C196" t="s" s="16">
        <v>434</v>
      </c>
      <c r="D196" t="s" s="16">
        <v>430</v>
      </c>
      <c r="E196" t="s" s="16">
        <v>428</v>
      </c>
      <c r="F196" t="s" s="16">
        <v>431</v>
      </c>
      <c r="G196" t="s" s="26">
        <v>365</v>
      </c>
      <c r="H196" s="17">
        <v>5.4</v>
      </c>
      <c r="I196" s="15"/>
      <c r="J196" s="15"/>
      <c r="K196" s="18">
        <v>1</v>
      </c>
      <c r="L196" s="15"/>
      <c r="M196" s="15"/>
      <c r="N196" t="s" s="16">
        <v>102</v>
      </c>
      <c r="O196" s="27"/>
      <c r="P196" t="s" s="20">
        <v>49</v>
      </c>
      <c r="Q196" t="s" s="20">
        <v>425</v>
      </c>
      <c r="R196" t="s" s="21">
        <v>27</v>
      </c>
      <c r="S196" s="28"/>
      <c r="T196" s="29">
        <f>S196*H196*102%</f>
        <v>0</v>
      </c>
      <c r="U196" s="30"/>
      <c r="V196" s="31"/>
    </row>
    <row r="197" ht="13.55" customHeight="1">
      <c r="A197" s="12"/>
      <c r="B197" t="s" s="14">
        <v>428</v>
      </c>
      <c r="C197" t="s" s="16">
        <v>435</v>
      </c>
      <c r="D197" t="s" s="16">
        <v>430</v>
      </c>
      <c r="E197" t="s" s="16">
        <v>428</v>
      </c>
      <c r="F197" t="s" s="16">
        <v>431</v>
      </c>
      <c r="G197" t="s" s="26">
        <v>365</v>
      </c>
      <c r="H197" s="17">
        <v>5.4</v>
      </c>
      <c r="I197" s="15"/>
      <c r="J197" s="15"/>
      <c r="K197" s="18">
        <v>1</v>
      </c>
      <c r="L197" s="15"/>
      <c r="M197" s="15"/>
      <c r="N197" t="s" s="16">
        <v>102</v>
      </c>
      <c r="O197" s="27"/>
      <c r="P197" t="s" s="20">
        <v>49</v>
      </c>
      <c r="Q197" t="s" s="20">
        <v>425</v>
      </c>
      <c r="R197" t="s" s="21">
        <v>27</v>
      </c>
      <c r="S197" s="28"/>
      <c r="T197" s="29">
        <f>S197*H197*102%</f>
        <v>0</v>
      </c>
      <c r="U197" s="30"/>
      <c r="V197" s="31"/>
    </row>
    <row r="198" ht="13.55" customHeight="1">
      <c r="A198" s="12"/>
      <c r="B198" t="s" s="14">
        <v>436</v>
      </c>
      <c r="C198" t="s" s="16">
        <v>437</v>
      </c>
      <c r="D198" s="15"/>
      <c r="E198" t="s" s="16">
        <v>436</v>
      </c>
      <c r="F198" t="s" s="16">
        <v>105</v>
      </c>
      <c r="G198" t="s" s="26">
        <v>438</v>
      </c>
      <c r="H198" s="18">
        <f t="shared" si="294" ref="H198:H208">2.92*6</f>
        <v>17.52</v>
      </c>
      <c r="I198" s="15"/>
      <c r="J198" s="15"/>
      <c r="K198" s="18">
        <v>2</v>
      </c>
      <c r="L198" s="15"/>
      <c r="M198" s="15"/>
      <c r="N198" t="s" s="16">
        <v>34</v>
      </c>
      <c r="O198" s="27"/>
      <c r="P198" t="s" s="20">
        <v>25</v>
      </c>
      <c r="Q198" t="s" s="20">
        <v>439</v>
      </c>
      <c r="R198" t="s" s="21">
        <v>440</v>
      </c>
      <c r="S198" s="28"/>
      <c r="T198" s="29">
        <f>S198*H198*102%</f>
        <v>0</v>
      </c>
      <c r="U198" s="30"/>
      <c r="V198" s="31"/>
    </row>
    <row r="199" ht="13.55" customHeight="1">
      <c r="A199" s="12"/>
      <c r="B199" t="s" s="14">
        <v>436</v>
      </c>
      <c r="C199" t="s" s="16">
        <v>441</v>
      </c>
      <c r="D199" s="15"/>
      <c r="E199" t="s" s="16">
        <v>436</v>
      </c>
      <c r="F199" t="s" s="16">
        <v>105</v>
      </c>
      <c r="G199" t="s" s="26">
        <v>442</v>
      </c>
      <c r="H199" s="18">
        <v>5.52</v>
      </c>
      <c r="I199" s="15"/>
      <c r="J199" s="15"/>
      <c r="K199" s="18">
        <v>12</v>
      </c>
      <c r="L199" s="15"/>
      <c r="M199" s="15"/>
      <c r="N199" t="s" s="16">
        <v>37</v>
      </c>
      <c r="O199" s="27"/>
      <c r="P199" t="s" s="20">
        <v>25</v>
      </c>
      <c r="Q199" t="s" s="20">
        <v>439</v>
      </c>
      <c r="R199" t="s" s="21">
        <v>440</v>
      </c>
      <c r="S199" s="28"/>
      <c r="T199" s="29">
        <f>S199*H199*102%</f>
        <v>0</v>
      </c>
      <c r="U199" s="30"/>
      <c r="V199" s="31"/>
    </row>
    <row r="200" ht="13.55" customHeight="1">
      <c r="A200" s="12"/>
      <c r="B200" t="s" s="14">
        <v>436</v>
      </c>
      <c r="C200" t="s" s="16">
        <v>443</v>
      </c>
      <c r="D200" s="15"/>
      <c r="E200" t="s" s="16">
        <v>436</v>
      </c>
      <c r="F200" t="s" s="16">
        <v>105</v>
      </c>
      <c r="G200" t="s" s="26">
        <v>444</v>
      </c>
      <c r="H200" s="18">
        <v>7.77</v>
      </c>
      <c r="I200" s="15"/>
      <c r="J200" s="15"/>
      <c r="K200" s="18">
        <v>12</v>
      </c>
      <c r="L200" s="15"/>
      <c r="M200" s="15"/>
      <c r="N200" t="s" s="16">
        <v>37</v>
      </c>
      <c r="O200" s="27"/>
      <c r="P200" t="s" s="20">
        <v>25</v>
      </c>
      <c r="Q200" t="s" s="20">
        <v>439</v>
      </c>
      <c r="R200" t="s" s="21">
        <v>440</v>
      </c>
      <c r="S200" s="28"/>
      <c r="T200" s="29">
        <f>S200*H200*102%</f>
        <v>0</v>
      </c>
      <c r="U200" s="30"/>
      <c r="V200" s="31"/>
    </row>
    <row r="201" ht="13.55" customHeight="1">
      <c r="A201" s="12"/>
      <c r="B201" t="s" s="14">
        <v>436</v>
      </c>
      <c r="C201" t="s" s="16">
        <v>445</v>
      </c>
      <c r="D201" s="15"/>
      <c r="E201" t="s" s="16">
        <v>436</v>
      </c>
      <c r="F201" t="s" s="16">
        <v>105</v>
      </c>
      <c r="G201" t="s" s="26">
        <v>438</v>
      </c>
      <c r="H201" s="18">
        <f t="shared" si="294"/>
        <v>17.52</v>
      </c>
      <c r="I201" s="15"/>
      <c r="J201" s="15"/>
      <c r="K201" s="18">
        <v>2</v>
      </c>
      <c r="L201" s="15"/>
      <c r="M201" s="15"/>
      <c r="N201" t="s" s="16">
        <v>34</v>
      </c>
      <c r="O201" s="27"/>
      <c r="P201" t="s" s="20">
        <v>25</v>
      </c>
      <c r="Q201" t="s" s="20">
        <v>439</v>
      </c>
      <c r="R201" t="s" s="21">
        <v>440</v>
      </c>
      <c r="S201" s="28"/>
      <c r="T201" s="29">
        <f>S201*H201*102%</f>
        <v>0</v>
      </c>
      <c r="U201" s="30"/>
      <c r="V201" s="31"/>
    </row>
    <row r="202" ht="13.55" customHeight="1">
      <c r="A202" s="12"/>
      <c r="B202" t="s" s="14">
        <v>436</v>
      </c>
      <c r="C202" t="s" s="16">
        <v>446</v>
      </c>
      <c r="D202" s="15"/>
      <c r="E202" t="s" s="16">
        <v>436</v>
      </c>
      <c r="F202" t="s" s="16">
        <v>105</v>
      </c>
      <c r="G202" t="s" s="26">
        <v>438</v>
      </c>
      <c r="H202" s="18">
        <f t="shared" si="294"/>
        <v>17.52</v>
      </c>
      <c r="I202" s="15"/>
      <c r="J202" s="15"/>
      <c r="K202" s="18">
        <v>2</v>
      </c>
      <c r="L202" s="15"/>
      <c r="M202" s="15"/>
      <c r="N202" t="s" s="16">
        <v>34</v>
      </c>
      <c r="O202" s="27"/>
      <c r="P202" t="s" s="20">
        <v>25</v>
      </c>
      <c r="Q202" t="s" s="20">
        <v>439</v>
      </c>
      <c r="R202" t="s" s="21">
        <v>440</v>
      </c>
      <c r="S202" s="28"/>
      <c r="T202" s="29">
        <f>S202*H202*102%</f>
        <v>0</v>
      </c>
      <c r="U202" s="30"/>
      <c r="V202" s="31"/>
    </row>
    <row r="203" ht="13.55" customHeight="1">
      <c r="A203" s="12"/>
      <c r="B203" t="s" s="14">
        <v>436</v>
      </c>
      <c r="C203" t="s" s="16">
        <v>447</v>
      </c>
      <c r="D203" s="15"/>
      <c r="E203" t="s" s="16">
        <v>436</v>
      </c>
      <c r="F203" t="s" s="16">
        <v>105</v>
      </c>
      <c r="G203" t="s" s="26">
        <v>448</v>
      </c>
      <c r="H203" s="18">
        <v>7.77</v>
      </c>
      <c r="I203" s="15"/>
      <c r="J203" s="15"/>
      <c r="K203" s="18">
        <v>12</v>
      </c>
      <c r="L203" s="15"/>
      <c r="M203" s="15"/>
      <c r="N203" t="s" s="16">
        <v>37</v>
      </c>
      <c r="O203" s="27"/>
      <c r="P203" t="s" s="20">
        <v>25</v>
      </c>
      <c r="Q203" t="s" s="20">
        <v>439</v>
      </c>
      <c r="R203" t="s" s="21">
        <v>440</v>
      </c>
      <c r="S203" s="28"/>
      <c r="T203" s="29">
        <f>S203*H203*102%</f>
        <v>0</v>
      </c>
      <c r="U203" s="30"/>
      <c r="V203" s="31"/>
    </row>
    <row r="204" ht="13.55" customHeight="1">
      <c r="A204" s="12"/>
      <c r="B204" t="s" s="14">
        <v>436</v>
      </c>
      <c r="C204" t="s" s="16">
        <v>449</v>
      </c>
      <c r="D204" s="15"/>
      <c r="E204" t="s" s="16">
        <v>436</v>
      </c>
      <c r="F204" t="s" s="16">
        <v>105</v>
      </c>
      <c r="G204" t="s" s="26">
        <v>450</v>
      </c>
      <c r="H204" s="18">
        <v>3.64</v>
      </c>
      <c r="I204" s="15"/>
      <c r="J204" s="15"/>
      <c r="K204" s="18">
        <v>12</v>
      </c>
      <c r="L204" s="15"/>
      <c r="M204" s="15"/>
      <c r="N204" t="s" s="16">
        <v>130</v>
      </c>
      <c r="O204" s="27"/>
      <c r="P204" t="s" s="20">
        <v>25</v>
      </c>
      <c r="Q204" t="s" s="20">
        <v>439</v>
      </c>
      <c r="R204" t="s" s="21">
        <v>440</v>
      </c>
      <c r="S204" s="28"/>
      <c r="T204" s="29">
        <f>S204*H204*102%</f>
        <v>0</v>
      </c>
      <c r="U204" s="30"/>
      <c r="V204" s="31"/>
    </row>
    <row r="205" ht="13.55" customHeight="1">
      <c r="A205" s="12"/>
      <c r="B205" t="s" s="14">
        <v>436</v>
      </c>
      <c r="C205" t="s" s="16">
        <v>451</v>
      </c>
      <c r="D205" s="15"/>
      <c r="E205" t="s" s="16">
        <v>436</v>
      </c>
      <c r="F205" t="s" s="16">
        <v>105</v>
      </c>
      <c r="G205" t="s" s="26">
        <v>452</v>
      </c>
      <c r="H205" s="18">
        <v>4.59</v>
      </c>
      <c r="I205" s="15"/>
      <c r="J205" s="15"/>
      <c r="K205" s="18">
        <v>12</v>
      </c>
      <c r="L205" s="15"/>
      <c r="M205" s="15"/>
      <c r="N205" t="s" s="16">
        <v>37</v>
      </c>
      <c r="O205" s="27"/>
      <c r="P205" t="s" s="20">
        <v>25</v>
      </c>
      <c r="Q205" t="s" s="20">
        <v>439</v>
      </c>
      <c r="R205" t="s" s="21">
        <v>440</v>
      </c>
      <c r="S205" s="28"/>
      <c r="T205" s="29">
        <f>S205*H205*102%</f>
        <v>0</v>
      </c>
      <c r="U205" s="30"/>
      <c r="V205" s="31"/>
    </row>
    <row r="206" ht="13.55" customHeight="1">
      <c r="A206" s="12"/>
      <c r="B206" t="s" s="14">
        <v>436</v>
      </c>
      <c r="C206" t="s" s="16">
        <v>453</v>
      </c>
      <c r="D206" s="15"/>
      <c r="E206" t="s" s="16">
        <v>436</v>
      </c>
      <c r="F206" t="s" s="16">
        <v>105</v>
      </c>
      <c r="G206" t="s" s="26">
        <v>438</v>
      </c>
      <c r="H206" s="18">
        <f>4.88*6</f>
        <v>29.28</v>
      </c>
      <c r="I206" s="15"/>
      <c r="J206" s="15"/>
      <c r="K206" s="18">
        <v>2</v>
      </c>
      <c r="L206" s="15"/>
      <c r="M206" s="15"/>
      <c r="N206" t="s" s="16">
        <v>34</v>
      </c>
      <c r="O206" s="27"/>
      <c r="P206" t="s" s="20">
        <v>25</v>
      </c>
      <c r="Q206" t="s" s="20">
        <v>439</v>
      </c>
      <c r="R206" t="s" s="21">
        <v>440</v>
      </c>
      <c r="S206" s="28"/>
      <c r="T206" s="29">
        <f>S206*H206*102%</f>
        <v>0</v>
      </c>
      <c r="U206" s="30"/>
      <c r="V206" s="31"/>
    </row>
    <row r="207" ht="13.55" customHeight="1">
      <c r="A207" s="12"/>
      <c r="B207" t="s" s="14">
        <v>436</v>
      </c>
      <c r="C207" t="s" s="16">
        <v>454</v>
      </c>
      <c r="D207" s="15"/>
      <c r="E207" t="s" s="16">
        <v>436</v>
      </c>
      <c r="F207" t="s" s="16">
        <v>105</v>
      </c>
      <c r="G207" t="s" s="26">
        <v>106</v>
      </c>
      <c r="H207" s="18">
        <v>4.49</v>
      </c>
      <c r="I207" s="15"/>
      <c r="J207" s="15"/>
      <c r="K207" s="18">
        <v>5</v>
      </c>
      <c r="L207" s="15"/>
      <c r="M207" s="15"/>
      <c r="N207" t="s" s="16">
        <v>34</v>
      </c>
      <c r="O207" s="27"/>
      <c r="P207" t="s" s="20">
        <v>25</v>
      </c>
      <c r="Q207" t="s" s="20">
        <v>439</v>
      </c>
      <c r="R207" t="s" s="21">
        <v>440</v>
      </c>
      <c r="S207" s="28"/>
      <c r="T207" s="29">
        <f>S207*H207*102%</f>
        <v>0</v>
      </c>
      <c r="U207" s="30"/>
      <c r="V207" s="31"/>
    </row>
    <row r="208" ht="13.55" customHeight="1">
      <c r="A208" s="12"/>
      <c r="B208" t="s" s="14">
        <v>436</v>
      </c>
      <c r="C208" t="s" s="16">
        <v>455</v>
      </c>
      <c r="D208" s="15"/>
      <c r="E208" t="s" s="16">
        <v>436</v>
      </c>
      <c r="F208" t="s" s="16">
        <v>105</v>
      </c>
      <c r="G208" t="s" s="26">
        <v>438</v>
      </c>
      <c r="H208" s="18">
        <f t="shared" si="294"/>
        <v>17.52</v>
      </c>
      <c r="I208" s="15"/>
      <c r="J208" s="15"/>
      <c r="K208" s="18">
        <v>2</v>
      </c>
      <c r="L208" s="15"/>
      <c r="M208" s="15"/>
      <c r="N208" t="s" s="16">
        <v>34</v>
      </c>
      <c r="O208" s="27"/>
      <c r="P208" t="s" s="20">
        <v>25</v>
      </c>
      <c r="Q208" t="s" s="20">
        <v>439</v>
      </c>
      <c r="R208" t="s" s="21">
        <v>440</v>
      </c>
      <c r="S208" s="28"/>
      <c r="T208" s="29">
        <f>S208*H208*102%</f>
        <v>0</v>
      </c>
      <c r="U208" s="30"/>
      <c r="V208" s="31"/>
    </row>
    <row r="209" ht="13.55" customHeight="1">
      <c r="A209" s="12"/>
      <c r="B209" t="s" s="14">
        <v>436</v>
      </c>
      <c r="C209" t="s" s="16">
        <v>456</v>
      </c>
      <c r="D209" s="15"/>
      <c r="E209" t="s" s="16">
        <v>436</v>
      </c>
      <c r="F209" t="s" s="16">
        <v>105</v>
      </c>
      <c r="G209" t="s" s="26">
        <v>438</v>
      </c>
      <c r="H209" s="18">
        <f>2.62*6</f>
        <v>15.72</v>
      </c>
      <c r="I209" s="15"/>
      <c r="J209" s="15"/>
      <c r="K209" s="18">
        <v>2</v>
      </c>
      <c r="L209" s="15"/>
      <c r="M209" s="15"/>
      <c r="N209" t="s" s="16">
        <v>34</v>
      </c>
      <c r="O209" s="27"/>
      <c r="P209" t="s" s="20">
        <v>25</v>
      </c>
      <c r="Q209" t="s" s="20">
        <v>439</v>
      </c>
      <c r="R209" t="s" s="21">
        <v>440</v>
      </c>
      <c r="S209" s="28"/>
      <c r="T209" s="29">
        <f>S209*H209*102%</f>
        <v>0</v>
      </c>
      <c r="U209" s="30"/>
      <c r="V209" s="31"/>
    </row>
    <row r="210" ht="13.55" customHeight="1">
      <c r="A210" s="12"/>
      <c r="B210" t="s" s="14">
        <v>436</v>
      </c>
      <c r="C210" t="s" s="16">
        <v>457</v>
      </c>
      <c r="D210" t="s" s="16">
        <v>458</v>
      </c>
      <c r="E210" t="s" s="16">
        <v>436</v>
      </c>
      <c r="F210" t="s" s="16">
        <v>105</v>
      </c>
      <c r="G210" t="s" s="26">
        <v>72</v>
      </c>
      <c r="H210" s="18">
        <v>4.95</v>
      </c>
      <c r="I210" s="15"/>
      <c r="J210" s="15"/>
      <c r="K210" s="18">
        <v>10</v>
      </c>
      <c r="L210" s="15"/>
      <c r="M210" s="15"/>
      <c r="N210" t="s" s="16">
        <v>37</v>
      </c>
      <c r="O210" s="27"/>
      <c r="P210" t="s" s="20">
        <v>25</v>
      </c>
      <c r="Q210" t="s" s="20">
        <v>439</v>
      </c>
      <c r="R210" t="s" s="21">
        <v>440</v>
      </c>
      <c r="S210" s="28"/>
      <c r="T210" s="29">
        <f>S210*H210*102%</f>
        <v>0</v>
      </c>
      <c r="U210" s="30"/>
      <c r="V210" s="31"/>
    </row>
    <row r="211" ht="13.55" customHeight="1">
      <c r="A211" s="12"/>
      <c r="B211" t="s" s="14">
        <v>459</v>
      </c>
      <c r="C211" t="s" s="16">
        <v>460</v>
      </c>
      <c r="D211" t="s" s="16">
        <v>461</v>
      </c>
      <c r="E211" t="s" s="16">
        <v>459</v>
      </c>
      <c r="F211" t="s" s="16">
        <v>64</v>
      </c>
      <c r="G211" t="s" s="26">
        <v>72</v>
      </c>
      <c r="H211" s="17">
        <v>12</v>
      </c>
      <c r="I211" s="15"/>
      <c r="J211" s="15"/>
      <c r="K211" s="18">
        <v>1</v>
      </c>
      <c r="L211" s="15"/>
      <c r="M211" s="15"/>
      <c r="N211" t="s" s="16">
        <v>47</v>
      </c>
      <c r="O211" s="27"/>
      <c r="P211" t="s" s="20">
        <v>49</v>
      </c>
      <c r="Q211" t="s" s="20">
        <v>462</v>
      </c>
      <c r="R211" s="34"/>
      <c r="S211" s="28"/>
      <c r="T211" s="29">
        <f>S211*H211*102%</f>
        <v>0</v>
      </c>
      <c r="U211" s="30"/>
      <c r="V211" s="31"/>
    </row>
    <row r="212" ht="13.55" customHeight="1">
      <c r="A212" s="12"/>
      <c r="B212" t="s" s="14">
        <v>459</v>
      </c>
      <c r="C212" t="s" s="16">
        <v>463</v>
      </c>
      <c r="D212" t="s" s="16">
        <v>464</v>
      </c>
      <c r="E212" t="s" s="16">
        <v>459</v>
      </c>
      <c r="F212" t="s" s="16">
        <v>465</v>
      </c>
      <c r="G212" t="s" s="26">
        <v>72</v>
      </c>
      <c r="H212" s="17">
        <v>8</v>
      </c>
      <c r="I212" s="15"/>
      <c r="J212" s="15"/>
      <c r="K212" s="18">
        <v>1</v>
      </c>
      <c r="L212" s="15"/>
      <c r="M212" s="15"/>
      <c r="N212" t="s" s="16">
        <v>47</v>
      </c>
      <c r="O212" s="27"/>
      <c r="P212" t="s" s="20">
        <v>49</v>
      </c>
      <c r="Q212" t="s" s="20">
        <v>462</v>
      </c>
      <c r="R212" s="34"/>
      <c r="S212" s="28"/>
      <c r="T212" s="29">
        <f>S212*H212*102%</f>
        <v>0</v>
      </c>
      <c r="U212" s="30"/>
      <c r="V212" s="31"/>
    </row>
    <row r="213" ht="13.55" customHeight="1">
      <c r="A213" s="12"/>
      <c r="B213" t="s" s="14">
        <v>459</v>
      </c>
      <c r="C213" t="s" s="16">
        <v>466</v>
      </c>
      <c r="D213" t="s" s="16">
        <v>467</v>
      </c>
      <c r="E213" t="s" s="16">
        <v>459</v>
      </c>
      <c r="F213" t="s" s="16">
        <v>468</v>
      </c>
      <c r="G213" t="s" s="26">
        <v>36</v>
      </c>
      <c r="H213" s="17">
        <v>13</v>
      </c>
      <c r="I213" s="15"/>
      <c r="J213" s="15"/>
      <c r="K213" s="18">
        <v>1</v>
      </c>
      <c r="L213" s="15"/>
      <c r="M213" s="15"/>
      <c r="N213" t="s" s="16">
        <v>47</v>
      </c>
      <c r="O213" s="27"/>
      <c r="P213" t="s" s="20">
        <v>49</v>
      </c>
      <c r="Q213" t="s" s="20">
        <v>462</v>
      </c>
      <c r="R213" s="34"/>
      <c r="S213" s="28"/>
      <c r="T213" s="29">
        <f>S213*H213*102%</f>
        <v>0</v>
      </c>
      <c r="U213" s="30"/>
      <c r="V213" s="31"/>
    </row>
    <row r="214" ht="13.55" customHeight="1">
      <c r="A214" s="12"/>
      <c r="B214" t="s" s="14">
        <v>459</v>
      </c>
      <c r="C214" t="s" s="16">
        <v>469</v>
      </c>
      <c r="D214" t="s" s="16">
        <v>470</v>
      </c>
      <c r="E214" t="s" s="16">
        <v>459</v>
      </c>
      <c r="F214" t="s" s="16">
        <v>152</v>
      </c>
      <c r="G214" t="s" s="26">
        <v>471</v>
      </c>
      <c r="H214" s="17">
        <v>11</v>
      </c>
      <c r="I214" s="15"/>
      <c r="J214" s="15"/>
      <c r="K214" s="18">
        <v>1</v>
      </c>
      <c r="L214" s="15"/>
      <c r="M214" s="15"/>
      <c r="N214" t="s" s="16">
        <v>47</v>
      </c>
      <c r="O214" s="27"/>
      <c r="P214" t="s" s="20">
        <v>49</v>
      </c>
      <c r="Q214" t="s" s="20">
        <v>462</v>
      </c>
      <c r="R214" s="34"/>
      <c r="S214" s="28"/>
      <c r="T214" s="29">
        <f>S214*H214*102%</f>
        <v>0</v>
      </c>
      <c r="U214" s="30"/>
      <c r="V214" s="31"/>
    </row>
    <row r="215" ht="13.55" customHeight="1">
      <c r="A215" s="12"/>
      <c r="B215" t="s" s="14">
        <v>459</v>
      </c>
      <c r="C215" t="s" s="16">
        <v>472</v>
      </c>
      <c r="D215" t="s" s="16">
        <v>473</v>
      </c>
      <c r="E215" t="s" s="16">
        <v>459</v>
      </c>
      <c r="F215" t="s" s="16">
        <v>474</v>
      </c>
      <c r="G215" t="s" s="26">
        <v>72</v>
      </c>
      <c r="H215" s="17">
        <v>10.5</v>
      </c>
      <c r="I215" s="15"/>
      <c r="J215" s="15"/>
      <c r="K215" s="18">
        <v>1</v>
      </c>
      <c r="L215" s="15"/>
      <c r="M215" s="15"/>
      <c r="N215" t="s" s="16">
        <v>47</v>
      </c>
      <c r="O215" s="27"/>
      <c r="P215" t="s" s="20">
        <v>49</v>
      </c>
      <c r="Q215" t="s" s="20">
        <v>462</v>
      </c>
      <c r="R215" s="34"/>
      <c r="S215" s="28"/>
      <c r="T215" s="29">
        <f>S215*H215*102%</f>
        <v>0</v>
      </c>
      <c r="U215" s="30"/>
      <c r="V215" s="31"/>
    </row>
    <row r="216" ht="13.55" customHeight="1">
      <c r="A216" s="12"/>
      <c r="B216" t="s" s="14">
        <v>459</v>
      </c>
      <c r="C216" t="s" s="16">
        <v>475</v>
      </c>
      <c r="D216" t="s" s="16">
        <v>476</v>
      </c>
      <c r="E216" t="s" s="16">
        <v>459</v>
      </c>
      <c r="F216" t="s" s="16">
        <v>152</v>
      </c>
      <c r="G216" t="s" s="26">
        <v>72</v>
      </c>
      <c r="H216" s="17">
        <v>7.25</v>
      </c>
      <c r="I216" s="15"/>
      <c r="J216" s="15"/>
      <c r="K216" s="18">
        <v>1</v>
      </c>
      <c r="L216" s="15"/>
      <c r="M216" s="15"/>
      <c r="N216" t="s" s="16">
        <v>47</v>
      </c>
      <c r="O216" s="27"/>
      <c r="P216" t="s" s="20">
        <v>49</v>
      </c>
      <c r="Q216" t="s" s="20">
        <v>462</v>
      </c>
      <c r="R216" s="34"/>
      <c r="S216" s="28"/>
      <c r="T216" s="29">
        <f>S216*H216*102%</f>
        <v>0</v>
      </c>
      <c r="U216" s="30"/>
      <c r="V216" s="31"/>
    </row>
    <row r="217" ht="13.55" customHeight="1">
      <c r="A217" s="12"/>
      <c r="B217" t="s" s="14">
        <v>459</v>
      </c>
      <c r="C217" t="s" s="16">
        <v>477</v>
      </c>
      <c r="D217" t="s" s="16">
        <v>478</v>
      </c>
      <c r="E217" t="s" s="16">
        <v>459</v>
      </c>
      <c r="F217" t="s" s="16">
        <v>479</v>
      </c>
      <c r="G217" t="s" s="26">
        <v>72</v>
      </c>
      <c r="H217" s="17">
        <v>8.75</v>
      </c>
      <c r="I217" s="15"/>
      <c r="J217" s="15"/>
      <c r="K217" s="18">
        <v>1</v>
      </c>
      <c r="L217" s="15"/>
      <c r="M217" s="15"/>
      <c r="N217" t="s" s="16">
        <v>47</v>
      </c>
      <c r="O217" s="27"/>
      <c r="P217" t="s" s="20">
        <v>49</v>
      </c>
      <c r="Q217" t="s" s="20">
        <v>462</v>
      </c>
      <c r="R217" s="34"/>
      <c r="S217" s="28"/>
      <c r="T217" s="29">
        <f>S217*H217*102%</f>
        <v>0</v>
      </c>
      <c r="U217" s="30"/>
      <c r="V217" s="31"/>
    </row>
    <row r="218" ht="13.55" customHeight="1">
      <c r="A218" s="12"/>
      <c r="B218" t="s" s="14">
        <v>480</v>
      </c>
      <c r="C218" t="s" s="16">
        <v>481</v>
      </c>
      <c r="D218" t="s" s="16">
        <v>482</v>
      </c>
      <c r="E218" t="s" s="16">
        <v>480</v>
      </c>
      <c r="F218" t="s" s="16">
        <v>483</v>
      </c>
      <c r="G218" t="s" s="26">
        <v>133</v>
      </c>
      <c r="H218" s="17">
        <v>9.6</v>
      </c>
      <c r="I218" s="15"/>
      <c r="J218" s="15"/>
      <c r="K218" s="18">
        <v>1</v>
      </c>
      <c r="L218" s="15"/>
      <c r="M218" s="15"/>
      <c r="N218" t="s" s="16">
        <v>102</v>
      </c>
      <c r="O218" s="27"/>
      <c r="P218" t="s" s="20">
        <v>25</v>
      </c>
      <c r="Q218" t="s" s="20">
        <v>197</v>
      </c>
      <c r="R218" s="34"/>
      <c r="S218" s="28"/>
      <c r="T218" s="29">
        <f>S218*H218*102%</f>
        <v>0</v>
      </c>
      <c r="U218" s="30"/>
      <c r="V218" s="31"/>
    </row>
    <row r="219" ht="13.55" customHeight="1">
      <c r="A219" s="12"/>
      <c r="B219" t="s" s="14">
        <v>480</v>
      </c>
      <c r="C219" t="s" s="16">
        <v>484</v>
      </c>
      <c r="D219" s="36"/>
      <c r="E219" t="s" s="16">
        <v>480</v>
      </c>
      <c r="F219" t="s" s="16">
        <v>483</v>
      </c>
      <c r="G219" t="s" s="26">
        <v>133</v>
      </c>
      <c r="H219" s="17">
        <v>12</v>
      </c>
      <c r="I219" s="15"/>
      <c r="J219" s="15"/>
      <c r="K219" s="18">
        <v>1</v>
      </c>
      <c r="L219" s="15"/>
      <c r="M219" s="15"/>
      <c r="N219" t="s" s="16">
        <v>102</v>
      </c>
      <c r="O219" s="27"/>
      <c r="P219" t="s" s="20">
        <v>25</v>
      </c>
      <c r="Q219" t="s" s="20">
        <v>197</v>
      </c>
      <c r="R219" s="34"/>
      <c r="S219" s="28"/>
      <c r="T219" s="29">
        <f>S219*H219*102%</f>
        <v>0</v>
      </c>
      <c r="U219" s="30"/>
      <c r="V219" s="31"/>
    </row>
    <row r="220" ht="13.55" customHeight="1">
      <c r="A220" s="12"/>
      <c r="B220" t="s" s="14">
        <v>480</v>
      </c>
      <c r="C220" t="s" s="16">
        <v>485</v>
      </c>
      <c r="D220" s="36"/>
      <c r="E220" t="s" s="16">
        <v>480</v>
      </c>
      <c r="F220" t="s" s="16">
        <v>483</v>
      </c>
      <c r="G220" t="s" s="26">
        <v>315</v>
      </c>
      <c r="H220" s="17">
        <v>5.4</v>
      </c>
      <c r="I220" s="15"/>
      <c r="J220" s="15"/>
      <c r="K220" s="18">
        <v>1</v>
      </c>
      <c r="L220" s="15"/>
      <c r="M220" s="15"/>
      <c r="N220" t="s" s="16">
        <v>102</v>
      </c>
      <c r="O220" s="27"/>
      <c r="P220" t="s" s="20">
        <v>25</v>
      </c>
      <c r="Q220" t="s" s="20">
        <v>197</v>
      </c>
      <c r="R220" s="34"/>
      <c r="S220" s="28"/>
      <c r="T220" s="29">
        <f>S220*H220*102%</f>
        <v>0</v>
      </c>
      <c r="U220" s="30"/>
      <c r="V220" s="31"/>
    </row>
    <row r="221" ht="13.55" customHeight="1">
      <c r="A221" s="12"/>
      <c r="B221" t="s" s="14">
        <v>480</v>
      </c>
      <c r="C221" t="s" s="16">
        <v>486</v>
      </c>
      <c r="D221" s="36"/>
      <c r="E221" t="s" s="16">
        <v>480</v>
      </c>
      <c r="F221" t="s" s="16">
        <v>483</v>
      </c>
      <c r="G221" t="s" s="26">
        <v>315</v>
      </c>
      <c r="H221" s="17">
        <v>5.4</v>
      </c>
      <c r="I221" s="15"/>
      <c r="J221" s="15"/>
      <c r="K221" s="18">
        <v>1</v>
      </c>
      <c r="L221" s="15"/>
      <c r="M221" s="15"/>
      <c r="N221" t="s" s="16">
        <v>102</v>
      </c>
      <c r="O221" s="27"/>
      <c r="P221" t="s" s="20">
        <v>25</v>
      </c>
      <c r="Q221" t="s" s="20">
        <v>197</v>
      </c>
      <c r="R221" s="34"/>
      <c r="S221" s="28"/>
      <c r="T221" s="29">
        <f>S221*H221*102%</f>
        <v>0</v>
      </c>
      <c r="U221" s="30"/>
      <c r="V221" s="31"/>
    </row>
    <row r="222" ht="13.55" customHeight="1">
      <c r="A222" s="12"/>
      <c r="B222" t="s" s="14">
        <v>480</v>
      </c>
      <c r="C222" t="s" s="16">
        <v>487</v>
      </c>
      <c r="D222" s="36"/>
      <c r="E222" t="s" s="16">
        <v>480</v>
      </c>
      <c r="F222" t="s" s="16">
        <v>483</v>
      </c>
      <c r="G222" t="s" s="26">
        <v>315</v>
      </c>
      <c r="H222" s="17">
        <v>5.4</v>
      </c>
      <c r="I222" s="15"/>
      <c r="J222" s="15"/>
      <c r="K222" s="18">
        <v>1</v>
      </c>
      <c r="L222" s="15"/>
      <c r="M222" s="15"/>
      <c r="N222" t="s" s="16">
        <v>102</v>
      </c>
      <c r="O222" s="27"/>
      <c r="P222" t="s" s="20">
        <v>25</v>
      </c>
      <c r="Q222" t="s" s="20">
        <v>197</v>
      </c>
      <c r="R222" s="34"/>
      <c r="S222" s="28"/>
      <c r="T222" s="29">
        <f>S222*H222*102%</f>
        <v>0</v>
      </c>
      <c r="U222" s="30"/>
      <c r="V222" s="31"/>
    </row>
    <row r="223" ht="13.55" customHeight="1">
      <c r="A223" s="12"/>
      <c r="B223" t="s" s="14">
        <v>480</v>
      </c>
      <c r="C223" t="s" s="16">
        <v>488</v>
      </c>
      <c r="D223" t="s" s="16">
        <v>489</v>
      </c>
      <c r="E223" t="s" s="16">
        <v>480</v>
      </c>
      <c r="F223" t="s" s="16">
        <v>483</v>
      </c>
      <c r="G223" t="s" s="26">
        <v>106</v>
      </c>
      <c r="H223" s="17">
        <v>36</v>
      </c>
      <c r="I223" s="15"/>
      <c r="J223" s="15"/>
      <c r="K223" s="18">
        <v>1</v>
      </c>
      <c r="L223" s="15"/>
      <c r="M223" s="15"/>
      <c r="N223" t="s" s="16">
        <v>24</v>
      </c>
      <c r="O223" s="27"/>
      <c r="P223" t="s" s="20">
        <v>25</v>
      </c>
      <c r="Q223" t="s" s="20">
        <v>197</v>
      </c>
      <c r="R223" s="34"/>
      <c r="S223" s="28"/>
      <c r="T223" s="29">
        <f>S223*H223*102%</f>
        <v>0</v>
      </c>
      <c r="U223" s="30"/>
      <c r="V223" s="31"/>
    </row>
    <row r="224" ht="13.55" customHeight="1">
      <c r="A224" s="12"/>
      <c r="B224" t="s" s="14">
        <v>480</v>
      </c>
      <c r="C224" t="s" s="16">
        <v>490</v>
      </c>
      <c r="D224" t="s" s="16">
        <v>489</v>
      </c>
      <c r="E224" t="s" s="16">
        <v>480</v>
      </c>
      <c r="F224" t="s" s="16">
        <v>483</v>
      </c>
      <c r="G224" t="s" s="26">
        <v>106</v>
      </c>
      <c r="H224" s="17">
        <v>26.4</v>
      </c>
      <c r="I224" s="15"/>
      <c r="J224" s="15"/>
      <c r="K224" s="18">
        <v>1</v>
      </c>
      <c r="L224" s="15"/>
      <c r="M224" s="15"/>
      <c r="N224" t="s" s="16">
        <v>24</v>
      </c>
      <c r="O224" s="27"/>
      <c r="P224" t="s" s="20">
        <v>25</v>
      </c>
      <c r="Q224" t="s" s="20">
        <v>197</v>
      </c>
      <c r="R224" s="34"/>
      <c r="S224" s="28"/>
      <c r="T224" s="29">
        <f>S224*H224*102%</f>
        <v>0</v>
      </c>
      <c r="U224" s="30"/>
      <c r="V224" s="31"/>
    </row>
    <row r="225" ht="13.55" customHeight="1">
      <c r="A225" s="12"/>
      <c r="B225" t="s" s="14">
        <v>480</v>
      </c>
      <c r="C225" t="s" s="16">
        <v>491</v>
      </c>
      <c r="D225" s="36"/>
      <c r="E225" t="s" s="16">
        <v>480</v>
      </c>
      <c r="F225" t="s" s="16">
        <v>483</v>
      </c>
      <c r="G225" t="s" s="26">
        <v>106</v>
      </c>
      <c r="H225" s="17">
        <v>8.220000000000001</v>
      </c>
      <c r="I225" s="15"/>
      <c r="J225" s="15"/>
      <c r="K225" s="18">
        <v>5</v>
      </c>
      <c r="L225" s="15"/>
      <c r="M225" s="15"/>
      <c r="N225" t="s" s="16">
        <v>130</v>
      </c>
      <c r="O225" t="s" s="33">
        <v>48</v>
      </c>
      <c r="P225" t="s" s="20">
        <v>25</v>
      </c>
      <c r="Q225" t="s" s="20">
        <v>197</v>
      </c>
      <c r="R225" s="34"/>
      <c r="S225" s="28"/>
      <c r="T225" s="29">
        <f>S225*H225*102%</f>
        <v>0</v>
      </c>
      <c r="U225" s="30"/>
      <c r="V225" s="31"/>
    </row>
    <row r="226" ht="13.55" customHeight="1">
      <c r="A226" s="12"/>
      <c r="B226" t="s" s="14">
        <v>480</v>
      </c>
      <c r="C226" t="s" s="16">
        <v>492</v>
      </c>
      <c r="D226" t="s" s="16">
        <v>489</v>
      </c>
      <c r="E226" t="s" s="16">
        <v>480</v>
      </c>
      <c r="F226" t="s" s="16">
        <v>483</v>
      </c>
      <c r="G226" t="s" s="26">
        <v>106</v>
      </c>
      <c r="H226" s="17">
        <v>38.4</v>
      </c>
      <c r="I226" s="15"/>
      <c r="J226" s="15"/>
      <c r="K226" s="18">
        <v>1</v>
      </c>
      <c r="L226" s="15"/>
      <c r="M226" s="15"/>
      <c r="N226" t="s" s="16">
        <v>24</v>
      </c>
      <c r="O226" s="27"/>
      <c r="P226" t="s" s="20">
        <v>25</v>
      </c>
      <c r="Q226" t="s" s="20">
        <v>197</v>
      </c>
      <c r="R226" s="34"/>
      <c r="S226" s="28"/>
      <c r="T226" s="29">
        <f>S226*H226*102%</f>
        <v>0</v>
      </c>
      <c r="U226" s="30"/>
      <c r="V226" s="31"/>
    </row>
    <row r="227" ht="13.55" customHeight="1">
      <c r="A227" s="12"/>
      <c r="B227" t="s" s="14">
        <v>480</v>
      </c>
      <c r="C227" t="s" s="16">
        <v>493</v>
      </c>
      <c r="D227" t="s" s="16">
        <v>489</v>
      </c>
      <c r="E227" t="s" s="16">
        <v>480</v>
      </c>
      <c r="F227" t="s" s="16">
        <v>483</v>
      </c>
      <c r="G227" t="s" s="26">
        <v>101</v>
      </c>
      <c r="H227" s="17">
        <v>17.4</v>
      </c>
      <c r="I227" s="15"/>
      <c r="J227" s="15"/>
      <c r="K227" s="18">
        <v>1</v>
      </c>
      <c r="L227" s="15"/>
      <c r="M227" s="15"/>
      <c r="N227" t="s" s="16">
        <v>24</v>
      </c>
      <c r="O227" s="27"/>
      <c r="P227" t="s" s="20">
        <v>25</v>
      </c>
      <c r="Q227" t="s" s="20">
        <v>197</v>
      </c>
      <c r="R227" s="34"/>
      <c r="S227" s="28"/>
      <c r="T227" s="29">
        <f>S227*H227*102%</f>
        <v>0</v>
      </c>
      <c r="U227" s="30"/>
      <c r="V227" s="31"/>
    </row>
    <row r="228" ht="13.55" customHeight="1">
      <c r="A228" s="12"/>
      <c r="B228" t="s" s="14">
        <v>480</v>
      </c>
      <c r="C228" t="s" s="16">
        <v>494</v>
      </c>
      <c r="D228" s="36"/>
      <c r="E228" t="s" s="16">
        <v>480</v>
      </c>
      <c r="F228" t="s" s="16">
        <v>483</v>
      </c>
      <c r="G228" t="s" s="26">
        <v>106</v>
      </c>
      <c r="H228" s="17">
        <v>24</v>
      </c>
      <c r="I228" s="15"/>
      <c r="J228" s="15"/>
      <c r="K228" s="18">
        <v>2</v>
      </c>
      <c r="L228" s="15"/>
      <c r="M228" s="15"/>
      <c r="N228" t="s" s="16">
        <v>24</v>
      </c>
      <c r="O228" t="s" s="33">
        <v>48</v>
      </c>
      <c r="P228" t="s" s="20">
        <v>25</v>
      </c>
      <c r="Q228" t="s" s="20">
        <v>197</v>
      </c>
      <c r="R228" s="34"/>
      <c r="S228" s="28"/>
      <c r="T228" s="29">
        <f>S228*H228*102%</f>
        <v>0</v>
      </c>
      <c r="U228" s="30"/>
      <c r="V228" s="31"/>
    </row>
    <row r="229" ht="13.55" customHeight="1">
      <c r="A229" s="12"/>
      <c r="B229" t="s" s="14">
        <v>480</v>
      </c>
      <c r="C229" t="s" s="16">
        <v>495</v>
      </c>
      <c r="D229" t="s" s="16">
        <v>496</v>
      </c>
      <c r="E229" t="s" s="16">
        <v>480</v>
      </c>
      <c r="F229" t="s" s="16">
        <v>483</v>
      </c>
      <c r="G229" t="s" s="26">
        <v>101</v>
      </c>
      <c r="H229" s="17">
        <f>34.8/2</f>
        <v>17.4</v>
      </c>
      <c r="I229" s="15"/>
      <c r="J229" s="15"/>
      <c r="K229" s="18">
        <v>2</v>
      </c>
      <c r="L229" s="15"/>
      <c r="M229" s="15"/>
      <c r="N229" t="s" s="16">
        <v>24</v>
      </c>
      <c r="O229" t="s" s="33">
        <v>48</v>
      </c>
      <c r="P229" t="s" s="20">
        <v>25</v>
      </c>
      <c r="Q229" t="s" s="20">
        <v>197</v>
      </c>
      <c r="R229" s="34"/>
      <c r="S229" s="28"/>
      <c r="T229" s="29">
        <f>S229*H229*102%</f>
        <v>0</v>
      </c>
      <c r="U229" s="30"/>
      <c r="V229" s="31"/>
    </row>
    <row r="230" ht="13.55" customHeight="1">
      <c r="A230" s="12"/>
      <c r="B230" t="s" s="14">
        <v>480</v>
      </c>
      <c r="C230" t="s" s="16">
        <v>497</v>
      </c>
      <c r="D230" t="s" s="16">
        <v>498</v>
      </c>
      <c r="E230" t="s" s="16">
        <v>480</v>
      </c>
      <c r="F230" t="s" s="16">
        <v>483</v>
      </c>
      <c r="G230" t="s" s="26">
        <v>101</v>
      </c>
      <c r="H230" s="17">
        <f>57.6/2</f>
        <v>28.8</v>
      </c>
      <c r="I230" s="15"/>
      <c r="J230" s="15"/>
      <c r="K230" s="18">
        <v>2</v>
      </c>
      <c r="L230" s="15"/>
      <c r="M230" s="15"/>
      <c r="N230" t="s" s="16">
        <v>24</v>
      </c>
      <c r="O230" t="s" s="33">
        <v>48</v>
      </c>
      <c r="P230" t="s" s="20">
        <v>25</v>
      </c>
      <c r="Q230" t="s" s="20">
        <v>197</v>
      </c>
      <c r="R230" s="34"/>
      <c r="S230" s="28"/>
      <c r="T230" s="29">
        <f>S230*H230*102%</f>
        <v>0</v>
      </c>
      <c r="U230" s="30"/>
      <c r="V230" s="31"/>
    </row>
    <row r="231" ht="13.55" customHeight="1">
      <c r="A231" s="12"/>
      <c r="B231" t="s" s="14">
        <v>499</v>
      </c>
      <c r="C231" t="s" s="16">
        <v>500</v>
      </c>
      <c r="D231" s="36"/>
      <c r="E231" t="s" s="16">
        <v>501</v>
      </c>
      <c r="F231" t="s" s="16">
        <v>502</v>
      </c>
      <c r="G231" t="s" s="26">
        <v>503</v>
      </c>
      <c r="H231" s="17">
        <v>3.66</v>
      </c>
      <c r="I231" s="15"/>
      <c r="J231" s="15"/>
      <c r="K231" s="18">
        <v>1</v>
      </c>
      <c r="L231" s="15"/>
      <c r="M231" s="15"/>
      <c r="N231" t="s" s="16">
        <v>111</v>
      </c>
      <c r="O231" s="27"/>
      <c r="P231" t="s" s="20">
        <v>49</v>
      </c>
      <c r="Q231" t="s" s="20">
        <v>154</v>
      </c>
      <c r="R231" s="34"/>
      <c r="S231" s="28"/>
      <c r="T231" s="29">
        <f>S231*H231*102%</f>
        <v>0</v>
      </c>
      <c r="U231" s="30"/>
      <c r="V231" s="31"/>
    </row>
    <row r="232" ht="13.55" customHeight="1">
      <c r="A232" s="12"/>
      <c r="B232" t="s" s="14">
        <v>499</v>
      </c>
      <c r="C232" t="s" s="16">
        <v>504</v>
      </c>
      <c r="D232" s="36"/>
      <c r="E232" t="s" s="16">
        <v>501</v>
      </c>
      <c r="F232" t="s" s="16">
        <v>502</v>
      </c>
      <c r="G232" t="s" s="26">
        <v>505</v>
      </c>
      <c r="H232" s="17">
        <v>5.33</v>
      </c>
      <c r="I232" s="15"/>
      <c r="J232" s="15"/>
      <c r="K232" s="18">
        <v>1</v>
      </c>
      <c r="L232" s="15"/>
      <c r="M232" s="15"/>
      <c r="N232" t="s" s="16">
        <v>37</v>
      </c>
      <c r="O232" s="27"/>
      <c r="P232" t="s" s="20">
        <v>49</v>
      </c>
      <c r="Q232" t="s" s="20">
        <v>154</v>
      </c>
      <c r="R232" s="34"/>
      <c r="S232" s="28"/>
      <c r="T232" s="29">
        <f>S232*H232*102%</f>
        <v>0</v>
      </c>
      <c r="U232" s="30"/>
      <c r="V232" s="31"/>
    </row>
    <row r="233" ht="13.55" customHeight="1">
      <c r="A233" s="12"/>
      <c r="B233" t="s" s="14">
        <v>499</v>
      </c>
      <c r="C233" t="s" s="16">
        <v>506</v>
      </c>
      <c r="D233" s="36"/>
      <c r="E233" t="s" s="16">
        <v>501</v>
      </c>
      <c r="F233" t="s" s="16">
        <v>502</v>
      </c>
      <c r="G233" t="s" s="26">
        <v>315</v>
      </c>
      <c r="H233" s="17">
        <v>6.78</v>
      </c>
      <c r="I233" s="15"/>
      <c r="J233" s="15"/>
      <c r="K233" s="18">
        <v>1</v>
      </c>
      <c r="L233" s="15"/>
      <c r="M233" s="15"/>
      <c r="N233" t="s" s="16">
        <v>41</v>
      </c>
      <c r="O233" s="27"/>
      <c r="P233" t="s" s="20">
        <v>49</v>
      </c>
      <c r="Q233" t="s" s="20">
        <v>154</v>
      </c>
      <c r="R233" s="34"/>
      <c r="S233" s="28"/>
      <c r="T233" s="29">
        <f>S233*H233*102%</f>
        <v>0</v>
      </c>
      <c r="U233" s="30"/>
      <c r="V233" s="31"/>
    </row>
    <row r="234" ht="13.55" customHeight="1">
      <c r="A234" s="12"/>
      <c r="B234" t="s" s="14">
        <v>499</v>
      </c>
      <c r="C234" t="s" s="16">
        <v>507</v>
      </c>
      <c r="D234" s="36"/>
      <c r="E234" t="s" s="16">
        <v>501</v>
      </c>
      <c r="F234" t="s" s="16">
        <v>502</v>
      </c>
      <c r="G234" t="s" s="26">
        <v>503</v>
      </c>
      <c r="H234" s="17">
        <v>3.44</v>
      </c>
      <c r="I234" s="15"/>
      <c r="J234" s="15"/>
      <c r="K234" s="18">
        <v>1</v>
      </c>
      <c r="L234" s="15"/>
      <c r="M234" s="15"/>
      <c r="N234" t="s" s="16">
        <v>111</v>
      </c>
      <c r="O234" s="27"/>
      <c r="P234" t="s" s="20">
        <v>49</v>
      </c>
      <c r="Q234" t="s" s="20">
        <v>154</v>
      </c>
      <c r="R234" s="34"/>
      <c r="S234" s="28"/>
      <c r="T234" s="29">
        <f>S234*H234*102%</f>
        <v>0</v>
      </c>
      <c r="U234" s="30"/>
      <c r="V234" s="31"/>
    </row>
    <row r="235" ht="13.55" customHeight="1">
      <c r="A235" s="12"/>
      <c r="B235" t="s" s="14">
        <v>499</v>
      </c>
      <c r="C235" t="s" s="16">
        <v>508</v>
      </c>
      <c r="D235" s="36"/>
      <c r="E235" t="s" s="16">
        <v>501</v>
      </c>
      <c r="F235" t="s" s="16">
        <v>502</v>
      </c>
      <c r="G235" t="s" s="26">
        <v>386</v>
      </c>
      <c r="H235" s="17">
        <v>4.04</v>
      </c>
      <c r="I235" s="15"/>
      <c r="J235" s="15"/>
      <c r="K235" s="18">
        <v>1</v>
      </c>
      <c r="L235" s="15"/>
      <c r="M235" s="15"/>
      <c r="N235" t="s" s="16">
        <v>111</v>
      </c>
      <c r="O235" s="27"/>
      <c r="P235" t="s" s="20">
        <v>49</v>
      </c>
      <c r="Q235" t="s" s="20">
        <v>154</v>
      </c>
      <c r="R235" s="34"/>
      <c r="S235" s="28"/>
      <c r="T235" s="29">
        <f>S235*H235*102%</f>
        <v>0</v>
      </c>
      <c r="U235" s="30"/>
      <c r="V235" s="31"/>
    </row>
    <row r="236" ht="13.55" customHeight="1">
      <c r="A236" s="12"/>
      <c r="B236" t="s" s="14">
        <v>499</v>
      </c>
      <c r="C236" t="s" s="16">
        <v>509</v>
      </c>
      <c r="D236" s="36"/>
      <c r="E236" t="s" s="16">
        <v>501</v>
      </c>
      <c r="F236" t="s" s="16">
        <v>502</v>
      </c>
      <c r="G236" t="s" s="26">
        <v>306</v>
      </c>
      <c r="H236" s="17">
        <v>5.11</v>
      </c>
      <c r="I236" s="15"/>
      <c r="J236" s="15"/>
      <c r="K236" s="18">
        <v>1</v>
      </c>
      <c r="L236" s="15"/>
      <c r="M236" s="15"/>
      <c r="N236" t="s" s="16">
        <v>111</v>
      </c>
      <c r="O236" s="27"/>
      <c r="P236" t="s" s="20">
        <v>49</v>
      </c>
      <c r="Q236" t="s" s="20">
        <v>154</v>
      </c>
      <c r="R236" s="34"/>
      <c r="S236" s="28"/>
      <c r="T236" s="29">
        <f>S236*H236*102%</f>
        <v>0</v>
      </c>
      <c r="U236" s="30"/>
      <c r="V236" s="31"/>
    </row>
    <row r="237" ht="13.55" customHeight="1">
      <c r="A237" s="12"/>
      <c r="B237" t="s" s="14">
        <v>510</v>
      </c>
      <c r="C237" t="s" s="16">
        <v>511</v>
      </c>
      <c r="D237" t="s" s="16">
        <v>512</v>
      </c>
      <c r="E237" t="s" s="16">
        <v>513</v>
      </c>
      <c r="F237" t="s" s="16">
        <v>514</v>
      </c>
      <c r="G237" t="s" s="26">
        <v>72</v>
      </c>
      <c r="H237" s="17">
        <v>5</v>
      </c>
      <c r="I237" s="15"/>
      <c r="J237" s="15"/>
      <c r="K237" s="18">
        <v>1</v>
      </c>
      <c r="L237" s="15"/>
      <c r="M237" s="15"/>
      <c r="N237" t="s" s="16">
        <v>111</v>
      </c>
      <c r="O237" s="27"/>
      <c r="P237" t="s" s="20">
        <v>49</v>
      </c>
      <c r="Q237" t="s" s="20">
        <v>154</v>
      </c>
      <c r="R237" s="34"/>
      <c r="S237" s="28"/>
      <c r="T237" s="29">
        <f>S237*H237*102%</f>
        <v>0</v>
      </c>
      <c r="U237" s="30"/>
      <c r="V237" s="31"/>
    </row>
    <row r="238" ht="13.55" customHeight="1">
      <c r="A238" s="12"/>
      <c r="B238" t="s" s="14">
        <v>515</v>
      </c>
      <c r="C238" t="s" s="16">
        <v>516</v>
      </c>
      <c r="D238" t="s" s="16">
        <v>517</v>
      </c>
      <c r="E238" t="s" s="16">
        <v>515</v>
      </c>
      <c r="F238" t="s" s="16">
        <v>518</v>
      </c>
      <c r="G238" t="s" s="26">
        <v>133</v>
      </c>
      <c r="H238" s="17">
        <v>4</v>
      </c>
      <c r="I238" s="15"/>
      <c r="J238" s="15"/>
      <c r="K238" s="18">
        <v>1</v>
      </c>
      <c r="L238" s="15"/>
      <c r="M238" s="15"/>
      <c r="N238" t="s" s="16">
        <v>47</v>
      </c>
      <c r="O238" s="27"/>
      <c r="P238" t="s" s="20">
        <v>49</v>
      </c>
      <c r="Q238" t="s" s="20">
        <v>519</v>
      </c>
      <c r="R238" s="34"/>
      <c r="S238" s="28"/>
      <c r="T238" s="29">
        <f>S238*H238*102%</f>
        <v>0</v>
      </c>
      <c r="U238" s="30"/>
      <c r="V238" s="31"/>
    </row>
    <row r="239" ht="13.55" customHeight="1">
      <c r="A239" s="12"/>
      <c r="B239" t="s" s="14">
        <v>515</v>
      </c>
      <c r="C239" t="s" s="16">
        <v>520</v>
      </c>
      <c r="D239" t="s" s="16">
        <v>521</v>
      </c>
      <c r="E239" t="s" s="16">
        <v>515</v>
      </c>
      <c r="F239" t="s" s="16">
        <v>518</v>
      </c>
      <c r="G239" t="s" s="26">
        <v>72</v>
      </c>
      <c r="H239" s="17">
        <f>2*2.5</f>
        <v>5</v>
      </c>
      <c r="I239" s="15"/>
      <c r="J239" s="15"/>
      <c r="K239" s="18">
        <v>1</v>
      </c>
      <c r="L239" s="15"/>
      <c r="M239" s="15"/>
      <c r="N239" t="s" s="16">
        <v>47</v>
      </c>
      <c r="O239" s="27"/>
      <c r="P239" t="s" s="20">
        <v>49</v>
      </c>
      <c r="Q239" t="s" s="20">
        <v>519</v>
      </c>
      <c r="R239" s="34"/>
      <c r="S239" s="28"/>
      <c r="T239" s="29">
        <f>S239*H239*102%</f>
        <v>0</v>
      </c>
      <c r="U239" s="30"/>
      <c r="V239" s="31"/>
    </row>
    <row r="240" ht="13.55" customHeight="1">
      <c r="A240" s="12"/>
      <c r="B240" t="s" s="14">
        <v>515</v>
      </c>
      <c r="C240" t="s" s="16">
        <v>522</v>
      </c>
      <c r="D240" t="s" s="16">
        <v>523</v>
      </c>
      <c r="E240" t="s" s="16">
        <v>515</v>
      </c>
      <c r="F240" t="s" s="16">
        <v>518</v>
      </c>
      <c r="G240" t="s" s="26">
        <v>72</v>
      </c>
      <c r="H240" s="17">
        <f>2.2*2.5</f>
        <v>5.5</v>
      </c>
      <c r="I240" s="15"/>
      <c r="J240" s="15"/>
      <c r="K240" s="18">
        <v>1</v>
      </c>
      <c r="L240" s="15"/>
      <c r="M240" s="15"/>
      <c r="N240" t="s" s="16">
        <v>47</v>
      </c>
      <c r="O240" s="27"/>
      <c r="P240" t="s" s="20">
        <v>49</v>
      </c>
      <c r="Q240" t="s" s="20">
        <v>519</v>
      </c>
      <c r="R240" s="34"/>
      <c r="S240" s="28"/>
      <c r="T240" s="29">
        <f>S240*H240*102%</f>
        <v>0</v>
      </c>
      <c r="U240" s="30"/>
      <c r="V240" s="31"/>
    </row>
    <row r="241" ht="13.55" customHeight="1">
      <c r="A241" s="12"/>
      <c r="B241" t="s" s="14">
        <v>524</v>
      </c>
      <c r="C241" t="s" s="16">
        <v>525</v>
      </c>
      <c r="D241" s="36"/>
      <c r="E241" t="s" s="16">
        <v>524</v>
      </c>
      <c r="F241" t="s" s="16">
        <v>526</v>
      </c>
      <c r="G241" t="s" s="26">
        <v>527</v>
      </c>
      <c r="H241" s="17">
        <v>13.46</v>
      </c>
      <c r="I241" s="15"/>
      <c r="J241" s="15"/>
      <c r="K241" s="18">
        <v>1</v>
      </c>
      <c r="L241" s="15"/>
      <c r="M241" s="15"/>
      <c r="N241" t="s" s="16">
        <v>85</v>
      </c>
      <c r="O241" s="27"/>
      <c r="P241" t="s" s="20">
        <v>25</v>
      </c>
      <c r="Q241" t="s" s="20">
        <v>528</v>
      </c>
      <c r="R241" s="34"/>
      <c r="S241" s="28"/>
      <c r="T241" s="29">
        <f>S241*H241*102%</f>
        <v>0</v>
      </c>
      <c r="U241" s="30"/>
      <c r="V241" s="31"/>
    </row>
    <row r="242" ht="13.55" customHeight="1">
      <c r="A242" s="12"/>
      <c r="B242" t="s" s="14">
        <v>524</v>
      </c>
      <c r="C242" t="s" s="16">
        <v>529</v>
      </c>
      <c r="D242" t="s" s="16">
        <v>482</v>
      </c>
      <c r="E242" t="s" s="16">
        <v>524</v>
      </c>
      <c r="F242" t="s" s="16">
        <v>526</v>
      </c>
      <c r="G242" t="s" s="26">
        <v>202</v>
      </c>
      <c r="H242" s="17">
        <v>10.06</v>
      </c>
      <c r="I242" s="15"/>
      <c r="J242" s="15"/>
      <c r="K242" s="18">
        <v>1</v>
      </c>
      <c r="L242" s="15"/>
      <c r="M242" s="15"/>
      <c r="N242" t="s" s="16">
        <v>85</v>
      </c>
      <c r="O242" s="27"/>
      <c r="P242" t="s" s="20">
        <v>25</v>
      </c>
      <c r="Q242" t="s" s="20">
        <v>528</v>
      </c>
      <c r="R242" s="34"/>
      <c r="S242" s="28"/>
      <c r="T242" s="29">
        <f>S242*H242*102%</f>
        <v>0</v>
      </c>
      <c r="U242" s="30"/>
      <c r="V242" s="31"/>
    </row>
    <row r="243" ht="13.55" customHeight="1">
      <c r="A243" s="12"/>
      <c r="B243" t="s" s="14">
        <v>524</v>
      </c>
      <c r="C243" t="s" s="16">
        <v>530</v>
      </c>
      <c r="D243" t="s" s="16">
        <v>482</v>
      </c>
      <c r="E243" t="s" s="16">
        <v>524</v>
      </c>
      <c r="F243" t="s" s="16">
        <v>526</v>
      </c>
      <c r="G243" t="s" s="26">
        <v>199</v>
      </c>
      <c r="H243" s="17">
        <v>39.58</v>
      </c>
      <c r="I243" s="15"/>
      <c r="J243" s="15"/>
      <c r="K243" s="18">
        <v>1</v>
      </c>
      <c r="L243" s="15"/>
      <c r="M243" s="15"/>
      <c r="N243" t="s" s="16">
        <v>85</v>
      </c>
      <c r="O243" s="27"/>
      <c r="P243" t="s" s="20">
        <v>25</v>
      </c>
      <c r="Q243" t="s" s="20">
        <v>528</v>
      </c>
      <c r="R243" s="34"/>
      <c r="S243" s="28"/>
      <c r="T243" s="29">
        <f>S243*H243*102%</f>
        <v>0</v>
      </c>
      <c r="U243" s="30"/>
      <c r="V243" s="31"/>
    </row>
    <row r="244" ht="13.55" customHeight="1">
      <c r="A244" s="12"/>
      <c r="B244" t="s" s="14">
        <v>524</v>
      </c>
      <c r="C244" t="s" s="16">
        <v>531</v>
      </c>
      <c r="D244" t="s" s="16">
        <v>482</v>
      </c>
      <c r="E244" t="s" s="16">
        <v>524</v>
      </c>
      <c r="F244" t="s" s="16">
        <v>526</v>
      </c>
      <c r="G244" t="s" s="26">
        <v>532</v>
      </c>
      <c r="H244" s="17">
        <v>13.46</v>
      </c>
      <c r="I244" s="15"/>
      <c r="J244" s="15"/>
      <c r="K244" s="18">
        <v>1</v>
      </c>
      <c r="L244" s="15"/>
      <c r="M244" s="15"/>
      <c r="N244" t="s" s="16">
        <v>85</v>
      </c>
      <c r="O244" s="27"/>
      <c r="P244" t="s" s="20">
        <v>25</v>
      </c>
      <c r="Q244" t="s" s="20">
        <v>528</v>
      </c>
      <c r="R244" s="34"/>
      <c r="S244" s="28"/>
      <c r="T244" s="29">
        <f>S244*H244*102%</f>
        <v>0</v>
      </c>
      <c r="U244" s="30"/>
      <c r="V244" s="31"/>
    </row>
    <row r="245" ht="13.55" customHeight="1">
      <c r="A245" s="12"/>
      <c r="B245" t="s" s="14">
        <v>524</v>
      </c>
      <c r="C245" t="s" s="16">
        <v>533</v>
      </c>
      <c r="D245" t="s" s="16">
        <v>482</v>
      </c>
      <c r="E245" t="s" s="16">
        <v>524</v>
      </c>
      <c r="F245" t="s" s="16">
        <v>526</v>
      </c>
      <c r="G245" t="s" s="26">
        <v>532</v>
      </c>
      <c r="H245" s="17">
        <v>13.46</v>
      </c>
      <c r="I245" s="15"/>
      <c r="J245" s="15"/>
      <c r="K245" s="18">
        <v>1</v>
      </c>
      <c r="L245" s="15"/>
      <c r="M245" s="15"/>
      <c r="N245" t="s" s="16">
        <v>85</v>
      </c>
      <c r="O245" s="27"/>
      <c r="P245" t="s" s="20">
        <v>25</v>
      </c>
      <c r="Q245" t="s" s="20">
        <v>528</v>
      </c>
      <c r="R245" s="34"/>
      <c r="S245" s="28"/>
      <c r="T245" s="29">
        <f>S245*H245*102%</f>
        <v>0</v>
      </c>
      <c r="U245" s="30"/>
      <c r="V245" s="31"/>
    </row>
    <row r="246" ht="13.55" customHeight="1">
      <c r="A246" s="12"/>
      <c r="B246" t="s" s="14">
        <v>524</v>
      </c>
      <c r="C246" t="s" s="16">
        <v>534</v>
      </c>
      <c r="D246" t="s" s="16">
        <v>535</v>
      </c>
      <c r="E246" t="s" s="16">
        <v>524</v>
      </c>
      <c r="F246" t="s" s="16">
        <v>526</v>
      </c>
      <c r="G246" t="s" s="26">
        <v>536</v>
      </c>
      <c r="H246" s="17">
        <v>4.75</v>
      </c>
      <c r="I246" s="15"/>
      <c r="J246" s="15"/>
      <c r="K246" s="18">
        <v>1</v>
      </c>
      <c r="L246" s="15"/>
      <c r="M246" s="15"/>
      <c r="N246" t="s" s="16">
        <v>85</v>
      </c>
      <c r="O246" s="27"/>
      <c r="P246" t="s" s="20">
        <v>25</v>
      </c>
      <c r="Q246" t="s" s="20">
        <v>528</v>
      </c>
      <c r="R246" s="34"/>
      <c r="S246" s="28"/>
      <c r="T246" s="29">
        <f>S246*H246*102%</f>
        <v>0</v>
      </c>
      <c r="U246" s="30"/>
      <c r="V246" s="31"/>
    </row>
    <row r="247" ht="13.55" customHeight="1">
      <c r="A247" s="12"/>
      <c r="B247" t="s" s="14">
        <v>524</v>
      </c>
      <c r="C247" t="s" s="16">
        <v>537</v>
      </c>
      <c r="D247" t="s" s="16">
        <v>482</v>
      </c>
      <c r="E247" t="s" s="16">
        <v>524</v>
      </c>
      <c r="F247" t="s" s="16">
        <v>526</v>
      </c>
      <c r="G247" t="s" s="26">
        <v>202</v>
      </c>
      <c r="H247" s="17">
        <v>10.06</v>
      </c>
      <c r="I247" s="15"/>
      <c r="J247" s="15"/>
      <c r="K247" s="18">
        <v>1</v>
      </c>
      <c r="L247" s="15"/>
      <c r="M247" s="15"/>
      <c r="N247" t="s" s="16">
        <v>85</v>
      </c>
      <c r="O247" s="27"/>
      <c r="P247" t="s" s="20">
        <v>25</v>
      </c>
      <c r="Q247" t="s" s="20">
        <v>528</v>
      </c>
      <c r="R247" s="34"/>
      <c r="S247" s="28"/>
      <c r="T247" s="29">
        <f>S247*H247*102%</f>
        <v>0</v>
      </c>
      <c r="U247" s="30"/>
      <c r="V247" s="31"/>
    </row>
    <row r="248" ht="13.55" customHeight="1">
      <c r="A248" s="12"/>
      <c r="B248" t="s" s="14">
        <v>524</v>
      </c>
      <c r="C248" t="s" s="16">
        <v>538</v>
      </c>
      <c r="D248" t="s" s="16">
        <v>482</v>
      </c>
      <c r="E248" t="s" s="16">
        <v>524</v>
      </c>
      <c r="F248" t="s" s="16">
        <v>526</v>
      </c>
      <c r="G248" t="s" s="26">
        <v>199</v>
      </c>
      <c r="H248" s="17">
        <v>39.58</v>
      </c>
      <c r="I248" s="15"/>
      <c r="J248" s="15"/>
      <c r="K248" s="18">
        <v>1</v>
      </c>
      <c r="L248" s="15"/>
      <c r="M248" s="15"/>
      <c r="N248" t="s" s="16">
        <v>85</v>
      </c>
      <c r="O248" s="27"/>
      <c r="P248" t="s" s="20">
        <v>25</v>
      </c>
      <c r="Q248" t="s" s="20">
        <v>528</v>
      </c>
      <c r="R248" s="34"/>
      <c r="S248" s="28"/>
      <c r="T248" s="29">
        <f>S248*H248*102%</f>
        <v>0</v>
      </c>
      <c r="U248" s="30"/>
      <c r="V248" s="31"/>
    </row>
    <row r="249" ht="13.55" customHeight="1">
      <c r="A249" s="12"/>
      <c r="B249" t="s" s="14">
        <v>524</v>
      </c>
      <c r="C249" t="s" s="16">
        <v>539</v>
      </c>
      <c r="D249" t="s" s="16">
        <v>482</v>
      </c>
      <c r="E249" t="s" s="16">
        <v>524</v>
      </c>
      <c r="F249" t="s" s="16">
        <v>526</v>
      </c>
      <c r="G249" t="s" s="26">
        <v>540</v>
      </c>
      <c r="H249" s="17">
        <v>19</v>
      </c>
      <c r="I249" s="15"/>
      <c r="J249" s="15"/>
      <c r="K249" s="18">
        <v>1</v>
      </c>
      <c r="L249" s="15"/>
      <c r="M249" s="15"/>
      <c r="N249" t="s" s="16">
        <v>85</v>
      </c>
      <c r="O249" s="27"/>
      <c r="P249" t="s" s="20">
        <v>25</v>
      </c>
      <c r="Q249" t="s" s="20">
        <v>528</v>
      </c>
      <c r="R249" s="34"/>
      <c r="S249" s="28"/>
      <c r="T249" s="29">
        <f>S249*H249*102%</f>
        <v>0</v>
      </c>
      <c r="U249" s="30"/>
      <c r="V249" s="31"/>
    </row>
    <row r="250" ht="13.55" customHeight="1">
      <c r="A250" s="12"/>
      <c r="B250" t="s" s="14">
        <v>524</v>
      </c>
      <c r="C250" t="s" s="16">
        <v>541</v>
      </c>
      <c r="D250" t="s" s="16">
        <v>482</v>
      </c>
      <c r="E250" t="s" s="16">
        <v>524</v>
      </c>
      <c r="F250" t="s" s="16">
        <v>526</v>
      </c>
      <c r="G250" t="s" s="26">
        <v>542</v>
      </c>
      <c r="H250" s="17">
        <v>10.06</v>
      </c>
      <c r="I250" s="15"/>
      <c r="J250" s="15"/>
      <c r="K250" s="18">
        <v>1</v>
      </c>
      <c r="L250" s="15"/>
      <c r="M250" s="15"/>
      <c r="N250" t="s" s="16">
        <v>85</v>
      </c>
      <c r="O250" s="27"/>
      <c r="P250" t="s" s="20">
        <v>25</v>
      </c>
      <c r="Q250" t="s" s="20">
        <v>528</v>
      </c>
      <c r="R250" s="34"/>
      <c r="S250" s="28"/>
      <c r="T250" s="29">
        <f>S250*H250*102%</f>
        <v>0</v>
      </c>
      <c r="U250" s="30"/>
      <c r="V250" s="31"/>
    </row>
    <row r="251" ht="13.55" customHeight="1">
      <c r="A251" s="12"/>
      <c r="B251" t="s" s="14">
        <v>524</v>
      </c>
      <c r="C251" t="s" s="16">
        <v>543</v>
      </c>
      <c r="D251" t="s" s="16">
        <v>482</v>
      </c>
      <c r="E251" t="s" s="16">
        <v>524</v>
      </c>
      <c r="F251" t="s" s="16">
        <v>526</v>
      </c>
      <c r="G251" t="s" s="26">
        <v>527</v>
      </c>
      <c r="H251" s="17">
        <v>9.390000000000001</v>
      </c>
      <c r="I251" s="15"/>
      <c r="J251" s="15"/>
      <c r="K251" s="18">
        <v>1</v>
      </c>
      <c r="L251" s="15"/>
      <c r="M251" s="15"/>
      <c r="N251" t="s" s="16">
        <v>85</v>
      </c>
      <c r="O251" s="27"/>
      <c r="P251" t="s" s="20">
        <v>25</v>
      </c>
      <c r="Q251" t="s" s="20">
        <v>528</v>
      </c>
      <c r="R251" s="34"/>
      <c r="S251" s="28"/>
      <c r="T251" s="29">
        <f>S251*H251*102%</f>
        <v>0</v>
      </c>
      <c r="U251" s="30"/>
      <c r="V251" s="31"/>
    </row>
    <row r="252" ht="13.55" customHeight="1">
      <c r="A252" s="12"/>
      <c r="B252" t="s" s="14">
        <v>524</v>
      </c>
      <c r="C252" t="s" s="16">
        <v>544</v>
      </c>
      <c r="D252" t="s" s="16">
        <v>482</v>
      </c>
      <c r="E252" t="s" s="16">
        <v>524</v>
      </c>
      <c r="F252" t="s" s="16">
        <v>526</v>
      </c>
      <c r="G252" t="s" s="26">
        <v>532</v>
      </c>
      <c r="H252" s="17">
        <v>12.33</v>
      </c>
      <c r="I252" s="15"/>
      <c r="J252" s="15"/>
      <c r="K252" s="18">
        <v>1</v>
      </c>
      <c r="L252" s="15"/>
      <c r="M252" s="15"/>
      <c r="N252" t="s" s="16">
        <v>85</v>
      </c>
      <c r="O252" s="27"/>
      <c r="P252" t="s" s="20">
        <v>25</v>
      </c>
      <c r="Q252" t="s" s="20">
        <v>528</v>
      </c>
      <c r="R252" s="34"/>
      <c r="S252" s="28"/>
      <c r="T252" s="29">
        <f>S252*H252*102%</f>
        <v>0</v>
      </c>
      <c r="U252" s="30"/>
      <c r="V252" s="31"/>
    </row>
    <row r="253" ht="13.55" customHeight="1">
      <c r="A253" s="12"/>
      <c r="B253" t="s" s="14">
        <v>524</v>
      </c>
      <c r="C253" t="s" s="16">
        <v>545</v>
      </c>
      <c r="D253" t="s" s="16">
        <v>482</v>
      </c>
      <c r="E253" t="s" s="16">
        <v>524</v>
      </c>
      <c r="F253" t="s" s="16">
        <v>526</v>
      </c>
      <c r="G253" t="s" s="26">
        <v>527</v>
      </c>
      <c r="H253" s="17">
        <v>5.09</v>
      </c>
      <c r="I253" s="15"/>
      <c r="J253" s="15"/>
      <c r="K253" s="18">
        <v>1</v>
      </c>
      <c r="L253" s="15"/>
      <c r="M253" s="15"/>
      <c r="N253" t="s" s="16">
        <v>85</v>
      </c>
      <c r="O253" s="27"/>
      <c r="P253" t="s" s="20">
        <v>25</v>
      </c>
      <c r="Q253" t="s" s="20">
        <v>528</v>
      </c>
      <c r="R253" s="34"/>
      <c r="S253" s="28"/>
      <c r="T253" s="29">
        <f>S253*H253*102%</f>
        <v>0</v>
      </c>
      <c r="U253" s="30"/>
      <c r="V253" s="31"/>
    </row>
    <row r="254" ht="13.55" customHeight="1">
      <c r="A254" s="12"/>
      <c r="B254" t="s" s="14">
        <v>546</v>
      </c>
      <c r="C254" t="s" s="16">
        <v>547</v>
      </c>
      <c r="D254" t="s" s="16">
        <v>548</v>
      </c>
      <c r="E254" t="s" s="16">
        <v>546</v>
      </c>
      <c r="F254" t="s" s="16">
        <v>549</v>
      </c>
      <c r="G254" t="s" s="26">
        <v>106</v>
      </c>
      <c r="H254" s="17">
        <f>61.5/5</f>
        <v>12.3</v>
      </c>
      <c r="I254" s="15"/>
      <c r="J254" s="15"/>
      <c r="K254" s="18">
        <v>5</v>
      </c>
      <c r="L254" s="15"/>
      <c r="M254" s="15"/>
      <c r="N254" t="s" s="16">
        <v>130</v>
      </c>
      <c r="O254" t="s" s="33">
        <v>48</v>
      </c>
      <c r="P254" t="s" s="20">
        <v>49</v>
      </c>
      <c r="Q254" t="s" s="20">
        <v>550</v>
      </c>
      <c r="R254" t="s" s="21">
        <v>27</v>
      </c>
      <c r="S254" s="28"/>
      <c r="T254" s="29">
        <f>S254*H254*102%</f>
        <v>0</v>
      </c>
      <c r="U254" s="30"/>
      <c r="V254" s="31"/>
    </row>
    <row r="255" ht="13.55" customHeight="1">
      <c r="A255" s="12"/>
      <c r="B255" t="s" s="14">
        <v>546</v>
      </c>
      <c r="C255" t="s" s="16">
        <v>551</v>
      </c>
      <c r="D255" t="s" s="16">
        <v>548</v>
      </c>
      <c r="E255" t="s" s="16">
        <v>546</v>
      </c>
      <c r="F255" t="s" s="16">
        <v>549</v>
      </c>
      <c r="G255" t="s" s="26">
        <v>106</v>
      </c>
      <c r="H255" s="17">
        <f t="shared" si="362" ref="H255:H258">15/5</f>
        <v>3</v>
      </c>
      <c r="I255" s="15"/>
      <c r="J255" s="15"/>
      <c r="K255" s="18">
        <v>5</v>
      </c>
      <c r="L255" s="15"/>
      <c r="M255" s="15"/>
      <c r="N255" t="s" s="16">
        <v>66</v>
      </c>
      <c r="O255" t="s" s="33">
        <v>48</v>
      </c>
      <c r="P255" t="s" s="20">
        <v>49</v>
      </c>
      <c r="Q255" t="s" s="20">
        <v>550</v>
      </c>
      <c r="R255" t="s" s="21">
        <v>27</v>
      </c>
      <c r="S255" s="28"/>
      <c r="T255" s="29">
        <f>S255*H255*102%</f>
        <v>0</v>
      </c>
      <c r="U255" s="30"/>
      <c r="V255" s="31"/>
    </row>
    <row r="256" ht="13.55" customHeight="1">
      <c r="A256" s="12"/>
      <c r="B256" t="s" s="14">
        <v>546</v>
      </c>
      <c r="C256" t="s" s="16">
        <v>552</v>
      </c>
      <c r="D256" t="s" s="16">
        <v>548</v>
      </c>
      <c r="E256" t="s" s="16">
        <v>546</v>
      </c>
      <c r="F256" t="s" s="16">
        <v>549</v>
      </c>
      <c r="G256" t="s" s="26">
        <v>553</v>
      </c>
      <c r="H256" s="17">
        <f t="shared" si="364" ref="H256:H260">19.5/2</f>
        <v>9.75</v>
      </c>
      <c r="I256" s="15"/>
      <c r="J256" s="15"/>
      <c r="K256" s="18">
        <v>2</v>
      </c>
      <c r="L256" s="15"/>
      <c r="M256" s="15"/>
      <c r="N256" t="s" s="16">
        <v>66</v>
      </c>
      <c r="O256" t="s" s="33">
        <v>48</v>
      </c>
      <c r="P256" t="s" s="20">
        <v>49</v>
      </c>
      <c r="Q256" t="s" s="20">
        <v>550</v>
      </c>
      <c r="R256" t="s" s="21">
        <v>27</v>
      </c>
      <c r="S256" s="28"/>
      <c r="T256" s="29">
        <f>S256*H256*102%</f>
        <v>0</v>
      </c>
      <c r="U256" s="30"/>
      <c r="V256" s="31"/>
    </row>
    <row r="257" ht="13.55" customHeight="1">
      <c r="A257" s="12"/>
      <c r="B257" t="s" s="14">
        <v>546</v>
      </c>
      <c r="C257" t="s" s="16">
        <v>554</v>
      </c>
      <c r="D257" t="s" s="16">
        <v>548</v>
      </c>
      <c r="E257" t="s" s="16">
        <v>546</v>
      </c>
      <c r="F257" t="s" s="16">
        <v>549</v>
      </c>
      <c r="G257" t="s" s="26">
        <v>555</v>
      </c>
      <c r="H257" s="17">
        <v>12</v>
      </c>
      <c r="I257" s="15"/>
      <c r="J257" s="15"/>
      <c r="K257" s="18">
        <v>1</v>
      </c>
      <c r="L257" s="15"/>
      <c r="M257" s="15"/>
      <c r="N257" t="s" s="16">
        <v>200</v>
      </c>
      <c r="O257" s="27"/>
      <c r="P257" t="s" s="20">
        <v>49</v>
      </c>
      <c r="Q257" t="s" s="20">
        <v>550</v>
      </c>
      <c r="R257" t="s" s="21">
        <v>27</v>
      </c>
      <c r="S257" s="28"/>
      <c r="T257" s="29">
        <f>S257*H257*102%</f>
        <v>0</v>
      </c>
      <c r="U257" s="30"/>
      <c r="V257" s="31"/>
    </row>
    <row r="258" ht="13.55" customHeight="1">
      <c r="A258" s="12"/>
      <c r="B258" t="s" s="14">
        <v>546</v>
      </c>
      <c r="C258" t="s" s="16">
        <v>556</v>
      </c>
      <c r="D258" t="s" s="16">
        <v>548</v>
      </c>
      <c r="E258" t="s" s="16">
        <v>546</v>
      </c>
      <c r="F258" t="s" s="16">
        <v>549</v>
      </c>
      <c r="G258" t="s" s="26">
        <v>106</v>
      </c>
      <c r="H258" s="17">
        <f t="shared" si="362"/>
        <v>3</v>
      </c>
      <c r="I258" s="15"/>
      <c r="J258" s="15"/>
      <c r="K258" s="18">
        <v>5</v>
      </c>
      <c r="L258" s="15"/>
      <c r="M258" s="15"/>
      <c r="N258" t="s" s="16">
        <v>66</v>
      </c>
      <c r="O258" t="s" s="33">
        <v>48</v>
      </c>
      <c r="P258" t="s" s="20">
        <v>49</v>
      </c>
      <c r="Q258" t="s" s="20">
        <v>550</v>
      </c>
      <c r="R258" t="s" s="21">
        <v>27</v>
      </c>
      <c r="S258" s="28"/>
      <c r="T258" s="29">
        <f>S258*H258*102%</f>
        <v>0</v>
      </c>
      <c r="U258" s="30"/>
      <c r="V258" s="31"/>
    </row>
    <row r="259" ht="13.55" customHeight="1">
      <c r="A259" s="12"/>
      <c r="B259" t="s" s="14">
        <v>546</v>
      </c>
      <c r="C259" t="s" s="16">
        <v>557</v>
      </c>
      <c r="D259" t="s" s="16">
        <v>548</v>
      </c>
      <c r="E259" t="s" s="16">
        <v>546</v>
      </c>
      <c r="F259" t="s" s="16">
        <v>549</v>
      </c>
      <c r="G259" t="s" s="26">
        <v>553</v>
      </c>
      <c r="H259" s="17">
        <f t="shared" si="364"/>
        <v>9.75</v>
      </c>
      <c r="I259" s="15"/>
      <c r="J259" s="15"/>
      <c r="K259" s="18">
        <v>2</v>
      </c>
      <c r="L259" s="15"/>
      <c r="M259" s="15"/>
      <c r="N259" t="s" s="16">
        <v>66</v>
      </c>
      <c r="O259" t="s" s="33">
        <v>48</v>
      </c>
      <c r="P259" t="s" s="20">
        <v>49</v>
      </c>
      <c r="Q259" t="s" s="20">
        <v>550</v>
      </c>
      <c r="R259" t="s" s="21">
        <v>27</v>
      </c>
      <c r="S259" s="28"/>
      <c r="T259" s="29">
        <f>S259*H259*102%</f>
        <v>0</v>
      </c>
      <c r="U259" s="30"/>
      <c r="V259" s="31"/>
    </row>
    <row r="260" ht="13.55" customHeight="1">
      <c r="A260" s="12"/>
      <c r="B260" t="s" s="14">
        <v>546</v>
      </c>
      <c r="C260" t="s" s="16">
        <v>558</v>
      </c>
      <c r="D260" t="s" s="16">
        <v>548</v>
      </c>
      <c r="E260" t="s" s="16">
        <v>546</v>
      </c>
      <c r="F260" t="s" s="16">
        <v>549</v>
      </c>
      <c r="G260" t="s" s="26">
        <v>553</v>
      </c>
      <c r="H260" s="17">
        <f t="shared" si="364"/>
        <v>9.75</v>
      </c>
      <c r="I260" s="15"/>
      <c r="J260" s="15"/>
      <c r="K260" s="18">
        <v>2</v>
      </c>
      <c r="L260" s="15"/>
      <c r="M260" s="15"/>
      <c r="N260" t="s" s="16">
        <v>66</v>
      </c>
      <c r="O260" t="s" s="33">
        <v>48</v>
      </c>
      <c r="P260" t="s" s="20">
        <v>49</v>
      </c>
      <c r="Q260" t="s" s="20">
        <v>550</v>
      </c>
      <c r="R260" t="s" s="21">
        <v>27</v>
      </c>
      <c r="S260" s="28"/>
      <c r="T260" s="29">
        <f>S260*H260*102%</f>
        <v>0</v>
      </c>
      <c r="U260" s="30"/>
      <c r="V260" s="31"/>
    </row>
    <row r="261" ht="13.55" customHeight="1">
      <c r="A261" s="12"/>
      <c r="B261" t="s" s="14">
        <v>559</v>
      </c>
      <c r="C261" t="s" s="16">
        <v>560</v>
      </c>
      <c r="D261" t="s" s="16">
        <v>561</v>
      </c>
      <c r="E261" t="s" s="16">
        <v>562</v>
      </c>
      <c r="F261" t="s" s="16">
        <v>281</v>
      </c>
      <c r="G261" t="s" s="26">
        <v>101</v>
      </c>
      <c r="H261" s="17">
        <f>22.16/2</f>
        <v>11.08</v>
      </c>
      <c r="I261" s="15"/>
      <c r="J261" s="15"/>
      <c r="K261" s="18">
        <v>1</v>
      </c>
      <c r="L261" s="15"/>
      <c r="M261" s="15"/>
      <c r="N261" t="s" s="16">
        <v>24</v>
      </c>
      <c r="O261" t="s" s="33">
        <v>48</v>
      </c>
      <c r="P261" t="s" s="20">
        <v>49</v>
      </c>
      <c r="Q261" t="s" s="20">
        <v>154</v>
      </c>
      <c r="R261" s="34"/>
      <c r="S261" s="28"/>
      <c r="T261" s="29">
        <f>S261*H261*102%</f>
        <v>0</v>
      </c>
      <c r="U261" s="30"/>
      <c r="V261" s="31"/>
    </row>
    <row r="262" ht="13.55" customHeight="1">
      <c r="A262" s="12"/>
      <c r="B262" t="s" s="14">
        <v>559</v>
      </c>
      <c r="C262" t="s" s="16">
        <v>563</v>
      </c>
      <c r="D262" s="36"/>
      <c r="E262" t="s" s="16">
        <v>562</v>
      </c>
      <c r="F262" t="s" s="16">
        <v>281</v>
      </c>
      <c r="G262" t="s" s="26">
        <v>564</v>
      </c>
      <c r="H262" s="17">
        <v>5.24</v>
      </c>
      <c r="I262" s="15"/>
      <c r="J262" s="15"/>
      <c r="K262" s="18">
        <v>1</v>
      </c>
      <c r="L262" s="15"/>
      <c r="M262" s="15"/>
      <c r="N262" t="s" s="16">
        <v>37</v>
      </c>
      <c r="O262" s="27"/>
      <c r="P262" t="s" s="20">
        <v>49</v>
      </c>
      <c r="Q262" t="s" s="20">
        <v>154</v>
      </c>
      <c r="R262" s="34"/>
      <c r="S262" s="28"/>
      <c r="T262" s="29">
        <f>S262*H262*102%</f>
        <v>0</v>
      </c>
      <c r="U262" s="30"/>
      <c r="V262" s="31"/>
    </row>
    <row r="263" ht="13.55" customHeight="1">
      <c r="A263" s="12"/>
      <c r="B263" t="s" s="14">
        <v>559</v>
      </c>
      <c r="C263" t="s" s="16">
        <v>565</v>
      </c>
      <c r="D263" s="36"/>
      <c r="E263" t="s" s="16">
        <v>562</v>
      </c>
      <c r="F263" t="s" s="16">
        <v>281</v>
      </c>
      <c r="G263" t="s" s="26">
        <v>101</v>
      </c>
      <c r="H263" s="17">
        <f>8.83/2</f>
        <v>4.415</v>
      </c>
      <c r="I263" s="15"/>
      <c r="J263" s="15"/>
      <c r="K263" s="18">
        <v>1</v>
      </c>
      <c r="L263" s="15"/>
      <c r="M263" s="15"/>
      <c r="N263" t="s" s="16">
        <v>24</v>
      </c>
      <c r="O263" t="s" s="33">
        <v>48</v>
      </c>
      <c r="P263" t="s" s="20">
        <v>49</v>
      </c>
      <c r="Q263" t="s" s="20">
        <v>154</v>
      </c>
      <c r="R263" s="34"/>
      <c r="S263" s="28"/>
      <c r="T263" s="29">
        <f>S263*H263*102%</f>
        <v>0</v>
      </c>
      <c r="U263" s="30"/>
      <c r="V263" s="31"/>
    </row>
    <row r="264" ht="13.55" customHeight="1">
      <c r="A264" s="12"/>
      <c r="B264" t="s" s="14">
        <v>559</v>
      </c>
      <c r="C264" t="s" s="16">
        <v>566</v>
      </c>
      <c r="D264" s="36"/>
      <c r="E264" t="s" s="16">
        <v>562</v>
      </c>
      <c r="F264" t="s" s="16">
        <v>281</v>
      </c>
      <c r="G264" t="s" s="26">
        <v>101</v>
      </c>
      <c r="H264" s="17">
        <f>17.5/2</f>
        <v>8.75</v>
      </c>
      <c r="I264" s="15"/>
      <c r="J264" s="15"/>
      <c r="K264" s="18">
        <v>1</v>
      </c>
      <c r="L264" s="15"/>
      <c r="M264" s="15"/>
      <c r="N264" t="s" s="16">
        <v>24</v>
      </c>
      <c r="O264" t="s" s="33">
        <v>48</v>
      </c>
      <c r="P264" t="s" s="20">
        <v>49</v>
      </c>
      <c r="Q264" t="s" s="20">
        <v>154</v>
      </c>
      <c r="R264" s="34"/>
      <c r="S264" s="28"/>
      <c r="T264" s="29">
        <f>S264*H264*102%</f>
        <v>0</v>
      </c>
      <c r="U264" s="30"/>
      <c r="V264" s="31"/>
    </row>
    <row r="265" ht="13.55" customHeight="1">
      <c r="A265" s="12"/>
      <c r="B265" t="s" s="14">
        <v>559</v>
      </c>
      <c r="C265" t="s" s="16">
        <v>567</v>
      </c>
      <c r="D265" t="s" s="16">
        <v>568</v>
      </c>
      <c r="E265" t="s" s="16">
        <v>562</v>
      </c>
      <c r="F265" t="s" s="16">
        <v>281</v>
      </c>
      <c r="G265" t="s" s="26">
        <v>58</v>
      </c>
      <c r="H265" s="17">
        <v>9.369999999999999</v>
      </c>
      <c r="I265" s="15"/>
      <c r="J265" s="15"/>
      <c r="K265" s="18">
        <v>1</v>
      </c>
      <c r="L265" s="15"/>
      <c r="M265" s="15"/>
      <c r="N265" t="s" s="16">
        <v>31</v>
      </c>
      <c r="O265" s="27"/>
      <c r="P265" t="s" s="20">
        <v>49</v>
      </c>
      <c r="Q265" t="s" s="20">
        <v>154</v>
      </c>
      <c r="R265" s="34"/>
      <c r="S265" s="28"/>
      <c r="T265" s="29">
        <f>S265*H265*102%</f>
        <v>0</v>
      </c>
      <c r="U265" s="30"/>
      <c r="V265" s="31"/>
    </row>
    <row r="266" ht="13.55" customHeight="1">
      <c r="A266" s="12"/>
      <c r="B266" t="s" s="14">
        <v>559</v>
      </c>
      <c r="C266" t="s" s="16">
        <v>569</v>
      </c>
      <c r="D266" s="36"/>
      <c r="E266" t="s" s="16">
        <v>562</v>
      </c>
      <c r="F266" t="s" s="16">
        <v>281</v>
      </c>
      <c r="G266" t="s" s="26">
        <v>315</v>
      </c>
      <c r="H266" s="17">
        <v>2.84</v>
      </c>
      <c r="I266" s="15"/>
      <c r="J266" s="15"/>
      <c r="K266" s="18">
        <v>1</v>
      </c>
      <c r="L266" s="15"/>
      <c r="M266" s="15"/>
      <c r="N266" t="s" s="16">
        <v>41</v>
      </c>
      <c r="O266" t="s" s="33">
        <v>48</v>
      </c>
      <c r="P266" t="s" s="20">
        <v>49</v>
      </c>
      <c r="Q266" t="s" s="20">
        <v>154</v>
      </c>
      <c r="R266" s="34"/>
      <c r="S266" s="28"/>
      <c r="T266" s="29">
        <f>S266*H266*102%</f>
        <v>0</v>
      </c>
      <c r="U266" s="30"/>
      <c r="V266" s="31"/>
    </row>
    <row r="267" ht="13.55" customHeight="1">
      <c r="A267" s="12"/>
      <c r="B267" t="s" s="14">
        <v>559</v>
      </c>
      <c r="C267" t="s" s="16">
        <v>570</v>
      </c>
      <c r="D267" s="36"/>
      <c r="E267" t="s" s="16">
        <v>562</v>
      </c>
      <c r="F267" t="s" s="16">
        <v>281</v>
      </c>
      <c r="G267" t="s" s="26">
        <v>315</v>
      </c>
      <c r="H267" s="17">
        <v>5.67</v>
      </c>
      <c r="I267" s="15"/>
      <c r="J267" s="15"/>
      <c r="K267" s="18">
        <v>1</v>
      </c>
      <c r="L267" s="15"/>
      <c r="M267" s="15"/>
      <c r="N267" t="s" s="16">
        <v>41</v>
      </c>
      <c r="O267" t="s" s="33">
        <v>48</v>
      </c>
      <c r="P267" t="s" s="20">
        <v>49</v>
      </c>
      <c r="Q267" t="s" s="20">
        <v>154</v>
      </c>
      <c r="R267" s="34"/>
      <c r="S267" s="28"/>
      <c r="T267" s="29">
        <f>S267*H267*102%</f>
        <v>0</v>
      </c>
      <c r="U267" s="30"/>
      <c r="V267" s="31"/>
    </row>
    <row r="268" ht="13.55" customHeight="1">
      <c r="A268" s="12"/>
      <c r="B268" t="s" s="14">
        <v>559</v>
      </c>
      <c r="C268" t="s" s="16">
        <v>571</v>
      </c>
      <c r="D268" s="36"/>
      <c r="E268" t="s" s="16">
        <v>562</v>
      </c>
      <c r="F268" t="s" s="16">
        <v>281</v>
      </c>
      <c r="G268" t="s" s="26">
        <v>58</v>
      </c>
      <c r="H268" s="17">
        <v>14.9</v>
      </c>
      <c r="I268" s="15"/>
      <c r="J268" s="15"/>
      <c r="K268" s="18">
        <v>1</v>
      </c>
      <c r="L268" s="15"/>
      <c r="M268" s="15"/>
      <c r="N268" t="s" s="16">
        <v>31</v>
      </c>
      <c r="O268" s="27"/>
      <c r="P268" t="s" s="20">
        <v>49</v>
      </c>
      <c r="Q268" t="s" s="20">
        <v>154</v>
      </c>
      <c r="R268" s="34"/>
      <c r="S268" s="28"/>
      <c r="T268" s="29">
        <f>S268*H268*102%</f>
        <v>0</v>
      </c>
      <c r="U268" s="30"/>
      <c r="V268" s="31"/>
    </row>
    <row r="269" ht="13.55" customHeight="1">
      <c r="A269" s="12"/>
      <c r="B269" t="s" s="14">
        <v>559</v>
      </c>
      <c r="C269" t="s" s="16">
        <v>572</v>
      </c>
      <c r="D269" s="36"/>
      <c r="E269" t="s" s="16">
        <v>562</v>
      </c>
      <c r="F269" t="s" s="16">
        <v>281</v>
      </c>
      <c r="G269" t="s" s="26">
        <v>101</v>
      </c>
      <c r="H269" s="17">
        <f>14.2/2</f>
        <v>7.1</v>
      </c>
      <c r="I269" s="15"/>
      <c r="J269" s="15"/>
      <c r="K269" s="18">
        <v>1</v>
      </c>
      <c r="L269" s="15"/>
      <c r="M269" s="15"/>
      <c r="N269" t="s" s="16">
        <v>24</v>
      </c>
      <c r="O269" t="s" s="33">
        <v>48</v>
      </c>
      <c r="P269" t="s" s="20">
        <v>49</v>
      </c>
      <c r="Q269" t="s" s="20">
        <v>154</v>
      </c>
      <c r="R269" s="34"/>
      <c r="S269" s="28"/>
      <c r="T269" s="29">
        <f>S269*H269*102%</f>
        <v>0</v>
      </c>
      <c r="U269" s="30"/>
      <c r="V269" s="31"/>
    </row>
    <row r="270" ht="13.55" customHeight="1">
      <c r="A270" s="12"/>
      <c r="B270" t="s" s="14">
        <v>559</v>
      </c>
      <c r="C270" t="s" s="16">
        <v>573</v>
      </c>
      <c r="D270" s="36"/>
      <c r="E270" t="s" s="16">
        <v>562</v>
      </c>
      <c r="F270" t="s" s="16">
        <v>281</v>
      </c>
      <c r="G270" t="s" s="26">
        <v>23</v>
      </c>
      <c r="H270" s="17">
        <v>9.49</v>
      </c>
      <c r="I270" s="15"/>
      <c r="J270" s="15"/>
      <c r="K270" s="18">
        <v>1</v>
      </c>
      <c r="L270" s="15"/>
      <c r="M270" s="15"/>
      <c r="N270" t="s" s="16">
        <v>85</v>
      </c>
      <c r="O270" s="27"/>
      <c r="P270" t="s" s="20">
        <v>49</v>
      </c>
      <c r="Q270" t="s" s="20">
        <v>154</v>
      </c>
      <c r="R270" s="34"/>
      <c r="S270" s="28"/>
      <c r="T270" s="29">
        <f>S270*H270*102%</f>
        <v>0</v>
      </c>
      <c r="U270" s="30"/>
      <c r="V270" s="31"/>
    </row>
    <row r="271" ht="13.55" customHeight="1">
      <c r="A271" s="12"/>
      <c r="B271" t="s" s="14">
        <v>559</v>
      </c>
      <c r="C271" t="s" s="16">
        <v>574</v>
      </c>
      <c r="D271" t="s" s="16">
        <v>575</v>
      </c>
      <c r="E271" t="s" s="16">
        <v>562</v>
      </c>
      <c r="F271" t="s" s="16">
        <v>281</v>
      </c>
      <c r="G271" t="s" s="26">
        <v>576</v>
      </c>
      <c r="H271" s="17">
        <v>1</v>
      </c>
      <c r="I271" s="15"/>
      <c r="J271" s="15"/>
      <c r="K271" s="18">
        <v>1</v>
      </c>
      <c r="L271" s="15"/>
      <c r="M271" s="15"/>
      <c r="N271" t="s" s="16">
        <v>85</v>
      </c>
      <c r="O271" s="27"/>
      <c r="P271" t="s" s="20">
        <v>49</v>
      </c>
      <c r="Q271" t="s" s="20">
        <v>154</v>
      </c>
      <c r="R271" s="34"/>
      <c r="S271" s="28"/>
      <c r="T271" s="29">
        <f>S271*H271*102%</f>
        <v>0</v>
      </c>
      <c r="U271" s="30"/>
      <c r="V271" s="31"/>
    </row>
    <row r="272" ht="13.55" customHeight="1">
      <c r="A272" s="12"/>
      <c r="B272" t="s" s="14">
        <v>559</v>
      </c>
      <c r="C272" t="s" s="16">
        <v>577</v>
      </c>
      <c r="D272" s="36"/>
      <c r="E272" t="s" s="16">
        <v>562</v>
      </c>
      <c r="F272" t="s" s="16">
        <v>281</v>
      </c>
      <c r="G272" t="s" s="26">
        <v>564</v>
      </c>
      <c r="H272" s="17">
        <v>6.38</v>
      </c>
      <c r="I272" s="15"/>
      <c r="J272" s="15"/>
      <c r="K272" s="18">
        <v>1</v>
      </c>
      <c r="L272" s="15"/>
      <c r="M272" s="15"/>
      <c r="N272" t="s" s="16">
        <v>37</v>
      </c>
      <c r="O272" s="27"/>
      <c r="P272" t="s" s="20">
        <v>49</v>
      </c>
      <c r="Q272" t="s" s="20">
        <v>154</v>
      </c>
      <c r="R272" s="34"/>
      <c r="S272" s="28"/>
      <c r="T272" s="29">
        <f>S272*H272*102%</f>
        <v>0</v>
      </c>
      <c r="U272" s="30"/>
      <c r="V272" s="31"/>
    </row>
    <row r="273" ht="13.55" customHeight="1">
      <c r="A273" s="12"/>
      <c r="B273" t="s" s="14">
        <v>559</v>
      </c>
      <c r="C273" t="s" s="16">
        <v>578</v>
      </c>
      <c r="D273" s="36"/>
      <c r="E273" t="s" s="16">
        <v>562</v>
      </c>
      <c r="F273" t="s" s="16">
        <v>281</v>
      </c>
      <c r="G273" t="s" s="26">
        <v>315</v>
      </c>
      <c r="H273" s="17">
        <v>5.67</v>
      </c>
      <c r="I273" s="15"/>
      <c r="J273" s="15"/>
      <c r="K273" s="18">
        <v>1</v>
      </c>
      <c r="L273" s="15"/>
      <c r="M273" s="15"/>
      <c r="N273" t="s" s="16">
        <v>41</v>
      </c>
      <c r="O273" t="s" s="33">
        <v>48</v>
      </c>
      <c r="P273" t="s" s="20">
        <v>49</v>
      </c>
      <c r="Q273" t="s" s="20">
        <v>154</v>
      </c>
      <c r="R273" s="34"/>
      <c r="S273" s="28"/>
      <c r="T273" s="29">
        <f>S273*H273*102%</f>
        <v>0</v>
      </c>
      <c r="U273" s="30"/>
      <c r="V273" s="31"/>
    </row>
    <row r="274" ht="13.55" customHeight="1">
      <c r="A274" s="12"/>
      <c r="B274" t="s" s="14">
        <v>579</v>
      </c>
      <c r="C274" t="s" s="16">
        <v>580</v>
      </c>
      <c r="D274" s="36"/>
      <c r="E274" t="s" s="16">
        <v>579</v>
      </c>
      <c r="F274" t="s" s="16">
        <v>105</v>
      </c>
      <c r="G274" t="s" s="26">
        <v>127</v>
      </c>
      <c r="H274" s="17">
        <v>7.34</v>
      </c>
      <c r="I274" s="15"/>
      <c r="J274" s="15"/>
      <c r="K274" s="18">
        <v>6</v>
      </c>
      <c r="L274" s="15"/>
      <c r="M274" s="15"/>
      <c r="N274" t="s" s="16">
        <v>31</v>
      </c>
      <c r="O274" s="27"/>
      <c r="P274" t="s" s="20">
        <v>49</v>
      </c>
      <c r="Q274" t="s" s="20">
        <v>244</v>
      </c>
      <c r="R274" s="34"/>
      <c r="S274" s="28"/>
      <c r="T274" s="29">
        <f>S274*H274*102%</f>
        <v>0</v>
      </c>
      <c r="U274" s="30"/>
      <c r="V274" s="31"/>
    </row>
    <row r="275" ht="13.55" customHeight="1">
      <c r="A275" s="12"/>
      <c r="B275" t="s" s="14">
        <v>579</v>
      </c>
      <c r="C275" t="s" s="16">
        <v>581</v>
      </c>
      <c r="D275" s="36"/>
      <c r="E275" t="s" s="16">
        <v>579</v>
      </c>
      <c r="F275" t="s" s="16">
        <v>105</v>
      </c>
      <c r="G275" t="s" s="26">
        <v>582</v>
      </c>
      <c r="H275" s="17">
        <v>30.97</v>
      </c>
      <c r="I275" s="15"/>
      <c r="J275" s="15"/>
      <c r="K275" s="18">
        <v>2</v>
      </c>
      <c r="L275" s="15"/>
      <c r="M275" s="15"/>
      <c r="N275" t="s" s="16">
        <v>31</v>
      </c>
      <c r="O275" s="27"/>
      <c r="P275" t="s" s="20">
        <v>49</v>
      </c>
      <c r="Q275" t="s" s="20">
        <v>244</v>
      </c>
      <c r="R275" s="34"/>
      <c r="S275" s="28"/>
      <c r="T275" s="29">
        <f>S275*H275*102%</f>
        <v>0</v>
      </c>
      <c r="U275" s="30"/>
      <c r="V275" s="31"/>
    </row>
    <row r="276" ht="13.55" customHeight="1">
      <c r="A276" s="12"/>
      <c r="B276" t="s" s="14">
        <v>579</v>
      </c>
      <c r="C276" t="s" s="16">
        <v>583</v>
      </c>
      <c r="D276" s="36"/>
      <c r="E276" t="s" s="16">
        <v>579</v>
      </c>
      <c r="F276" t="s" s="16">
        <v>105</v>
      </c>
      <c r="G276" t="s" s="26">
        <v>584</v>
      </c>
      <c r="H276" s="17">
        <v>5.05</v>
      </c>
      <c r="I276" s="15"/>
      <c r="J276" s="15"/>
      <c r="K276" s="18">
        <v>6</v>
      </c>
      <c r="L276" s="15"/>
      <c r="M276" s="15"/>
      <c r="N276" t="s" s="16">
        <v>141</v>
      </c>
      <c r="O276" s="27"/>
      <c r="P276" t="s" s="20">
        <v>49</v>
      </c>
      <c r="Q276" t="s" s="20">
        <v>244</v>
      </c>
      <c r="R276" s="34"/>
      <c r="S276" s="28"/>
      <c r="T276" s="29">
        <f>S276*H276*102%</f>
        <v>0</v>
      </c>
      <c r="U276" s="30"/>
      <c r="V276" s="31"/>
    </row>
    <row r="277" ht="13.55" customHeight="1">
      <c r="A277" s="12"/>
      <c r="B277" t="s" s="14">
        <v>579</v>
      </c>
      <c r="C277" t="s" s="16">
        <v>585</v>
      </c>
      <c r="D277" s="36"/>
      <c r="E277" t="s" s="16">
        <v>579</v>
      </c>
      <c r="F277" t="s" s="16">
        <v>105</v>
      </c>
      <c r="G277" t="s" s="26">
        <v>101</v>
      </c>
      <c r="H277" s="17">
        <v>2.88</v>
      </c>
      <c r="I277" s="15"/>
      <c r="J277" s="15"/>
      <c r="K277" s="18">
        <v>6</v>
      </c>
      <c r="L277" s="15"/>
      <c r="M277" s="15"/>
      <c r="N277" t="s" s="16">
        <v>130</v>
      </c>
      <c r="O277" s="27"/>
      <c r="P277" t="s" s="20">
        <v>49</v>
      </c>
      <c r="Q277" t="s" s="20">
        <v>244</v>
      </c>
      <c r="R277" s="34"/>
      <c r="S277" s="28"/>
      <c r="T277" s="29">
        <f>S277*H277*102%</f>
        <v>0</v>
      </c>
      <c r="U277" s="30"/>
      <c r="V277" s="31"/>
    </row>
    <row r="278" ht="13.55" customHeight="1">
      <c r="A278" s="12"/>
      <c r="B278" t="s" s="14">
        <v>579</v>
      </c>
      <c r="C278" t="s" s="16">
        <v>586</v>
      </c>
      <c r="D278" s="36"/>
      <c r="E278" t="s" s="16">
        <v>579</v>
      </c>
      <c r="F278" t="s" s="16">
        <v>105</v>
      </c>
      <c r="G278" t="s" s="26">
        <v>587</v>
      </c>
      <c r="H278" s="17">
        <v>3.97</v>
      </c>
      <c r="I278" s="15"/>
      <c r="J278" s="15"/>
      <c r="K278" s="18">
        <v>6</v>
      </c>
      <c r="L278" s="15"/>
      <c r="M278" s="15"/>
      <c r="N278" t="s" s="16">
        <v>31</v>
      </c>
      <c r="O278" s="27"/>
      <c r="P278" t="s" s="20">
        <v>49</v>
      </c>
      <c r="Q278" t="s" s="20">
        <v>244</v>
      </c>
      <c r="R278" s="34"/>
      <c r="S278" s="28"/>
      <c r="T278" s="29">
        <f>S278*H278*102%</f>
        <v>0</v>
      </c>
      <c r="U278" s="30"/>
      <c r="V278" s="31"/>
    </row>
    <row r="279" ht="13.55" customHeight="1">
      <c r="A279" s="12"/>
      <c r="B279" t="s" s="14">
        <v>579</v>
      </c>
      <c r="C279" t="s" s="16">
        <v>588</v>
      </c>
      <c r="D279" s="36"/>
      <c r="E279" t="s" s="16">
        <v>579</v>
      </c>
      <c r="F279" t="s" s="16">
        <v>105</v>
      </c>
      <c r="G279" t="s" s="26">
        <v>587</v>
      </c>
      <c r="H279" s="17">
        <v>3.97</v>
      </c>
      <c r="I279" s="15"/>
      <c r="J279" s="15"/>
      <c r="K279" s="18">
        <v>6</v>
      </c>
      <c r="L279" s="15"/>
      <c r="M279" s="15"/>
      <c r="N279" t="s" s="16">
        <v>31</v>
      </c>
      <c r="O279" s="27"/>
      <c r="P279" t="s" s="20">
        <v>49</v>
      </c>
      <c r="Q279" t="s" s="20">
        <v>244</v>
      </c>
      <c r="R279" s="34"/>
      <c r="S279" s="28"/>
      <c r="T279" s="29">
        <f>S279*H279*102%</f>
        <v>0</v>
      </c>
      <c r="U279" s="30"/>
      <c r="V279" s="31"/>
    </row>
    <row r="280" ht="13.55" customHeight="1">
      <c r="A280" s="12"/>
      <c r="B280" t="s" s="14">
        <v>579</v>
      </c>
      <c r="C280" t="s" s="16">
        <v>589</v>
      </c>
      <c r="D280" s="36"/>
      <c r="E280" t="s" s="16">
        <v>579</v>
      </c>
      <c r="F280" t="s" s="16">
        <v>105</v>
      </c>
      <c r="G280" t="s" s="26">
        <v>590</v>
      </c>
      <c r="H280" s="17">
        <v>2.63</v>
      </c>
      <c r="I280" s="15"/>
      <c r="J280" s="15"/>
      <c r="K280" s="18">
        <v>6</v>
      </c>
      <c r="L280" s="15"/>
      <c r="M280" s="15"/>
      <c r="N280" t="s" s="16">
        <v>37</v>
      </c>
      <c r="O280" s="27"/>
      <c r="P280" t="s" s="20">
        <v>49</v>
      </c>
      <c r="Q280" t="s" s="20">
        <v>244</v>
      </c>
      <c r="R280" s="34"/>
      <c r="S280" s="28"/>
      <c r="T280" s="29">
        <f>S280*H280*102%</f>
        <v>0</v>
      </c>
      <c r="U280" s="30"/>
      <c r="V280" s="31"/>
    </row>
    <row r="281" ht="13.55" customHeight="1">
      <c r="A281" s="12"/>
      <c r="B281" t="s" s="14">
        <v>579</v>
      </c>
      <c r="C281" t="s" s="16">
        <v>591</v>
      </c>
      <c r="D281" s="36"/>
      <c r="E281" t="s" s="16">
        <v>579</v>
      </c>
      <c r="F281" t="s" s="16">
        <v>105</v>
      </c>
      <c r="G281" t="s" s="26">
        <v>33</v>
      </c>
      <c r="H281" s="17">
        <v>3.71</v>
      </c>
      <c r="I281" s="15"/>
      <c r="J281" s="15"/>
      <c r="K281" s="18">
        <v>6</v>
      </c>
      <c r="L281" s="15"/>
      <c r="M281" s="15"/>
      <c r="N281" t="s" s="16">
        <v>37</v>
      </c>
      <c r="O281" s="27"/>
      <c r="P281" t="s" s="20">
        <v>49</v>
      </c>
      <c r="Q281" t="s" s="20">
        <v>244</v>
      </c>
      <c r="R281" s="34"/>
      <c r="S281" s="28"/>
      <c r="T281" s="29">
        <f>S281*H281*102%</f>
        <v>0</v>
      </c>
      <c r="U281" s="30"/>
      <c r="V281" s="31"/>
    </row>
    <row r="282" ht="13.55" customHeight="1">
      <c r="A282" s="12"/>
      <c r="B282" t="s" s="14">
        <v>579</v>
      </c>
      <c r="C282" t="s" s="16">
        <v>592</v>
      </c>
      <c r="D282" t="s" s="16">
        <v>593</v>
      </c>
      <c r="E282" t="s" s="16">
        <v>579</v>
      </c>
      <c r="F282" t="s" s="16">
        <v>105</v>
      </c>
      <c r="G282" t="s" s="26">
        <v>594</v>
      </c>
      <c r="H282" s="17">
        <f>5*1.86</f>
        <v>9.300000000000001</v>
      </c>
      <c r="I282" s="15"/>
      <c r="J282" s="15"/>
      <c r="K282" s="18">
        <v>2</v>
      </c>
      <c r="L282" s="15"/>
      <c r="M282" s="15"/>
      <c r="N282" t="s" s="16">
        <v>34</v>
      </c>
      <c r="O282" s="27"/>
      <c r="P282" t="s" s="20">
        <v>49</v>
      </c>
      <c r="Q282" t="s" s="20">
        <v>244</v>
      </c>
      <c r="R282" t="s" s="21">
        <v>595</v>
      </c>
      <c r="S282" s="28"/>
      <c r="T282" s="29">
        <f>S282*H282*102%</f>
        <v>0</v>
      </c>
      <c r="U282" s="30"/>
      <c r="V282" s="31"/>
    </row>
    <row r="283" ht="13.55" customHeight="1">
      <c r="A283" s="12"/>
      <c r="B283" t="s" s="14">
        <v>579</v>
      </c>
      <c r="C283" t="s" s="16">
        <v>596</v>
      </c>
      <c r="D283" s="36"/>
      <c r="E283" t="s" s="16">
        <v>579</v>
      </c>
      <c r="F283" t="s" s="16">
        <v>105</v>
      </c>
      <c r="G283" t="s" s="16">
        <v>597</v>
      </c>
      <c r="H283" s="17">
        <v>3.97</v>
      </c>
      <c r="I283" s="15"/>
      <c r="J283" s="15"/>
      <c r="K283" s="18">
        <v>6</v>
      </c>
      <c r="L283" s="15"/>
      <c r="M283" s="15"/>
      <c r="N283" t="s" s="16">
        <v>102</v>
      </c>
      <c r="O283" s="19"/>
      <c r="P283" t="s" s="20">
        <v>49</v>
      </c>
      <c r="Q283" t="s" s="20">
        <v>244</v>
      </c>
      <c r="R283" s="34"/>
      <c r="S283" s="22"/>
      <c r="T283" s="23">
        <f>S283*H283*102%</f>
        <v>0</v>
      </c>
      <c r="U283" s="30"/>
      <c r="V283" s="31"/>
    </row>
    <row r="284" ht="13.55" customHeight="1">
      <c r="A284" s="12"/>
      <c r="B284" t="s" s="14">
        <v>579</v>
      </c>
      <c r="C284" t="s" s="16">
        <v>598</v>
      </c>
      <c r="D284" s="36"/>
      <c r="E284" t="s" s="16">
        <v>579</v>
      </c>
      <c r="F284" t="s" s="16">
        <v>105</v>
      </c>
      <c r="G284" t="s" s="16">
        <v>599</v>
      </c>
      <c r="H284" s="17">
        <v>3.7</v>
      </c>
      <c r="I284" s="15"/>
      <c r="J284" s="15"/>
      <c r="K284" s="18">
        <v>6</v>
      </c>
      <c r="L284" s="15"/>
      <c r="M284" s="15"/>
      <c r="N284" t="s" s="16">
        <v>37</v>
      </c>
      <c r="O284" s="19"/>
      <c r="P284" t="s" s="20">
        <v>49</v>
      </c>
      <c r="Q284" t="s" s="20">
        <v>244</v>
      </c>
      <c r="R284" s="34"/>
      <c r="S284" s="22"/>
      <c r="T284" s="23">
        <f>S284*H284*102%</f>
        <v>0</v>
      </c>
      <c r="U284" s="30"/>
      <c r="V284" s="31"/>
    </row>
    <row r="285" ht="13.55" customHeight="1">
      <c r="A285" s="12"/>
      <c r="B285" t="s" s="14">
        <v>579</v>
      </c>
      <c r="C285" t="s" s="16">
        <v>600</v>
      </c>
      <c r="D285" s="36"/>
      <c r="E285" t="s" s="16">
        <v>579</v>
      </c>
      <c r="F285" t="s" s="16">
        <v>105</v>
      </c>
      <c r="G285" t="s" s="16">
        <v>601</v>
      </c>
      <c r="H285" s="17">
        <v>3.03</v>
      </c>
      <c r="I285" s="15"/>
      <c r="J285" s="15"/>
      <c r="K285" s="18">
        <v>6</v>
      </c>
      <c r="L285" s="15"/>
      <c r="M285" s="15"/>
      <c r="N285" t="s" s="16">
        <v>37</v>
      </c>
      <c r="O285" s="19"/>
      <c r="P285" t="s" s="20">
        <v>49</v>
      </c>
      <c r="Q285" t="s" s="20">
        <v>244</v>
      </c>
      <c r="R285" s="34"/>
      <c r="S285" s="22"/>
      <c r="T285" s="23">
        <f>S285*H285*102%</f>
        <v>0</v>
      </c>
      <c r="U285" s="30"/>
      <c r="V285" s="31"/>
    </row>
    <row r="286" ht="13.55" customHeight="1">
      <c r="A286" s="12"/>
      <c r="B286" t="s" s="14">
        <v>579</v>
      </c>
      <c r="C286" t="s" s="16">
        <v>602</v>
      </c>
      <c r="D286" t="s" s="16">
        <v>593</v>
      </c>
      <c r="E286" t="s" s="16">
        <v>579</v>
      </c>
      <c r="F286" t="s" s="16">
        <v>105</v>
      </c>
      <c r="G286" t="s" s="16">
        <v>603</v>
      </c>
      <c r="H286" s="17">
        <f>5*3.14</f>
        <v>15.7</v>
      </c>
      <c r="I286" s="15"/>
      <c r="J286" s="15"/>
      <c r="K286" s="18">
        <v>2</v>
      </c>
      <c r="L286" s="15"/>
      <c r="M286" s="15"/>
      <c r="N286" t="s" s="16">
        <v>34</v>
      </c>
      <c r="O286" s="19"/>
      <c r="P286" t="s" s="20">
        <v>49</v>
      </c>
      <c r="Q286" t="s" s="20">
        <v>244</v>
      </c>
      <c r="R286" t="s" s="21">
        <v>595</v>
      </c>
      <c r="S286" s="22"/>
      <c r="T286" s="23">
        <f>S286*H286*102%</f>
        <v>0</v>
      </c>
      <c r="U286" s="30"/>
      <c r="V286" s="31"/>
    </row>
    <row r="287" ht="13.55" customHeight="1">
      <c r="A287" s="12"/>
      <c r="B287" t="s" s="14">
        <v>579</v>
      </c>
      <c r="C287" t="s" s="16">
        <v>604</v>
      </c>
      <c r="D287" s="36"/>
      <c r="E287" t="s" s="16">
        <v>579</v>
      </c>
      <c r="F287" t="s" s="16">
        <v>105</v>
      </c>
      <c r="G287" t="s" s="26">
        <v>72</v>
      </c>
      <c r="H287" s="17">
        <v>3.3</v>
      </c>
      <c r="I287" s="15"/>
      <c r="J287" s="15"/>
      <c r="K287" s="18">
        <v>6</v>
      </c>
      <c r="L287" s="15"/>
      <c r="M287" s="15"/>
      <c r="N287" t="s" s="16">
        <v>34</v>
      </c>
      <c r="O287" s="27"/>
      <c r="P287" t="s" s="20">
        <v>49</v>
      </c>
      <c r="Q287" t="s" s="20">
        <v>244</v>
      </c>
      <c r="R287" t="s" s="21">
        <v>595</v>
      </c>
      <c r="S287" s="28"/>
      <c r="T287" s="29">
        <f>S287*H287*102%</f>
        <v>0</v>
      </c>
      <c r="U287" s="30"/>
      <c r="V287" s="31"/>
    </row>
    <row r="288" ht="13.55" customHeight="1">
      <c r="A288" s="12"/>
      <c r="B288" t="s" s="14">
        <v>579</v>
      </c>
      <c r="C288" t="s" s="16">
        <v>605</v>
      </c>
      <c r="D288" s="36"/>
      <c r="E288" t="s" s="16">
        <v>579</v>
      </c>
      <c r="F288" t="s" s="16">
        <v>105</v>
      </c>
      <c r="G288" t="s" s="26">
        <v>606</v>
      </c>
      <c r="H288" s="17">
        <f>2.36*6</f>
        <v>14.16</v>
      </c>
      <c r="I288" s="15"/>
      <c r="J288" s="15"/>
      <c r="K288" s="18">
        <v>2</v>
      </c>
      <c r="L288" s="15"/>
      <c r="M288" s="15"/>
      <c r="N288" t="s" s="16">
        <v>37</v>
      </c>
      <c r="O288" s="27"/>
      <c r="P288" t="s" s="20">
        <v>49</v>
      </c>
      <c r="Q288" t="s" s="20">
        <v>244</v>
      </c>
      <c r="R288" s="34"/>
      <c r="S288" s="28"/>
      <c r="T288" s="29">
        <f>S288*H288*102%</f>
        <v>0</v>
      </c>
      <c r="U288" s="30"/>
      <c r="V288" s="31"/>
    </row>
    <row r="289" ht="13.55" customHeight="1">
      <c r="A289" s="12"/>
      <c r="B289" t="s" s="14">
        <v>579</v>
      </c>
      <c r="C289" t="s" s="16">
        <v>607</v>
      </c>
      <c r="D289" s="36"/>
      <c r="E289" t="s" s="16">
        <v>579</v>
      </c>
      <c r="F289" t="s" s="16">
        <v>105</v>
      </c>
      <c r="G289" t="s" s="26">
        <v>505</v>
      </c>
      <c r="H289" s="17">
        <v>5.05</v>
      </c>
      <c r="I289" s="15"/>
      <c r="J289" s="15"/>
      <c r="K289" s="18">
        <v>6</v>
      </c>
      <c r="L289" s="15"/>
      <c r="M289" s="15"/>
      <c r="N289" t="s" s="16">
        <v>37</v>
      </c>
      <c r="O289" s="27"/>
      <c r="P289" t="s" s="20">
        <v>49</v>
      </c>
      <c r="Q289" t="s" s="20">
        <v>244</v>
      </c>
      <c r="R289" s="34"/>
      <c r="S289" s="28"/>
      <c r="T289" s="29">
        <f>S289*H289*102%</f>
        <v>0</v>
      </c>
      <c r="U289" s="30"/>
      <c r="V289" s="31"/>
    </row>
    <row r="290" ht="13.55" customHeight="1">
      <c r="A290" s="12"/>
      <c r="B290" t="s" s="14">
        <v>579</v>
      </c>
      <c r="C290" t="s" s="16">
        <v>608</v>
      </c>
      <c r="D290" s="36"/>
      <c r="E290" t="s" s="16">
        <v>579</v>
      </c>
      <c r="F290" t="s" s="16">
        <v>105</v>
      </c>
      <c r="G290" t="s" s="26">
        <v>442</v>
      </c>
      <c r="H290" s="17">
        <v>3.7</v>
      </c>
      <c r="I290" s="15"/>
      <c r="J290" s="15"/>
      <c r="K290" s="18">
        <v>6</v>
      </c>
      <c r="L290" s="15"/>
      <c r="M290" s="15"/>
      <c r="N290" t="s" s="16">
        <v>37</v>
      </c>
      <c r="O290" s="27"/>
      <c r="P290" t="s" s="20">
        <v>49</v>
      </c>
      <c r="Q290" t="s" s="20">
        <v>244</v>
      </c>
      <c r="R290" s="34"/>
      <c r="S290" s="28"/>
      <c r="T290" s="29">
        <f>S290*H290*102%</f>
        <v>0</v>
      </c>
      <c r="U290" s="30"/>
      <c r="V290" s="31"/>
    </row>
    <row r="291" ht="13.55" customHeight="1">
      <c r="A291" s="12"/>
      <c r="B291" t="s" s="14">
        <v>579</v>
      </c>
      <c r="C291" t="s" s="16">
        <v>609</v>
      </c>
      <c r="D291" t="s" s="16">
        <v>610</v>
      </c>
      <c r="E291" t="s" s="16">
        <v>579</v>
      </c>
      <c r="F291" t="s" s="16">
        <v>105</v>
      </c>
      <c r="G291" t="s" s="26">
        <v>101</v>
      </c>
      <c r="H291" s="17">
        <v>3.7</v>
      </c>
      <c r="I291" s="15"/>
      <c r="J291" s="15"/>
      <c r="K291" s="18">
        <v>6</v>
      </c>
      <c r="L291" s="15"/>
      <c r="M291" s="15"/>
      <c r="N291" t="s" s="16">
        <v>66</v>
      </c>
      <c r="O291" s="27"/>
      <c r="P291" t="s" s="20">
        <v>49</v>
      </c>
      <c r="Q291" t="s" s="20">
        <v>244</v>
      </c>
      <c r="R291" s="34"/>
      <c r="S291" s="28"/>
      <c r="T291" s="29">
        <f>S291*H291*102%</f>
        <v>0</v>
      </c>
      <c r="U291" s="30"/>
      <c r="V291" s="31"/>
    </row>
    <row r="292" ht="13.55" customHeight="1">
      <c r="A292" s="12"/>
      <c r="B292" t="s" s="14">
        <v>579</v>
      </c>
      <c r="C292" t="s" s="16">
        <v>611</v>
      </c>
      <c r="D292" t="s" s="16">
        <v>612</v>
      </c>
      <c r="E292" t="s" s="16">
        <v>579</v>
      </c>
      <c r="F292" t="s" s="16">
        <v>105</v>
      </c>
      <c r="G292" t="s" s="16">
        <v>101</v>
      </c>
      <c r="H292" s="17">
        <v>3.7</v>
      </c>
      <c r="I292" s="15"/>
      <c r="J292" s="15"/>
      <c r="K292" s="18">
        <v>6</v>
      </c>
      <c r="L292" s="15"/>
      <c r="M292" s="15"/>
      <c r="N292" t="s" s="16">
        <v>66</v>
      </c>
      <c r="O292" s="19"/>
      <c r="P292" t="s" s="20">
        <v>49</v>
      </c>
      <c r="Q292" t="s" s="20">
        <v>244</v>
      </c>
      <c r="R292" s="34"/>
      <c r="S292" s="22"/>
      <c r="T292" s="23">
        <f>S292*H292*102%</f>
        <v>0</v>
      </c>
      <c r="U292" s="30"/>
      <c r="V292" s="31"/>
    </row>
    <row r="293" ht="13.55" customHeight="1">
      <c r="A293" s="12"/>
      <c r="B293" t="s" s="14">
        <v>579</v>
      </c>
      <c r="C293" t="s" s="16">
        <v>613</v>
      </c>
      <c r="D293" s="36"/>
      <c r="E293" t="s" s="16">
        <v>579</v>
      </c>
      <c r="F293" t="s" s="16">
        <v>105</v>
      </c>
      <c r="G293" t="s" s="16">
        <v>448</v>
      </c>
      <c r="H293" s="17">
        <v>3.03</v>
      </c>
      <c r="I293" s="15"/>
      <c r="J293" s="15"/>
      <c r="K293" s="18">
        <v>6</v>
      </c>
      <c r="L293" s="15"/>
      <c r="M293" s="15"/>
      <c r="N293" t="s" s="16">
        <v>37</v>
      </c>
      <c r="O293" s="19"/>
      <c r="P293" t="s" s="20">
        <v>49</v>
      </c>
      <c r="Q293" t="s" s="20">
        <v>244</v>
      </c>
      <c r="R293" s="34"/>
      <c r="S293" s="22"/>
      <c r="T293" s="23">
        <f>S293*H293*102%</f>
        <v>0</v>
      </c>
      <c r="U293" s="30"/>
      <c r="V293" s="31"/>
    </row>
    <row r="294" ht="13.55" customHeight="1">
      <c r="A294" s="12"/>
      <c r="B294" t="s" s="14">
        <v>579</v>
      </c>
      <c r="C294" t="s" s="16">
        <v>614</v>
      </c>
      <c r="D294" t="s" s="16">
        <v>593</v>
      </c>
      <c r="E294" t="s" s="16">
        <v>579</v>
      </c>
      <c r="F294" t="s" s="16">
        <v>105</v>
      </c>
      <c r="G294" t="s" s="16">
        <v>615</v>
      </c>
      <c r="H294" s="17">
        <f>6*3.18</f>
        <v>19.08</v>
      </c>
      <c r="I294" s="15"/>
      <c r="J294" s="15"/>
      <c r="K294" s="18">
        <v>2</v>
      </c>
      <c r="L294" s="15"/>
      <c r="M294" s="15"/>
      <c r="N294" t="s" s="16">
        <v>37</v>
      </c>
      <c r="O294" s="19"/>
      <c r="P294" t="s" s="20">
        <v>49</v>
      </c>
      <c r="Q294" t="s" s="20">
        <v>244</v>
      </c>
      <c r="R294" s="34"/>
      <c r="S294" s="22"/>
      <c r="T294" s="23">
        <f>S294*H294*102%</f>
        <v>0</v>
      </c>
      <c r="U294" s="30"/>
      <c r="V294" s="31"/>
    </row>
    <row r="295" ht="13.55" customHeight="1">
      <c r="A295" s="12"/>
      <c r="B295" t="s" s="14">
        <v>616</v>
      </c>
      <c r="C295" t="s" s="16">
        <v>617</v>
      </c>
      <c r="D295" s="15"/>
      <c r="E295" t="s" s="16">
        <v>616</v>
      </c>
      <c r="F295" t="s" s="16">
        <v>618</v>
      </c>
      <c r="G295" t="s" s="16">
        <v>133</v>
      </c>
      <c r="H295" s="17">
        <f>4.1*102.5%+0.5</f>
        <v>4.7025</v>
      </c>
      <c r="I295" s="15"/>
      <c r="J295" s="15"/>
      <c r="K295" s="18">
        <v>1</v>
      </c>
      <c r="L295" s="15"/>
      <c r="M295" s="15"/>
      <c r="N295" t="s" s="16">
        <v>47</v>
      </c>
      <c r="O295" s="19"/>
      <c r="P295" t="s" s="20">
        <v>49</v>
      </c>
      <c r="Q295" t="s" s="20">
        <v>244</v>
      </c>
      <c r="R295" s="34"/>
      <c r="S295" s="22"/>
      <c r="T295" s="23">
        <f>S295*H295*102%</f>
        <v>0</v>
      </c>
      <c r="U295" s="30"/>
      <c r="V295" s="31"/>
    </row>
    <row r="296" ht="13.55" customHeight="1">
      <c r="A296" s="12"/>
      <c r="B296" t="s" s="14">
        <v>616</v>
      </c>
      <c r="C296" t="s" s="16">
        <v>619</v>
      </c>
      <c r="D296" t="s" s="16">
        <v>620</v>
      </c>
      <c r="E296" t="s" s="16">
        <v>616</v>
      </c>
      <c r="F296" t="s" s="16">
        <v>618</v>
      </c>
      <c r="G296" t="s" s="16">
        <v>72</v>
      </c>
      <c r="H296" s="17">
        <f>3.3/1.5</f>
        <v>2.2</v>
      </c>
      <c r="I296" s="15"/>
      <c r="J296" s="15"/>
      <c r="K296" s="18">
        <v>1</v>
      </c>
      <c r="L296" s="15"/>
      <c r="M296" s="15"/>
      <c r="N296" t="s" s="16">
        <v>47</v>
      </c>
      <c r="O296" s="19"/>
      <c r="P296" t="s" s="20">
        <v>49</v>
      </c>
      <c r="Q296" t="s" s="20">
        <v>244</v>
      </c>
      <c r="R296" t="s" s="21">
        <v>27</v>
      </c>
      <c r="S296" s="22"/>
      <c r="T296" s="23">
        <f>S296*H296*102%</f>
        <v>0</v>
      </c>
      <c r="U296" s="30"/>
      <c r="V296" s="31"/>
    </row>
    <row r="297" ht="13.55" customHeight="1">
      <c r="A297" s="12"/>
      <c r="B297" t="s" s="14">
        <v>616</v>
      </c>
      <c r="C297" t="s" s="16">
        <v>621</v>
      </c>
      <c r="D297" s="15"/>
      <c r="E297" t="s" s="16">
        <v>616</v>
      </c>
      <c r="F297" t="s" s="16">
        <v>618</v>
      </c>
      <c r="G297" t="s" s="16">
        <v>133</v>
      </c>
      <c r="H297" s="17">
        <f>3.36*102.5%+0.5</f>
        <v>3.944</v>
      </c>
      <c r="I297" s="15"/>
      <c r="J297" s="15"/>
      <c r="K297" s="18">
        <v>1</v>
      </c>
      <c r="L297" s="15"/>
      <c r="M297" s="15"/>
      <c r="N297" t="s" s="16">
        <v>47</v>
      </c>
      <c r="O297" s="19"/>
      <c r="P297" t="s" s="20">
        <v>49</v>
      </c>
      <c r="Q297" t="s" s="20">
        <v>244</v>
      </c>
      <c r="R297" s="34"/>
      <c r="S297" s="22"/>
      <c r="T297" s="23">
        <f>S297*H297*102%</f>
        <v>0</v>
      </c>
      <c r="U297" s="30"/>
      <c r="V297" s="31"/>
    </row>
    <row r="298" ht="13.55" customHeight="1">
      <c r="A298" s="12"/>
      <c r="B298" t="s" s="14">
        <v>616</v>
      </c>
      <c r="C298" t="s" s="16">
        <v>622</v>
      </c>
      <c r="D298" s="15"/>
      <c r="E298" t="s" s="16">
        <v>616</v>
      </c>
      <c r="F298" t="s" s="16">
        <v>618</v>
      </c>
      <c r="G298" t="s" s="16">
        <v>349</v>
      </c>
      <c r="H298" s="17">
        <f>2.42*102.5%+0.5</f>
        <v>2.9805</v>
      </c>
      <c r="I298" s="15"/>
      <c r="J298" s="15"/>
      <c r="K298" s="18">
        <v>1</v>
      </c>
      <c r="L298" s="15"/>
      <c r="M298" s="15"/>
      <c r="N298" t="s" s="16">
        <v>47</v>
      </c>
      <c r="O298" s="19"/>
      <c r="P298" t="s" s="20">
        <v>49</v>
      </c>
      <c r="Q298" t="s" s="20">
        <v>244</v>
      </c>
      <c r="R298" s="34"/>
      <c r="S298" s="22"/>
      <c r="T298" s="23">
        <f>S298*H298*102%</f>
        <v>0</v>
      </c>
      <c r="U298" s="30"/>
      <c r="V298" s="31"/>
    </row>
    <row r="299" ht="13.55" customHeight="1">
      <c r="A299" s="12"/>
      <c r="B299" t="s" s="14">
        <v>616</v>
      </c>
      <c r="C299" t="s" s="16">
        <v>623</v>
      </c>
      <c r="D299" s="15"/>
      <c r="E299" t="s" s="16">
        <v>616</v>
      </c>
      <c r="F299" t="s" s="16">
        <v>618</v>
      </c>
      <c r="G299" t="s" s="16">
        <v>599</v>
      </c>
      <c r="H299" s="17">
        <f>3*102.5%+0.5</f>
        <v>3.575</v>
      </c>
      <c r="I299" s="15"/>
      <c r="J299" s="15"/>
      <c r="K299" s="18">
        <v>1</v>
      </c>
      <c r="L299" s="15"/>
      <c r="M299" s="15"/>
      <c r="N299" t="s" s="16">
        <v>47</v>
      </c>
      <c r="O299" s="19"/>
      <c r="P299" t="s" s="20">
        <v>49</v>
      </c>
      <c r="Q299" t="s" s="20">
        <v>244</v>
      </c>
      <c r="R299" s="34"/>
      <c r="S299" s="22"/>
      <c r="T299" s="23">
        <f>S299*H299*102%</f>
        <v>0</v>
      </c>
      <c r="U299" s="30"/>
      <c r="V299" s="31"/>
    </row>
    <row r="300" ht="13.55" customHeight="1">
      <c r="A300" s="12"/>
      <c r="B300" t="s" s="14">
        <v>616</v>
      </c>
      <c r="C300" t="s" s="16">
        <v>624</v>
      </c>
      <c r="D300" s="15"/>
      <c r="E300" t="s" s="16">
        <v>616</v>
      </c>
      <c r="F300" t="s" s="16">
        <v>618</v>
      </c>
      <c r="G300" t="s" s="16">
        <v>106</v>
      </c>
      <c r="H300" s="17">
        <f>11.4*102.5%+1</f>
        <v>12.685</v>
      </c>
      <c r="I300" s="15"/>
      <c r="J300" s="15"/>
      <c r="K300" s="18">
        <v>1</v>
      </c>
      <c r="L300" s="15"/>
      <c r="M300" s="15"/>
      <c r="N300" t="s" s="16">
        <v>47</v>
      </c>
      <c r="O300" s="19"/>
      <c r="P300" t="s" s="20">
        <v>49</v>
      </c>
      <c r="Q300" t="s" s="20">
        <v>244</v>
      </c>
      <c r="R300" s="34"/>
      <c r="S300" s="22"/>
      <c r="T300" s="23">
        <f>S300*H300*102%</f>
        <v>0</v>
      </c>
      <c r="U300" s="30"/>
      <c r="V300" s="31"/>
    </row>
    <row r="301" ht="13.55" customHeight="1">
      <c r="A301" s="12"/>
      <c r="B301" t="s" s="14">
        <v>625</v>
      </c>
      <c r="C301" t="s" s="16">
        <v>626</v>
      </c>
      <c r="D301" s="36"/>
      <c r="E301" t="s" s="16">
        <v>625</v>
      </c>
      <c r="F301" t="s" s="16">
        <v>627</v>
      </c>
      <c r="G301" t="s" s="16">
        <v>471</v>
      </c>
      <c r="H301" s="17">
        <f t="shared" si="427" ref="H301:H302">15*90%</f>
        <v>13.5</v>
      </c>
      <c r="I301" s="15"/>
      <c r="J301" s="15"/>
      <c r="K301" s="18">
        <v>1</v>
      </c>
      <c r="L301" s="15"/>
      <c r="M301" s="15"/>
      <c r="N301" t="s" s="16">
        <v>85</v>
      </c>
      <c r="O301" s="19"/>
      <c r="P301" t="s" s="20">
        <v>49</v>
      </c>
      <c r="Q301" t="s" s="20">
        <v>267</v>
      </c>
      <c r="R301" t="s" s="21">
        <v>27</v>
      </c>
      <c r="S301" s="22"/>
      <c r="T301" s="23">
        <f>S301*H301*102%</f>
        <v>0</v>
      </c>
      <c r="U301" s="30"/>
      <c r="V301" s="31"/>
    </row>
    <row r="302" ht="13.55" customHeight="1">
      <c r="A302" s="12"/>
      <c r="B302" t="s" s="14">
        <v>625</v>
      </c>
      <c r="C302" t="s" s="16">
        <v>628</v>
      </c>
      <c r="D302" s="36"/>
      <c r="E302" t="s" s="16">
        <v>625</v>
      </c>
      <c r="F302" t="s" s="16">
        <v>627</v>
      </c>
      <c r="G302" t="s" s="16">
        <v>471</v>
      </c>
      <c r="H302" s="17">
        <f t="shared" si="427"/>
        <v>13.5</v>
      </c>
      <c r="I302" s="15"/>
      <c r="J302" s="15"/>
      <c r="K302" s="18">
        <v>1</v>
      </c>
      <c r="L302" s="15"/>
      <c r="M302" s="15"/>
      <c r="N302" t="s" s="16">
        <v>85</v>
      </c>
      <c r="O302" s="19"/>
      <c r="P302" t="s" s="20">
        <v>49</v>
      </c>
      <c r="Q302" t="s" s="20">
        <v>267</v>
      </c>
      <c r="R302" t="s" s="21">
        <v>27</v>
      </c>
      <c r="S302" s="22"/>
      <c r="T302" s="23">
        <f>S302*H302*102%</f>
        <v>0</v>
      </c>
      <c r="U302" s="30"/>
      <c r="V302" s="31"/>
    </row>
    <row r="303" ht="13.55" customHeight="1">
      <c r="A303" s="12"/>
      <c r="B303" t="s" s="14">
        <v>625</v>
      </c>
      <c r="C303" t="s" s="16">
        <v>629</v>
      </c>
      <c r="D303" t="s" s="16">
        <v>630</v>
      </c>
      <c r="E303" t="s" s="16">
        <v>625</v>
      </c>
      <c r="F303" t="s" s="16">
        <v>627</v>
      </c>
      <c r="G303" t="s" s="16">
        <v>471</v>
      </c>
      <c r="H303" s="17">
        <f t="shared" si="431" ref="H303:H305">14*90%</f>
        <v>12.6</v>
      </c>
      <c r="I303" s="15"/>
      <c r="J303" s="15"/>
      <c r="K303" s="18">
        <v>1</v>
      </c>
      <c r="L303" s="15"/>
      <c r="M303" s="15"/>
      <c r="N303" t="s" s="16">
        <v>85</v>
      </c>
      <c r="O303" s="19"/>
      <c r="P303" t="s" s="20">
        <v>49</v>
      </c>
      <c r="Q303" t="s" s="20">
        <v>267</v>
      </c>
      <c r="R303" t="s" s="21">
        <v>27</v>
      </c>
      <c r="S303" s="22"/>
      <c r="T303" s="23">
        <f>S303*H303*102%</f>
        <v>0</v>
      </c>
      <c r="U303" s="30"/>
      <c r="V303" s="31"/>
    </row>
    <row r="304" ht="13.55" customHeight="1">
      <c r="A304" s="12"/>
      <c r="B304" t="s" s="14">
        <v>625</v>
      </c>
      <c r="C304" t="s" s="16">
        <v>631</v>
      </c>
      <c r="D304" s="36"/>
      <c r="E304" t="s" s="16">
        <v>625</v>
      </c>
      <c r="F304" t="s" s="16">
        <v>627</v>
      </c>
      <c r="G304" t="s" s="16">
        <v>471</v>
      </c>
      <c r="H304" s="17">
        <f t="shared" si="431"/>
        <v>12.6</v>
      </c>
      <c r="I304" s="15"/>
      <c r="J304" s="15"/>
      <c r="K304" s="18">
        <v>1</v>
      </c>
      <c r="L304" s="15"/>
      <c r="M304" s="15"/>
      <c r="N304" t="s" s="16">
        <v>85</v>
      </c>
      <c r="O304" s="19"/>
      <c r="P304" t="s" s="20">
        <v>49</v>
      </c>
      <c r="Q304" t="s" s="20">
        <v>267</v>
      </c>
      <c r="R304" t="s" s="21">
        <v>27</v>
      </c>
      <c r="S304" s="22"/>
      <c r="T304" s="23">
        <f>S304*H304*102%</f>
        <v>0</v>
      </c>
      <c r="U304" s="30"/>
      <c r="V304" s="31"/>
    </row>
    <row r="305" ht="13.55" customHeight="1">
      <c r="A305" s="12"/>
      <c r="B305" t="s" s="14">
        <v>625</v>
      </c>
      <c r="C305" t="s" s="16">
        <v>632</v>
      </c>
      <c r="D305" t="s" s="16">
        <v>633</v>
      </c>
      <c r="E305" t="s" s="16">
        <v>625</v>
      </c>
      <c r="F305" t="s" s="16">
        <v>627</v>
      </c>
      <c r="G305" t="s" s="16">
        <v>471</v>
      </c>
      <c r="H305" s="17">
        <f t="shared" si="431"/>
        <v>12.6</v>
      </c>
      <c r="I305" s="15"/>
      <c r="J305" s="15"/>
      <c r="K305" s="18">
        <v>1</v>
      </c>
      <c r="L305" s="15"/>
      <c r="M305" s="15"/>
      <c r="N305" t="s" s="16">
        <v>85</v>
      </c>
      <c r="O305" s="19"/>
      <c r="P305" t="s" s="20">
        <v>49</v>
      </c>
      <c r="Q305" t="s" s="20">
        <v>267</v>
      </c>
      <c r="R305" t="s" s="21">
        <v>27</v>
      </c>
      <c r="S305" s="22"/>
      <c r="T305" s="23">
        <f>S305*H305*102%</f>
        <v>0</v>
      </c>
      <c r="U305" s="30"/>
      <c r="V305" s="31"/>
    </row>
    <row r="306" ht="13.55" customHeight="1">
      <c r="A306" s="12"/>
      <c r="B306" t="s" s="14">
        <v>625</v>
      </c>
      <c r="C306" t="s" s="16">
        <v>634</v>
      </c>
      <c r="D306" t="s" s="16">
        <v>635</v>
      </c>
      <c r="E306" t="s" s="16">
        <v>625</v>
      </c>
      <c r="F306" t="s" s="16">
        <v>627</v>
      </c>
      <c r="G306" t="s" s="16">
        <v>636</v>
      </c>
      <c r="H306" s="17">
        <f>18*90%</f>
        <v>16.2</v>
      </c>
      <c r="I306" s="15"/>
      <c r="J306" s="15"/>
      <c r="K306" s="18">
        <v>1</v>
      </c>
      <c r="L306" s="15"/>
      <c r="M306" s="15"/>
      <c r="N306" t="s" s="16">
        <v>85</v>
      </c>
      <c r="O306" s="19"/>
      <c r="P306" t="s" s="20">
        <v>49</v>
      </c>
      <c r="Q306" t="s" s="20">
        <v>267</v>
      </c>
      <c r="R306" t="s" s="21">
        <v>27</v>
      </c>
      <c r="S306" s="22"/>
      <c r="T306" s="23">
        <f>S306*H306*102%</f>
        <v>0</v>
      </c>
      <c r="U306" s="30"/>
      <c r="V306" s="31"/>
    </row>
    <row r="307" ht="13.55" customHeight="1">
      <c r="A307" s="12"/>
      <c r="B307" t="s" s="14">
        <v>637</v>
      </c>
      <c r="C307" t="s" s="16">
        <v>638</v>
      </c>
      <c r="D307" s="15"/>
      <c r="E307" t="s" s="16">
        <v>637</v>
      </c>
      <c r="F307" t="s" s="16">
        <v>216</v>
      </c>
      <c r="G307" t="s" s="16">
        <v>72</v>
      </c>
      <c r="H307" s="17">
        <v>14.5</v>
      </c>
      <c r="I307" s="15"/>
      <c r="J307" s="15"/>
      <c r="K307" s="18">
        <v>1</v>
      </c>
      <c r="L307" s="15"/>
      <c r="M307" s="15"/>
      <c r="N307" t="s" s="16">
        <v>102</v>
      </c>
      <c r="O307" s="19"/>
      <c r="P307" t="s" s="20">
        <v>49</v>
      </c>
      <c r="Q307" t="s" s="20">
        <v>425</v>
      </c>
      <c r="R307" s="34"/>
      <c r="S307" s="22"/>
      <c r="T307" s="23">
        <f>S307*H307*102%</f>
        <v>0</v>
      </c>
      <c r="U307" s="30"/>
      <c r="V307" s="31"/>
    </row>
    <row r="308" ht="13.55" customHeight="1">
      <c r="A308" s="12"/>
      <c r="B308" s="38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9"/>
      <c r="P308" s="39"/>
      <c r="Q308" s="39"/>
      <c r="R308" s="34"/>
      <c r="S308" s="22"/>
      <c r="T308" s="23">
        <f>S308*H308*102%</f>
        <v>0</v>
      </c>
      <c r="U308" s="30"/>
      <c r="V308" s="31"/>
    </row>
    <row r="309" ht="13.55" customHeight="1">
      <c r="A309" s="12"/>
      <c r="B309" s="38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9"/>
      <c r="P309" s="39"/>
      <c r="Q309" s="39"/>
      <c r="R309" s="34"/>
      <c r="S309" s="22"/>
      <c r="T309" s="23">
        <f>S309*H309*102%</f>
        <v>0</v>
      </c>
      <c r="U309" s="30"/>
      <c r="V309" s="31"/>
    </row>
    <row r="310" ht="13.55" customHeight="1">
      <c r="A310" s="12"/>
      <c r="B310" s="38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9"/>
      <c r="P310" s="39"/>
      <c r="Q310" s="39"/>
      <c r="R310" s="34"/>
      <c r="S310" s="22"/>
      <c r="T310" s="23">
        <f>S310*H310*102%</f>
        <v>0</v>
      </c>
      <c r="U310" s="30"/>
      <c r="V310" s="31"/>
    </row>
    <row r="311" ht="13.55" customHeight="1">
      <c r="A311" s="12"/>
      <c r="B311" s="38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9"/>
      <c r="P311" s="39"/>
      <c r="Q311" s="39"/>
      <c r="R311" s="34"/>
      <c r="S311" s="22"/>
      <c r="T311" s="23">
        <f>S311*H311*102%</f>
        <v>0</v>
      </c>
      <c r="U311" s="30"/>
      <c r="V311" s="31"/>
    </row>
    <row r="312" ht="13.55" customHeight="1">
      <c r="A312" s="12"/>
      <c r="B312" s="38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9"/>
      <c r="P312" s="39"/>
      <c r="Q312" s="39"/>
      <c r="R312" s="34"/>
      <c r="S312" s="22"/>
      <c r="T312" s="23">
        <f>S312*H312*102%</f>
        <v>0</v>
      </c>
      <c r="U312" s="30"/>
      <c r="V312" s="31"/>
    </row>
    <row r="313" ht="13.55" customHeight="1">
      <c r="A313" s="12"/>
      <c r="B313" s="38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9"/>
      <c r="P313" s="39"/>
      <c r="Q313" s="39"/>
      <c r="R313" s="34"/>
      <c r="S313" s="22"/>
      <c r="T313" s="23">
        <f>S313*H313*102%</f>
        <v>0</v>
      </c>
      <c r="U313" s="30"/>
      <c r="V313" s="31"/>
    </row>
    <row r="314" ht="13.55" customHeight="1">
      <c r="A314" s="12"/>
      <c r="B314" s="38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9"/>
      <c r="P314" s="39"/>
      <c r="Q314" s="39"/>
      <c r="R314" s="34"/>
      <c r="S314" s="22"/>
      <c r="T314" s="23">
        <f>S314*H314*102%</f>
        <v>0</v>
      </c>
      <c r="U314" s="30"/>
      <c r="V314" s="31"/>
    </row>
    <row r="315" ht="13.55" customHeight="1">
      <c r="A315" s="12"/>
      <c r="B315" s="38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9"/>
      <c r="P315" s="39"/>
      <c r="Q315" s="39"/>
      <c r="R315" s="34"/>
      <c r="S315" s="22"/>
      <c r="T315" s="23">
        <f>S315*H315*102%</f>
        <v>0</v>
      </c>
      <c r="U315" s="30"/>
      <c r="V315" s="31"/>
    </row>
    <row r="316" ht="13.55" customHeight="1">
      <c r="A316" s="12"/>
      <c r="B316" s="38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9"/>
      <c r="P316" s="39"/>
      <c r="Q316" s="39"/>
      <c r="R316" s="34"/>
      <c r="S316" s="22"/>
      <c r="T316" s="23">
        <f>S316*H316*102%</f>
        <v>0</v>
      </c>
      <c r="U316" s="30"/>
      <c r="V316" s="31"/>
    </row>
    <row r="317" ht="13.55" customHeight="1">
      <c r="A317" s="12"/>
      <c r="B317" s="38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9"/>
      <c r="P317" s="39"/>
      <c r="Q317" s="39"/>
      <c r="R317" s="34"/>
      <c r="S317" s="22"/>
      <c r="T317" s="23">
        <f>S317*H317*102%</f>
        <v>0</v>
      </c>
      <c r="U317" s="30"/>
      <c r="V317" s="31"/>
    </row>
    <row r="318" ht="13.55" customHeight="1">
      <c r="A318" s="12"/>
      <c r="B318" s="38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9"/>
      <c r="P318" s="39"/>
      <c r="Q318" s="39"/>
      <c r="R318" s="34"/>
      <c r="S318" s="22"/>
      <c r="T318" s="23">
        <f>S318*H318*102%</f>
        <v>0</v>
      </c>
      <c r="U318" s="30"/>
      <c r="V318" s="31"/>
    </row>
    <row r="319" ht="13.55" customHeight="1">
      <c r="A319" s="12"/>
      <c r="B319" s="38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9"/>
      <c r="P319" s="39"/>
      <c r="Q319" s="39"/>
      <c r="R319" s="34"/>
      <c r="S319" s="22"/>
      <c r="T319" s="23">
        <f>S319*H319*102%</f>
        <v>0</v>
      </c>
      <c r="U319" s="30"/>
      <c r="V319" s="31"/>
    </row>
    <row r="320" ht="13.55" customHeight="1">
      <c r="A320" s="12"/>
      <c r="B320" s="38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9"/>
      <c r="P320" s="39"/>
      <c r="Q320" s="39"/>
      <c r="R320" s="34"/>
      <c r="S320" s="22"/>
      <c r="T320" s="23">
        <f>S320*H320*102%</f>
        <v>0</v>
      </c>
      <c r="U320" s="30"/>
      <c r="V320" s="31"/>
    </row>
    <row r="321" ht="13.55" customHeight="1">
      <c r="A321" s="12"/>
      <c r="B321" s="38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9"/>
      <c r="P321" s="39"/>
      <c r="Q321" s="39"/>
      <c r="R321" s="34"/>
      <c r="S321" s="22"/>
      <c r="T321" s="23">
        <f>S321*H321*102%</f>
        <v>0</v>
      </c>
      <c r="U321" s="30"/>
      <c r="V321" s="31"/>
    </row>
    <row r="322" ht="13.55" customHeight="1">
      <c r="A322" s="12"/>
      <c r="B322" s="38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9"/>
      <c r="P322" s="39"/>
      <c r="Q322" s="39"/>
      <c r="R322" s="34"/>
      <c r="S322" s="22"/>
      <c r="T322" s="23">
        <f>S322*H322*102%</f>
        <v>0</v>
      </c>
      <c r="U322" s="30"/>
      <c r="V322" s="31"/>
    </row>
    <row r="323" ht="13.55" customHeight="1">
      <c r="A323" s="12"/>
      <c r="B323" s="38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9"/>
      <c r="P323" s="39"/>
      <c r="Q323" s="39"/>
      <c r="R323" s="34"/>
      <c r="S323" s="22"/>
      <c r="T323" s="23">
        <f>S323*H323*102%</f>
        <v>0</v>
      </c>
      <c r="U323" s="30"/>
      <c r="V323" s="31"/>
    </row>
    <row r="324" ht="13.55" customHeight="1">
      <c r="A324" s="12"/>
      <c r="B324" s="38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9"/>
      <c r="P324" s="39"/>
      <c r="Q324" s="39"/>
      <c r="R324" s="34"/>
      <c r="S324" s="22"/>
      <c r="T324" s="23">
        <f>S324*H324*102%</f>
        <v>0</v>
      </c>
      <c r="U324" s="30"/>
      <c r="V324" s="31"/>
    </row>
    <row r="325" ht="13.55" customHeight="1">
      <c r="A325" s="12"/>
      <c r="B325" s="38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9"/>
      <c r="P325" s="39"/>
      <c r="Q325" s="39"/>
      <c r="R325" s="34"/>
      <c r="S325" s="22"/>
      <c r="T325" s="23">
        <f>S325*H325*102%</f>
        <v>0</v>
      </c>
      <c r="U325" s="30"/>
      <c r="V325" s="31"/>
    </row>
    <row r="326" ht="13.55" customHeight="1">
      <c r="A326" s="12"/>
      <c r="B326" s="38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9"/>
      <c r="P326" s="39"/>
      <c r="Q326" s="39"/>
      <c r="R326" s="34"/>
      <c r="S326" s="22"/>
      <c r="T326" s="23">
        <f>S326*H326*102%</f>
        <v>0</v>
      </c>
      <c r="U326" s="30"/>
      <c r="V326" s="31"/>
    </row>
    <row r="327" ht="13.55" customHeight="1">
      <c r="A327" s="12"/>
      <c r="B327" s="38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9"/>
      <c r="P327" s="39"/>
      <c r="Q327" s="39"/>
      <c r="R327" s="34"/>
      <c r="S327" s="22"/>
      <c r="T327" s="23">
        <f>S327*H327*102%</f>
        <v>0</v>
      </c>
      <c r="U327" s="30"/>
      <c r="V327" s="31"/>
    </row>
    <row r="328" ht="13.55" customHeight="1">
      <c r="A328" s="12"/>
      <c r="B328" s="38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9"/>
      <c r="P328" s="39"/>
      <c r="Q328" s="39"/>
      <c r="R328" s="34"/>
      <c r="S328" s="22"/>
      <c r="T328" s="23">
        <f>S328*H328*102%</f>
        <v>0</v>
      </c>
      <c r="U328" s="30"/>
      <c r="V328" s="31"/>
    </row>
    <row r="329" ht="13.55" customHeight="1">
      <c r="A329" s="12"/>
      <c r="B329" s="38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9"/>
      <c r="P329" s="39"/>
      <c r="Q329" s="39"/>
      <c r="R329" s="34"/>
      <c r="S329" s="22"/>
      <c r="T329" s="23">
        <f>S329*H329*102%</f>
        <v>0</v>
      </c>
      <c r="U329" s="30"/>
      <c r="V329" s="31"/>
    </row>
    <row r="330" ht="13.55" customHeight="1">
      <c r="A330" s="12"/>
      <c r="B330" s="38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9"/>
      <c r="P330" s="39"/>
      <c r="Q330" s="39"/>
      <c r="R330" s="34"/>
      <c r="S330" s="22"/>
      <c r="T330" s="23">
        <f>S330*H330*102%</f>
        <v>0</v>
      </c>
      <c r="U330" s="30"/>
      <c r="V330" s="31"/>
    </row>
    <row r="331" ht="13.55" customHeight="1">
      <c r="A331" s="12"/>
      <c r="B331" s="38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9"/>
      <c r="P331" s="39"/>
      <c r="Q331" s="39"/>
      <c r="R331" s="34"/>
      <c r="S331" s="22"/>
      <c r="T331" s="23">
        <f>S331*H331*102%</f>
        <v>0</v>
      </c>
      <c r="U331" s="30"/>
      <c r="V331" s="31"/>
    </row>
    <row r="332" ht="13.55" customHeight="1">
      <c r="A332" s="12"/>
      <c r="B332" s="38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9"/>
      <c r="P332" s="39"/>
      <c r="Q332" s="39"/>
      <c r="R332" s="34"/>
      <c r="S332" s="22"/>
      <c r="T332" s="23">
        <f>S332*H332*102%</f>
        <v>0</v>
      </c>
      <c r="U332" s="30"/>
      <c r="V332" s="31"/>
    </row>
    <row r="333" ht="13.55" customHeight="1">
      <c r="A333" s="12"/>
      <c r="B333" s="38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9"/>
      <c r="P333" s="39"/>
      <c r="Q333" s="39"/>
      <c r="R333" s="34"/>
      <c r="S333" s="22"/>
      <c r="T333" s="23">
        <f>S333*H333*102%</f>
        <v>0</v>
      </c>
      <c r="U333" s="30"/>
      <c r="V333" s="31"/>
    </row>
    <row r="334" ht="13.55" customHeight="1">
      <c r="A334" s="12"/>
      <c r="B334" s="38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9"/>
      <c r="P334" s="39"/>
      <c r="Q334" s="39"/>
      <c r="R334" s="34"/>
      <c r="S334" s="22"/>
      <c r="T334" s="23">
        <f>S334*H334*102%</f>
        <v>0</v>
      </c>
      <c r="U334" s="30"/>
      <c r="V334" s="31"/>
    </row>
    <row r="335" ht="13.55" customHeight="1">
      <c r="A335" s="12"/>
      <c r="B335" s="38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9"/>
      <c r="P335" s="39"/>
      <c r="Q335" s="39"/>
      <c r="R335" s="34"/>
      <c r="S335" s="22"/>
      <c r="T335" s="23">
        <f>S335*H335*102%</f>
        <v>0</v>
      </c>
      <c r="U335" s="30"/>
      <c r="V335" s="31"/>
    </row>
    <row r="336" ht="13.55" customHeight="1">
      <c r="A336" s="12"/>
      <c r="B336" s="38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9"/>
      <c r="P336" s="39"/>
      <c r="Q336" s="39"/>
      <c r="R336" s="34"/>
      <c r="S336" s="22"/>
      <c r="T336" s="23">
        <f>S336*H336*102%</f>
        <v>0</v>
      </c>
      <c r="U336" s="30"/>
      <c r="V336" s="31"/>
    </row>
    <row r="337" ht="13.55" customHeight="1">
      <c r="A337" s="12"/>
      <c r="B337" s="38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9"/>
      <c r="P337" s="39"/>
      <c r="Q337" s="39"/>
      <c r="R337" s="34"/>
      <c r="S337" s="22"/>
      <c r="T337" s="23">
        <f>S337*H337*102%</f>
        <v>0</v>
      </c>
      <c r="U337" s="30"/>
      <c r="V337" s="31"/>
    </row>
    <row r="338" ht="13.55" customHeight="1">
      <c r="A338" s="12"/>
      <c r="B338" s="38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9"/>
      <c r="P338" s="39"/>
      <c r="Q338" s="39"/>
      <c r="R338" s="34"/>
      <c r="S338" s="22"/>
      <c r="T338" s="23">
        <f>S338*H338*102%</f>
        <v>0</v>
      </c>
      <c r="U338" s="30"/>
      <c r="V338" s="31"/>
    </row>
    <row r="339" ht="13.55" customHeight="1">
      <c r="A339" s="12"/>
      <c r="B339" s="38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9"/>
      <c r="P339" s="39"/>
      <c r="Q339" s="39"/>
      <c r="R339" s="34"/>
      <c r="S339" s="22"/>
      <c r="T339" s="23">
        <f>S339*H339*102%</f>
        <v>0</v>
      </c>
      <c r="U339" s="30"/>
      <c r="V339" s="31"/>
    </row>
    <row r="340" ht="13.55" customHeight="1">
      <c r="A340" s="12"/>
      <c r="B340" s="38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9"/>
      <c r="P340" s="39"/>
      <c r="Q340" s="39"/>
      <c r="R340" s="34"/>
      <c r="S340" s="22"/>
      <c r="T340" s="23">
        <f>S340*H340*102%</f>
        <v>0</v>
      </c>
      <c r="U340" s="30"/>
      <c r="V340" s="31"/>
    </row>
    <row r="341" ht="13.55" customHeight="1">
      <c r="A341" s="12"/>
      <c r="B341" s="38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9"/>
      <c r="P341" s="39"/>
      <c r="Q341" s="39"/>
      <c r="R341" s="34"/>
      <c r="S341" s="22"/>
      <c r="T341" s="23">
        <f>S341*H341*102%</f>
        <v>0</v>
      </c>
      <c r="U341" s="30"/>
      <c r="V341" s="31"/>
    </row>
    <row r="342" ht="13.55" customHeight="1">
      <c r="A342" s="12"/>
      <c r="B342" s="38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9"/>
      <c r="P342" s="39"/>
      <c r="Q342" s="39"/>
      <c r="R342" s="34"/>
      <c r="S342" s="22"/>
      <c r="T342" s="23">
        <f>S342*H342*102%</f>
        <v>0</v>
      </c>
      <c r="U342" s="30"/>
      <c r="V342" s="31"/>
    </row>
    <row r="343" ht="13.55" customHeight="1">
      <c r="A343" s="12"/>
      <c r="B343" s="38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9"/>
      <c r="P343" s="39"/>
      <c r="Q343" s="39"/>
      <c r="R343" s="34"/>
      <c r="S343" s="22"/>
      <c r="T343" s="23">
        <f>S343*H343*102%</f>
        <v>0</v>
      </c>
      <c r="U343" s="30"/>
      <c r="V343" s="31"/>
    </row>
    <row r="344" ht="13.55" customHeight="1">
      <c r="A344" s="12"/>
      <c r="B344" s="38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9"/>
      <c r="P344" s="39"/>
      <c r="Q344" s="39"/>
      <c r="R344" s="34"/>
      <c r="S344" s="22"/>
      <c r="T344" s="23">
        <f>S344*H344*102%</f>
        <v>0</v>
      </c>
      <c r="U344" s="30"/>
      <c r="V344" s="31"/>
    </row>
    <row r="345" ht="13.55" customHeight="1">
      <c r="A345" s="12"/>
      <c r="B345" s="38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9"/>
      <c r="P345" s="39"/>
      <c r="Q345" s="39"/>
      <c r="R345" s="34"/>
      <c r="S345" s="22"/>
      <c r="T345" s="23">
        <f>S345*H345*102%</f>
        <v>0</v>
      </c>
      <c r="U345" s="30"/>
      <c r="V345" s="31"/>
    </row>
    <row r="346" ht="13.55" customHeight="1">
      <c r="A346" s="12"/>
      <c r="B346" s="38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9"/>
      <c r="P346" s="39"/>
      <c r="Q346" s="39"/>
      <c r="R346" s="34"/>
      <c r="S346" s="22"/>
      <c r="T346" s="23">
        <f>S346*H346*102%</f>
        <v>0</v>
      </c>
      <c r="U346" s="30"/>
      <c r="V346" s="31"/>
    </row>
    <row r="347" ht="13.55" customHeight="1">
      <c r="A347" s="12"/>
      <c r="B347" s="38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9"/>
      <c r="P347" s="39"/>
      <c r="Q347" s="39"/>
      <c r="R347" s="34"/>
      <c r="S347" s="22"/>
      <c r="T347" s="23">
        <f>S347*H347*102%</f>
        <v>0</v>
      </c>
      <c r="U347" s="30"/>
      <c r="V347" s="31"/>
    </row>
    <row r="348" ht="13.55" customHeight="1">
      <c r="A348" s="12"/>
      <c r="B348" s="38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9"/>
      <c r="P348" s="39"/>
      <c r="Q348" s="39"/>
      <c r="R348" s="34"/>
      <c r="S348" s="22"/>
      <c r="T348" s="23">
        <f>S348*H348*102%</f>
        <v>0</v>
      </c>
      <c r="U348" s="30"/>
      <c r="V348" s="31"/>
    </row>
    <row r="349" ht="13.55" customHeight="1">
      <c r="A349" s="12"/>
      <c r="B349" s="38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9"/>
      <c r="P349" s="39"/>
      <c r="Q349" s="39"/>
      <c r="R349" s="34"/>
      <c r="S349" s="22"/>
      <c r="T349" s="23">
        <f>S349*H349*102%</f>
        <v>0</v>
      </c>
      <c r="U349" s="30"/>
      <c r="V349" s="31"/>
    </row>
    <row r="350" ht="13.55" customHeight="1">
      <c r="A350" s="12"/>
      <c r="B350" s="38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9"/>
      <c r="P350" s="39"/>
      <c r="Q350" s="39"/>
      <c r="R350" s="34"/>
      <c r="S350" s="22"/>
      <c r="T350" s="23">
        <f>S350*H350*102%</f>
        <v>0</v>
      </c>
      <c r="U350" s="30"/>
      <c r="V350" s="31"/>
    </row>
    <row r="351" ht="13.55" customHeight="1">
      <c r="A351" s="12"/>
      <c r="B351" s="38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9"/>
      <c r="P351" s="39"/>
      <c r="Q351" s="39"/>
      <c r="R351" s="34"/>
      <c r="S351" s="22"/>
      <c r="T351" s="23">
        <f>S351*H351*102%</f>
        <v>0</v>
      </c>
      <c r="U351" s="30"/>
      <c r="V351" s="31"/>
    </row>
    <row r="352" ht="13.55" customHeight="1">
      <c r="A352" s="12"/>
      <c r="B352" s="38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9"/>
      <c r="P352" s="39"/>
      <c r="Q352" s="39"/>
      <c r="R352" s="34"/>
      <c r="S352" s="22"/>
      <c r="T352" s="23">
        <f>S352*H352*102%</f>
        <v>0</v>
      </c>
      <c r="U352" s="30"/>
      <c r="V352" s="31"/>
    </row>
    <row r="353" ht="13.55" customHeight="1">
      <c r="A353" s="12"/>
      <c r="B353" s="38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9"/>
      <c r="P353" s="39"/>
      <c r="Q353" s="39"/>
      <c r="R353" s="34"/>
      <c r="S353" s="22"/>
      <c r="T353" s="23">
        <f>S353*H353*102%</f>
        <v>0</v>
      </c>
      <c r="U353" s="30"/>
      <c r="V353" s="31"/>
    </row>
    <row r="354" ht="13.55" customHeight="1">
      <c r="A354" s="12"/>
      <c r="B354" s="38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9"/>
      <c r="P354" s="39"/>
      <c r="Q354" s="39"/>
      <c r="R354" s="34"/>
      <c r="S354" s="22"/>
      <c r="T354" s="23">
        <f>S354*H354*102%</f>
        <v>0</v>
      </c>
      <c r="U354" s="30"/>
      <c r="V354" s="31"/>
    </row>
    <row r="355" ht="13.55" customHeight="1">
      <c r="A355" s="12"/>
      <c r="B355" s="38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9"/>
      <c r="P355" s="39"/>
      <c r="Q355" s="39"/>
      <c r="R355" s="34"/>
      <c r="S355" s="22"/>
      <c r="T355" s="23">
        <f>S355*H355*102%</f>
        <v>0</v>
      </c>
      <c r="U355" s="30"/>
      <c r="V355" s="31"/>
    </row>
    <row r="356" ht="13.55" customHeight="1">
      <c r="A356" s="12"/>
      <c r="B356" s="38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9"/>
      <c r="P356" s="39"/>
      <c r="Q356" s="39"/>
      <c r="R356" s="34"/>
      <c r="S356" s="22"/>
      <c r="T356" s="23">
        <f>S356*H356*102%</f>
        <v>0</v>
      </c>
      <c r="U356" s="30"/>
      <c r="V356" s="31"/>
    </row>
    <row r="357" ht="13.55" customHeight="1">
      <c r="A357" s="12"/>
      <c r="B357" s="38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9"/>
      <c r="P357" s="39"/>
      <c r="Q357" s="39"/>
      <c r="R357" s="34"/>
      <c r="S357" s="22"/>
      <c r="T357" s="23">
        <f>S357*H357*102%</f>
        <v>0</v>
      </c>
      <c r="U357" s="30"/>
      <c r="V357" s="31"/>
    </row>
    <row r="358" ht="13.55" customHeight="1">
      <c r="A358" s="12"/>
      <c r="B358" s="38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9"/>
      <c r="P358" s="39"/>
      <c r="Q358" s="39"/>
      <c r="R358" s="34"/>
      <c r="S358" s="22"/>
      <c r="T358" s="23">
        <f>S358*H358*102%</f>
        <v>0</v>
      </c>
      <c r="U358" s="30"/>
      <c r="V358" s="31"/>
    </row>
    <row r="359" ht="13.55" customHeight="1">
      <c r="A359" s="12"/>
      <c r="B359" s="38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9"/>
      <c r="P359" s="39"/>
      <c r="Q359" s="39"/>
      <c r="R359" s="34"/>
      <c r="S359" s="22"/>
      <c r="T359" s="23">
        <f>S359*H359*102%</f>
        <v>0</v>
      </c>
      <c r="U359" s="30"/>
      <c r="V359" s="31"/>
    </row>
    <row r="360" ht="13.55" customHeight="1">
      <c r="A360" s="12"/>
      <c r="B360" s="38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9"/>
      <c r="P360" s="39"/>
      <c r="Q360" s="39"/>
      <c r="R360" s="34"/>
      <c r="S360" s="22"/>
      <c r="T360" s="23">
        <f>S360*H360*102%</f>
        <v>0</v>
      </c>
      <c r="U360" s="30"/>
      <c r="V360" s="31"/>
    </row>
    <row r="361" ht="13.55" customHeight="1">
      <c r="A361" s="12"/>
      <c r="B361" s="38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9"/>
      <c r="P361" s="39"/>
      <c r="Q361" s="39"/>
      <c r="R361" s="34"/>
      <c r="S361" s="22"/>
      <c r="T361" s="23">
        <f>S361*H361*102%</f>
        <v>0</v>
      </c>
      <c r="U361" s="30"/>
      <c r="V361" s="31"/>
    </row>
    <row r="362" ht="13.55" customHeight="1">
      <c r="A362" s="12"/>
      <c r="B362" s="38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9"/>
      <c r="P362" s="39"/>
      <c r="Q362" s="39"/>
      <c r="R362" s="34"/>
      <c r="S362" s="22"/>
      <c r="T362" s="23">
        <f>S362*H362*102%</f>
        <v>0</v>
      </c>
      <c r="U362" s="30"/>
      <c r="V362" s="31"/>
    </row>
    <row r="363" ht="13.55" customHeight="1">
      <c r="A363" s="12"/>
      <c r="B363" s="38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9"/>
      <c r="P363" s="39"/>
      <c r="Q363" s="39"/>
      <c r="R363" s="34"/>
      <c r="S363" s="22"/>
      <c r="T363" s="23">
        <f>S363*H363*102%</f>
        <v>0</v>
      </c>
      <c r="U363" s="30"/>
      <c r="V363" s="31"/>
    </row>
    <row r="364" ht="13.55" customHeight="1">
      <c r="A364" s="12"/>
      <c r="B364" s="38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9"/>
      <c r="P364" s="39"/>
      <c r="Q364" s="39"/>
      <c r="R364" s="34"/>
      <c r="S364" s="22"/>
      <c r="T364" s="23">
        <f>S364*H364*102%</f>
        <v>0</v>
      </c>
      <c r="U364" s="30"/>
      <c r="V364" s="31"/>
    </row>
    <row r="365" ht="13.55" customHeight="1">
      <c r="A365" s="12"/>
      <c r="B365" s="38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9"/>
      <c r="P365" s="39"/>
      <c r="Q365" s="39"/>
      <c r="R365" s="34"/>
      <c r="S365" s="22"/>
      <c r="T365" s="23">
        <f>S365*H365*102%</f>
        <v>0</v>
      </c>
      <c r="U365" s="30"/>
      <c r="V365" s="31"/>
    </row>
    <row r="366" ht="13.55" customHeight="1">
      <c r="A366" s="12"/>
      <c r="B366" s="38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9"/>
      <c r="P366" s="39"/>
      <c r="Q366" s="39"/>
      <c r="R366" s="34"/>
      <c r="S366" s="22"/>
      <c r="T366" s="23">
        <f>S366*H366*102%</f>
        <v>0</v>
      </c>
      <c r="U366" s="30"/>
      <c r="V366" s="31"/>
    </row>
    <row r="367" ht="13.55" customHeight="1">
      <c r="A367" s="12"/>
      <c r="B367" s="38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9"/>
      <c r="P367" s="39"/>
      <c r="Q367" s="39"/>
      <c r="R367" s="34"/>
      <c r="S367" s="22"/>
      <c r="T367" s="23">
        <f>S367*H367*102%</f>
        <v>0</v>
      </c>
      <c r="U367" s="30"/>
      <c r="V367" s="31"/>
    </row>
    <row r="368" ht="13.55" customHeight="1">
      <c r="A368" s="12"/>
      <c r="B368" s="38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9"/>
      <c r="P368" s="39"/>
      <c r="Q368" s="39"/>
      <c r="R368" s="34"/>
      <c r="S368" s="22"/>
      <c r="T368" s="23">
        <f>S368*H368*102%</f>
        <v>0</v>
      </c>
      <c r="U368" s="30"/>
      <c r="V368" s="31"/>
    </row>
    <row r="369" ht="13.55" customHeight="1">
      <c r="A369" s="12"/>
      <c r="B369" s="38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9"/>
      <c r="P369" s="39"/>
      <c r="Q369" s="39"/>
      <c r="R369" s="34"/>
      <c r="S369" s="22"/>
      <c r="T369" s="23">
        <f>S369*H369*102%</f>
        <v>0</v>
      </c>
      <c r="U369" s="30"/>
      <c r="V369" s="31"/>
    </row>
    <row r="370" ht="13.55" customHeight="1">
      <c r="A370" s="12"/>
      <c r="B370" s="38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9"/>
      <c r="P370" s="39"/>
      <c r="Q370" s="39"/>
      <c r="R370" s="34"/>
      <c r="S370" s="22"/>
      <c r="T370" s="23">
        <f>S370*H370*102%</f>
        <v>0</v>
      </c>
      <c r="U370" s="30"/>
      <c r="V370" s="31"/>
    </row>
    <row r="371" ht="13.55" customHeight="1">
      <c r="A371" s="12"/>
      <c r="B371" s="38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9"/>
      <c r="P371" s="39"/>
      <c r="Q371" s="39"/>
      <c r="R371" s="34"/>
      <c r="S371" s="22"/>
      <c r="T371" s="23">
        <f>S371*H371*102%</f>
        <v>0</v>
      </c>
      <c r="U371" s="30"/>
      <c r="V371" s="31"/>
    </row>
    <row r="372" ht="13.55" customHeight="1">
      <c r="A372" s="12"/>
      <c r="B372" s="38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9"/>
      <c r="P372" s="39"/>
      <c r="Q372" s="39"/>
      <c r="R372" s="34"/>
      <c r="S372" s="22"/>
      <c r="T372" s="23">
        <f>S372*H372*102%</f>
        <v>0</v>
      </c>
      <c r="U372" s="30"/>
      <c r="V372" s="31"/>
    </row>
    <row r="373" ht="13.55" customHeight="1">
      <c r="A373" s="12"/>
      <c r="B373" s="38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9"/>
      <c r="P373" s="39"/>
      <c r="Q373" s="39"/>
      <c r="R373" s="34"/>
      <c r="S373" s="22"/>
      <c r="T373" s="23">
        <f>S373*H373*102%</f>
        <v>0</v>
      </c>
      <c r="U373" s="30"/>
      <c r="V373" s="31"/>
    </row>
    <row r="374" ht="13.55" customHeight="1">
      <c r="A374" s="12"/>
      <c r="B374" s="38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9"/>
      <c r="P374" s="39"/>
      <c r="Q374" s="39"/>
      <c r="R374" s="34"/>
      <c r="S374" s="22"/>
      <c r="T374" s="23">
        <f>S374*H374*102%</f>
        <v>0</v>
      </c>
      <c r="U374" s="30"/>
      <c r="V374" s="31"/>
    </row>
    <row r="375" ht="13.55" customHeight="1">
      <c r="A375" s="12"/>
      <c r="B375" s="38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9"/>
      <c r="P375" s="39"/>
      <c r="Q375" s="39"/>
      <c r="R375" s="34"/>
      <c r="S375" s="22"/>
      <c r="T375" s="23">
        <f>S375*H375*102%</f>
        <v>0</v>
      </c>
      <c r="U375" s="30"/>
      <c r="V375" s="31"/>
    </row>
    <row r="376" ht="13.55" customHeight="1">
      <c r="A376" s="12"/>
      <c r="B376" s="38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9"/>
      <c r="P376" s="39"/>
      <c r="Q376" s="39"/>
      <c r="R376" s="34"/>
      <c r="S376" s="22"/>
      <c r="T376" s="23">
        <f>S376*H376*102%</f>
        <v>0</v>
      </c>
      <c r="U376" s="30"/>
      <c r="V376" s="31"/>
    </row>
    <row r="377" ht="13.55" customHeight="1">
      <c r="A377" s="12"/>
      <c r="B377" s="38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9"/>
      <c r="P377" s="39"/>
      <c r="Q377" s="39"/>
      <c r="R377" s="34"/>
      <c r="S377" s="22"/>
      <c r="T377" s="23">
        <f>S377*H377*102%</f>
        <v>0</v>
      </c>
      <c r="U377" s="30"/>
      <c r="V377" s="31"/>
    </row>
    <row r="378" ht="13.55" customHeight="1">
      <c r="A378" s="12"/>
      <c r="B378" s="38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9"/>
      <c r="P378" s="39"/>
      <c r="Q378" s="39"/>
      <c r="R378" s="34"/>
      <c r="S378" s="22"/>
      <c r="T378" s="23">
        <f>S378*H378*102%</f>
        <v>0</v>
      </c>
      <c r="U378" s="30"/>
      <c r="V378" s="31"/>
    </row>
    <row r="379" ht="13.55" customHeight="1">
      <c r="A379" s="12"/>
      <c r="B379" s="38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9"/>
      <c r="P379" s="39"/>
      <c r="Q379" s="39"/>
      <c r="R379" s="34"/>
      <c r="S379" s="22"/>
      <c r="T379" s="23">
        <f>S379*H379*102%</f>
        <v>0</v>
      </c>
      <c r="U379" s="30"/>
      <c r="V379" s="31"/>
    </row>
    <row r="380" ht="13.55" customHeight="1">
      <c r="A380" s="12"/>
      <c r="B380" s="38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9"/>
      <c r="P380" s="39"/>
      <c r="Q380" s="39"/>
      <c r="R380" s="34"/>
      <c r="S380" s="22"/>
      <c r="T380" s="23">
        <f>S380*H380*102%</f>
        <v>0</v>
      </c>
      <c r="U380" s="30"/>
      <c r="V380" s="31"/>
    </row>
    <row r="381" ht="13.55" customHeight="1">
      <c r="A381" s="12"/>
      <c r="B381" s="38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9"/>
      <c r="P381" s="39"/>
      <c r="Q381" s="39"/>
      <c r="R381" s="34"/>
      <c r="S381" s="22"/>
      <c r="T381" s="23">
        <f>S381*H381*102%</f>
        <v>0</v>
      </c>
      <c r="U381" s="30"/>
      <c r="V381" s="31"/>
    </row>
    <row r="382" ht="13.55" customHeight="1">
      <c r="A382" s="12"/>
      <c r="B382" s="38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9"/>
      <c r="P382" s="39"/>
      <c r="Q382" s="39"/>
      <c r="R382" s="34"/>
      <c r="S382" s="22"/>
      <c r="T382" s="23">
        <f>S382*H382*102%</f>
        <v>0</v>
      </c>
      <c r="U382" s="30"/>
      <c r="V382" s="31"/>
    </row>
    <row r="383" ht="13.55" customHeight="1">
      <c r="A383" s="12"/>
      <c r="B383" s="38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9"/>
      <c r="P383" s="39"/>
      <c r="Q383" s="39"/>
      <c r="R383" s="34"/>
      <c r="S383" s="22"/>
      <c r="T383" s="23">
        <f>S383*H383*102%</f>
        <v>0</v>
      </c>
      <c r="U383" s="30"/>
      <c r="V383" s="31"/>
    </row>
    <row r="384" ht="13.55" customHeight="1">
      <c r="A384" s="12"/>
      <c r="B384" s="38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9"/>
      <c r="P384" s="39"/>
      <c r="Q384" s="39"/>
      <c r="R384" s="34"/>
      <c r="S384" s="22"/>
      <c r="T384" s="23">
        <f>S384*H384*102%</f>
        <v>0</v>
      </c>
      <c r="U384" s="30"/>
      <c r="V384" s="31"/>
    </row>
    <row r="385" ht="13.55" customHeight="1">
      <c r="A385" s="12"/>
      <c r="B385" s="38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9"/>
      <c r="P385" s="39"/>
      <c r="Q385" s="39"/>
      <c r="R385" s="34"/>
      <c r="S385" s="22"/>
      <c r="T385" s="23">
        <f>S385*H385*102%</f>
        <v>0</v>
      </c>
      <c r="U385" s="30"/>
      <c r="V385" s="31"/>
    </row>
    <row r="386" ht="13.55" customHeight="1">
      <c r="A386" s="12"/>
      <c r="B386" s="38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9"/>
      <c r="P386" s="39"/>
      <c r="Q386" s="39"/>
      <c r="R386" s="34"/>
      <c r="S386" s="22"/>
      <c r="T386" s="23">
        <f>S386*H386*102%</f>
        <v>0</v>
      </c>
      <c r="U386" s="30"/>
      <c r="V386" s="31"/>
    </row>
    <row r="387" ht="13.55" customHeight="1">
      <c r="A387" s="12"/>
      <c r="B387" s="38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9"/>
      <c r="P387" s="39"/>
      <c r="Q387" s="39"/>
      <c r="R387" s="34"/>
      <c r="S387" s="22"/>
      <c r="T387" s="23">
        <f>S387*H387*102%</f>
        <v>0</v>
      </c>
      <c r="U387" s="30"/>
      <c r="V387" s="31"/>
    </row>
    <row r="388" ht="13.55" customHeight="1">
      <c r="A388" s="12"/>
      <c r="B388" s="38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9"/>
      <c r="P388" s="39"/>
      <c r="Q388" s="39"/>
      <c r="R388" s="34"/>
      <c r="S388" s="22"/>
      <c r="T388" s="23">
        <f>S388*H388*102%</f>
        <v>0</v>
      </c>
      <c r="U388" s="30"/>
      <c r="V388" s="31"/>
    </row>
    <row r="389" ht="13.55" customHeight="1">
      <c r="A389" s="12"/>
      <c r="B389" s="38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9"/>
      <c r="P389" s="39"/>
      <c r="Q389" s="39"/>
      <c r="R389" s="34"/>
      <c r="S389" s="22"/>
      <c r="T389" s="23">
        <f>S389*H389*102%</f>
        <v>0</v>
      </c>
      <c r="U389" s="30"/>
      <c r="V389" s="31"/>
    </row>
    <row r="390" ht="13.55" customHeight="1">
      <c r="A390" s="12"/>
      <c r="B390" s="38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9"/>
      <c r="P390" s="39"/>
      <c r="Q390" s="39"/>
      <c r="R390" s="34"/>
      <c r="S390" s="22"/>
      <c r="T390" s="23">
        <f>S390*H390*102%</f>
        <v>0</v>
      </c>
      <c r="U390" s="30"/>
      <c r="V390" s="31"/>
    </row>
    <row r="391" ht="13.55" customHeight="1">
      <c r="A391" s="12"/>
      <c r="B391" s="38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9"/>
      <c r="P391" s="39"/>
      <c r="Q391" s="39"/>
      <c r="R391" s="34"/>
      <c r="S391" s="22"/>
      <c r="T391" s="23">
        <f>S391*H391*102%</f>
        <v>0</v>
      </c>
      <c r="U391" s="30"/>
      <c r="V391" s="31"/>
    </row>
    <row r="392" ht="13.55" customHeight="1">
      <c r="A392" s="12"/>
      <c r="B392" s="38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9"/>
      <c r="P392" s="39"/>
      <c r="Q392" s="39"/>
      <c r="R392" s="34"/>
      <c r="S392" s="22"/>
      <c r="T392" s="23">
        <f>S392*H392*102%</f>
        <v>0</v>
      </c>
      <c r="U392" s="30"/>
      <c r="V392" s="31"/>
    </row>
    <row r="393" ht="13.55" customHeight="1">
      <c r="A393" s="12"/>
      <c r="B393" s="38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9"/>
      <c r="P393" s="39"/>
      <c r="Q393" s="39"/>
      <c r="R393" s="34"/>
      <c r="S393" s="22"/>
      <c r="T393" s="23">
        <f>S393*H393*102%</f>
        <v>0</v>
      </c>
      <c r="U393" s="30"/>
      <c r="V393" s="31"/>
    </row>
    <row r="394" ht="13.55" customHeight="1">
      <c r="A394" s="12"/>
      <c r="B394" s="38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9"/>
      <c r="P394" s="39"/>
      <c r="Q394" s="39"/>
      <c r="R394" s="34"/>
      <c r="S394" s="22"/>
      <c r="T394" s="23">
        <f>S394*H394*102%</f>
        <v>0</v>
      </c>
      <c r="U394" s="30"/>
      <c r="V394" s="31"/>
    </row>
    <row r="395" ht="13.55" customHeight="1">
      <c r="A395" s="12"/>
      <c r="B395" s="38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9"/>
      <c r="P395" s="39"/>
      <c r="Q395" s="39"/>
      <c r="R395" s="34"/>
      <c r="S395" s="22"/>
      <c r="T395" s="23">
        <f>S395*H395*102%</f>
        <v>0</v>
      </c>
      <c r="U395" s="30"/>
      <c r="V395" s="31"/>
    </row>
    <row r="396" ht="13.55" customHeight="1">
      <c r="A396" s="12"/>
      <c r="B396" s="38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9"/>
      <c r="P396" s="39"/>
      <c r="Q396" s="39"/>
      <c r="R396" s="34"/>
      <c r="S396" s="22"/>
      <c r="T396" s="23">
        <f>S396*H396*102%</f>
        <v>0</v>
      </c>
      <c r="U396" s="30"/>
      <c r="V396" s="31"/>
    </row>
    <row r="397" ht="13.55" customHeight="1">
      <c r="A397" s="12"/>
      <c r="B397" s="38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9"/>
      <c r="P397" s="39"/>
      <c r="Q397" s="39"/>
      <c r="R397" s="34"/>
      <c r="S397" s="22"/>
      <c r="T397" s="23">
        <f>S397*H397*102%</f>
        <v>0</v>
      </c>
      <c r="U397" s="30"/>
      <c r="V397" s="31"/>
    </row>
    <row r="398" ht="13.55" customHeight="1">
      <c r="A398" s="12"/>
      <c r="B398" s="38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9"/>
      <c r="P398" s="39"/>
      <c r="Q398" s="39"/>
      <c r="R398" s="34"/>
      <c r="S398" s="22"/>
      <c r="T398" s="23">
        <f>S398*H398*102%</f>
        <v>0</v>
      </c>
      <c r="U398" s="30"/>
      <c r="V398" s="31"/>
    </row>
    <row r="399" ht="13.55" customHeight="1">
      <c r="A399" s="12"/>
      <c r="B399" s="38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9"/>
      <c r="P399" s="39"/>
      <c r="Q399" s="39"/>
      <c r="R399" s="34"/>
      <c r="S399" s="22"/>
      <c r="T399" s="23">
        <f>S399*H399*102%</f>
        <v>0</v>
      </c>
      <c r="U399" s="30"/>
      <c r="V399" s="31"/>
    </row>
    <row r="400" ht="13.55" customHeight="1">
      <c r="A400" s="12"/>
      <c r="B400" s="38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9"/>
      <c r="P400" s="39"/>
      <c r="Q400" s="39"/>
      <c r="R400" s="34"/>
      <c r="S400" s="22"/>
      <c r="T400" s="23">
        <f>S400*H400*102%</f>
        <v>0</v>
      </c>
      <c r="U400" s="30"/>
      <c r="V400" s="31"/>
    </row>
    <row r="401" ht="13.55" customHeight="1">
      <c r="A401" s="12"/>
      <c r="B401" s="38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9"/>
      <c r="P401" s="39"/>
      <c r="Q401" s="39"/>
      <c r="R401" s="34"/>
      <c r="S401" s="22"/>
      <c r="T401" s="23">
        <f>S401*H401*102%</f>
        <v>0</v>
      </c>
      <c r="U401" s="30"/>
      <c r="V401" s="31"/>
    </row>
    <row r="402" ht="13.55" customHeight="1">
      <c r="A402" s="12"/>
      <c r="B402" s="38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9"/>
      <c r="P402" s="39"/>
      <c r="Q402" s="39"/>
      <c r="R402" s="34"/>
      <c r="S402" s="22"/>
      <c r="T402" s="23">
        <f>S402*H402*102%</f>
        <v>0</v>
      </c>
      <c r="U402" s="30"/>
      <c r="V402" s="31"/>
    </row>
    <row r="403" ht="13.55" customHeight="1">
      <c r="A403" s="12"/>
      <c r="B403" s="38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9"/>
      <c r="P403" s="39"/>
      <c r="Q403" s="39"/>
      <c r="R403" s="34"/>
      <c r="S403" s="22"/>
      <c r="T403" s="23">
        <f>S403*H403*102%</f>
        <v>0</v>
      </c>
      <c r="U403" s="30"/>
      <c r="V403" s="31"/>
    </row>
    <row r="404" ht="13.55" customHeight="1">
      <c r="A404" s="12"/>
      <c r="B404" s="38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9"/>
      <c r="P404" s="39"/>
      <c r="Q404" s="39"/>
      <c r="R404" s="34"/>
      <c r="S404" s="22"/>
      <c r="T404" s="23">
        <f>S404*H404*102%</f>
        <v>0</v>
      </c>
      <c r="U404" s="30"/>
      <c r="V404" s="31"/>
    </row>
    <row r="405" ht="13.55" customHeight="1">
      <c r="A405" s="12"/>
      <c r="B405" s="38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9"/>
      <c r="P405" s="39"/>
      <c r="Q405" s="39"/>
      <c r="R405" s="34"/>
      <c r="S405" s="22"/>
      <c r="T405" s="23">
        <f>S405*H405*102%</f>
        <v>0</v>
      </c>
      <c r="U405" s="30"/>
      <c r="V405" s="31"/>
    </row>
    <row r="406" ht="13.55" customHeight="1">
      <c r="A406" s="12"/>
      <c r="B406" s="38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9"/>
      <c r="P406" s="39"/>
      <c r="Q406" s="39"/>
      <c r="R406" s="34"/>
      <c r="S406" s="22"/>
      <c r="T406" s="23">
        <f>S406*H406*102%</f>
        <v>0</v>
      </c>
      <c r="U406" s="30"/>
      <c r="V406" s="31"/>
    </row>
    <row r="407" ht="13.55" customHeight="1">
      <c r="A407" s="12"/>
      <c r="B407" s="38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9"/>
      <c r="P407" s="39"/>
      <c r="Q407" s="39"/>
      <c r="R407" s="34"/>
      <c r="S407" s="22"/>
      <c r="T407" s="23">
        <f>S407*H407*102%</f>
        <v>0</v>
      </c>
      <c r="U407" s="30"/>
      <c r="V407" s="31"/>
    </row>
    <row r="408" ht="13.55" customHeight="1">
      <c r="A408" s="12"/>
      <c r="B408" s="38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9"/>
      <c r="P408" s="39"/>
      <c r="Q408" s="39"/>
      <c r="R408" s="34"/>
      <c r="S408" s="22"/>
      <c r="T408" s="23">
        <f>S408*H408*102%</f>
        <v>0</v>
      </c>
      <c r="U408" s="30"/>
      <c r="V408" s="31"/>
    </row>
    <row r="409" ht="13.55" customHeight="1">
      <c r="A409" s="12"/>
      <c r="B409" s="38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9"/>
      <c r="P409" s="39"/>
      <c r="Q409" s="39"/>
      <c r="R409" s="34"/>
      <c r="S409" s="22"/>
      <c r="T409" s="23">
        <f>S409*H409*102%</f>
        <v>0</v>
      </c>
      <c r="U409" s="30"/>
      <c r="V409" s="31"/>
    </row>
    <row r="410" ht="13.55" customHeight="1">
      <c r="A410" s="12"/>
      <c r="B410" s="38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9"/>
      <c r="P410" s="39"/>
      <c r="Q410" s="39"/>
      <c r="R410" s="34"/>
      <c r="S410" s="22"/>
      <c r="T410" s="23">
        <f>S410*H410*102%</f>
        <v>0</v>
      </c>
      <c r="U410" s="30"/>
      <c r="V410" s="31"/>
    </row>
    <row r="411" ht="13.55" customHeight="1">
      <c r="A411" s="12"/>
      <c r="B411" s="38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9"/>
      <c r="P411" s="39"/>
      <c r="Q411" s="39"/>
      <c r="R411" s="34"/>
      <c r="S411" s="22"/>
      <c r="T411" s="23">
        <f>S411*H411*102%</f>
        <v>0</v>
      </c>
      <c r="U411" s="30"/>
      <c r="V411" s="31"/>
    </row>
    <row r="412" ht="13.55" customHeight="1">
      <c r="A412" s="12"/>
      <c r="B412" s="38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9"/>
      <c r="P412" s="39"/>
      <c r="Q412" s="39"/>
      <c r="R412" s="34"/>
      <c r="S412" s="22"/>
      <c r="T412" s="23">
        <f>S412*H412*102%</f>
        <v>0</v>
      </c>
      <c r="U412" s="30"/>
      <c r="V412" s="31"/>
    </row>
    <row r="413" ht="13.55" customHeight="1">
      <c r="A413" s="12"/>
      <c r="B413" s="38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9"/>
      <c r="P413" s="39"/>
      <c r="Q413" s="39"/>
      <c r="R413" s="34"/>
      <c r="S413" s="22"/>
      <c r="T413" s="23">
        <f>S413*H413*102%</f>
        <v>0</v>
      </c>
      <c r="U413" s="30"/>
      <c r="V413" s="31"/>
    </row>
    <row r="414" ht="13.55" customHeight="1">
      <c r="A414" s="12"/>
      <c r="B414" s="38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9"/>
      <c r="P414" s="39"/>
      <c r="Q414" s="39"/>
      <c r="R414" s="34"/>
      <c r="S414" s="22"/>
      <c r="T414" s="23">
        <f>S414*H414*102%</f>
        <v>0</v>
      </c>
      <c r="U414" s="30"/>
      <c r="V414" s="31"/>
    </row>
    <row r="415" ht="13.55" customHeight="1">
      <c r="A415" s="12"/>
      <c r="B415" s="38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9"/>
      <c r="P415" s="39"/>
      <c r="Q415" s="39"/>
      <c r="R415" s="34"/>
      <c r="S415" s="22"/>
      <c r="T415" s="23">
        <f>S415*H415*102%</f>
        <v>0</v>
      </c>
      <c r="U415" s="30"/>
      <c r="V415" s="31"/>
    </row>
    <row r="416" ht="13.55" customHeight="1">
      <c r="A416" s="12"/>
      <c r="B416" s="38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9"/>
      <c r="P416" s="39"/>
      <c r="Q416" s="39"/>
      <c r="R416" s="34"/>
      <c r="S416" s="22"/>
      <c r="T416" s="23">
        <f>S416*H416*102%</f>
        <v>0</v>
      </c>
      <c r="U416" s="30"/>
      <c r="V416" s="31"/>
    </row>
    <row r="417" ht="13.55" customHeight="1">
      <c r="A417" s="12"/>
      <c r="B417" s="38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9"/>
      <c r="P417" s="39"/>
      <c r="Q417" s="39"/>
      <c r="R417" s="34"/>
      <c r="S417" s="22"/>
      <c r="T417" s="23">
        <f>S417*H417*102%</f>
        <v>0</v>
      </c>
      <c r="U417" s="30"/>
      <c r="V417" s="31"/>
    </row>
    <row r="418" ht="13.55" customHeight="1">
      <c r="A418" s="12"/>
      <c r="B418" s="38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9"/>
      <c r="P418" s="39"/>
      <c r="Q418" s="39"/>
      <c r="R418" s="34"/>
      <c r="S418" s="22"/>
      <c r="T418" s="23">
        <f>S418*H418*102%</f>
        <v>0</v>
      </c>
      <c r="U418" s="30"/>
      <c r="V418" s="31"/>
    </row>
    <row r="419" ht="13.55" customHeight="1">
      <c r="A419" s="12"/>
      <c r="B419" s="38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9"/>
      <c r="P419" s="39"/>
      <c r="Q419" s="39"/>
      <c r="R419" s="34"/>
      <c r="S419" s="22"/>
      <c r="T419" s="23">
        <f>S419*H419*102%</f>
        <v>0</v>
      </c>
      <c r="U419" s="30"/>
      <c r="V419" s="31"/>
    </row>
    <row r="420" ht="13.55" customHeight="1">
      <c r="A420" s="12"/>
      <c r="B420" s="38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9"/>
      <c r="P420" s="39"/>
      <c r="Q420" s="39"/>
      <c r="R420" s="34"/>
      <c r="S420" s="22"/>
      <c r="T420" s="23">
        <f>S420*H420*102%</f>
        <v>0</v>
      </c>
      <c r="U420" s="30"/>
      <c r="V420" s="31"/>
    </row>
    <row r="421" ht="13.55" customHeight="1">
      <c r="A421" s="12"/>
      <c r="B421" s="38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9"/>
      <c r="P421" s="39"/>
      <c r="Q421" s="39"/>
      <c r="R421" s="34"/>
      <c r="S421" s="22"/>
      <c r="T421" s="23">
        <f>S421*H421*102%</f>
        <v>0</v>
      </c>
      <c r="U421" s="30"/>
      <c r="V421" s="31"/>
    </row>
    <row r="422" ht="13.55" customHeight="1">
      <c r="A422" s="12"/>
      <c r="B422" s="38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9"/>
      <c r="P422" s="39"/>
      <c r="Q422" s="39"/>
      <c r="R422" s="34"/>
      <c r="S422" s="22"/>
      <c r="T422" s="23">
        <f>S422*H422*102%</f>
        <v>0</v>
      </c>
      <c r="U422" s="30"/>
      <c r="V422" s="31"/>
    </row>
    <row r="423" ht="13.55" customHeight="1">
      <c r="A423" s="12"/>
      <c r="B423" s="38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9"/>
      <c r="P423" s="39"/>
      <c r="Q423" s="39"/>
      <c r="R423" s="34"/>
      <c r="S423" s="22"/>
      <c r="T423" s="23">
        <f>S423*H423*102%</f>
        <v>0</v>
      </c>
      <c r="U423" s="30"/>
      <c r="V423" s="31"/>
    </row>
    <row r="424" ht="13.55" customHeight="1">
      <c r="A424" s="12"/>
      <c r="B424" s="38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9"/>
      <c r="P424" s="39"/>
      <c r="Q424" s="39"/>
      <c r="R424" s="34"/>
      <c r="S424" s="22"/>
      <c r="T424" s="23">
        <f>S424*H424*102%</f>
        <v>0</v>
      </c>
      <c r="U424" s="30"/>
      <c r="V424" s="31"/>
    </row>
    <row r="425" ht="13.55" customHeight="1">
      <c r="A425" s="12"/>
      <c r="B425" s="38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9"/>
      <c r="P425" s="39"/>
      <c r="Q425" s="39"/>
      <c r="R425" s="34"/>
      <c r="S425" s="22"/>
      <c r="T425" s="23">
        <f>S425*H425*102%</f>
        <v>0</v>
      </c>
      <c r="U425" s="30"/>
      <c r="V425" s="31"/>
    </row>
    <row r="426" ht="13.55" customHeight="1">
      <c r="A426" s="12"/>
      <c r="B426" s="38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9"/>
      <c r="P426" s="39"/>
      <c r="Q426" s="39"/>
      <c r="R426" s="34"/>
      <c r="S426" s="22"/>
      <c r="T426" s="23">
        <f>S426*H426*102%</f>
        <v>0</v>
      </c>
      <c r="U426" s="30"/>
      <c r="V426" s="31"/>
    </row>
    <row r="427" ht="13.55" customHeight="1">
      <c r="A427" s="12"/>
      <c r="B427" s="38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9"/>
      <c r="P427" s="39"/>
      <c r="Q427" s="39"/>
      <c r="R427" s="34"/>
      <c r="S427" s="22"/>
      <c r="T427" s="23">
        <f>S427*H427*102%</f>
        <v>0</v>
      </c>
      <c r="U427" s="30"/>
      <c r="V427" s="31"/>
    </row>
    <row r="428" ht="13.55" customHeight="1">
      <c r="A428" s="12"/>
      <c r="B428" s="38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9"/>
      <c r="P428" s="39"/>
      <c r="Q428" s="39"/>
      <c r="R428" s="34"/>
      <c r="S428" s="22"/>
      <c r="T428" s="23">
        <f>S428*H428*102%</f>
        <v>0</v>
      </c>
      <c r="U428" s="30"/>
      <c r="V428" s="31"/>
    </row>
    <row r="429" ht="13.55" customHeight="1">
      <c r="A429" s="12"/>
      <c r="B429" s="38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9"/>
      <c r="P429" s="39"/>
      <c r="Q429" s="39"/>
      <c r="R429" s="34"/>
      <c r="S429" s="22"/>
      <c r="T429" s="23">
        <f>S429*H429*102%</f>
        <v>0</v>
      </c>
      <c r="U429" s="30"/>
      <c r="V429" s="31"/>
    </row>
    <row r="430" ht="13.55" customHeight="1">
      <c r="A430" s="12"/>
      <c r="B430" s="38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9"/>
      <c r="P430" s="39"/>
      <c r="Q430" s="39"/>
      <c r="R430" s="34"/>
      <c r="S430" s="22"/>
      <c r="T430" s="23">
        <f>S430*H430*102%</f>
        <v>0</v>
      </c>
      <c r="U430" s="30"/>
      <c r="V430" s="31"/>
    </row>
    <row r="431" ht="13.55" customHeight="1">
      <c r="A431" s="12"/>
      <c r="B431" s="38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9"/>
      <c r="P431" s="39"/>
      <c r="Q431" s="39"/>
      <c r="R431" s="34"/>
      <c r="S431" s="22"/>
      <c r="T431" s="23">
        <f>S431*H431*102%</f>
        <v>0</v>
      </c>
      <c r="U431" s="30"/>
      <c r="V431" s="31"/>
    </row>
    <row r="432" ht="13.55" customHeight="1">
      <c r="A432" s="12"/>
      <c r="B432" s="38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9"/>
      <c r="P432" s="39"/>
      <c r="Q432" s="39"/>
      <c r="R432" s="34"/>
      <c r="S432" s="22"/>
      <c r="T432" s="23">
        <f>S432*H432*102%</f>
        <v>0</v>
      </c>
      <c r="U432" s="30"/>
      <c r="V432" s="31"/>
    </row>
    <row r="433" ht="13.55" customHeight="1">
      <c r="A433" s="12"/>
      <c r="B433" s="38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9"/>
      <c r="P433" s="39"/>
      <c r="Q433" s="39"/>
      <c r="R433" s="34"/>
      <c r="S433" s="22"/>
      <c r="T433" s="23">
        <f>S433*H433*102%</f>
        <v>0</v>
      </c>
      <c r="U433" s="30"/>
      <c r="V433" s="31"/>
    </row>
    <row r="434" ht="13.55" customHeight="1">
      <c r="A434" s="12"/>
      <c r="B434" s="38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9"/>
      <c r="P434" s="39"/>
      <c r="Q434" s="39"/>
      <c r="R434" s="34"/>
      <c r="S434" s="22"/>
      <c r="T434" s="23">
        <f>S434*H434*102%</f>
        <v>0</v>
      </c>
      <c r="U434" s="30"/>
      <c r="V434" s="31"/>
    </row>
    <row r="435" ht="13.55" customHeight="1">
      <c r="A435" s="12"/>
      <c r="B435" s="38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9"/>
      <c r="P435" s="39"/>
      <c r="Q435" s="39"/>
      <c r="R435" s="34"/>
      <c r="S435" s="22"/>
      <c r="T435" s="23">
        <f>S435*H435*102%</f>
        <v>0</v>
      </c>
      <c r="U435" s="30"/>
      <c r="V435" s="31"/>
    </row>
    <row r="436" ht="13.55" customHeight="1">
      <c r="A436" s="12"/>
      <c r="B436" s="38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9"/>
      <c r="P436" s="39"/>
      <c r="Q436" s="39"/>
      <c r="R436" s="34"/>
      <c r="S436" s="22"/>
      <c r="T436" s="23">
        <f>S436*H436*102%</f>
        <v>0</v>
      </c>
      <c r="U436" s="30"/>
      <c r="V436" s="31"/>
    </row>
    <row r="437" ht="13.55" customHeight="1">
      <c r="A437" s="12"/>
      <c r="B437" s="38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9"/>
      <c r="P437" s="39"/>
      <c r="Q437" s="39"/>
      <c r="R437" s="34"/>
      <c r="S437" s="22"/>
      <c r="T437" s="23">
        <f>S437*H437*102%</f>
        <v>0</v>
      </c>
      <c r="U437" s="30"/>
      <c r="V437" s="31"/>
    </row>
    <row r="438" ht="13.55" customHeight="1">
      <c r="A438" s="12"/>
      <c r="B438" s="38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9"/>
      <c r="P438" s="39"/>
      <c r="Q438" s="39"/>
      <c r="R438" s="34"/>
      <c r="S438" s="22"/>
      <c r="T438" s="23">
        <f>S438*H438*102%</f>
        <v>0</v>
      </c>
      <c r="U438" s="30"/>
      <c r="V438" s="31"/>
    </row>
    <row r="439" ht="13.55" customHeight="1">
      <c r="A439" s="12"/>
      <c r="B439" s="38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9"/>
      <c r="P439" s="39"/>
      <c r="Q439" s="39"/>
      <c r="R439" s="34"/>
      <c r="S439" s="22"/>
      <c r="T439" s="23">
        <f>S439*H439*102%</f>
        <v>0</v>
      </c>
      <c r="U439" s="30"/>
      <c r="V439" s="31"/>
    </row>
    <row r="440" ht="13.55" customHeight="1">
      <c r="A440" s="12"/>
      <c r="B440" s="38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9"/>
      <c r="P440" s="39"/>
      <c r="Q440" s="39"/>
      <c r="R440" s="34"/>
      <c r="S440" s="22"/>
      <c r="T440" s="23">
        <f>S440*H440*102%</f>
        <v>0</v>
      </c>
      <c r="U440" s="30"/>
      <c r="V440" s="31"/>
    </row>
    <row r="441" ht="13.55" customHeight="1">
      <c r="A441" s="12"/>
      <c r="B441" s="38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9"/>
      <c r="P441" s="39"/>
      <c r="Q441" s="39"/>
      <c r="R441" s="34"/>
      <c r="S441" s="22"/>
      <c r="T441" s="23">
        <f>S441*H441*102%</f>
        <v>0</v>
      </c>
      <c r="U441" s="30"/>
      <c r="V441" s="31"/>
    </row>
    <row r="442" ht="13.55" customHeight="1">
      <c r="A442" s="12"/>
      <c r="B442" s="38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9"/>
      <c r="P442" s="39"/>
      <c r="Q442" s="39"/>
      <c r="R442" s="34"/>
      <c r="S442" s="22"/>
      <c r="T442" s="23">
        <f>S442*H442*102%</f>
        <v>0</v>
      </c>
      <c r="U442" s="30"/>
      <c r="V442" s="31"/>
    </row>
    <row r="443" ht="13.55" customHeight="1">
      <c r="A443" s="12"/>
      <c r="B443" s="38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9"/>
      <c r="P443" s="39"/>
      <c r="Q443" s="39"/>
      <c r="R443" s="34"/>
      <c r="S443" s="22"/>
      <c r="T443" s="23">
        <f>S443*H443*102%</f>
        <v>0</v>
      </c>
      <c r="U443" s="30"/>
      <c r="V443" s="31"/>
    </row>
    <row r="444" ht="13.55" customHeight="1">
      <c r="A444" s="12"/>
      <c r="B444" s="38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9"/>
      <c r="P444" s="39"/>
      <c r="Q444" s="39"/>
      <c r="R444" s="34"/>
      <c r="S444" s="22"/>
      <c r="T444" s="23">
        <f>S444*H444*102%</f>
        <v>0</v>
      </c>
      <c r="U444" s="30"/>
      <c r="V444" s="31"/>
    </row>
    <row r="445" ht="13.55" customHeight="1">
      <c r="A445" s="12"/>
      <c r="B445" s="38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9"/>
      <c r="P445" s="39"/>
      <c r="Q445" s="39"/>
      <c r="R445" s="34"/>
      <c r="S445" s="22"/>
      <c r="T445" s="23">
        <f>S445*H445*102%</f>
        <v>0</v>
      </c>
      <c r="U445" s="30"/>
      <c r="V445" s="31"/>
    </row>
    <row r="446" ht="13.55" customHeight="1">
      <c r="A446" s="12"/>
      <c r="B446" s="38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9"/>
      <c r="P446" s="39"/>
      <c r="Q446" s="39"/>
      <c r="R446" s="34"/>
      <c r="S446" s="22"/>
      <c r="T446" s="23">
        <f>S446*H446*102%</f>
        <v>0</v>
      </c>
      <c r="U446" s="30"/>
      <c r="V446" s="31"/>
    </row>
    <row r="447" ht="13.55" customHeight="1">
      <c r="A447" s="12"/>
      <c r="B447" s="38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9"/>
      <c r="P447" s="39"/>
      <c r="Q447" s="39"/>
      <c r="R447" s="34"/>
      <c r="S447" s="22"/>
      <c r="T447" s="23">
        <f>S447*H447*102%</f>
        <v>0</v>
      </c>
      <c r="U447" s="30"/>
      <c r="V447" s="31"/>
    </row>
    <row r="448" ht="13.55" customHeight="1">
      <c r="A448" s="12"/>
      <c r="B448" s="38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9"/>
      <c r="P448" s="39"/>
      <c r="Q448" s="39"/>
      <c r="R448" s="34"/>
      <c r="S448" s="22"/>
      <c r="T448" s="23">
        <f>S448*H448*102%</f>
        <v>0</v>
      </c>
      <c r="U448" s="30"/>
      <c r="V448" s="31"/>
    </row>
    <row r="449" ht="13.55" customHeight="1">
      <c r="A449" s="12"/>
      <c r="B449" s="38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9"/>
      <c r="P449" s="39"/>
      <c r="Q449" s="39"/>
      <c r="R449" s="34"/>
      <c r="S449" s="22"/>
      <c r="T449" s="23">
        <f>S449*H449*102%</f>
        <v>0</v>
      </c>
      <c r="U449" s="30"/>
      <c r="V449" s="31"/>
    </row>
    <row r="450" ht="13.55" customHeight="1">
      <c r="A450" s="12"/>
      <c r="B450" s="38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9"/>
      <c r="P450" s="39"/>
      <c r="Q450" s="39"/>
      <c r="R450" s="34"/>
      <c r="S450" s="22"/>
      <c r="T450" s="23">
        <f>S450*H450*102%</f>
        <v>0</v>
      </c>
      <c r="U450" s="30"/>
      <c r="V450" s="31"/>
    </row>
    <row r="451" ht="13.55" customHeight="1">
      <c r="A451" s="12"/>
      <c r="B451" s="38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9"/>
      <c r="P451" s="39"/>
      <c r="Q451" s="39"/>
      <c r="R451" s="34"/>
      <c r="S451" s="22"/>
      <c r="T451" s="23">
        <f>S451*H451*102%</f>
        <v>0</v>
      </c>
      <c r="U451" s="30"/>
      <c r="V451" s="31"/>
    </row>
    <row r="452" ht="13.55" customHeight="1">
      <c r="A452" s="12"/>
      <c r="B452" s="38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9"/>
      <c r="P452" s="39"/>
      <c r="Q452" s="39"/>
      <c r="R452" s="34"/>
      <c r="S452" s="22"/>
      <c r="T452" s="23">
        <f>S452*H452*102%</f>
        <v>0</v>
      </c>
      <c r="U452" s="30"/>
      <c r="V452" s="31"/>
    </row>
    <row r="453" ht="13.55" customHeight="1">
      <c r="A453" s="12"/>
      <c r="B453" s="38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9"/>
      <c r="P453" s="39"/>
      <c r="Q453" s="39"/>
      <c r="R453" s="34"/>
      <c r="S453" s="22"/>
      <c r="T453" s="23">
        <f>S453*H453*102%</f>
        <v>0</v>
      </c>
      <c r="U453" s="30"/>
      <c r="V453" s="31"/>
    </row>
    <row r="454" ht="13.55" customHeight="1">
      <c r="A454" s="12"/>
      <c r="B454" s="38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9"/>
      <c r="P454" s="39"/>
      <c r="Q454" s="39"/>
      <c r="R454" s="34"/>
      <c r="S454" s="22"/>
      <c r="T454" s="23">
        <f>S454*H454*102%</f>
        <v>0</v>
      </c>
      <c r="U454" s="30"/>
      <c r="V454" s="31"/>
    </row>
    <row r="455" ht="13.55" customHeight="1">
      <c r="A455" s="12"/>
      <c r="B455" s="38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9"/>
      <c r="P455" s="39"/>
      <c r="Q455" s="39"/>
      <c r="R455" s="34"/>
      <c r="S455" s="22"/>
      <c r="T455" s="23">
        <f>S455*H455*102%</f>
        <v>0</v>
      </c>
      <c r="U455" s="30"/>
      <c r="V455" s="31"/>
    </row>
    <row r="456" ht="13.55" customHeight="1">
      <c r="A456" s="12"/>
      <c r="B456" s="38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9"/>
      <c r="P456" s="39"/>
      <c r="Q456" s="39"/>
      <c r="R456" s="34"/>
      <c r="S456" s="22"/>
      <c r="T456" s="23">
        <f>S456*H456*102%</f>
        <v>0</v>
      </c>
      <c r="U456" s="30"/>
      <c r="V456" s="31"/>
    </row>
    <row r="457" ht="13.55" customHeight="1">
      <c r="A457" s="12"/>
      <c r="B457" s="38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9"/>
      <c r="P457" s="39"/>
      <c r="Q457" s="39"/>
      <c r="R457" s="34"/>
      <c r="S457" s="22"/>
      <c r="T457" s="23">
        <f>S457*H457*102%</f>
        <v>0</v>
      </c>
      <c r="U457" s="30"/>
      <c r="V457" s="31"/>
    </row>
    <row r="458" ht="13.55" customHeight="1">
      <c r="A458" s="12"/>
      <c r="B458" s="38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9"/>
      <c r="P458" s="39"/>
      <c r="Q458" s="39"/>
      <c r="R458" s="34"/>
      <c r="S458" s="22"/>
      <c r="T458" s="23">
        <f>S458*H458*102%</f>
        <v>0</v>
      </c>
      <c r="U458" s="30"/>
      <c r="V458" s="31"/>
    </row>
    <row r="459" ht="13.55" customHeight="1">
      <c r="A459" s="12"/>
      <c r="B459" s="38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9"/>
      <c r="P459" s="39"/>
      <c r="Q459" s="39"/>
      <c r="R459" s="34"/>
      <c r="S459" s="22"/>
      <c r="T459" s="23">
        <f>S459*H459*102%</f>
        <v>0</v>
      </c>
      <c r="U459" s="30"/>
      <c r="V459" s="31"/>
    </row>
    <row r="460" ht="13.55" customHeight="1">
      <c r="A460" s="12"/>
      <c r="B460" s="38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9"/>
      <c r="P460" s="39"/>
      <c r="Q460" s="39"/>
      <c r="R460" s="34"/>
      <c r="S460" s="22"/>
      <c r="T460" s="23">
        <f>S460*H460*102%</f>
        <v>0</v>
      </c>
      <c r="U460" s="30"/>
      <c r="V460" s="31"/>
    </row>
    <row r="461" ht="13.55" customHeight="1">
      <c r="A461" s="12"/>
      <c r="B461" s="38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9"/>
      <c r="P461" s="39"/>
      <c r="Q461" s="39"/>
      <c r="R461" s="34"/>
      <c r="S461" s="22"/>
      <c r="T461" s="23">
        <f>S461*H461*102%</f>
        <v>0</v>
      </c>
      <c r="U461" s="30"/>
      <c r="V461" s="31"/>
    </row>
    <row r="462" ht="13.55" customHeight="1">
      <c r="A462" s="12"/>
      <c r="B462" s="38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9"/>
      <c r="P462" s="39"/>
      <c r="Q462" s="39"/>
      <c r="R462" s="34"/>
      <c r="S462" s="22"/>
      <c r="T462" s="23">
        <f>S462*H462*102%</f>
        <v>0</v>
      </c>
      <c r="U462" s="30"/>
      <c r="V462" s="31"/>
    </row>
    <row r="463" ht="13.55" customHeight="1">
      <c r="A463" s="12"/>
      <c r="B463" s="38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9"/>
      <c r="P463" s="39"/>
      <c r="Q463" s="39"/>
      <c r="R463" s="34"/>
      <c r="S463" s="22"/>
      <c r="T463" s="23">
        <f>S463*H463*102%</f>
        <v>0</v>
      </c>
      <c r="U463" s="30"/>
      <c r="V463" s="31"/>
    </row>
    <row r="464" ht="13.55" customHeight="1">
      <c r="A464" s="12"/>
      <c r="B464" s="38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9"/>
      <c r="P464" s="39"/>
      <c r="Q464" s="39"/>
      <c r="R464" s="34"/>
      <c r="S464" s="22"/>
      <c r="T464" s="23">
        <f>S464*H464*102%</f>
        <v>0</v>
      </c>
      <c r="U464" s="30"/>
      <c r="V464" s="31"/>
    </row>
    <row r="465" ht="13.55" customHeight="1">
      <c r="A465" s="12"/>
      <c r="B465" s="38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9"/>
      <c r="P465" s="39"/>
      <c r="Q465" s="39"/>
      <c r="R465" s="34"/>
      <c r="S465" s="22"/>
      <c r="T465" s="23">
        <f>S465*H465*102%</f>
        <v>0</v>
      </c>
      <c r="U465" s="30"/>
      <c r="V465" s="31"/>
    </row>
    <row r="466" ht="13.55" customHeight="1">
      <c r="A466" s="12"/>
      <c r="B466" s="38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9"/>
      <c r="P466" s="39"/>
      <c r="Q466" s="39"/>
      <c r="R466" s="34"/>
      <c r="S466" s="22"/>
      <c r="T466" s="23">
        <f>S466*H466*102%</f>
        <v>0</v>
      </c>
      <c r="U466" s="30"/>
      <c r="V466" s="31"/>
    </row>
    <row r="467" ht="13.55" customHeight="1">
      <c r="A467" s="12"/>
      <c r="B467" s="38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9"/>
      <c r="P467" s="39"/>
      <c r="Q467" s="39"/>
      <c r="R467" s="34"/>
      <c r="S467" s="22"/>
      <c r="T467" s="23">
        <f>S467*H467*102%</f>
        <v>0</v>
      </c>
      <c r="U467" s="30"/>
      <c r="V467" s="31"/>
    </row>
    <row r="468" ht="13.55" customHeight="1">
      <c r="A468" s="12"/>
      <c r="B468" s="38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9"/>
      <c r="P468" s="39"/>
      <c r="Q468" s="39"/>
      <c r="R468" s="34"/>
      <c r="S468" s="22"/>
      <c r="T468" s="23">
        <f>S468*H468*102%</f>
        <v>0</v>
      </c>
      <c r="U468" s="30"/>
      <c r="V468" s="31"/>
    </row>
    <row r="469" ht="13.55" customHeight="1">
      <c r="A469" s="12"/>
      <c r="B469" s="38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9"/>
      <c r="P469" s="39"/>
      <c r="Q469" s="39"/>
      <c r="R469" s="34"/>
      <c r="S469" s="22"/>
      <c r="T469" s="23">
        <f>S469*H469*102%</f>
        <v>0</v>
      </c>
      <c r="U469" s="30"/>
      <c r="V469" s="31"/>
    </row>
    <row r="470" ht="13.55" customHeight="1">
      <c r="A470" s="12"/>
      <c r="B470" s="38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9"/>
      <c r="P470" s="39"/>
      <c r="Q470" s="39"/>
      <c r="R470" s="34"/>
      <c r="S470" s="22"/>
      <c r="T470" s="23">
        <f>S470*H470*102%</f>
        <v>0</v>
      </c>
      <c r="U470" s="30"/>
      <c r="V470" s="31"/>
    </row>
    <row r="471" ht="13.55" customHeight="1">
      <c r="A471" s="12"/>
      <c r="B471" s="38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9"/>
      <c r="P471" s="39"/>
      <c r="Q471" s="39"/>
      <c r="R471" s="34"/>
      <c r="S471" s="22"/>
      <c r="T471" s="23">
        <f>S471*H471*102%</f>
        <v>0</v>
      </c>
      <c r="U471" s="30"/>
      <c r="V471" s="31"/>
    </row>
    <row r="472" ht="13.55" customHeight="1">
      <c r="A472" s="12"/>
      <c r="B472" s="38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9"/>
      <c r="P472" s="39"/>
      <c r="Q472" s="39"/>
      <c r="R472" s="34"/>
      <c r="S472" s="22"/>
      <c r="T472" s="23">
        <f>S472*H472*102%</f>
        <v>0</v>
      </c>
      <c r="U472" s="30"/>
      <c r="V472" s="31"/>
    </row>
    <row r="473" ht="13.55" customHeight="1">
      <c r="A473" s="12"/>
      <c r="B473" s="38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9"/>
      <c r="P473" s="39"/>
      <c r="Q473" s="39"/>
      <c r="R473" s="34"/>
      <c r="S473" s="22"/>
      <c r="T473" s="23">
        <f>S473*H473*102%</f>
        <v>0</v>
      </c>
      <c r="U473" s="30"/>
      <c r="V473" s="31"/>
    </row>
    <row r="474" ht="13.55" customHeight="1">
      <c r="A474" s="12"/>
      <c r="B474" s="38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9"/>
      <c r="P474" s="39"/>
      <c r="Q474" s="39"/>
      <c r="R474" s="34"/>
      <c r="S474" s="22"/>
      <c r="T474" s="23">
        <f>S474*H474*102%</f>
        <v>0</v>
      </c>
      <c r="U474" s="30"/>
      <c r="V474" s="31"/>
    </row>
    <row r="475" ht="13.55" customHeight="1">
      <c r="A475" s="12"/>
      <c r="B475" s="38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9"/>
      <c r="P475" s="39"/>
      <c r="Q475" s="39"/>
      <c r="R475" s="34"/>
      <c r="S475" s="22"/>
      <c r="T475" s="23">
        <f>S475*H475*102%</f>
        <v>0</v>
      </c>
      <c r="U475" s="30"/>
      <c r="V475" s="31"/>
    </row>
    <row r="476" ht="13.55" customHeight="1">
      <c r="A476" s="12"/>
      <c r="B476" s="38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9"/>
      <c r="P476" s="39"/>
      <c r="Q476" s="39"/>
      <c r="R476" s="34"/>
      <c r="S476" s="22"/>
      <c r="T476" s="23">
        <f>S476*H476*102%</f>
        <v>0</v>
      </c>
      <c r="U476" s="30"/>
      <c r="V476" s="31"/>
    </row>
    <row r="477" ht="13.55" customHeight="1">
      <c r="A477" s="12"/>
      <c r="B477" s="38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9"/>
      <c r="P477" s="39"/>
      <c r="Q477" s="39"/>
      <c r="R477" s="34"/>
      <c r="S477" s="22"/>
      <c r="T477" s="23">
        <f>S477*H477*102%</f>
        <v>0</v>
      </c>
      <c r="U477" s="30"/>
      <c r="V477" s="31"/>
    </row>
    <row r="478" ht="13.55" customHeight="1">
      <c r="A478" s="12"/>
      <c r="B478" s="38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9"/>
      <c r="P478" s="39"/>
      <c r="Q478" s="39"/>
      <c r="R478" s="34"/>
      <c r="S478" s="22"/>
      <c r="T478" s="23">
        <f>S478*H478*102%</f>
        <v>0</v>
      </c>
      <c r="U478" s="30"/>
      <c r="V478" s="31"/>
    </row>
    <row r="479" ht="13.55" customHeight="1">
      <c r="A479" s="12"/>
      <c r="B479" s="38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9"/>
      <c r="P479" s="39"/>
      <c r="Q479" s="39"/>
      <c r="R479" s="34"/>
      <c r="S479" s="22"/>
      <c r="T479" s="23">
        <f>S479*H479*102%</f>
        <v>0</v>
      </c>
      <c r="U479" s="30"/>
      <c r="V479" s="31"/>
    </row>
    <row r="480" ht="13.55" customHeight="1">
      <c r="A480" s="12"/>
      <c r="B480" s="38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9"/>
      <c r="P480" s="39"/>
      <c r="Q480" s="39"/>
      <c r="R480" s="34"/>
      <c r="S480" s="22"/>
      <c r="T480" s="23">
        <f>S480*H480*102%</f>
        <v>0</v>
      </c>
      <c r="U480" s="30"/>
      <c r="V480" s="31"/>
    </row>
    <row r="481" ht="13.55" customHeight="1">
      <c r="A481" s="12"/>
      <c r="B481" s="38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9"/>
      <c r="P481" s="39"/>
      <c r="Q481" s="39"/>
      <c r="R481" s="34"/>
      <c r="S481" s="22"/>
      <c r="T481" s="23">
        <f>S481*H481*102%</f>
        <v>0</v>
      </c>
      <c r="U481" s="30"/>
      <c r="V481" s="31"/>
    </row>
    <row r="482" ht="13.55" customHeight="1">
      <c r="A482" s="12"/>
      <c r="B482" s="38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9"/>
      <c r="P482" s="39"/>
      <c r="Q482" s="39"/>
      <c r="R482" s="34"/>
      <c r="S482" s="22"/>
      <c r="T482" s="23">
        <f>S482*H482*102%</f>
        <v>0</v>
      </c>
      <c r="U482" s="30"/>
      <c r="V482" s="31"/>
    </row>
    <row r="483" ht="13.55" customHeight="1">
      <c r="A483" s="12"/>
      <c r="B483" s="38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9"/>
      <c r="P483" s="39"/>
      <c r="Q483" s="39"/>
      <c r="R483" s="34"/>
      <c r="S483" s="22"/>
      <c r="T483" s="23">
        <f>S483*H483*102%</f>
        <v>0</v>
      </c>
      <c r="U483" s="30"/>
      <c r="V483" s="31"/>
    </row>
    <row r="484" ht="13.55" customHeight="1">
      <c r="A484" s="12"/>
      <c r="B484" s="38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9"/>
      <c r="P484" s="39"/>
      <c r="Q484" s="39"/>
      <c r="R484" s="34"/>
      <c r="S484" s="22"/>
      <c r="T484" s="23">
        <f>S484*H484*102%</f>
        <v>0</v>
      </c>
      <c r="U484" s="30"/>
      <c r="V484" s="31"/>
    </row>
    <row r="485" ht="13.55" customHeight="1">
      <c r="A485" s="12"/>
      <c r="B485" s="38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9"/>
      <c r="P485" s="39"/>
      <c r="Q485" s="39"/>
      <c r="R485" s="34"/>
      <c r="S485" s="22"/>
      <c r="T485" s="23">
        <f>S485*H485*102%</f>
        <v>0</v>
      </c>
      <c r="U485" s="30"/>
      <c r="V485" s="31"/>
    </row>
    <row r="486" ht="13.55" customHeight="1">
      <c r="A486" s="12"/>
      <c r="B486" s="38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9"/>
      <c r="P486" s="39"/>
      <c r="Q486" s="39"/>
      <c r="R486" s="34"/>
      <c r="S486" s="22"/>
      <c r="T486" s="23">
        <f>S486*H486*102%</f>
        <v>0</v>
      </c>
      <c r="U486" s="30"/>
      <c r="V486" s="31"/>
    </row>
    <row r="487" ht="13.55" customHeight="1">
      <c r="A487" s="12"/>
      <c r="B487" s="38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9"/>
      <c r="P487" s="39"/>
      <c r="Q487" s="39"/>
      <c r="R487" s="34"/>
      <c r="S487" s="22"/>
      <c r="T487" s="23">
        <f>S487*H487*102%</f>
        <v>0</v>
      </c>
      <c r="U487" s="30"/>
      <c r="V487" s="31"/>
    </row>
    <row r="488" ht="13.55" customHeight="1">
      <c r="A488" s="12"/>
      <c r="B488" s="38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9"/>
      <c r="P488" s="39"/>
      <c r="Q488" s="39"/>
      <c r="R488" s="34"/>
      <c r="S488" s="22"/>
      <c r="T488" s="23">
        <f>S488*H488*102%</f>
        <v>0</v>
      </c>
      <c r="U488" s="30"/>
      <c r="V488" s="31"/>
    </row>
    <row r="489" ht="13.55" customHeight="1">
      <c r="A489" s="12"/>
      <c r="B489" s="38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9"/>
      <c r="P489" s="39"/>
      <c r="Q489" s="39"/>
      <c r="R489" s="34"/>
      <c r="S489" s="22"/>
      <c r="T489" s="23">
        <f>S489*H489*102%</f>
        <v>0</v>
      </c>
      <c r="U489" s="30"/>
      <c r="V489" s="31"/>
    </row>
    <row r="490" ht="13.55" customHeight="1">
      <c r="A490" s="12"/>
      <c r="B490" s="38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9"/>
      <c r="P490" s="39"/>
      <c r="Q490" s="39"/>
      <c r="R490" s="34"/>
      <c r="S490" s="22"/>
      <c r="T490" s="23">
        <f>S490*H490*102%</f>
        <v>0</v>
      </c>
      <c r="U490" s="30"/>
      <c r="V490" s="31"/>
    </row>
    <row r="491" ht="13.55" customHeight="1">
      <c r="A491" s="12"/>
      <c r="B491" s="38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9"/>
      <c r="P491" s="39"/>
      <c r="Q491" s="39"/>
      <c r="R491" s="34"/>
      <c r="S491" s="22"/>
      <c r="T491" s="23">
        <f>S491*H491*102%</f>
        <v>0</v>
      </c>
      <c r="U491" s="30"/>
      <c r="V491" s="31"/>
    </row>
    <row r="492" ht="13.55" customHeight="1">
      <c r="A492" s="12"/>
      <c r="B492" s="38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9"/>
      <c r="P492" s="39"/>
      <c r="Q492" s="39"/>
      <c r="R492" s="34"/>
      <c r="S492" s="22"/>
      <c r="T492" s="23">
        <f>S492*H492*102%</f>
        <v>0</v>
      </c>
      <c r="U492" s="30"/>
      <c r="V492" s="31"/>
    </row>
    <row r="493" ht="13.55" customHeight="1">
      <c r="A493" s="12"/>
      <c r="B493" s="38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9"/>
      <c r="P493" s="39"/>
      <c r="Q493" s="39"/>
      <c r="R493" s="34"/>
      <c r="S493" s="22"/>
      <c r="T493" s="23">
        <f>S493*H493*102%</f>
        <v>0</v>
      </c>
      <c r="U493" s="30"/>
      <c r="V493" s="31"/>
    </row>
    <row r="494" ht="13.55" customHeight="1">
      <c r="A494" s="12"/>
      <c r="B494" s="38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9"/>
      <c r="P494" s="39"/>
      <c r="Q494" s="39"/>
      <c r="R494" s="34"/>
      <c r="S494" s="22"/>
      <c r="T494" s="23">
        <f>S494*H494*102%</f>
        <v>0</v>
      </c>
      <c r="U494" s="30"/>
      <c r="V494" s="31"/>
    </row>
    <row r="495" ht="13.55" customHeight="1">
      <c r="A495" s="12"/>
      <c r="B495" s="38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9"/>
      <c r="P495" s="39"/>
      <c r="Q495" s="39"/>
      <c r="R495" s="34"/>
      <c r="S495" s="22"/>
      <c r="T495" s="23">
        <f>S495*H495*102%</f>
        <v>0</v>
      </c>
      <c r="U495" s="30"/>
      <c r="V495" s="31"/>
    </row>
    <row r="496" ht="13.55" customHeight="1">
      <c r="A496" s="12"/>
      <c r="B496" s="38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9"/>
      <c r="P496" s="39"/>
      <c r="Q496" s="39"/>
      <c r="R496" s="34"/>
      <c r="S496" s="22"/>
      <c r="T496" s="23">
        <f>S496*H496*102%</f>
        <v>0</v>
      </c>
      <c r="U496" s="30"/>
      <c r="V496" s="31"/>
    </row>
    <row r="497" ht="13.55" customHeight="1">
      <c r="A497" s="12"/>
      <c r="B497" s="38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9"/>
      <c r="P497" s="39"/>
      <c r="Q497" s="39"/>
      <c r="R497" s="34"/>
      <c r="S497" s="22"/>
      <c r="T497" s="23">
        <f>S497*H497*102%</f>
        <v>0</v>
      </c>
      <c r="U497" s="30"/>
      <c r="V497" s="31"/>
    </row>
    <row r="498" ht="13.55" customHeight="1">
      <c r="A498" s="12"/>
      <c r="B498" s="38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9"/>
      <c r="P498" s="39"/>
      <c r="Q498" s="39"/>
      <c r="R498" s="34"/>
      <c r="S498" s="22"/>
      <c r="T498" s="23">
        <f>S498*H498*102%</f>
        <v>0</v>
      </c>
      <c r="U498" s="30"/>
      <c r="V498" s="31"/>
    </row>
    <row r="499" ht="13.55" customHeight="1">
      <c r="A499" s="12"/>
      <c r="B499" s="38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9"/>
      <c r="P499" s="39"/>
      <c r="Q499" s="39"/>
      <c r="R499" s="34"/>
      <c r="S499" s="22"/>
      <c r="T499" s="23">
        <f>S499*H499*102%</f>
        <v>0</v>
      </c>
      <c r="U499" s="30"/>
      <c r="V499" s="31"/>
    </row>
    <row r="500" ht="13.55" customHeight="1">
      <c r="A500" s="12"/>
      <c r="B500" s="38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9"/>
      <c r="P500" s="39"/>
      <c r="Q500" s="39"/>
      <c r="R500" s="34"/>
      <c r="S500" s="22"/>
      <c r="T500" s="23">
        <f>S500*H500*102%</f>
        <v>0</v>
      </c>
      <c r="U500" s="30"/>
      <c r="V500" s="31"/>
    </row>
    <row r="501" ht="13.55" customHeight="1">
      <c r="A501" s="12"/>
      <c r="B501" s="38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9"/>
      <c r="P501" s="39"/>
      <c r="Q501" s="39"/>
      <c r="R501" s="34"/>
      <c r="S501" s="22"/>
      <c r="T501" s="23">
        <f>S501*H501*102%</f>
        <v>0</v>
      </c>
      <c r="U501" s="30"/>
      <c r="V501" s="31"/>
    </row>
    <row r="502" ht="13.55" customHeight="1">
      <c r="A502" s="12"/>
      <c r="B502" s="38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9"/>
      <c r="P502" s="39"/>
      <c r="Q502" s="39"/>
      <c r="R502" s="34"/>
      <c r="S502" s="22"/>
      <c r="T502" s="23">
        <f>S502*H502*102%</f>
        <v>0</v>
      </c>
      <c r="U502" s="30"/>
      <c r="V502" s="31"/>
    </row>
    <row r="503" ht="13.55" customHeight="1">
      <c r="A503" s="12"/>
      <c r="B503" s="38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9"/>
      <c r="P503" s="39"/>
      <c r="Q503" s="39"/>
      <c r="R503" s="34"/>
      <c r="S503" s="22"/>
      <c r="T503" s="23">
        <f>S503*H503*102%</f>
        <v>0</v>
      </c>
      <c r="U503" s="30"/>
      <c r="V503" s="31"/>
    </row>
    <row r="504" ht="13.55" customHeight="1">
      <c r="A504" s="12"/>
      <c r="B504" s="38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9"/>
      <c r="P504" s="39"/>
      <c r="Q504" s="39"/>
      <c r="R504" s="34"/>
      <c r="S504" s="22"/>
      <c r="T504" s="23">
        <f>S504*H504*102%</f>
        <v>0</v>
      </c>
      <c r="U504" s="30"/>
      <c r="V504" s="31"/>
    </row>
    <row r="505" ht="13.55" customHeight="1">
      <c r="A505" s="12"/>
      <c r="B505" s="38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9"/>
      <c r="P505" s="39"/>
      <c r="Q505" s="39"/>
      <c r="R505" s="34"/>
      <c r="S505" s="22"/>
      <c r="T505" s="23">
        <f>S505*H505*102%</f>
        <v>0</v>
      </c>
      <c r="U505" s="30"/>
      <c r="V505" s="31"/>
    </row>
    <row r="506" ht="13.55" customHeight="1">
      <c r="A506" s="12"/>
      <c r="B506" s="38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9"/>
      <c r="P506" s="39"/>
      <c r="Q506" s="39"/>
      <c r="R506" s="34"/>
      <c r="S506" s="22"/>
      <c r="T506" s="23">
        <f>S506*H506*102%</f>
        <v>0</v>
      </c>
      <c r="U506" s="30"/>
      <c r="V506" s="31"/>
    </row>
    <row r="507" ht="13.55" customHeight="1">
      <c r="A507" s="12"/>
      <c r="B507" s="38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9"/>
      <c r="P507" s="39"/>
      <c r="Q507" s="39"/>
      <c r="R507" s="34"/>
      <c r="S507" s="22"/>
      <c r="T507" s="23">
        <f>S507*H507*102%</f>
        <v>0</v>
      </c>
      <c r="U507" s="30"/>
      <c r="V507" s="31"/>
    </row>
    <row r="508" ht="13.55" customHeight="1">
      <c r="A508" s="12"/>
      <c r="B508" s="38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9"/>
      <c r="P508" s="39"/>
      <c r="Q508" s="39"/>
      <c r="R508" s="34"/>
      <c r="S508" s="22"/>
      <c r="T508" s="23">
        <f>S508*H508*102%</f>
        <v>0</v>
      </c>
      <c r="U508" s="30"/>
      <c r="V508" s="31"/>
    </row>
    <row r="509" ht="13.55" customHeight="1">
      <c r="A509" s="12"/>
      <c r="B509" s="38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9"/>
      <c r="P509" s="39"/>
      <c r="Q509" s="39"/>
      <c r="R509" s="34"/>
      <c r="S509" s="22"/>
      <c r="T509" s="23">
        <f>S509*H509*102%</f>
        <v>0</v>
      </c>
      <c r="U509" s="30"/>
      <c r="V509" s="31"/>
    </row>
    <row r="510" ht="13.55" customHeight="1">
      <c r="A510" s="12"/>
      <c r="B510" s="38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9"/>
      <c r="P510" s="39"/>
      <c r="Q510" s="39"/>
      <c r="R510" s="34"/>
      <c r="S510" s="22"/>
      <c r="T510" s="23">
        <f>S510*H510*102%</f>
        <v>0</v>
      </c>
      <c r="U510" s="30"/>
      <c r="V510" s="31"/>
    </row>
    <row r="511" ht="13.55" customHeight="1">
      <c r="A511" s="12"/>
      <c r="B511" s="38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9"/>
      <c r="P511" s="39"/>
      <c r="Q511" s="39"/>
      <c r="R511" s="34"/>
      <c r="S511" s="22"/>
      <c r="T511" s="23">
        <f>S511*H511*102%</f>
        <v>0</v>
      </c>
      <c r="U511" s="30"/>
      <c r="V511" s="31"/>
    </row>
    <row r="512" ht="13.55" customHeight="1">
      <c r="A512" s="12"/>
      <c r="B512" s="38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9"/>
      <c r="P512" s="39"/>
      <c r="Q512" s="39"/>
      <c r="R512" s="34"/>
      <c r="S512" s="22"/>
      <c r="T512" s="23">
        <f>S512*H512*102%</f>
        <v>0</v>
      </c>
      <c r="U512" s="30"/>
      <c r="V512" s="31"/>
    </row>
    <row r="513" ht="13.55" customHeight="1">
      <c r="A513" s="12"/>
      <c r="B513" s="38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9"/>
      <c r="P513" s="39"/>
      <c r="Q513" s="39"/>
      <c r="R513" s="34"/>
      <c r="S513" s="22"/>
      <c r="T513" s="23">
        <f>S513*H513*102%</f>
        <v>0</v>
      </c>
      <c r="U513" s="30"/>
      <c r="V513" s="31"/>
    </row>
    <row r="514" ht="13.55" customHeight="1">
      <c r="A514" s="12"/>
      <c r="B514" s="38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9"/>
      <c r="P514" s="39"/>
      <c r="Q514" s="39"/>
      <c r="R514" s="34"/>
      <c r="S514" s="22"/>
      <c r="T514" s="23">
        <f>S514*H514*102%</f>
        <v>0</v>
      </c>
      <c r="U514" s="30"/>
      <c r="V514" s="31"/>
    </row>
    <row r="515" ht="13.55" customHeight="1">
      <c r="A515" s="12"/>
      <c r="B515" s="38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9"/>
      <c r="P515" s="39"/>
      <c r="Q515" s="39"/>
      <c r="R515" s="34"/>
      <c r="S515" s="22"/>
      <c r="T515" s="23">
        <f>S515*H515*102%</f>
        <v>0</v>
      </c>
      <c r="U515" s="30"/>
      <c r="V515" s="31"/>
    </row>
    <row r="516" ht="13.55" customHeight="1">
      <c r="A516" s="12"/>
      <c r="B516" s="38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9"/>
      <c r="P516" s="39"/>
      <c r="Q516" s="39"/>
      <c r="R516" s="34"/>
      <c r="S516" s="22"/>
      <c r="T516" s="23">
        <f>S516*H516*102%</f>
        <v>0</v>
      </c>
      <c r="U516" s="30"/>
      <c r="V516" s="31"/>
    </row>
    <row r="517" ht="13.55" customHeight="1">
      <c r="A517" s="12"/>
      <c r="B517" s="38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9"/>
      <c r="P517" s="39"/>
      <c r="Q517" s="39"/>
      <c r="R517" s="34"/>
      <c r="S517" s="22"/>
      <c r="T517" s="23">
        <f>S517*H517*102%</f>
        <v>0</v>
      </c>
      <c r="U517" s="30"/>
      <c r="V517" s="31"/>
    </row>
    <row r="518" ht="13.55" customHeight="1">
      <c r="A518" s="12"/>
      <c r="B518" s="38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9"/>
      <c r="P518" s="39"/>
      <c r="Q518" s="39"/>
      <c r="R518" s="34"/>
      <c r="S518" s="22"/>
      <c r="T518" s="23">
        <f>S518*H518*102%</f>
        <v>0</v>
      </c>
      <c r="U518" s="30"/>
      <c r="V518" s="31"/>
    </row>
    <row r="519" ht="13.55" customHeight="1">
      <c r="A519" s="12"/>
      <c r="B519" s="38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9"/>
      <c r="P519" s="39"/>
      <c r="Q519" s="39"/>
      <c r="R519" s="34"/>
      <c r="S519" s="22"/>
      <c r="T519" s="23">
        <f>S519*H519*102%</f>
        <v>0</v>
      </c>
      <c r="U519" s="30"/>
      <c r="V519" s="31"/>
    </row>
    <row r="520" ht="13.55" customHeight="1">
      <c r="A520" s="12"/>
      <c r="B520" s="38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9"/>
      <c r="P520" s="39"/>
      <c r="Q520" s="39"/>
      <c r="R520" s="34"/>
      <c r="S520" s="22"/>
      <c r="T520" s="23">
        <f>S520*H520*102%</f>
        <v>0</v>
      </c>
      <c r="U520" s="30"/>
      <c r="V520" s="31"/>
    </row>
    <row r="521" ht="13.55" customHeight="1">
      <c r="A521" s="12"/>
      <c r="B521" s="38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9"/>
      <c r="P521" s="39"/>
      <c r="Q521" s="39"/>
      <c r="R521" s="34"/>
      <c r="S521" s="22"/>
      <c r="T521" s="23">
        <f>S521*H521*102%</f>
        <v>0</v>
      </c>
      <c r="U521" s="30"/>
      <c r="V521" s="31"/>
    </row>
    <row r="522" ht="13.55" customHeight="1">
      <c r="A522" s="12"/>
      <c r="B522" s="38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9"/>
      <c r="P522" s="39"/>
      <c r="Q522" s="39"/>
      <c r="R522" s="34"/>
      <c r="S522" s="22"/>
      <c r="T522" s="23">
        <f>S522*H522*102%</f>
        <v>0</v>
      </c>
      <c r="U522" s="30"/>
      <c r="V522" s="31"/>
    </row>
    <row r="523" ht="13.55" customHeight="1">
      <c r="A523" s="12"/>
      <c r="B523" s="38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9"/>
      <c r="P523" s="39"/>
      <c r="Q523" s="39"/>
      <c r="R523" s="34"/>
      <c r="S523" s="22"/>
      <c r="T523" s="40"/>
      <c r="U523" s="41"/>
      <c r="V523" s="31"/>
    </row>
    <row r="524" ht="13.55" customHeight="1">
      <c r="A524" s="12"/>
      <c r="B524" s="38"/>
      <c r="C524" s="15"/>
      <c r="D524" s="15"/>
      <c r="E524" s="15"/>
      <c r="F524" s="15"/>
      <c r="G524" s="42"/>
      <c r="H524" s="15"/>
      <c r="I524" s="15"/>
      <c r="J524" s="15"/>
      <c r="K524" s="15"/>
      <c r="L524" s="15"/>
      <c r="M524" s="15"/>
      <c r="N524" s="15"/>
      <c r="O524" s="27"/>
      <c r="P524" s="39"/>
      <c r="Q524" s="39"/>
      <c r="R524" s="34"/>
      <c r="S524" s="28"/>
      <c r="T524" s="29"/>
      <c r="U524" s="30"/>
      <c r="V524" s="31"/>
    </row>
    <row r="525" ht="13.55" customHeight="1">
      <c r="A525" s="12"/>
      <c r="B525" s="38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9"/>
      <c r="P525" s="39"/>
      <c r="Q525" s="39"/>
      <c r="R525" s="34"/>
      <c r="S525" s="43"/>
      <c r="T525" s="44"/>
      <c r="U525" s="41"/>
      <c r="V525" s="31"/>
    </row>
    <row r="526" ht="13.55" customHeight="1">
      <c r="A526" s="12"/>
      <c r="B526" s="38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9"/>
      <c r="P526" s="39"/>
      <c r="Q526" s="39"/>
      <c r="R526" s="34"/>
      <c r="S526" s="45"/>
      <c r="T526" s="46"/>
      <c r="U526" s="41"/>
      <c r="V526" s="31"/>
    </row>
    <row r="527" ht="13.55" customHeight="1">
      <c r="A527" s="12"/>
      <c r="B527" s="38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9"/>
      <c r="P527" s="39"/>
      <c r="Q527" s="39"/>
      <c r="R527" s="34"/>
      <c r="S527" s="45"/>
      <c r="T527" s="46"/>
      <c r="U527" s="41"/>
      <c r="V527" s="31"/>
    </row>
    <row r="528" ht="13.55" customHeight="1">
      <c r="A528" s="12"/>
      <c r="B528" s="38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9"/>
      <c r="P528" s="39"/>
      <c r="Q528" s="39"/>
      <c r="R528" s="34"/>
      <c r="S528" s="45"/>
      <c r="T528" s="46"/>
      <c r="U528" s="41"/>
      <c r="V528" s="31"/>
    </row>
    <row r="529" ht="13.55" customHeight="1">
      <c r="A529" s="12"/>
      <c r="B529" s="38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9"/>
      <c r="P529" s="39"/>
      <c r="Q529" s="39"/>
      <c r="R529" s="34"/>
      <c r="S529" s="45"/>
      <c r="T529" s="46"/>
      <c r="U529" s="41"/>
      <c r="V529" s="31"/>
    </row>
    <row r="530" ht="13.55" customHeight="1">
      <c r="A530" s="12"/>
      <c r="B530" s="38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9"/>
      <c r="P530" s="39"/>
      <c r="Q530" s="39"/>
      <c r="R530" s="34"/>
      <c r="S530" s="45"/>
      <c r="T530" s="46"/>
      <c r="U530" s="41"/>
      <c r="V530" s="31"/>
    </row>
    <row r="531" ht="13.55" customHeight="1">
      <c r="A531" s="12"/>
      <c r="B531" s="38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9"/>
      <c r="P531" s="39"/>
      <c r="Q531" s="39"/>
      <c r="R531" s="34"/>
      <c r="S531" s="45"/>
      <c r="T531" s="46"/>
      <c r="U531" s="41"/>
      <c r="V531" s="31"/>
    </row>
    <row r="532" ht="13.55" customHeight="1">
      <c r="A532" s="12"/>
      <c r="B532" s="38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9"/>
      <c r="P532" s="39"/>
      <c r="Q532" s="39"/>
      <c r="R532" s="34"/>
      <c r="S532" s="45"/>
      <c r="T532" s="46"/>
      <c r="U532" s="41"/>
      <c r="V532" s="31"/>
    </row>
    <row r="533" ht="13.55" customHeight="1">
      <c r="A533" s="12"/>
      <c r="B533" s="38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9"/>
      <c r="P533" s="39"/>
      <c r="Q533" s="39"/>
      <c r="R533" s="34"/>
      <c r="S533" s="45"/>
      <c r="T533" s="46"/>
      <c r="U533" s="41"/>
      <c r="V533" s="31"/>
    </row>
    <row r="534" ht="13.55" customHeight="1">
      <c r="A534" s="12"/>
      <c r="B534" s="38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9"/>
      <c r="P534" s="39"/>
      <c r="Q534" s="39"/>
      <c r="R534" s="34"/>
      <c r="S534" s="45"/>
      <c r="T534" s="46"/>
      <c r="U534" s="41"/>
      <c r="V534" s="31"/>
    </row>
    <row r="535" ht="13.55" customHeight="1">
      <c r="A535" s="12"/>
      <c r="B535" s="38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9"/>
      <c r="P535" s="39"/>
      <c r="Q535" s="39"/>
      <c r="R535" s="34"/>
      <c r="S535" s="45"/>
      <c r="T535" s="46"/>
      <c r="U535" s="41"/>
      <c r="V535" s="31"/>
    </row>
    <row r="536" ht="13.55" customHeight="1">
      <c r="A536" s="12"/>
      <c r="B536" s="38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9"/>
      <c r="P536" s="39"/>
      <c r="Q536" s="39"/>
      <c r="R536" s="34"/>
      <c r="S536" s="45"/>
      <c r="T536" s="46"/>
      <c r="U536" s="41"/>
      <c r="V536" s="31"/>
    </row>
    <row r="537" ht="13.55" customHeight="1">
      <c r="A537" s="12"/>
      <c r="B537" s="38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9"/>
      <c r="P537" s="39"/>
      <c r="Q537" s="39"/>
      <c r="R537" s="34"/>
      <c r="S537" s="45"/>
      <c r="T537" s="46"/>
      <c r="U537" s="41"/>
      <c r="V537" s="31"/>
    </row>
    <row r="538" ht="13.55" customHeight="1">
      <c r="A538" s="12"/>
      <c r="B538" s="38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9"/>
      <c r="P538" s="39"/>
      <c r="Q538" s="39"/>
      <c r="R538" s="34"/>
      <c r="S538" s="45"/>
      <c r="T538" s="46"/>
      <c r="U538" s="41"/>
      <c r="V538" s="31"/>
    </row>
    <row r="539" ht="13.55" customHeight="1">
      <c r="A539" s="12"/>
      <c r="B539" s="38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9"/>
      <c r="P539" s="39"/>
      <c r="Q539" s="39"/>
      <c r="R539" s="34"/>
      <c r="S539" s="45"/>
      <c r="T539" s="46"/>
      <c r="U539" s="41"/>
      <c r="V539" s="31"/>
    </row>
    <row r="540" ht="13.55" customHeight="1">
      <c r="A540" s="12"/>
      <c r="B540" s="38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9"/>
      <c r="P540" s="39"/>
      <c r="Q540" s="39"/>
      <c r="R540" s="34"/>
      <c r="S540" s="45"/>
      <c r="T540" s="46"/>
      <c r="U540" s="41"/>
      <c r="V540" s="31"/>
    </row>
    <row r="541" ht="13.55" customHeight="1">
      <c r="A541" s="12"/>
      <c r="B541" s="38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9"/>
      <c r="P541" s="39"/>
      <c r="Q541" s="39"/>
      <c r="R541" s="34"/>
      <c r="S541" s="45"/>
      <c r="T541" s="46"/>
      <c r="U541" s="41"/>
      <c r="V541" s="31"/>
    </row>
    <row r="542" ht="13.55" customHeight="1">
      <c r="A542" s="12"/>
      <c r="B542" s="38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9"/>
      <c r="P542" s="39"/>
      <c r="Q542" s="39"/>
      <c r="R542" s="34"/>
      <c r="S542" s="45"/>
      <c r="T542" s="46"/>
      <c r="U542" s="41"/>
      <c r="V542" s="31"/>
    </row>
    <row r="543" ht="13.55" customHeight="1">
      <c r="A543" s="12"/>
      <c r="B543" s="38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9"/>
      <c r="P543" s="39"/>
      <c r="Q543" s="39"/>
      <c r="R543" s="34"/>
      <c r="S543" s="45"/>
      <c r="T543" s="46"/>
      <c r="U543" s="41"/>
      <c r="V543" s="31"/>
    </row>
    <row r="544" ht="13.55" customHeight="1">
      <c r="A544" s="12"/>
      <c r="B544" s="38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9"/>
      <c r="P544" s="39"/>
      <c r="Q544" s="39"/>
      <c r="R544" s="34"/>
      <c r="S544" s="45"/>
      <c r="T544" s="46"/>
      <c r="U544" s="41"/>
      <c r="V544" s="31"/>
    </row>
    <row r="545" ht="13.55" customHeight="1">
      <c r="A545" s="12"/>
      <c r="B545" s="38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9"/>
      <c r="P545" s="39"/>
      <c r="Q545" s="39"/>
      <c r="R545" s="34"/>
      <c r="S545" s="45"/>
      <c r="T545" s="46"/>
      <c r="U545" s="41"/>
      <c r="V545" s="31"/>
    </row>
    <row r="546" ht="13.55" customHeight="1">
      <c r="A546" s="12"/>
      <c r="B546" s="38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9"/>
      <c r="P546" s="39"/>
      <c r="Q546" s="39"/>
      <c r="R546" s="34"/>
      <c r="S546" s="45"/>
      <c r="T546" s="46"/>
      <c r="U546" s="41"/>
      <c r="V546" s="31"/>
    </row>
    <row r="547" ht="13.55" customHeight="1">
      <c r="A547" s="12"/>
      <c r="B547" s="38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9"/>
      <c r="P547" s="39"/>
      <c r="Q547" s="39"/>
      <c r="R547" s="34"/>
      <c r="S547" s="45"/>
      <c r="T547" s="46"/>
      <c r="U547" s="41"/>
      <c r="V547" s="31"/>
    </row>
    <row r="548" ht="13.55" customHeight="1">
      <c r="A548" s="12"/>
      <c r="B548" s="38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9"/>
      <c r="P548" s="39"/>
      <c r="Q548" s="39"/>
      <c r="R548" s="34"/>
      <c r="S548" s="45"/>
      <c r="T548" s="46"/>
      <c r="U548" s="41"/>
      <c r="V548" s="31"/>
    </row>
    <row r="549" ht="13.55" customHeight="1">
      <c r="A549" s="12"/>
      <c r="B549" s="38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9"/>
      <c r="P549" s="39"/>
      <c r="Q549" s="39"/>
      <c r="R549" s="34"/>
      <c r="S549" s="45"/>
      <c r="T549" s="46"/>
      <c r="U549" s="41"/>
      <c r="V549" s="31"/>
    </row>
    <row r="550" ht="13.55" customHeight="1">
      <c r="A550" s="12"/>
      <c r="B550" s="38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9"/>
      <c r="P550" s="39"/>
      <c r="Q550" s="39"/>
      <c r="R550" s="34"/>
      <c r="S550" s="45"/>
      <c r="T550" s="46"/>
      <c r="U550" s="41"/>
      <c r="V550" s="31"/>
    </row>
    <row r="551" ht="13.55" customHeight="1">
      <c r="A551" s="12"/>
      <c r="B551" s="38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9"/>
      <c r="P551" s="39"/>
      <c r="Q551" s="39"/>
      <c r="R551" s="34"/>
      <c r="S551" s="45"/>
      <c r="T551" s="46"/>
      <c r="U551" s="41"/>
      <c r="V551" s="31"/>
    </row>
    <row r="552" ht="13.55" customHeight="1">
      <c r="A552" s="12"/>
      <c r="B552" s="38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9"/>
      <c r="P552" s="39"/>
      <c r="Q552" s="39"/>
      <c r="R552" s="34"/>
      <c r="S552" s="45"/>
      <c r="T552" s="46"/>
      <c r="U552" s="41"/>
      <c r="V552" s="31"/>
    </row>
    <row r="553" ht="13.55" customHeight="1">
      <c r="A553" s="12"/>
      <c r="B553" s="38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9"/>
      <c r="P553" s="39"/>
      <c r="Q553" s="39"/>
      <c r="R553" s="34"/>
      <c r="S553" s="45"/>
      <c r="T553" s="46"/>
      <c r="U553" s="41"/>
      <c r="V553" s="31"/>
    </row>
    <row r="554" ht="13.55" customHeight="1">
      <c r="A554" s="12"/>
      <c r="B554" s="38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9"/>
      <c r="P554" s="39"/>
      <c r="Q554" s="39"/>
      <c r="R554" s="34"/>
      <c r="S554" s="45"/>
      <c r="T554" s="46"/>
      <c r="U554" s="41"/>
      <c r="V554" s="31"/>
    </row>
    <row r="555" ht="13.55" customHeight="1">
      <c r="A555" s="12"/>
      <c r="B555" s="38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9"/>
      <c r="P555" s="39"/>
      <c r="Q555" s="39"/>
      <c r="R555" s="34"/>
      <c r="S555" s="45"/>
      <c r="T555" s="46"/>
      <c r="U555" s="41"/>
      <c r="V555" s="31"/>
    </row>
    <row r="556" ht="13.55" customHeight="1">
      <c r="A556" s="12"/>
      <c r="B556" s="38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9"/>
      <c r="P556" s="39"/>
      <c r="Q556" s="39"/>
      <c r="R556" s="34"/>
      <c r="S556" s="45"/>
      <c r="T556" s="46"/>
      <c r="U556" s="41"/>
      <c r="V556" s="31"/>
    </row>
    <row r="557" ht="13.55" customHeight="1">
      <c r="A557" s="12"/>
      <c r="B557" s="38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9"/>
      <c r="P557" s="39"/>
      <c r="Q557" s="39"/>
      <c r="R557" s="34"/>
      <c r="S557" s="45"/>
      <c r="T557" s="46"/>
      <c r="U557" s="41"/>
      <c r="V557" s="31"/>
    </row>
    <row r="558" ht="13.55" customHeight="1">
      <c r="A558" s="12"/>
      <c r="B558" s="38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9"/>
      <c r="P558" s="39"/>
      <c r="Q558" s="39"/>
      <c r="R558" s="34"/>
      <c r="S558" s="45"/>
      <c r="T558" s="46"/>
      <c r="U558" s="41"/>
      <c r="V558" s="31"/>
    </row>
    <row r="559" ht="13.55" customHeight="1">
      <c r="A559" s="12"/>
      <c r="B559" s="38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9"/>
      <c r="P559" s="39"/>
      <c r="Q559" s="39"/>
      <c r="R559" s="34"/>
      <c r="S559" s="45"/>
      <c r="T559" s="46"/>
      <c r="U559" s="41"/>
      <c r="V559" s="31"/>
    </row>
    <row r="560" ht="13.55" customHeight="1">
      <c r="A560" s="12"/>
      <c r="B560" s="38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9"/>
      <c r="P560" s="39"/>
      <c r="Q560" s="39"/>
      <c r="R560" s="34"/>
      <c r="S560" s="45"/>
      <c r="T560" s="46"/>
      <c r="U560" s="41"/>
      <c r="V560" s="31"/>
    </row>
    <row r="561" ht="13.55" customHeight="1">
      <c r="A561" s="12"/>
      <c r="B561" s="38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9"/>
      <c r="P561" s="39"/>
      <c r="Q561" s="39"/>
      <c r="R561" s="34"/>
      <c r="S561" s="45"/>
      <c r="T561" s="46"/>
      <c r="U561" s="41"/>
      <c r="V561" s="31"/>
    </row>
    <row r="562" ht="13.55" customHeight="1">
      <c r="A562" s="12"/>
      <c r="B562" s="38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9"/>
      <c r="P562" s="39"/>
      <c r="Q562" s="39"/>
      <c r="R562" s="34"/>
      <c r="S562" s="45"/>
      <c r="T562" s="46"/>
      <c r="U562" s="41"/>
      <c r="V562" s="31"/>
    </row>
    <row r="563" ht="13.55" customHeight="1">
      <c r="A563" s="12"/>
      <c r="B563" s="38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9"/>
      <c r="P563" s="39"/>
      <c r="Q563" s="39"/>
      <c r="R563" s="34"/>
      <c r="S563" s="45"/>
      <c r="T563" s="46"/>
      <c r="U563" s="41"/>
      <c r="V563" s="31"/>
    </row>
    <row r="564" ht="13.55" customHeight="1">
      <c r="A564" s="12"/>
      <c r="B564" s="38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9"/>
      <c r="P564" s="39"/>
      <c r="Q564" s="39"/>
      <c r="R564" s="34"/>
      <c r="S564" s="45"/>
      <c r="T564" s="46"/>
      <c r="U564" s="41"/>
      <c r="V564" s="31"/>
    </row>
    <row r="565" ht="13.55" customHeight="1">
      <c r="A565" s="12"/>
      <c r="B565" s="38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9"/>
      <c r="P565" s="39"/>
      <c r="Q565" s="39"/>
      <c r="R565" s="34"/>
      <c r="S565" s="45"/>
      <c r="T565" s="46"/>
      <c r="U565" s="41"/>
      <c r="V565" s="31"/>
    </row>
    <row r="566" ht="13.55" customHeight="1">
      <c r="A566" s="12"/>
      <c r="B566" s="38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9"/>
      <c r="P566" s="39"/>
      <c r="Q566" s="39"/>
      <c r="R566" s="34"/>
      <c r="S566" s="45"/>
      <c r="T566" s="46"/>
      <c r="U566" s="41"/>
      <c r="V566" s="31"/>
    </row>
    <row r="567" ht="13.55" customHeight="1">
      <c r="A567" s="12"/>
      <c r="B567" s="38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9"/>
      <c r="P567" s="39"/>
      <c r="Q567" s="39"/>
      <c r="R567" s="34"/>
      <c r="S567" s="45"/>
      <c r="T567" s="46"/>
      <c r="U567" s="41"/>
      <c r="V567" s="31"/>
    </row>
    <row r="568" ht="13.55" customHeight="1">
      <c r="A568" s="12"/>
      <c r="B568" s="38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9"/>
      <c r="P568" s="39"/>
      <c r="Q568" s="39"/>
      <c r="R568" s="34"/>
      <c r="S568" s="45"/>
      <c r="T568" s="46"/>
      <c r="U568" s="41"/>
      <c r="V568" s="31"/>
    </row>
    <row r="569" ht="13.55" customHeight="1">
      <c r="A569" s="12"/>
      <c r="B569" s="38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9"/>
      <c r="P569" s="39"/>
      <c r="Q569" s="39"/>
      <c r="R569" s="34"/>
      <c r="S569" s="45"/>
      <c r="T569" s="46"/>
      <c r="U569" s="41"/>
      <c r="V569" s="31"/>
    </row>
    <row r="570" ht="13.55" customHeight="1">
      <c r="A570" s="12"/>
      <c r="B570" s="38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9"/>
      <c r="P570" s="39"/>
      <c r="Q570" s="39"/>
      <c r="R570" s="34"/>
      <c r="S570" s="45"/>
      <c r="T570" s="46"/>
      <c r="U570" s="41"/>
      <c r="V570" s="31"/>
    </row>
    <row r="571" ht="13.55" customHeight="1">
      <c r="A571" s="12"/>
      <c r="B571" s="38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9"/>
      <c r="P571" s="39"/>
      <c r="Q571" s="39"/>
      <c r="R571" s="34"/>
      <c r="S571" s="45"/>
      <c r="T571" s="46"/>
      <c r="U571" s="41"/>
      <c r="V571" s="31"/>
    </row>
    <row r="572" ht="13.55" customHeight="1">
      <c r="A572" s="12"/>
      <c r="B572" s="38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9"/>
      <c r="P572" s="39"/>
      <c r="Q572" s="39"/>
      <c r="R572" s="34"/>
      <c r="S572" s="45"/>
      <c r="T572" s="46"/>
      <c r="U572" s="41"/>
      <c r="V572" s="31"/>
    </row>
    <row r="573" ht="13.55" customHeight="1">
      <c r="A573" s="12"/>
      <c r="B573" s="38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9"/>
      <c r="P573" s="39"/>
      <c r="Q573" s="39"/>
      <c r="R573" s="34"/>
      <c r="S573" s="45"/>
      <c r="T573" s="46"/>
      <c r="U573" s="41"/>
      <c r="V573" s="31"/>
    </row>
    <row r="574" ht="13.55" customHeight="1">
      <c r="A574" s="12"/>
      <c r="B574" s="38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9"/>
      <c r="P574" s="39"/>
      <c r="Q574" s="39"/>
      <c r="R574" s="34"/>
      <c r="S574" s="45"/>
      <c r="T574" s="46"/>
      <c r="U574" s="41"/>
      <c r="V574" s="31"/>
    </row>
    <row r="575" ht="13.55" customHeight="1">
      <c r="A575" s="12"/>
      <c r="B575" s="38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9"/>
      <c r="P575" s="39"/>
      <c r="Q575" s="39"/>
      <c r="R575" s="34"/>
      <c r="S575" s="45"/>
      <c r="T575" s="46"/>
      <c r="U575" s="41"/>
      <c r="V575" s="31"/>
    </row>
    <row r="576" ht="13.55" customHeight="1">
      <c r="A576" s="12"/>
      <c r="B576" s="38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9"/>
      <c r="P576" s="39"/>
      <c r="Q576" s="39"/>
      <c r="R576" s="34"/>
      <c r="S576" s="45"/>
      <c r="T576" s="46"/>
      <c r="U576" s="41"/>
      <c r="V576" s="31"/>
    </row>
    <row r="577" ht="13.55" customHeight="1">
      <c r="A577" s="12"/>
      <c r="B577" s="38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9"/>
      <c r="P577" s="39"/>
      <c r="Q577" s="39"/>
      <c r="R577" s="34"/>
      <c r="S577" s="45"/>
      <c r="T577" s="46"/>
      <c r="U577" s="41"/>
      <c r="V577" s="31"/>
    </row>
    <row r="578" ht="13.55" customHeight="1">
      <c r="A578" s="12"/>
      <c r="B578" s="38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9"/>
      <c r="P578" s="39"/>
      <c r="Q578" s="39"/>
      <c r="R578" s="34"/>
      <c r="S578" s="45"/>
      <c r="T578" s="46"/>
      <c r="U578" s="41"/>
      <c r="V578" s="31"/>
    </row>
    <row r="579" ht="13.55" customHeight="1">
      <c r="A579" s="12"/>
      <c r="B579" s="38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9"/>
      <c r="P579" s="39"/>
      <c r="Q579" s="39"/>
      <c r="R579" s="34"/>
      <c r="S579" s="45"/>
      <c r="T579" s="46"/>
      <c r="U579" s="41"/>
      <c r="V579" s="31"/>
    </row>
    <row r="580" ht="13.55" customHeight="1">
      <c r="A580" s="12"/>
      <c r="B580" s="38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9"/>
      <c r="P580" s="39"/>
      <c r="Q580" s="39"/>
      <c r="R580" s="34"/>
      <c r="S580" s="45"/>
      <c r="T580" s="46"/>
      <c r="U580" s="41"/>
      <c r="V580" s="31"/>
    </row>
    <row r="581" ht="13.55" customHeight="1">
      <c r="A581" s="12"/>
      <c r="B581" s="38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9"/>
      <c r="P581" s="39"/>
      <c r="Q581" s="39"/>
      <c r="R581" s="34"/>
      <c r="S581" s="45"/>
      <c r="T581" s="46"/>
      <c r="U581" s="41"/>
      <c r="V581" s="31"/>
    </row>
    <row r="582" ht="13.55" customHeight="1">
      <c r="A582" s="12"/>
      <c r="B582" s="38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9"/>
      <c r="P582" s="39"/>
      <c r="Q582" s="39"/>
      <c r="R582" s="34"/>
      <c r="S582" s="45"/>
      <c r="T582" s="46"/>
      <c r="U582" s="41"/>
      <c r="V582" s="31"/>
    </row>
    <row r="583" ht="13.55" customHeight="1">
      <c r="A583" s="12"/>
      <c r="B583" s="38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9"/>
      <c r="P583" s="39"/>
      <c r="Q583" s="39"/>
      <c r="R583" s="34"/>
      <c r="S583" s="45"/>
      <c r="T583" s="46"/>
      <c r="U583" s="41"/>
      <c r="V583" s="31"/>
    </row>
    <row r="584" ht="13.55" customHeight="1">
      <c r="A584" s="12"/>
      <c r="B584" s="38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9"/>
      <c r="P584" s="39"/>
      <c r="Q584" s="39"/>
      <c r="R584" s="34"/>
      <c r="S584" s="45"/>
      <c r="T584" s="46"/>
      <c r="U584" s="41"/>
      <c r="V584" s="31"/>
    </row>
    <row r="585" ht="13.55" customHeight="1">
      <c r="A585" s="12"/>
      <c r="B585" s="38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9"/>
      <c r="P585" s="39"/>
      <c r="Q585" s="39"/>
      <c r="R585" s="34"/>
      <c r="S585" s="45"/>
      <c r="T585" s="46"/>
      <c r="U585" s="41"/>
      <c r="V585" s="31"/>
    </row>
    <row r="586" ht="13.55" customHeight="1">
      <c r="A586" s="12"/>
      <c r="B586" s="38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9"/>
      <c r="P586" s="39"/>
      <c r="Q586" s="39"/>
      <c r="R586" s="34"/>
      <c r="S586" s="45"/>
      <c r="T586" s="46"/>
      <c r="U586" s="41"/>
      <c r="V586" s="31"/>
    </row>
    <row r="587" ht="13.55" customHeight="1">
      <c r="A587" s="12"/>
      <c r="B587" s="38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9"/>
      <c r="P587" s="39"/>
      <c r="Q587" s="39"/>
      <c r="R587" s="34"/>
      <c r="S587" s="45"/>
      <c r="T587" s="46"/>
      <c r="U587" s="41"/>
      <c r="V587" s="31"/>
    </row>
    <row r="588" ht="13.55" customHeight="1">
      <c r="A588" s="12"/>
      <c r="B588" s="38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9"/>
      <c r="P588" s="39"/>
      <c r="Q588" s="39"/>
      <c r="R588" s="34"/>
      <c r="S588" s="45"/>
      <c r="T588" s="46"/>
      <c r="U588" s="41"/>
      <c r="V588" s="31"/>
    </row>
    <row r="589" ht="13.55" customHeight="1">
      <c r="A589" s="12"/>
      <c r="B589" s="38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9"/>
      <c r="P589" s="39"/>
      <c r="Q589" s="39"/>
      <c r="R589" s="34"/>
      <c r="S589" s="45"/>
      <c r="T589" s="46"/>
      <c r="U589" s="41"/>
      <c r="V589" s="31"/>
    </row>
    <row r="590" ht="13.55" customHeight="1">
      <c r="A590" s="12"/>
      <c r="B590" s="38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9"/>
      <c r="P590" s="39"/>
      <c r="Q590" s="39"/>
      <c r="R590" s="34"/>
      <c r="S590" s="45"/>
      <c r="T590" s="46"/>
      <c r="U590" s="41"/>
      <c r="V590" s="31"/>
    </row>
    <row r="591" ht="13.55" customHeight="1">
      <c r="A591" s="12"/>
      <c r="B591" s="38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9"/>
      <c r="P591" s="39"/>
      <c r="Q591" s="39"/>
      <c r="R591" s="34"/>
      <c r="S591" s="45"/>
      <c r="T591" s="46"/>
      <c r="U591" s="41"/>
      <c r="V591" s="31"/>
    </row>
    <row r="592" ht="13.55" customHeight="1">
      <c r="A592" s="12"/>
      <c r="B592" s="38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9"/>
      <c r="P592" s="39"/>
      <c r="Q592" s="39"/>
      <c r="R592" s="34"/>
      <c r="S592" s="45"/>
      <c r="T592" s="46"/>
      <c r="U592" s="41"/>
      <c r="V592" s="31"/>
    </row>
    <row r="593" ht="13.55" customHeight="1">
      <c r="A593" s="12"/>
      <c r="B593" s="38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9"/>
      <c r="P593" s="39"/>
      <c r="Q593" s="39"/>
      <c r="R593" s="34"/>
      <c r="S593" s="45"/>
      <c r="T593" s="46"/>
      <c r="U593" s="41"/>
      <c r="V593" s="31"/>
    </row>
    <row r="594" ht="13.55" customHeight="1">
      <c r="A594" s="12"/>
      <c r="B594" s="38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9"/>
      <c r="P594" s="39"/>
      <c r="Q594" s="39"/>
      <c r="R594" s="34"/>
      <c r="S594" s="45"/>
      <c r="T594" s="46"/>
      <c r="U594" s="41"/>
      <c r="V594" s="31"/>
    </row>
    <row r="595" ht="13.55" customHeight="1">
      <c r="A595" s="12"/>
      <c r="B595" s="38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9"/>
      <c r="P595" s="39"/>
      <c r="Q595" s="39"/>
      <c r="R595" s="34"/>
      <c r="S595" s="45"/>
      <c r="T595" s="46"/>
      <c r="U595" s="41"/>
      <c r="V595" s="31"/>
    </row>
    <row r="596" ht="13.55" customHeight="1">
      <c r="A596" s="12"/>
      <c r="B596" s="38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9"/>
      <c r="P596" s="39"/>
      <c r="Q596" s="39"/>
      <c r="R596" s="34"/>
      <c r="S596" s="45"/>
      <c r="T596" s="46"/>
      <c r="U596" s="41"/>
      <c r="V596" s="31"/>
    </row>
    <row r="597" ht="13.55" customHeight="1">
      <c r="A597" s="12"/>
      <c r="B597" s="38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9"/>
      <c r="P597" s="39"/>
      <c r="Q597" s="39"/>
      <c r="R597" s="34"/>
      <c r="S597" s="45"/>
      <c r="T597" s="46"/>
      <c r="U597" s="41"/>
      <c r="V597" s="31"/>
    </row>
    <row r="598" ht="13.55" customHeight="1">
      <c r="A598" s="12"/>
      <c r="B598" s="38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9"/>
      <c r="P598" s="39"/>
      <c r="Q598" s="39"/>
      <c r="R598" s="34"/>
      <c r="S598" s="45"/>
      <c r="T598" s="46"/>
      <c r="U598" s="41"/>
      <c r="V598" s="31"/>
    </row>
    <row r="599" ht="13.55" customHeight="1">
      <c r="A599" s="12"/>
      <c r="B599" s="38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9"/>
      <c r="P599" s="39"/>
      <c r="Q599" s="39"/>
      <c r="R599" s="34"/>
      <c r="S599" s="45"/>
      <c r="T599" s="46"/>
      <c r="U599" s="41"/>
      <c r="V599" s="31"/>
    </row>
    <row r="600" ht="13.55" customHeight="1">
      <c r="A600" s="12"/>
      <c r="B600" s="38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9"/>
      <c r="P600" s="39"/>
      <c r="Q600" s="39"/>
      <c r="R600" s="34"/>
      <c r="S600" s="45"/>
      <c r="T600" s="46"/>
      <c r="U600" s="41"/>
      <c r="V600" s="31"/>
    </row>
    <row r="601" ht="13.55" customHeight="1">
      <c r="A601" s="12"/>
      <c r="B601" s="38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9"/>
      <c r="P601" s="39"/>
      <c r="Q601" s="39"/>
      <c r="R601" s="34"/>
      <c r="S601" s="45"/>
      <c r="T601" s="46"/>
      <c r="U601" s="41"/>
      <c r="V601" s="31"/>
    </row>
    <row r="602" ht="13.55" customHeight="1">
      <c r="A602" s="12"/>
      <c r="B602" s="38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9"/>
      <c r="P602" s="39"/>
      <c r="Q602" s="39"/>
      <c r="R602" s="34"/>
      <c r="S602" s="45"/>
      <c r="T602" s="46"/>
      <c r="U602" s="41"/>
      <c r="V602" s="31"/>
    </row>
    <row r="603" ht="13.55" customHeight="1">
      <c r="A603" s="12"/>
      <c r="B603" s="38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9"/>
      <c r="P603" s="39"/>
      <c r="Q603" s="39"/>
      <c r="R603" s="34"/>
      <c r="S603" s="45"/>
      <c r="T603" s="46"/>
      <c r="U603" s="41"/>
      <c r="V603" s="31"/>
    </row>
    <row r="604" ht="13.55" customHeight="1">
      <c r="A604" s="12"/>
      <c r="B604" s="38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9"/>
      <c r="P604" s="39"/>
      <c r="Q604" s="39"/>
      <c r="R604" s="34"/>
      <c r="S604" s="45"/>
      <c r="T604" s="46"/>
      <c r="U604" s="41"/>
      <c r="V604" s="31"/>
    </row>
    <row r="605" ht="13.55" customHeight="1">
      <c r="A605" s="12"/>
      <c r="B605" s="38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9"/>
      <c r="P605" s="39"/>
      <c r="Q605" s="39"/>
      <c r="R605" s="34"/>
      <c r="S605" s="45"/>
      <c r="T605" s="46"/>
      <c r="U605" s="41"/>
      <c r="V605" s="31"/>
    </row>
    <row r="606" ht="13.55" customHeight="1">
      <c r="A606" s="12"/>
      <c r="B606" s="38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9"/>
      <c r="P606" s="39"/>
      <c r="Q606" s="39"/>
      <c r="R606" s="34"/>
      <c r="S606" s="45"/>
      <c r="T606" s="46"/>
      <c r="U606" s="41"/>
      <c r="V606" s="31"/>
    </row>
    <row r="607" ht="13.55" customHeight="1">
      <c r="A607" s="12"/>
      <c r="B607" s="38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9"/>
      <c r="P607" s="39"/>
      <c r="Q607" s="39"/>
      <c r="R607" s="34"/>
      <c r="S607" s="45"/>
      <c r="T607" s="46"/>
      <c r="U607" s="41"/>
      <c r="V607" s="31"/>
    </row>
    <row r="608" ht="13.55" customHeight="1">
      <c r="A608" s="12"/>
      <c r="B608" s="38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9"/>
      <c r="P608" s="39"/>
      <c r="Q608" s="39"/>
      <c r="R608" s="34"/>
      <c r="S608" s="45"/>
      <c r="T608" s="46"/>
      <c r="U608" s="41"/>
      <c r="V608" s="31"/>
    </row>
    <row r="609" ht="13.55" customHeight="1">
      <c r="A609" s="12"/>
      <c r="B609" s="38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9"/>
      <c r="P609" s="39"/>
      <c r="Q609" s="39"/>
      <c r="R609" s="34"/>
      <c r="S609" s="45"/>
      <c r="T609" s="46"/>
      <c r="U609" s="41"/>
      <c r="V609" s="31"/>
    </row>
    <row r="610" ht="13.55" customHeight="1">
      <c r="A610" s="12"/>
      <c r="B610" s="38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9"/>
      <c r="P610" s="39"/>
      <c r="Q610" s="39"/>
      <c r="R610" s="34"/>
      <c r="S610" s="45"/>
      <c r="T610" s="46"/>
      <c r="U610" s="41"/>
      <c r="V610" s="31"/>
    </row>
    <row r="611" ht="13.55" customHeight="1">
      <c r="A611" s="12"/>
      <c r="B611" s="38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9"/>
      <c r="P611" s="39"/>
      <c r="Q611" s="39"/>
      <c r="R611" s="34"/>
      <c r="S611" s="45"/>
      <c r="T611" s="46"/>
      <c r="U611" s="41"/>
      <c r="V611" s="31"/>
    </row>
    <row r="612" ht="13.55" customHeight="1">
      <c r="A612" s="12"/>
      <c r="B612" s="38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9"/>
      <c r="P612" s="39"/>
      <c r="Q612" s="39"/>
      <c r="R612" s="34"/>
      <c r="S612" s="45"/>
      <c r="T612" s="46"/>
      <c r="U612" s="41"/>
      <c r="V612" s="31"/>
    </row>
    <row r="613" ht="13.55" customHeight="1">
      <c r="A613" s="12"/>
      <c r="B613" s="38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9"/>
      <c r="P613" s="39"/>
      <c r="Q613" s="39"/>
      <c r="R613" s="34"/>
      <c r="S613" s="45"/>
      <c r="T613" s="46"/>
      <c r="U613" s="41"/>
      <c r="V613" s="31"/>
    </row>
    <row r="614" ht="13.55" customHeight="1">
      <c r="A614" s="12"/>
      <c r="B614" s="38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9"/>
      <c r="P614" s="39"/>
      <c r="Q614" s="39"/>
      <c r="R614" s="34"/>
      <c r="S614" s="45"/>
      <c r="T614" s="46"/>
      <c r="U614" s="41"/>
      <c r="V614" s="31"/>
    </row>
    <row r="615" ht="13.55" customHeight="1">
      <c r="A615" s="12"/>
      <c r="B615" s="38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9"/>
      <c r="P615" s="39"/>
      <c r="Q615" s="39"/>
      <c r="R615" s="34"/>
      <c r="S615" s="45"/>
      <c r="T615" s="46"/>
      <c r="U615" s="41"/>
      <c r="V615" s="31"/>
    </row>
    <row r="616" ht="13.55" customHeight="1">
      <c r="A616" s="12"/>
      <c r="B616" s="38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9"/>
      <c r="P616" s="39"/>
      <c r="Q616" s="39"/>
      <c r="R616" s="34"/>
      <c r="S616" s="45"/>
      <c r="T616" s="46"/>
      <c r="U616" s="41"/>
      <c r="V616" s="31"/>
    </row>
    <row r="617" ht="13.55" customHeight="1">
      <c r="A617" s="12"/>
      <c r="B617" s="38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9"/>
      <c r="P617" s="39"/>
      <c r="Q617" s="39"/>
      <c r="R617" s="34"/>
      <c r="S617" s="45"/>
      <c r="T617" s="46"/>
      <c r="U617" s="41"/>
      <c r="V617" s="31"/>
    </row>
    <row r="618" ht="13.55" customHeight="1">
      <c r="A618" s="12"/>
      <c r="B618" s="38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9"/>
      <c r="P618" s="39"/>
      <c r="Q618" s="39"/>
      <c r="R618" s="34"/>
      <c r="S618" s="45"/>
      <c r="T618" s="46"/>
      <c r="U618" s="41"/>
      <c r="V618" s="31"/>
    </row>
    <row r="619" ht="13.55" customHeight="1">
      <c r="A619" s="12"/>
      <c r="B619" s="38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9"/>
      <c r="P619" s="39"/>
      <c r="Q619" s="39"/>
      <c r="R619" s="34"/>
      <c r="S619" s="45"/>
      <c r="T619" s="46"/>
      <c r="U619" s="41"/>
      <c r="V619" s="31"/>
    </row>
    <row r="620" ht="13.55" customHeight="1">
      <c r="A620" s="12"/>
      <c r="B620" s="38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9"/>
      <c r="P620" s="39"/>
      <c r="Q620" s="39"/>
      <c r="R620" s="34"/>
      <c r="S620" s="45"/>
      <c r="T620" s="46"/>
      <c r="U620" s="41"/>
      <c r="V620" s="31"/>
    </row>
    <row r="621" ht="13.55" customHeight="1">
      <c r="A621" s="12"/>
      <c r="B621" s="38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9"/>
      <c r="P621" s="39"/>
      <c r="Q621" s="39"/>
      <c r="R621" s="34"/>
      <c r="S621" s="45"/>
      <c r="T621" s="46"/>
      <c r="U621" s="41"/>
      <c r="V621" s="31"/>
    </row>
    <row r="622" ht="13.55" customHeight="1">
      <c r="A622" s="12"/>
      <c r="B622" s="38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9"/>
      <c r="P622" s="39"/>
      <c r="Q622" s="39"/>
      <c r="R622" s="34"/>
      <c r="S622" s="45"/>
      <c r="T622" s="46"/>
      <c r="U622" s="41"/>
      <c r="V622" s="31"/>
    </row>
    <row r="623" ht="13.55" customHeight="1">
      <c r="A623" s="12"/>
      <c r="B623" s="38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9"/>
      <c r="P623" s="39"/>
      <c r="Q623" s="39"/>
      <c r="R623" s="34"/>
      <c r="S623" s="45"/>
      <c r="T623" s="46"/>
      <c r="U623" s="41"/>
      <c r="V623" s="31"/>
    </row>
    <row r="624" ht="13.55" customHeight="1">
      <c r="A624" s="12"/>
      <c r="B624" s="38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9"/>
      <c r="P624" s="39"/>
      <c r="Q624" s="39"/>
      <c r="R624" s="34"/>
      <c r="S624" s="45"/>
      <c r="T624" s="46"/>
      <c r="U624" s="41"/>
      <c r="V624" s="31"/>
    </row>
    <row r="625" ht="13.55" customHeight="1">
      <c r="A625" s="12"/>
      <c r="B625" s="38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9"/>
      <c r="P625" s="39"/>
      <c r="Q625" s="39"/>
      <c r="R625" s="34"/>
      <c r="S625" s="45"/>
      <c r="T625" s="46"/>
      <c r="U625" s="41"/>
      <c r="V625" s="31"/>
    </row>
    <row r="626" ht="13.55" customHeight="1">
      <c r="A626" s="12"/>
      <c r="B626" s="38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9"/>
      <c r="P626" s="39"/>
      <c r="Q626" s="39"/>
      <c r="R626" s="34"/>
      <c r="S626" s="45"/>
      <c r="T626" s="46"/>
      <c r="U626" s="41"/>
      <c r="V626" s="31"/>
    </row>
    <row r="627" ht="13.55" customHeight="1">
      <c r="A627" s="12"/>
      <c r="B627" s="38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9"/>
      <c r="P627" s="39"/>
      <c r="Q627" s="39"/>
      <c r="R627" s="34"/>
      <c r="S627" s="45"/>
      <c r="T627" s="46"/>
      <c r="U627" s="41"/>
      <c r="V627" s="31"/>
    </row>
    <row r="628" ht="13.55" customHeight="1">
      <c r="A628" s="12"/>
      <c r="B628" s="38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9"/>
      <c r="P628" s="39"/>
      <c r="Q628" s="39"/>
      <c r="R628" s="34"/>
      <c r="S628" s="45"/>
      <c r="T628" s="46"/>
      <c r="U628" s="41"/>
      <c r="V628" s="31"/>
    </row>
    <row r="629" ht="13.55" customHeight="1">
      <c r="A629" s="12"/>
      <c r="B629" s="38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9"/>
      <c r="P629" s="39"/>
      <c r="Q629" s="39"/>
      <c r="R629" s="34"/>
      <c r="S629" s="45"/>
      <c r="T629" s="46"/>
      <c r="U629" s="41"/>
      <c r="V629" s="31"/>
    </row>
    <row r="630" ht="13.55" customHeight="1">
      <c r="A630" s="12"/>
      <c r="B630" s="38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9"/>
      <c r="P630" s="39"/>
      <c r="Q630" s="39"/>
      <c r="R630" s="34"/>
      <c r="S630" s="45"/>
      <c r="T630" s="46"/>
      <c r="U630" s="41"/>
      <c r="V630" s="31"/>
    </row>
    <row r="631" ht="13.55" customHeight="1">
      <c r="A631" s="12"/>
      <c r="B631" s="38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9"/>
      <c r="P631" s="39"/>
      <c r="Q631" s="39"/>
      <c r="R631" s="34"/>
      <c r="S631" s="45"/>
      <c r="T631" s="46"/>
      <c r="U631" s="41"/>
      <c r="V631" s="31"/>
    </row>
    <row r="632" ht="13.55" customHeight="1">
      <c r="A632" s="12"/>
      <c r="B632" s="38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9"/>
      <c r="P632" s="39"/>
      <c r="Q632" s="39"/>
      <c r="R632" s="34"/>
      <c r="S632" s="45"/>
      <c r="T632" s="46"/>
      <c r="U632" s="41"/>
      <c r="V632" s="31"/>
    </row>
    <row r="633" ht="13.55" customHeight="1">
      <c r="A633" s="12"/>
      <c r="B633" s="38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9"/>
      <c r="P633" s="39"/>
      <c r="Q633" s="39"/>
      <c r="R633" s="34"/>
      <c r="S633" s="45"/>
      <c r="T633" s="46"/>
      <c r="U633" s="41"/>
      <c r="V633" s="31"/>
    </row>
    <row r="634" ht="13.55" customHeight="1">
      <c r="A634" s="12"/>
      <c r="B634" s="38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9"/>
      <c r="P634" s="39"/>
      <c r="Q634" s="39"/>
      <c r="R634" s="34"/>
      <c r="S634" s="45"/>
      <c r="T634" s="46"/>
      <c r="U634" s="41"/>
      <c r="V634" s="31"/>
    </row>
    <row r="635" ht="13.55" customHeight="1">
      <c r="A635" s="12"/>
      <c r="B635" s="38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9"/>
      <c r="P635" s="39"/>
      <c r="Q635" s="39"/>
      <c r="R635" s="34"/>
      <c r="S635" s="45"/>
      <c r="T635" s="46"/>
      <c r="U635" s="41"/>
      <c r="V635" s="31"/>
    </row>
    <row r="636" ht="13.55" customHeight="1">
      <c r="A636" s="12"/>
      <c r="B636" s="38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9"/>
      <c r="P636" s="39"/>
      <c r="Q636" s="39"/>
      <c r="R636" s="34"/>
      <c r="S636" s="45"/>
      <c r="T636" s="46"/>
      <c r="U636" s="41"/>
      <c r="V636" s="31"/>
    </row>
    <row r="637" ht="13.55" customHeight="1">
      <c r="A637" s="12"/>
      <c r="B637" s="38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9"/>
      <c r="P637" s="39"/>
      <c r="Q637" s="39"/>
      <c r="R637" s="34"/>
      <c r="S637" s="45"/>
      <c r="T637" s="46"/>
      <c r="U637" s="41"/>
      <c r="V637" s="31"/>
    </row>
    <row r="638" ht="13.55" customHeight="1">
      <c r="A638" s="12"/>
      <c r="B638" s="38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9"/>
      <c r="P638" s="39"/>
      <c r="Q638" s="39"/>
      <c r="R638" s="34"/>
      <c r="S638" s="45"/>
      <c r="T638" s="46"/>
      <c r="U638" s="41"/>
      <c r="V638" s="31"/>
    </row>
    <row r="639" ht="13.55" customHeight="1">
      <c r="A639" s="12"/>
      <c r="B639" s="38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9"/>
      <c r="P639" s="39"/>
      <c r="Q639" s="39"/>
      <c r="R639" s="34"/>
      <c r="S639" s="45"/>
      <c r="T639" s="46"/>
      <c r="U639" s="41"/>
      <c r="V639" s="31"/>
    </row>
    <row r="640" ht="13.55" customHeight="1">
      <c r="A640" s="12"/>
      <c r="B640" s="38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9"/>
      <c r="P640" s="39"/>
      <c r="Q640" s="39"/>
      <c r="R640" s="34"/>
      <c r="S640" s="45"/>
      <c r="T640" s="46"/>
      <c r="U640" s="41"/>
      <c r="V640" s="31"/>
    </row>
    <row r="641" ht="13.55" customHeight="1">
      <c r="A641" s="12"/>
      <c r="B641" s="38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9"/>
      <c r="P641" s="39"/>
      <c r="Q641" s="39"/>
      <c r="R641" s="34"/>
      <c r="S641" s="45"/>
      <c r="T641" s="46"/>
      <c r="U641" s="41"/>
      <c r="V641" s="31"/>
    </row>
    <row r="642" ht="13.55" customHeight="1">
      <c r="A642" s="12"/>
      <c r="B642" s="38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9"/>
      <c r="P642" s="39"/>
      <c r="Q642" s="39"/>
      <c r="R642" s="34"/>
      <c r="S642" s="45"/>
      <c r="T642" s="46"/>
      <c r="U642" s="41"/>
      <c r="V642" s="31"/>
    </row>
    <row r="643" ht="13.55" customHeight="1">
      <c r="A643" s="12"/>
      <c r="B643" s="38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9"/>
      <c r="P643" s="39"/>
      <c r="Q643" s="39"/>
      <c r="R643" s="34"/>
      <c r="S643" s="45"/>
      <c r="T643" s="46"/>
      <c r="U643" s="41"/>
      <c r="V643" s="31"/>
    </row>
    <row r="644" ht="13.55" customHeight="1">
      <c r="A644" s="12"/>
      <c r="B644" s="38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9"/>
      <c r="P644" s="39"/>
      <c r="Q644" s="39"/>
      <c r="R644" s="34"/>
      <c r="S644" s="45"/>
      <c r="T644" s="46"/>
      <c r="U644" s="41"/>
      <c r="V644" s="31"/>
    </row>
    <row r="645" ht="13.55" customHeight="1">
      <c r="A645" s="12"/>
      <c r="B645" s="38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9"/>
      <c r="P645" s="39"/>
      <c r="Q645" s="39"/>
      <c r="R645" s="34"/>
      <c r="S645" s="45"/>
      <c r="T645" s="46"/>
      <c r="U645" s="41"/>
      <c r="V645" s="31"/>
    </row>
    <row r="646" ht="13.55" customHeight="1">
      <c r="A646" s="12"/>
      <c r="B646" s="38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9"/>
      <c r="P646" s="39"/>
      <c r="Q646" s="39"/>
      <c r="R646" s="34"/>
      <c r="S646" s="45"/>
      <c r="T646" s="46"/>
      <c r="U646" s="41"/>
      <c r="V646" s="31"/>
    </row>
    <row r="647" ht="13.55" customHeight="1">
      <c r="A647" s="12"/>
      <c r="B647" s="38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9"/>
      <c r="P647" s="39"/>
      <c r="Q647" s="39"/>
      <c r="R647" s="34"/>
      <c r="S647" s="45"/>
      <c r="T647" s="46"/>
      <c r="U647" s="41"/>
      <c r="V647" s="31"/>
    </row>
    <row r="648" ht="13.55" customHeight="1">
      <c r="A648" s="12"/>
      <c r="B648" s="38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9"/>
      <c r="P648" s="39"/>
      <c r="Q648" s="39"/>
      <c r="R648" s="34"/>
      <c r="S648" s="45"/>
      <c r="T648" s="46"/>
      <c r="U648" s="41"/>
      <c r="V648" s="31"/>
    </row>
    <row r="649" ht="13.55" customHeight="1">
      <c r="A649" s="12"/>
      <c r="B649" s="38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9"/>
      <c r="P649" s="39"/>
      <c r="Q649" s="39"/>
      <c r="R649" s="34"/>
      <c r="S649" s="45"/>
      <c r="T649" s="46"/>
      <c r="U649" s="41"/>
      <c r="V649" s="31"/>
    </row>
    <row r="650" ht="13.55" customHeight="1">
      <c r="A650" s="12"/>
      <c r="B650" s="38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9"/>
      <c r="P650" s="39"/>
      <c r="Q650" s="39"/>
      <c r="R650" s="34"/>
      <c r="S650" s="45"/>
      <c r="T650" s="46"/>
      <c r="U650" s="41"/>
      <c r="V650" s="31"/>
    </row>
    <row r="651" ht="13.55" customHeight="1">
      <c r="A651" s="12"/>
      <c r="B651" s="38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9"/>
      <c r="P651" s="39"/>
      <c r="Q651" s="39"/>
      <c r="R651" s="34"/>
      <c r="S651" s="45"/>
      <c r="T651" s="46"/>
      <c r="U651" s="41"/>
      <c r="V651" s="31"/>
    </row>
    <row r="652" ht="13.55" customHeight="1">
      <c r="A652" s="12"/>
      <c r="B652" s="38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9"/>
      <c r="P652" s="39"/>
      <c r="Q652" s="39"/>
      <c r="R652" s="34"/>
      <c r="S652" s="45"/>
      <c r="T652" s="46"/>
      <c r="U652" s="41"/>
      <c r="V652" s="31"/>
    </row>
    <row r="653" ht="13.55" customHeight="1">
      <c r="A653" s="12"/>
      <c r="B653" s="38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9"/>
      <c r="P653" s="39"/>
      <c r="Q653" s="39"/>
      <c r="R653" s="34"/>
      <c r="S653" s="45"/>
      <c r="T653" s="46"/>
      <c r="U653" s="41"/>
      <c r="V653" s="31"/>
    </row>
    <row r="654" ht="13.55" customHeight="1">
      <c r="A654" s="12"/>
      <c r="B654" s="38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9"/>
      <c r="P654" s="39"/>
      <c r="Q654" s="39"/>
      <c r="R654" s="34"/>
      <c r="S654" s="45"/>
      <c r="T654" s="46"/>
      <c r="U654" s="41"/>
      <c r="V654" s="31"/>
    </row>
    <row r="655" ht="13.55" customHeight="1">
      <c r="A655" s="12"/>
      <c r="B655" s="38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9"/>
      <c r="P655" s="39"/>
      <c r="Q655" s="39"/>
      <c r="R655" s="34"/>
      <c r="S655" s="45"/>
      <c r="T655" s="46"/>
      <c r="U655" s="41"/>
      <c r="V655" s="31"/>
    </row>
    <row r="656" ht="13.55" customHeight="1">
      <c r="A656" s="12"/>
      <c r="B656" s="38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9"/>
      <c r="P656" s="39"/>
      <c r="Q656" s="39"/>
      <c r="R656" s="34"/>
      <c r="S656" s="45"/>
      <c r="T656" s="46"/>
      <c r="U656" s="41"/>
      <c r="V656" s="31"/>
    </row>
    <row r="657" ht="13.55" customHeight="1">
      <c r="A657" s="12"/>
      <c r="B657" s="38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9"/>
      <c r="P657" s="39"/>
      <c r="Q657" s="39"/>
      <c r="R657" s="34"/>
      <c r="S657" s="45"/>
      <c r="T657" s="46"/>
      <c r="U657" s="41"/>
      <c r="V657" s="31"/>
    </row>
    <row r="658" ht="13.55" customHeight="1">
      <c r="A658" s="12"/>
      <c r="B658" s="38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9"/>
      <c r="P658" s="39"/>
      <c r="Q658" s="39"/>
      <c r="R658" s="34"/>
      <c r="S658" s="45"/>
      <c r="T658" s="46"/>
      <c r="U658" s="41"/>
      <c r="V658" s="31"/>
    </row>
    <row r="659" ht="13.55" customHeight="1">
      <c r="A659" s="12"/>
      <c r="B659" s="38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9"/>
      <c r="P659" s="39"/>
      <c r="Q659" s="39"/>
      <c r="R659" s="34"/>
      <c r="S659" s="45"/>
      <c r="T659" s="46"/>
      <c r="U659" s="41"/>
      <c r="V659" s="31"/>
    </row>
    <row r="660" ht="13.55" customHeight="1">
      <c r="A660" s="12"/>
      <c r="B660" s="38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9"/>
      <c r="P660" s="39"/>
      <c r="Q660" s="39"/>
      <c r="R660" s="34"/>
      <c r="S660" s="45"/>
      <c r="T660" s="46"/>
      <c r="U660" s="41"/>
      <c r="V660" s="31"/>
    </row>
    <row r="661" ht="13.55" customHeight="1">
      <c r="A661" s="12"/>
      <c r="B661" s="38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9"/>
      <c r="P661" s="39"/>
      <c r="Q661" s="39"/>
      <c r="R661" s="34"/>
      <c r="S661" s="45"/>
      <c r="T661" s="46"/>
      <c r="U661" s="41"/>
      <c r="V661" s="31"/>
    </row>
    <row r="662" ht="13.55" customHeight="1">
      <c r="A662" s="12"/>
      <c r="B662" s="38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9"/>
      <c r="P662" s="39"/>
      <c r="Q662" s="39"/>
      <c r="R662" s="34"/>
      <c r="S662" s="45"/>
      <c r="T662" s="46"/>
      <c r="U662" s="41"/>
      <c r="V662" s="31"/>
    </row>
    <row r="663" ht="13.55" customHeight="1">
      <c r="A663" s="12"/>
      <c r="B663" s="38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9"/>
      <c r="P663" s="39"/>
      <c r="Q663" s="39"/>
      <c r="R663" s="34"/>
      <c r="S663" s="45"/>
      <c r="T663" s="46"/>
      <c r="U663" s="41"/>
      <c r="V663" s="31"/>
    </row>
    <row r="664" ht="13.55" customHeight="1">
      <c r="A664" s="12"/>
      <c r="B664" s="38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9"/>
      <c r="P664" s="39"/>
      <c r="Q664" s="39"/>
      <c r="R664" s="34"/>
      <c r="S664" s="45"/>
      <c r="T664" s="46"/>
      <c r="U664" s="41"/>
      <c r="V664" s="31"/>
    </row>
    <row r="665" ht="13.55" customHeight="1">
      <c r="A665" s="12"/>
      <c r="B665" s="38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9"/>
      <c r="P665" s="39"/>
      <c r="Q665" s="39"/>
      <c r="R665" s="34"/>
      <c r="S665" s="45"/>
      <c r="T665" s="46"/>
      <c r="U665" s="41"/>
      <c r="V665" s="31"/>
    </row>
    <row r="666" ht="13.55" customHeight="1">
      <c r="A666" s="12"/>
      <c r="B666" s="38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9"/>
      <c r="P666" s="39"/>
      <c r="Q666" s="39"/>
      <c r="R666" s="34"/>
      <c r="S666" s="45"/>
      <c r="T666" s="46"/>
      <c r="U666" s="41"/>
      <c r="V666" s="31"/>
    </row>
    <row r="667" ht="13.55" customHeight="1">
      <c r="A667" s="12"/>
      <c r="B667" s="38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9"/>
      <c r="P667" s="39"/>
      <c r="Q667" s="39"/>
      <c r="R667" s="34"/>
      <c r="S667" s="45"/>
      <c r="T667" s="46"/>
      <c r="U667" s="41"/>
      <c r="V667" s="31"/>
    </row>
    <row r="668" ht="13.55" customHeight="1">
      <c r="A668" s="12"/>
      <c r="B668" s="38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9"/>
      <c r="P668" s="39"/>
      <c r="Q668" s="39"/>
      <c r="R668" s="34"/>
      <c r="S668" s="45"/>
      <c r="T668" s="46"/>
      <c r="U668" s="41"/>
      <c r="V668" s="31"/>
    </row>
    <row r="669" ht="13.55" customHeight="1">
      <c r="A669" s="12"/>
      <c r="B669" s="38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9"/>
      <c r="P669" s="39"/>
      <c r="Q669" s="39"/>
      <c r="R669" s="34"/>
      <c r="S669" s="45"/>
      <c r="T669" s="46"/>
      <c r="U669" s="41"/>
      <c r="V669" s="31"/>
    </row>
    <row r="670" ht="13.55" customHeight="1">
      <c r="A670" s="12"/>
      <c r="B670" s="38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9"/>
      <c r="P670" s="39"/>
      <c r="Q670" s="39"/>
      <c r="R670" s="34"/>
      <c r="S670" s="45"/>
      <c r="T670" s="46"/>
      <c r="U670" s="41"/>
      <c r="V670" s="31"/>
    </row>
    <row r="671" ht="13.55" customHeight="1">
      <c r="A671" s="12"/>
      <c r="B671" s="38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9"/>
      <c r="P671" s="39"/>
      <c r="Q671" s="39"/>
      <c r="R671" s="34"/>
      <c r="S671" s="45"/>
      <c r="T671" s="46"/>
      <c r="U671" s="41"/>
      <c r="V671" s="31"/>
    </row>
    <row r="672" ht="13.55" customHeight="1">
      <c r="A672" s="12"/>
      <c r="B672" s="38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9"/>
      <c r="P672" s="39"/>
      <c r="Q672" s="39"/>
      <c r="R672" s="34"/>
      <c r="S672" s="45"/>
      <c r="T672" s="46"/>
      <c r="U672" s="41"/>
      <c r="V672" s="31"/>
    </row>
    <row r="673" ht="13.55" customHeight="1">
      <c r="A673" s="12"/>
      <c r="B673" s="38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9"/>
      <c r="P673" s="39"/>
      <c r="Q673" s="39"/>
      <c r="R673" s="34"/>
      <c r="S673" s="45"/>
      <c r="T673" s="46"/>
      <c r="U673" s="41"/>
      <c r="V673" s="31"/>
    </row>
    <row r="674" ht="13.55" customHeight="1">
      <c r="A674" s="12"/>
      <c r="B674" s="38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9"/>
      <c r="P674" s="39"/>
      <c r="Q674" s="39"/>
      <c r="R674" s="34"/>
      <c r="S674" s="45"/>
      <c r="T674" s="46"/>
      <c r="U674" s="41"/>
      <c r="V674" s="31"/>
    </row>
    <row r="675" ht="13.55" customHeight="1">
      <c r="A675" s="12"/>
      <c r="B675" s="38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9"/>
      <c r="P675" s="39"/>
      <c r="Q675" s="39"/>
      <c r="R675" s="34"/>
      <c r="S675" s="45"/>
      <c r="T675" s="46"/>
      <c r="U675" s="41"/>
      <c r="V675" s="31"/>
    </row>
    <row r="676" ht="13.55" customHeight="1">
      <c r="A676" s="12"/>
      <c r="B676" s="38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9"/>
      <c r="P676" s="39"/>
      <c r="Q676" s="39"/>
      <c r="R676" s="34"/>
      <c r="S676" s="45"/>
      <c r="T676" s="46"/>
      <c r="U676" s="41"/>
      <c r="V676" s="31"/>
    </row>
    <row r="677" ht="13.55" customHeight="1">
      <c r="A677" s="12"/>
      <c r="B677" s="38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9"/>
      <c r="P677" s="39"/>
      <c r="Q677" s="39"/>
      <c r="R677" s="34"/>
      <c r="S677" s="45"/>
      <c r="T677" s="46"/>
      <c r="U677" s="41"/>
      <c r="V677" s="31"/>
    </row>
    <row r="678" ht="13.55" customHeight="1">
      <c r="A678" s="12"/>
      <c r="B678" s="38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9"/>
      <c r="P678" s="39"/>
      <c r="Q678" s="39"/>
      <c r="R678" s="34"/>
      <c r="S678" s="45"/>
      <c r="T678" s="46"/>
      <c r="U678" s="41"/>
      <c r="V678" s="31"/>
    </row>
    <row r="679" ht="13.55" customHeight="1">
      <c r="A679" s="12"/>
      <c r="B679" s="38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9"/>
      <c r="P679" s="39"/>
      <c r="Q679" s="39"/>
      <c r="R679" s="34"/>
      <c r="S679" s="45"/>
      <c r="T679" s="46"/>
      <c r="U679" s="41"/>
      <c r="V679" s="31"/>
    </row>
    <row r="680" ht="13.55" customHeight="1">
      <c r="A680" s="12"/>
      <c r="B680" s="38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9"/>
      <c r="P680" s="39"/>
      <c r="Q680" s="39"/>
      <c r="R680" s="34"/>
      <c r="S680" s="45"/>
      <c r="T680" s="46"/>
      <c r="U680" s="41"/>
      <c r="V680" s="31"/>
    </row>
    <row r="681" ht="13.55" customHeight="1">
      <c r="A681" s="12"/>
      <c r="B681" s="38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9"/>
      <c r="P681" s="39"/>
      <c r="Q681" s="39"/>
      <c r="R681" s="34"/>
      <c r="S681" s="45"/>
      <c r="T681" s="46"/>
      <c r="U681" s="41"/>
      <c r="V681" s="31"/>
    </row>
    <row r="682" ht="13.55" customHeight="1">
      <c r="A682" s="12"/>
      <c r="B682" s="38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9"/>
      <c r="P682" s="39"/>
      <c r="Q682" s="39"/>
      <c r="R682" s="34"/>
      <c r="S682" s="45"/>
      <c r="T682" s="46"/>
      <c r="U682" s="41"/>
      <c r="V682" s="31"/>
    </row>
    <row r="683" ht="13.55" customHeight="1">
      <c r="A683" s="12"/>
      <c r="B683" s="38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9"/>
      <c r="P683" s="39"/>
      <c r="Q683" s="39"/>
      <c r="R683" s="34"/>
      <c r="S683" s="45"/>
      <c r="T683" s="46"/>
      <c r="U683" s="41"/>
      <c r="V683" s="31"/>
    </row>
    <row r="684" ht="13.55" customHeight="1">
      <c r="A684" s="12"/>
      <c r="B684" s="38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9"/>
      <c r="P684" s="39"/>
      <c r="Q684" s="39"/>
      <c r="R684" s="34"/>
      <c r="S684" s="45"/>
      <c r="T684" s="46"/>
      <c r="U684" s="41"/>
      <c r="V684" s="31"/>
    </row>
    <row r="685" ht="13.55" customHeight="1">
      <c r="A685" s="12"/>
      <c r="B685" s="38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9"/>
      <c r="P685" s="39"/>
      <c r="Q685" s="39"/>
      <c r="R685" s="34"/>
      <c r="S685" s="45"/>
      <c r="T685" s="46"/>
      <c r="U685" s="41"/>
      <c r="V685" s="31"/>
    </row>
    <row r="686" ht="13.55" customHeight="1">
      <c r="A686" s="12"/>
      <c r="B686" s="38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9"/>
      <c r="P686" s="39"/>
      <c r="Q686" s="39"/>
      <c r="R686" s="34"/>
      <c r="S686" s="45"/>
      <c r="T686" s="46"/>
      <c r="U686" s="41"/>
      <c r="V686" s="31"/>
    </row>
    <row r="687" ht="13.55" customHeight="1">
      <c r="A687" s="12"/>
      <c r="B687" s="38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9"/>
      <c r="P687" s="39"/>
      <c r="Q687" s="39"/>
      <c r="R687" s="34"/>
      <c r="S687" s="45"/>
      <c r="T687" s="46"/>
      <c r="U687" s="41"/>
      <c r="V687" s="31"/>
    </row>
    <row r="688" ht="13.55" customHeight="1">
      <c r="A688" s="12"/>
      <c r="B688" s="38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9"/>
      <c r="P688" s="39"/>
      <c r="Q688" s="39"/>
      <c r="R688" s="34"/>
      <c r="S688" s="45"/>
      <c r="T688" s="46"/>
      <c r="U688" s="41"/>
      <c r="V688" s="31"/>
    </row>
    <row r="689" ht="13.55" customHeight="1">
      <c r="A689" s="12"/>
      <c r="B689" s="38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9"/>
      <c r="P689" s="39"/>
      <c r="Q689" s="39"/>
      <c r="R689" s="34"/>
      <c r="S689" s="45"/>
      <c r="T689" s="46"/>
      <c r="U689" s="41"/>
      <c r="V689" s="31"/>
    </row>
    <row r="690" ht="13.55" customHeight="1">
      <c r="A690" s="12"/>
      <c r="B690" s="38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9"/>
      <c r="P690" s="39"/>
      <c r="Q690" s="39"/>
      <c r="R690" s="34"/>
      <c r="S690" s="45"/>
      <c r="T690" s="46"/>
      <c r="U690" s="41"/>
      <c r="V690" s="31"/>
    </row>
    <row r="691" ht="13.55" customHeight="1">
      <c r="A691" s="12"/>
      <c r="B691" s="38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9"/>
      <c r="P691" s="39"/>
      <c r="Q691" s="39"/>
      <c r="R691" s="34"/>
      <c r="S691" s="45"/>
      <c r="T691" s="46"/>
      <c r="U691" s="41"/>
      <c r="V691" s="31"/>
    </row>
    <row r="692" ht="13.55" customHeight="1">
      <c r="A692" s="12"/>
      <c r="B692" s="38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9"/>
      <c r="P692" s="39"/>
      <c r="Q692" s="39"/>
      <c r="R692" s="34"/>
      <c r="S692" s="45"/>
      <c r="T692" s="46"/>
      <c r="U692" s="41"/>
      <c r="V692" s="31"/>
    </row>
    <row r="693" ht="13.55" customHeight="1">
      <c r="A693" s="12"/>
      <c r="B693" s="38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9"/>
      <c r="P693" s="39"/>
      <c r="Q693" s="39"/>
      <c r="R693" s="34"/>
      <c r="S693" s="45"/>
      <c r="T693" s="46"/>
      <c r="U693" s="41"/>
      <c r="V693" s="31"/>
    </row>
    <row r="694" ht="13.55" customHeight="1">
      <c r="A694" s="12"/>
      <c r="B694" s="38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9"/>
      <c r="P694" s="39"/>
      <c r="Q694" s="39"/>
      <c r="R694" s="34"/>
      <c r="S694" s="45"/>
      <c r="T694" s="46"/>
      <c r="U694" s="41"/>
      <c r="V694" s="31"/>
    </row>
    <row r="695" ht="13.55" customHeight="1">
      <c r="A695" s="12"/>
      <c r="B695" s="38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9"/>
      <c r="P695" s="39"/>
      <c r="Q695" s="39"/>
      <c r="R695" s="34"/>
      <c r="S695" s="45"/>
      <c r="T695" s="46"/>
      <c r="U695" s="41"/>
      <c r="V695" s="31"/>
    </row>
    <row r="696" ht="13.55" customHeight="1">
      <c r="A696" s="12"/>
      <c r="B696" s="38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9"/>
      <c r="P696" s="39"/>
      <c r="Q696" s="39"/>
      <c r="R696" s="34"/>
      <c r="S696" s="45"/>
      <c r="T696" s="46"/>
      <c r="U696" s="41"/>
      <c r="V696" s="31"/>
    </row>
    <row r="697" ht="13.55" customHeight="1">
      <c r="A697" s="12"/>
      <c r="B697" s="38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9"/>
      <c r="P697" s="39"/>
      <c r="Q697" s="39"/>
      <c r="R697" s="34"/>
      <c r="S697" s="45"/>
      <c r="T697" s="46"/>
      <c r="U697" s="41"/>
      <c r="V697" s="31"/>
    </row>
    <row r="698" ht="13.55" customHeight="1">
      <c r="A698" s="12"/>
      <c r="B698" s="38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9"/>
      <c r="P698" s="39"/>
      <c r="Q698" s="39"/>
      <c r="R698" s="34"/>
      <c r="S698" s="45"/>
      <c r="T698" s="46"/>
      <c r="U698" s="41"/>
      <c r="V698" s="31"/>
    </row>
    <row r="699" ht="13.55" customHeight="1">
      <c r="A699" s="12"/>
      <c r="B699" s="38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9"/>
      <c r="P699" s="39"/>
      <c r="Q699" s="39"/>
      <c r="R699" s="34"/>
      <c r="S699" s="45"/>
      <c r="T699" s="46"/>
      <c r="U699" s="41"/>
      <c r="V699" s="31"/>
    </row>
    <row r="700" ht="13.55" customHeight="1">
      <c r="A700" s="12"/>
      <c r="B700" s="38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9"/>
      <c r="P700" s="39"/>
      <c r="Q700" s="39"/>
      <c r="R700" s="34"/>
      <c r="S700" s="45"/>
      <c r="T700" s="46"/>
      <c r="U700" s="41"/>
      <c r="V700" s="31"/>
    </row>
    <row r="701" ht="13.55" customHeight="1">
      <c r="A701" s="12"/>
      <c r="B701" s="38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9"/>
      <c r="P701" s="39"/>
      <c r="Q701" s="39"/>
      <c r="R701" s="34"/>
      <c r="S701" s="45"/>
      <c r="T701" s="46"/>
      <c r="U701" s="41"/>
      <c r="V701" s="31"/>
    </row>
    <row r="702" ht="13.55" customHeight="1">
      <c r="A702" s="12"/>
      <c r="B702" s="38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9"/>
      <c r="P702" s="39"/>
      <c r="Q702" s="39"/>
      <c r="R702" s="34"/>
      <c r="S702" s="45"/>
      <c r="T702" s="46"/>
      <c r="U702" s="41"/>
      <c r="V702" s="31"/>
    </row>
    <row r="703" ht="13.55" customHeight="1">
      <c r="A703" s="12"/>
      <c r="B703" s="38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9"/>
      <c r="P703" s="39"/>
      <c r="Q703" s="39"/>
      <c r="R703" s="34"/>
      <c r="S703" s="45"/>
      <c r="T703" s="46"/>
      <c r="U703" s="41"/>
      <c r="V703" s="31"/>
    </row>
    <row r="704" ht="13.55" customHeight="1">
      <c r="A704" s="12"/>
      <c r="B704" s="38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9"/>
      <c r="P704" s="39"/>
      <c r="Q704" s="39"/>
      <c r="R704" s="34"/>
      <c r="S704" s="45"/>
      <c r="T704" s="46"/>
      <c r="U704" s="41"/>
      <c r="V704" s="31"/>
    </row>
    <row r="705" ht="13.55" customHeight="1">
      <c r="A705" s="12"/>
      <c r="B705" s="38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9"/>
      <c r="P705" s="39"/>
      <c r="Q705" s="39"/>
      <c r="R705" s="34"/>
      <c r="S705" s="45"/>
      <c r="T705" s="46"/>
      <c r="U705" s="41"/>
      <c r="V705" s="31"/>
    </row>
    <row r="706" ht="13.55" customHeight="1">
      <c r="A706" s="12"/>
      <c r="B706" s="38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9"/>
      <c r="P706" s="39"/>
      <c r="Q706" s="39"/>
      <c r="R706" s="34"/>
      <c r="S706" s="45"/>
      <c r="T706" s="46"/>
      <c r="U706" s="41"/>
      <c r="V706" s="31"/>
    </row>
    <row r="707" ht="13.55" customHeight="1">
      <c r="A707" s="12"/>
      <c r="B707" s="38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9"/>
      <c r="P707" s="39"/>
      <c r="Q707" s="39"/>
      <c r="R707" s="34"/>
      <c r="S707" s="45"/>
      <c r="T707" s="46"/>
      <c r="U707" s="41"/>
      <c r="V707" s="31"/>
    </row>
    <row r="708" ht="13.55" customHeight="1">
      <c r="A708" s="12"/>
      <c r="B708" s="38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9"/>
      <c r="P708" s="39"/>
      <c r="Q708" s="39"/>
      <c r="R708" s="34"/>
      <c r="S708" s="45"/>
      <c r="T708" s="46"/>
      <c r="U708" s="41"/>
      <c r="V708" s="31"/>
    </row>
    <row r="709" ht="13.55" customHeight="1">
      <c r="A709" s="12"/>
      <c r="B709" s="38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9"/>
      <c r="P709" s="39"/>
      <c r="Q709" s="39"/>
      <c r="R709" s="34"/>
      <c r="S709" s="45"/>
      <c r="T709" s="46"/>
      <c r="U709" s="41"/>
      <c r="V709" s="31"/>
    </row>
    <row r="710" ht="13.55" customHeight="1">
      <c r="A710" s="12"/>
      <c r="B710" s="38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9"/>
      <c r="P710" s="39"/>
      <c r="Q710" s="39"/>
      <c r="R710" s="34"/>
      <c r="S710" s="45"/>
      <c r="T710" s="46"/>
      <c r="U710" s="41"/>
      <c r="V710" s="31"/>
    </row>
    <row r="711" ht="13.55" customHeight="1">
      <c r="A711" s="12"/>
      <c r="B711" s="38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9"/>
      <c r="P711" s="39"/>
      <c r="Q711" s="39"/>
      <c r="R711" s="34"/>
      <c r="S711" s="45"/>
      <c r="T711" s="46"/>
      <c r="U711" s="41"/>
      <c r="V711" s="31"/>
    </row>
    <row r="712" ht="13.55" customHeight="1">
      <c r="A712" s="12"/>
      <c r="B712" s="38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9"/>
      <c r="P712" s="39"/>
      <c r="Q712" s="39"/>
      <c r="R712" s="34"/>
      <c r="S712" s="45"/>
      <c r="T712" s="46"/>
      <c r="U712" s="41"/>
      <c r="V712" s="31"/>
    </row>
    <row r="713" ht="13.55" customHeight="1">
      <c r="A713" s="12"/>
      <c r="B713" s="38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9"/>
      <c r="P713" s="39"/>
      <c r="Q713" s="39"/>
      <c r="R713" s="34"/>
      <c r="S713" s="45"/>
      <c r="T713" s="46"/>
      <c r="U713" s="41"/>
      <c r="V713" s="31"/>
    </row>
    <row r="714" ht="13.55" customHeight="1">
      <c r="A714" s="12"/>
      <c r="B714" s="38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9"/>
      <c r="P714" s="39"/>
      <c r="Q714" s="39"/>
      <c r="R714" s="34"/>
      <c r="S714" s="45"/>
      <c r="T714" s="46"/>
      <c r="U714" s="41"/>
      <c r="V714" s="31"/>
    </row>
    <row r="715" ht="13.55" customHeight="1">
      <c r="A715" s="12"/>
      <c r="B715" s="38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9"/>
      <c r="P715" s="39"/>
      <c r="Q715" s="39"/>
      <c r="R715" s="34"/>
      <c r="S715" s="45"/>
      <c r="T715" s="46"/>
      <c r="U715" s="41"/>
      <c r="V715" s="31"/>
    </row>
    <row r="716" ht="13.55" customHeight="1">
      <c r="A716" s="12"/>
      <c r="B716" s="38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9"/>
      <c r="P716" s="39"/>
      <c r="Q716" s="39"/>
      <c r="R716" s="34"/>
      <c r="S716" s="45"/>
      <c r="T716" s="46"/>
      <c r="U716" s="41"/>
      <c r="V716" s="31"/>
    </row>
    <row r="717" ht="13.55" customHeight="1">
      <c r="A717" s="12"/>
      <c r="B717" s="38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9"/>
      <c r="P717" s="39"/>
      <c r="Q717" s="39"/>
      <c r="R717" s="34"/>
      <c r="S717" s="45"/>
      <c r="T717" s="46"/>
      <c r="U717" s="41"/>
      <c r="V717" s="31"/>
    </row>
    <row r="718" ht="13.55" customHeight="1">
      <c r="A718" s="12"/>
      <c r="B718" s="38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9"/>
      <c r="P718" s="39"/>
      <c r="Q718" s="39"/>
      <c r="R718" s="34"/>
      <c r="S718" s="45"/>
      <c r="T718" s="46"/>
      <c r="U718" s="41"/>
      <c r="V718" s="31"/>
    </row>
    <row r="719" ht="13.55" customHeight="1">
      <c r="A719" s="12"/>
      <c r="B719" s="38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9"/>
      <c r="P719" s="39"/>
      <c r="Q719" s="39"/>
      <c r="R719" s="34"/>
      <c r="S719" s="45"/>
      <c r="T719" s="46"/>
      <c r="U719" s="41"/>
      <c r="V719" s="31"/>
    </row>
    <row r="720" ht="13.55" customHeight="1">
      <c r="A720" s="12"/>
      <c r="B720" s="38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9"/>
      <c r="P720" s="39"/>
      <c r="Q720" s="39"/>
      <c r="R720" s="34"/>
      <c r="S720" s="45"/>
      <c r="T720" s="46"/>
      <c r="U720" s="41"/>
      <c r="V720" s="31"/>
    </row>
    <row r="721" ht="13.55" customHeight="1">
      <c r="A721" s="12"/>
      <c r="B721" s="38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9"/>
      <c r="P721" s="39"/>
      <c r="Q721" s="39"/>
      <c r="R721" s="34"/>
      <c r="S721" s="45"/>
      <c r="T721" s="46"/>
      <c r="U721" s="41"/>
      <c r="V721" s="31"/>
    </row>
    <row r="722" ht="13.55" customHeight="1">
      <c r="A722" s="12"/>
      <c r="B722" s="38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9"/>
      <c r="P722" s="39"/>
      <c r="Q722" s="39"/>
      <c r="R722" s="34"/>
      <c r="S722" s="45"/>
      <c r="T722" s="46"/>
      <c r="U722" s="41"/>
      <c r="V722" s="31"/>
    </row>
    <row r="723" ht="13.55" customHeight="1">
      <c r="A723" s="12"/>
      <c r="B723" s="38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9"/>
      <c r="P723" s="39"/>
      <c r="Q723" s="39"/>
      <c r="R723" s="34"/>
      <c r="S723" s="45"/>
      <c r="T723" s="46"/>
      <c r="U723" s="41"/>
      <c r="V723" s="31"/>
    </row>
    <row r="724" ht="13.55" customHeight="1">
      <c r="A724" s="12"/>
      <c r="B724" s="38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9"/>
      <c r="P724" s="39"/>
      <c r="Q724" s="39"/>
      <c r="R724" s="34"/>
      <c r="S724" s="45"/>
      <c r="T724" s="46"/>
      <c r="U724" s="41"/>
      <c r="V724" s="31"/>
    </row>
    <row r="725" ht="13.55" customHeight="1">
      <c r="A725" s="12"/>
      <c r="B725" s="38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9"/>
      <c r="P725" s="39"/>
      <c r="Q725" s="39"/>
      <c r="R725" s="34"/>
      <c r="S725" s="45"/>
      <c r="T725" s="46"/>
      <c r="U725" s="41"/>
      <c r="V725" s="31"/>
    </row>
    <row r="726" ht="13.55" customHeight="1">
      <c r="A726" s="12"/>
      <c r="B726" s="38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9"/>
      <c r="P726" s="39"/>
      <c r="Q726" s="39"/>
      <c r="R726" s="34"/>
      <c r="S726" s="45"/>
      <c r="T726" s="46"/>
      <c r="U726" s="41"/>
      <c r="V726" s="31"/>
    </row>
    <row r="727" ht="13.55" customHeight="1">
      <c r="A727" s="12"/>
      <c r="B727" s="38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9"/>
      <c r="P727" s="39"/>
      <c r="Q727" s="39"/>
      <c r="R727" s="34"/>
      <c r="S727" s="45"/>
      <c r="T727" s="46"/>
      <c r="U727" s="41"/>
      <c r="V727" s="31"/>
    </row>
    <row r="728" ht="13.55" customHeight="1">
      <c r="A728" s="12"/>
      <c r="B728" s="38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9"/>
      <c r="P728" s="39"/>
      <c r="Q728" s="39"/>
      <c r="R728" s="34"/>
      <c r="S728" s="45"/>
      <c r="T728" s="46"/>
      <c r="U728" s="41"/>
      <c r="V728" s="31"/>
    </row>
    <row r="729" ht="13.55" customHeight="1">
      <c r="A729" s="12"/>
      <c r="B729" s="38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9"/>
      <c r="P729" s="39"/>
      <c r="Q729" s="39"/>
      <c r="R729" s="34"/>
      <c r="S729" s="45"/>
      <c r="T729" s="46"/>
      <c r="U729" s="41"/>
      <c r="V729" s="31"/>
    </row>
    <row r="730" ht="13.55" customHeight="1">
      <c r="A730" s="12"/>
      <c r="B730" s="38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9"/>
      <c r="P730" s="39"/>
      <c r="Q730" s="39"/>
      <c r="R730" s="34"/>
      <c r="S730" s="45"/>
      <c r="T730" s="46"/>
      <c r="U730" s="41"/>
      <c r="V730" s="31"/>
    </row>
    <row r="731" ht="13.55" customHeight="1">
      <c r="A731" s="12"/>
      <c r="B731" s="38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9"/>
      <c r="P731" s="39"/>
      <c r="Q731" s="39"/>
      <c r="R731" s="34"/>
      <c r="S731" s="45"/>
      <c r="T731" s="46"/>
      <c r="U731" s="41"/>
      <c r="V731" s="31"/>
    </row>
    <row r="732" ht="13.55" customHeight="1">
      <c r="A732" s="12"/>
      <c r="B732" s="38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9"/>
      <c r="P732" s="39"/>
      <c r="Q732" s="39"/>
      <c r="R732" s="34"/>
      <c r="S732" s="45"/>
      <c r="T732" s="46"/>
      <c r="U732" s="41"/>
      <c r="V732" s="31"/>
    </row>
    <row r="733" ht="13.55" customHeight="1">
      <c r="A733" s="12"/>
      <c r="B733" s="38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9"/>
      <c r="P733" s="39"/>
      <c r="Q733" s="39"/>
      <c r="R733" s="34"/>
      <c r="S733" s="45"/>
      <c r="T733" s="46"/>
      <c r="U733" s="41"/>
      <c r="V733" s="31"/>
    </row>
    <row r="734" ht="13.55" customHeight="1">
      <c r="A734" s="12"/>
      <c r="B734" s="38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9"/>
      <c r="P734" s="39"/>
      <c r="Q734" s="39"/>
      <c r="R734" s="34"/>
      <c r="S734" s="45"/>
      <c r="T734" s="46"/>
      <c r="U734" s="41"/>
      <c r="V734" s="31"/>
    </row>
    <row r="735" ht="13.55" customHeight="1">
      <c r="A735" s="12"/>
      <c r="B735" s="38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9"/>
      <c r="P735" s="39"/>
      <c r="Q735" s="39"/>
      <c r="R735" s="34"/>
      <c r="S735" s="45"/>
      <c r="T735" s="46"/>
      <c r="U735" s="41"/>
      <c r="V735" s="31"/>
    </row>
    <row r="736" ht="13.55" customHeight="1">
      <c r="A736" s="12"/>
      <c r="B736" s="38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9"/>
      <c r="P736" s="39"/>
      <c r="Q736" s="39"/>
      <c r="R736" s="34"/>
      <c r="S736" s="45"/>
      <c r="T736" s="46"/>
      <c r="U736" s="41"/>
      <c r="V736" s="31"/>
    </row>
    <row r="737" ht="13.55" customHeight="1">
      <c r="A737" s="12"/>
      <c r="B737" s="38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9"/>
      <c r="P737" s="39"/>
      <c r="Q737" s="39"/>
      <c r="R737" s="34"/>
      <c r="S737" s="45"/>
      <c r="T737" s="46"/>
      <c r="U737" s="41"/>
      <c r="V737" s="31"/>
    </row>
    <row r="738" ht="13.55" customHeight="1">
      <c r="A738" s="12"/>
      <c r="B738" s="38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9"/>
      <c r="P738" s="39"/>
      <c r="Q738" s="39"/>
      <c r="R738" s="34"/>
      <c r="S738" s="45"/>
      <c r="T738" s="46"/>
      <c r="U738" s="41"/>
      <c r="V738" s="31"/>
    </row>
    <row r="739" ht="13.55" customHeight="1">
      <c r="A739" s="12"/>
      <c r="B739" s="38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9"/>
      <c r="P739" s="39"/>
      <c r="Q739" s="39"/>
      <c r="R739" s="34"/>
      <c r="S739" s="45"/>
      <c r="T739" s="46"/>
      <c r="U739" s="41"/>
      <c r="V739" s="31"/>
    </row>
    <row r="740" ht="13.55" customHeight="1">
      <c r="A740" s="12"/>
      <c r="B740" s="38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9"/>
      <c r="P740" s="39"/>
      <c r="Q740" s="39"/>
      <c r="R740" s="34"/>
      <c r="S740" s="45"/>
      <c r="T740" s="46"/>
      <c r="U740" s="41"/>
      <c r="V740" s="31"/>
    </row>
    <row r="741" ht="13.55" customHeight="1">
      <c r="A741" s="12"/>
      <c r="B741" s="38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9"/>
      <c r="P741" s="39"/>
      <c r="Q741" s="39"/>
      <c r="R741" s="34"/>
      <c r="S741" s="45"/>
      <c r="T741" s="46"/>
      <c r="U741" s="41"/>
      <c r="V741" s="31"/>
    </row>
    <row r="742" ht="13.55" customHeight="1">
      <c r="A742" s="12"/>
      <c r="B742" s="38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9"/>
      <c r="P742" s="39"/>
      <c r="Q742" s="39"/>
      <c r="R742" s="34"/>
      <c r="S742" s="45"/>
      <c r="T742" s="46"/>
      <c r="U742" s="41"/>
      <c r="V742" s="31"/>
    </row>
    <row r="743" ht="13.55" customHeight="1">
      <c r="A743" s="12"/>
      <c r="B743" s="38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9"/>
      <c r="P743" s="39"/>
      <c r="Q743" s="39"/>
      <c r="R743" s="34"/>
      <c r="S743" s="45"/>
      <c r="T743" s="46"/>
      <c r="U743" s="41"/>
      <c r="V743" s="31"/>
    </row>
    <row r="744" ht="13.55" customHeight="1">
      <c r="A744" s="12"/>
      <c r="B744" s="38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9"/>
      <c r="P744" s="39"/>
      <c r="Q744" s="39"/>
      <c r="R744" s="34"/>
      <c r="S744" s="45"/>
      <c r="T744" s="46"/>
      <c r="U744" s="41"/>
      <c r="V744" s="31"/>
    </row>
    <row r="745" ht="13.55" customHeight="1">
      <c r="A745" s="12"/>
      <c r="B745" s="38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9"/>
      <c r="P745" s="39"/>
      <c r="Q745" s="39"/>
      <c r="R745" s="34"/>
      <c r="S745" s="45"/>
      <c r="T745" s="46"/>
      <c r="U745" s="41"/>
      <c r="V745" s="31"/>
    </row>
    <row r="746" ht="13.55" customHeight="1">
      <c r="A746" s="12"/>
      <c r="B746" s="38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9"/>
      <c r="P746" s="39"/>
      <c r="Q746" s="39"/>
      <c r="R746" s="34"/>
      <c r="S746" s="45"/>
      <c r="T746" s="46"/>
      <c r="U746" s="41"/>
      <c r="V746" s="31"/>
    </row>
    <row r="747" ht="13.55" customHeight="1">
      <c r="A747" s="12"/>
      <c r="B747" s="38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9"/>
      <c r="P747" s="39"/>
      <c r="Q747" s="39"/>
      <c r="R747" s="34"/>
      <c r="S747" s="45"/>
      <c r="T747" s="46"/>
      <c r="U747" s="41"/>
      <c r="V747" s="31"/>
    </row>
    <row r="748" ht="13.55" customHeight="1">
      <c r="A748" s="12"/>
      <c r="B748" s="38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9"/>
      <c r="P748" s="39"/>
      <c r="Q748" s="39"/>
      <c r="R748" s="34"/>
      <c r="S748" s="45"/>
      <c r="T748" s="46"/>
      <c r="U748" s="41"/>
      <c r="V748" s="31"/>
    </row>
    <row r="749" ht="13.55" customHeight="1">
      <c r="A749" s="12"/>
      <c r="B749" s="38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9"/>
      <c r="P749" s="39"/>
      <c r="Q749" s="39"/>
      <c r="R749" s="34"/>
      <c r="S749" s="45"/>
      <c r="T749" s="46"/>
      <c r="U749" s="41"/>
      <c r="V749" s="31"/>
    </row>
    <row r="750" ht="13.55" customHeight="1">
      <c r="A750" s="12"/>
      <c r="B750" s="38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9"/>
      <c r="P750" s="39"/>
      <c r="Q750" s="39"/>
      <c r="R750" s="34"/>
      <c r="S750" s="45"/>
      <c r="T750" s="46"/>
      <c r="U750" s="41"/>
      <c r="V750" s="31"/>
    </row>
    <row r="751" ht="13.55" customHeight="1">
      <c r="A751" s="12"/>
      <c r="B751" s="38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9"/>
      <c r="P751" s="39"/>
      <c r="Q751" s="39"/>
      <c r="R751" s="34"/>
      <c r="S751" s="45"/>
      <c r="T751" s="46"/>
      <c r="U751" s="41"/>
      <c r="V751" s="31"/>
    </row>
    <row r="752" ht="13.55" customHeight="1">
      <c r="A752" s="12"/>
      <c r="B752" s="38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9"/>
      <c r="P752" s="39"/>
      <c r="Q752" s="39"/>
      <c r="R752" s="34"/>
      <c r="S752" s="45"/>
      <c r="T752" s="46"/>
      <c r="U752" s="41"/>
      <c r="V752" s="31"/>
    </row>
    <row r="753" ht="13.55" customHeight="1">
      <c r="A753" s="12"/>
      <c r="B753" s="38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9"/>
      <c r="P753" s="39"/>
      <c r="Q753" s="39"/>
      <c r="R753" s="34"/>
      <c r="S753" s="45"/>
      <c r="T753" s="46"/>
      <c r="U753" s="41"/>
      <c r="V753" s="31"/>
    </row>
    <row r="754" ht="13.55" customHeight="1">
      <c r="A754" s="12"/>
      <c r="B754" s="38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9"/>
      <c r="P754" s="39"/>
      <c r="Q754" s="39"/>
      <c r="R754" s="34"/>
      <c r="S754" s="45"/>
      <c r="T754" s="46"/>
      <c r="U754" s="41"/>
      <c r="V754" s="31"/>
    </row>
    <row r="755" ht="13.55" customHeight="1">
      <c r="A755" s="12"/>
      <c r="B755" s="38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9"/>
      <c r="P755" s="39"/>
      <c r="Q755" s="39"/>
      <c r="R755" s="34"/>
      <c r="S755" s="45"/>
      <c r="T755" s="46"/>
      <c r="U755" s="41"/>
      <c r="V755" s="31"/>
    </row>
    <row r="756" ht="13.55" customHeight="1">
      <c r="A756" s="12"/>
      <c r="B756" s="38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9"/>
      <c r="P756" s="39"/>
      <c r="Q756" s="39"/>
      <c r="R756" s="34"/>
      <c r="S756" s="45"/>
      <c r="T756" s="46"/>
      <c r="U756" s="41"/>
      <c r="V756" s="31"/>
    </row>
    <row r="757" ht="13.55" customHeight="1">
      <c r="A757" s="12"/>
      <c r="B757" s="38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9"/>
      <c r="P757" s="39"/>
      <c r="Q757" s="39"/>
      <c r="R757" s="34"/>
      <c r="S757" s="45"/>
      <c r="T757" s="46"/>
      <c r="U757" s="41"/>
      <c r="V757" s="31"/>
    </row>
    <row r="758" ht="13.55" customHeight="1">
      <c r="A758" s="12"/>
      <c r="B758" s="38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9"/>
      <c r="P758" s="39"/>
      <c r="Q758" s="39"/>
      <c r="R758" s="34"/>
      <c r="S758" s="45"/>
      <c r="T758" s="46"/>
      <c r="U758" s="41"/>
      <c r="V758" s="31"/>
    </row>
    <row r="759" ht="13.55" customHeight="1">
      <c r="A759" s="12"/>
      <c r="B759" s="38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9"/>
      <c r="P759" s="39"/>
      <c r="Q759" s="39"/>
      <c r="R759" s="34"/>
      <c r="S759" s="45"/>
      <c r="T759" s="46"/>
      <c r="U759" s="41"/>
      <c r="V759" s="31"/>
    </row>
    <row r="760" ht="13.55" customHeight="1">
      <c r="A760" s="12"/>
      <c r="B760" s="38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9"/>
      <c r="P760" s="39"/>
      <c r="Q760" s="39"/>
      <c r="R760" s="34"/>
      <c r="S760" s="45"/>
      <c r="T760" s="46"/>
      <c r="U760" s="41"/>
      <c r="V760" s="31"/>
    </row>
    <row r="761" ht="13.55" customHeight="1">
      <c r="A761" s="12"/>
      <c r="B761" s="38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9"/>
      <c r="P761" s="39"/>
      <c r="Q761" s="39"/>
      <c r="R761" s="34"/>
      <c r="S761" s="45"/>
      <c r="T761" s="46"/>
      <c r="U761" s="41"/>
      <c r="V761" s="31"/>
    </row>
    <row r="762" ht="13.55" customHeight="1">
      <c r="A762" s="12"/>
      <c r="B762" s="38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9"/>
      <c r="P762" s="39"/>
      <c r="Q762" s="39"/>
      <c r="R762" s="34"/>
      <c r="S762" s="45"/>
      <c r="T762" s="46"/>
      <c r="U762" s="41"/>
      <c r="V762" s="31"/>
    </row>
    <row r="763" ht="13.55" customHeight="1">
      <c r="A763" s="12"/>
      <c r="B763" s="38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9"/>
      <c r="P763" s="39"/>
      <c r="Q763" s="39"/>
      <c r="R763" s="34"/>
      <c r="S763" s="45"/>
      <c r="T763" s="46"/>
      <c r="U763" s="41"/>
      <c r="V763" s="31"/>
    </row>
    <row r="764" ht="13.55" customHeight="1">
      <c r="A764" s="12"/>
      <c r="B764" s="38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9"/>
      <c r="P764" s="39"/>
      <c r="Q764" s="39"/>
      <c r="R764" s="34"/>
      <c r="S764" s="45"/>
      <c r="T764" s="46"/>
      <c r="U764" s="41"/>
      <c r="V764" s="31"/>
    </row>
    <row r="765" ht="13.55" customHeight="1">
      <c r="A765" s="12"/>
      <c r="B765" s="38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9"/>
      <c r="P765" s="39"/>
      <c r="Q765" s="39"/>
      <c r="R765" s="34"/>
      <c r="S765" s="45"/>
      <c r="T765" s="46"/>
      <c r="U765" s="41"/>
      <c r="V765" s="31"/>
    </row>
    <row r="766" ht="13.55" customHeight="1">
      <c r="A766" s="12"/>
      <c r="B766" s="38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9"/>
      <c r="P766" s="39"/>
      <c r="Q766" s="39"/>
      <c r="R766" s="34"/>
      <c r="S766" s="45"/>
      <c r="T766" s="46"/>
      <c r="U766" s="41"/>
      <c r="V766" s="31"/>
    </row>
    <row r="767" ht="13.55" customHeight="1">
      <c r="A767" s="12"/>
      <c r="B767" s="38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9"/>
      <c r="P767" s="39"/>
      <c r="Q767" s="39"/>
      <c r="R767" s="34"/>
      <c r="S767" s="45"/>
      <c r="T767" s="46"/>
      <c r="U767" s="41"/>
      <c r="V767" s="31"/>
    </row>
    <row r="768" ht="13.55" customHeight="1">
      <c r="A768" s="12"/>
      <c r="B768" s="38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9"/>
      <c r="P768" s="39"/>
      <c r="Q768" s="39"/>
      <c r="R768" s="34"/>
      <c r="S768" s="45"/>
      <c r="T768" s="46"/>
      <c r="U768" s="41"/>
      <c r="V768" s="31"/>
    </row>
    <row r="769" ht="13.55" customHeight="1">
      <c r="A769" s="12"/>
      <c r="B769" s="38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9"/>
      <c r="P769" s="39"/>
      <c r="Q769" s="39"/>
      <c r="R769" s="34"/>
      <c r="S769" s="45"/>
      <c r="T769" s="46"/>
      <c r="U769" s="41"/>
      <c r="V769" s="31"/>
    </row>
    <row r="770" ht="13.55" customHeight="1">
      <c r="A770" s="12"/>
      <c r="B770" s="38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9"/>
      <c r="P770" s="39"/>
      <c r="Q770" s="39"/>
      <c r="R770" s="34"/>
      <c r="S770" s="45"/>
      <c r="T770" s="46"/>
      <c r="U770" s="41"/>
      <c r="V770" s="31"/>
    </row>
    <row r="771" ht="13.55" customHeight="1">
      <c r="A771" s="12"/>
      <c r="B771" s="38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9"/>
      <c r="P771" s="39"/>
      <c r="Q771" s="39"/>
      <c r="R771" s="34"/>
      <c r="S771" s="45"/>
      <c r="T771" s="46"/>
      <c r="U771" s="41"/>
      <c r="V771" s="31"/>
    </row>
    <row r="772" ht="13.55" customHeight="1">
      <c r="A772" s="12"/>
      <c r="B772" s="38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9"/>
      <c r="P772" s="39"/>
      <c r="Q772" s="39"/>
      <c r="R772" s="34"/>
      <c r="S772" s="45"/>
      <c r="T772" s="46"/>
      <c r="U772" s="41"/>
      <c r="V772" s="31"/>
    </row>
    <row r="773" ht="13.55" customHeight="1">
      <c r="A773" s="12"/>
      <c r="B773" s="38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9"/>
      <c r="P773" s="39"/>
      <c r="Q773" s="39"/>
      <c r="R773" s="34"/>
      <c r="S773" s="45"/>
      <c r="T773" s="46"/>
      <c r="U773" s="41"/>
      <c r="V773" s="31"/>
    </row>
    <row r="774" ht="13.55" customHeight="1">
      <c r="A774" s="12"/>
      <c r="B774" s="38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9"/>
      <c r="P774" s="39"/>
      <c r="Q774" s="39"/>
      <c r="R774" s="34"/>
      <c r="S774" s="45"/>
      <c r="T774" s="46"/>
      <c r="U774" s="41"/>
      <c r="V774" s="31"/>
    </row>
    <row r="775" ht="13.55" customHeight="1">
      <c r="A775" s="12"/>
      <c r="B775" s="38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9"/>
      <c r="P775" s="39"/>
      <c r="Q775" s="39"/>
      <c r="R775" s="34"/>
      <c r="S775" s="45"/>
      <c r="T775" s="46"/>
      <c r="U775" s="41"/>
      <c r="V775" s="31"/>
    </row>
    <row r="776" ht="13.55" customHeight="1">
      <c r="A776" s="12"/>
      <c r="B776" s="38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9"/>
      <c r="P776" s="39"/>
      <c r="Q776" s="39"/>
      <c r="R776" s="34"/>
      <c r="S776" s="45"/>
      <c r="T776" s="46"/>
      <c r="U776" s="41"/>
      <c r="V776" s="31"/>
    </row>
    <row r="777" ht="13.55" customHeight="1">
      <c r="A777" s="12"/>
      <c r="B777" s="38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9"/>
      <c r="P777" s="39"/>
      <c r="Q777" s="39"/>
      <c r="R777" s="34"/>
      <c r="S777" s="45"/>
      <c r="T777" s="46"/>
      <c r="U777" s="41"/>
      <c r="V777" s="31"/>
    </row>
    <row r="778" ht="13.55" customHeight="1">
      <c r="A778" s="12"/>
      <c r="B778" s="38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9"/>
      <c r="P778" s="39"/>
      <c r="Q778" s="39"/>
      <c r="R778" s="34"/>
      <c r="S778" s="45"/>
      <c r="T778" s="46"/>
      <c r="U778" s="41"/>
      <c r="V778" s="31"/>
    </row>
    <row r="779" ht="13.55" customHeight="1">
      <c r="A779" s="12"/>
      <c r="B779" s="38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9"/>
      <c r="P779" s="39"/>
      <c r="Q779" s="39"/>
      <c r="R779" s="34"/>
      <c r="S779" s="45"/>
      <c r="T779" s="46"/>
      <c r="U779" s="41"/>
      <c r="V779" s="31"/>
    </row>
    <row r="780" ht="13.55" customHeight="1">
      <c r="A780" s="12"/>
      <c r="B780" s="38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9"/>
      <c r="P780" s="39"/>
      <c r="Q780" s="39"/>
      <c r="R780" s="34"/>
      <c r="S780" s="45"/>
      <c r="T780" s="46"/>
      <c r="U780" s="41"/>
      <c r="V780" s="31"/>
    </row>
    <row r="781" ht="13.55" customHeight="1">
      <c r="A781" s="12"/>
      <c r="B781" s="38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9"/>
      <c r="P781" s="39"/>
      <c r="Q781" s="39"/>
      <c r="R781" s="34"/>
      <c r="S781" s="45"/>
      <c r="T781" s="46"/>
      <c r="U781" s="41"/>
      <c r="V781" s="31"/>
    </row>
    <row r="782" ht="13.55" customHeight="1">
      <c r="A782" s="12"/>
      <c r="B782" s="38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9"/>
      <c r="P782" s="39"/>
      <c r="Q782" s="39"/>
      <c r="R782" s="34"/>
      <c r="S782" s="45"/>
      <c r="T782" s="46"/>
      <c r="U782" s="41"/>
      <c r="V782" s="31"/>
    </row>
    <row r="783" ht="13.55" customHeight="1">
      <c r="A783" s="12"/>
      <c r="B783" s="38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9"/>
      <c r="P783" s="39"/>
      <c r="Q783" s="39"/>
      <c r="R783" s="34"/>
      <c r="S783" s="45"/>
      <c r="T783" s="46"/>
      <c r="U783" s="41"/>
      <c r="V783" s="31"/>
    </row>
    <row r="784" ht="13.55" customHeight="1">
      <c r="A784" s="12"/>
      <c r="B784" s="38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9"/>
      <c r="P784" s="39"/>
      <c r="Q784" s="39"/>
      <c r="R784" s="34"/>
      <c r="S784" s="45"/>
      <c r="T784" s="46"/>
      <c r="U784" s="41"/>
      <c r="V784" s="31"/>
    </row>
    <row r="785" ht="13.55" customHeight="1">
      <c r="A785" s="12"/>
      <c r="B785" s="38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9"/>
      <c r="P785" s="39"/>
      <c r="Q785" s="39"/>
      <c r="R785" s="34"/>
      <c r="S785" s="45"/>
      <c r="T785" s="46"/>
      <c r="U785" s="41"/>
      <c r="V785" s="31"/>
    </row>
    <row r="786" ht="13.55" customHeight="1">
      <c r="A786" s="12"/>
      <c r="B786" s="38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9"/>
      <c r="P786" s="39"/>
      <c r="Q786" s="39"/>
      <c r="R786" s="34"/>
      <c r="S786" s="45"/>
      <c r="T786" s="46"/>
      <c r="U786" s="41"/>
      <c r="V786" s="31"/>
    </row>
    <row r="787" ht="13.55" customHeight="1">
      <c r="A787" s="12"/>
      <c r="B787" s="38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9"/>
      <c r="P787" s="39"/>
      <c r="Q787" s="39"/>
      <c r="R787" s="34"/>
      <c r="S787" s="45"/>
      <c r="T787" s="46"/>
      <c r="U787" s="41"/>
      <c r="V787" s="31"/>
    </row>
    <row r="788" ht="13.55" customHeight="1">
      <c r="A788" s="12"/>
      <c r="B788" s="38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9"/>
      <c r="P788" s="39"/>
      <c r="Q788" s="39"/>
      <c r="R788" s="34"/>
      <c r="S788" s="45"/>
      <c r="T788" s="46"/>
      <c r="U788" s="41"/>
      <c r="V788" s="31"/>
    </row>
    <row r="789" ht="13.55" customHeight="1">
      <c r="A789" s="12"/>
      <c r="B789" s="38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9"/>
      <c r="P789" s="39"/>
      <c r="Q789" s="39"/>
      <c r="R789" s="34"/>
      <c r="S789" s="45"/>
      <c r="T789" s="46"/>
      <c r="U789" s="41"/>
      <c r="V789" s="31"/>
    </row>
    <row r="790" ht="13.55" customHeight="1">
      <c r="A790" s="12"/>
      <c r="B790" s="38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9"/>
      <c r="P790" s="39"/>
      <c r="Q790" s="39"/>
      <c r="R790" s="34"/>
      <c r="S790" s="45"/>
      <c r="T790" s="46"/>
      <c r="U790" s="41"/>
      <c r="V790" s="31"/>
    </row>
    <row r="791" ht="13.55" customHeight="1">
      <c r="A791" s="12"/>
      <c r="B791" s="38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9"/>
      <c r="P791" s="39"/>
      <c r="Q791" s="39"/>
      <c r="R791" s="34"/>
      <c r="S791" s="45"/>
      <c r="T791" s="46"/>
      <c r="U791" s="41"/>
      <c r="V791" s="31"/>
    </row>
    <row r="792" ht="13.55" customHeight="1">
      <c r="A792" s="12"/>
      <c r="B792" s="38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9"/>
      <c r="P792" s="39"/>
      <c r="Q792" s="39"/>
      <c r="R792" s="34"/>
      <c r="S792" s="45"/>
      <c r="T792" s="46"/>
      <c r="U792" s="41"/>
      <c r="V792" s="31"/>
    </row>
    <row r="793" ht="13.55" customHeight="1">
      <c r="A793" s="12"/>
      <c r="B793" s="38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9"/>
      <c r="P793" s="39"/>
      <c r="Q793" s="39"/>
      <c r="R793" s="34"/>
      <c r="S793" s="45"/>
      <c r="T793" s="46"/>
      <c r="U793" s="41"/>
      <c r="V793" s="31"/>
    </row>
    <row r="794" ht="13.55" customHeight="1">
      <c r="A794" s="12"/>
      <c r="B794" s="38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9"/>
      <c r="P794" s="39"/>
      <c r="Q794" s="39"/>
      <c r="R794" s="34"/>
      <c r="S794" s="45"/>
      <c r="T794" s="46"/>
      <c r="U794" s="41"/>
      <c r="V794" s="31"/>
    </row>
    <row r="795" ht="13.55" customHeight="1">
      <c r="A795" s="12"/>
      <c r="B795" s="38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9"/>
      <c r="P795" s="39"/>
      <c r="Q795" s="39"/>
      <c r="R795" s="34"/>
      <c r="S795" s="45"/>
      <c r="T795" s="46"/>
      <c r="U795" s="41"/>
      <c r="V795" s="31"/>
    </row>
    <row r="796" ht="13.55" customHeight="1">
      <c r="A796" s="12"/>
      <c r="B796" s="38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9"/>
      <c r="P796" s="39"/>
      <c r="Q796" s="39"/>
      <c r="R796" s="34"/>
      <c r="S796" s="45"/>
      <c r="T796" s="46"/>
      <c r="U796" s="41"/>
      <c r="V796" s="31"/>
    </row>
    <row r="797" ht="13.55" customHeight="1">
      <c r="A797" s="12"/>
      <c r="B797" s="38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9"/>
      <c r="P797" s="39"/>
      <c r="Q797" s="39"/>
      <c r="R797" s="34"/>
      <c r="S797" s="45"/>
      <c r="T797" s="46"/>
      <c r="U797" s="41"/>
      <c r="V797" s="31"/>
    </row>
    <row r="798" ht="13.55" customHeight="1">
      <c r="A798" s="12"/>
      <c r="B798" s="38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9"/>
      <c r="P798" s="39"/>
      <c r="Q798" s="39"/>
      <c r="R798" s="34"/>
      <c r="S798" s="45"/>
      <c r="T798" s="46"/>
      <c r="U798" s="41"/>
      <c r="V798" s="31"/>
    </row>
    <row r="799" ht="13.55" customHeight="1">
      <c r="A799" s="12"/>
      <c r="B799" s="38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9"/>
      <c r="P799" s="39"/>
      <c r="Q799" s="39"/>
      <c r="R799" s="34"/>
      <c r="S799" s="45"/>
      <c r="T799" s="46"/>
      <c r="U799" s="41"/>
      <c r="V799" s="31"/>
    </row>
    <row r="800" ht="13.55" customHeight="1">
      <c r="A800" s="12"/>
      <c r="B800" s="38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9"/>
      <c r="P800" s="39"/>
      <c r="Q800" s="39"/>
      <c r="R800" s="34"/>
      <c r="S800" s="45"/>
      <c r="T800" s="46"/>
      <c r="U800" s="41"/>
      <c r="V800" s="31"/>
    </row>
    <row r="801" ht="13.55" customHeight="1">
      <c r="A801" s="12"/>
      <c r="B801" s="38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9"/>
      <c r="P801" s="39"/>
      <c r="Q801" s="39"/>
      <c r="R801" s="34"/>
      <c r="S801" s="45"/>
      <c r="T801" s="46"/>
      <c r="U801" s="41"/>
      <c r="V801" s="31"/>
    </row>
    <row r="802" ht="13.55" customHeight="1">
      <c r="A802" s="12"/>
      <c r="B802" s="38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9"/>
      <c r="P802" s="39"/>
      <c r="Q802" s="39"/>
      <c r="R802" s="34"/>
      <c r="S802" s="45"/>
      <c r="T802" s="46"/>
      <c r="U802" s="41"/>
      <c r="V802" s="31"/>
    </row>
    <row r="803" ht="13.55" customHeight="1">
      <c r="A803" s="12"/>
      <c r="B803" s="38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9"/>
      <c r="P803" s="39"/>
      <c r="Q803" s="39"/>
      <c r="R803" s="34"/>
      <c r="S803" s="45"/>
      <c r="T803" s="46"/>
      <c r="U803" s="41"/>
      <c r="V803" s="31"/>
    </row>
    <row r="804" ht="13.55" customHeight="1">
      <c r="A804" s="12"/>
      <c r="B804" s="38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9"/>
      <c r="P804" s="39"/>
      <c r="Q804" s="39"/>
      <c r="R804" s="34"/>
      <c r="S804" s="45"/>
      <c r="T804" s="46"/>
      <c r="U804" s="41"/>
      <c r="V804" s="31"/>
    </row>
    <row r="805" ht="13.55" customHeight="1">
      <c r="A805" s="12"/>
      <c r="B805" s="38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9"/>
      <c r="P805" s="39"/>
      <c r="Q805" s="39"/>
      <c r="R805" s="34"/>
      <c r="S805" s="45"/>
      <c r="T805" s="46"/>
      <c r="U805" s="41"/>
      <c r="V805" s="31"/>
    </row>
    <row r="806" ht="13.55" customHeight="1">
      <c r="A806" s="12"/>
      <c r="B806" s="38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9"/>
      <c r="P806" s="39"/>
      <c r="Q806" s="39"/>
      <c r="R806" s="34"/>
      <c r="S806" s="45"/>
      <c r="T806" s="46"/>
      <c r="U806" s="41"/>
      <c r="V806" s="31"/>
    </row>
    <row r="807" ht="13.55" customHeight="1">
      <c r="A807" s="12"/>
      <c r="B807" s="38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9"/>
      <c r="P807" s="39"/>
      <c r="Q807" s="39"/>
      <c r="R807" s="34"/>
      <c r="S807" s="45"/>
      <c r="T807" s="46"/>
      <c r="U807" s="41"/>
      <c r="V807" s="31"/>
    </row>
    <row r="808" ht="13.55" customHeight="1">
      <c r="A808" s="12"/>
      <c r="B808" s="38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9"/>
      <c r="P808" s="39"/>
      <c r="Q808" s="39"/>
      <c r="R808" s="34"/>
      <c r="S808" s="45"/>
      <c r="T808" s="46"/>
      <c r="U808" s="41"/>
      <c r="V808" s="31"/>
    </row>
    <row r="809" ht="13.55" customHeight="1">
      <c r="A809" s="12"/>
      <c r="B809" s="38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9"/>
      <c r="P809" s="39"/>
      <c r="Q809" s="39"/>
      <c r="R809" s="34"/>
      <c r="S809" s="45"/>
      <c r="T809" s="46"/>
      <c r="U809" s="41"/>
      <c r="V809" s="31"/>
    </row>
    <row r="810" ht="13.55" customHeight="1">
      <c r="A810" s="12"/>
      <c r="B810" s="38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9"/>
      <c r="P810" s="39"/>
      <c r="Q810" s="39"/>
      <c r="R810" s="34"/>
      <c r="S810" s="45"/>
      <c r="T810" s="46"/>
      <c r="U810" s="41"/>
      <c r="V810" s="31"/>
    </row>
    <row r="811" ht="13.55" customHeight="1">
      <c r="A811" s="12"/>
      <c r="B811" s="38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9"/>
      <c r="P811" s="39"/>
      <c r="Q811" s="39"/>
      <c r="R811" s="34"/>
      <c r="S811" s="45"/>
      <c r="T811" s="46"/>
      <c r="U811" s="41"/>
      <c r="V811" s="31"/>
    </row>
    <row r="812" ht="13.55" customHeight="1">
      <c r="A812" s="12"/>
      <c r="B812" s="38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9"/>
      <c r="P812" s="39"/>
      <c r="Q812" s="39"/>
      <c r="R812" s="34"/>
      <c r="S812" s="45"/>
      <c r="T812" s="46"/>
      <c r="U812" s="41"/>
      <c r="V812" s="31"/>
    </row>
    <row r="813" ht="13.55" customHeight="1">
      <c r="A813" s="12"/>
      <c r="B813" s="38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9"/>
      <c r="P813" s="39"/>
      <c r="Q813" s="39"/>
      <c r="R813" s="34"/>
      <c r="S813" s="45"/>
      <c r="T813" s="46"/>
      <c r="U813" s="41"/>
      <c r="V813" s="31"/>
    </row>
    <row r="814" ht="13.55" customHeight="1">
      <c r="A814" s="12"/>
      <c r="B814" s="38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9"/>
      <c r="P814" s="39"/>
      <c r="Q814" s="39"/>
      <c r="R814" s="34"/>
      <c r="S814" s="45"/>
      <c r="T814" s="46"/>
      <c r="U814" s="41"/>
      <c r="V814" s="31"/>
    </row>
    <row r="815" ht="13.55" customHeight="1">
      <c r="A815" s="12"/>
      <c r="B815" s="38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9"/>
      <c r="P815" s="39"/>
      <c r="Q815" s="39"/>
      <c r="R815" s="34"/>
      <c r="S815" s="45"/>
      <c r="T815" s="46"/>
      <c r="U815" s="41"/>
      <c r="V815" s="31"/>
    </row>
    <row r="816" ht="13.55" customHeight="1">
      <c r="A816" s="12"/>
      <c r="B816" s="38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9"/>
      <c r="P816" s="39"/>
      <c r="Q816" s="39"/>
      <c r="R816" s="34"/>
      <c r="S816" s="45"/>
      <c r="T816" s="46"/>
      <c r="U816" s="41"/>
      <c r="V816" s="31"/>
    </row>
    <row r="817" ht="13.55" customHeight="1">
      <c r="A817" s="12"/>
      <c r="B817" s="38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9"/>
      <c r="P817" s="39"/>
      <c r="Q817" s="39"/>
      <c r="R817" s="34"/>
      <c r="S817" s="45"/>
      <c r="T817" s="46"/>
      <c r="U817" s="41"/>
      <c r="V817" s="31"/>
    </row>
    <row r="818" ht="13.55" customHeight="1">
      <c r="A818" s="12"/>
      <c r="B818" s="38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9"/>
      <c r="P818" s="39"/>
      <c r="Q818" s="39"/>
      <c r="R818" s="34"/>
      <c r="S818" s="45"/>
      <c r="T818" s="46"/>
      <c r="U818" s="41"/>
      <c r="V818" s="31"/>
    </row>
    <row r="819" ht="13.55" customHeight="1">
      <c r="A819" s="12"/>
      <c r="B819" s="38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9"/>
      <c r="P819" s="39"/>
      <c r="Q819" s="39"/>
      <c r="R819" s="34"/>
      <c r="S819" s="45"/>
      <c r="T819" s="46"/>
      <c r="U819" s="41"/>
      <c r="V819" s="31"/>
    </row>
    <row r="820" ht="13.55" customHeight="1">
      <c r="A820" s="12"/>
      <c r="B820" s="38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9"/>
      <c r="P820" s="39"/>
      <c r="Q820" s="39"/>
      <c r="R820" s="34"/>
      <c r="S820" s="45"/>
      <c r="T820" s="46"/>
      <c r="U820" s="41"/>
      <c r="V820" s="31"/>
    </row>
    <row r="821" ht="13.55" customHeight="1">
      <c r="A821" s="12"/>
      <c r="B821" s="38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9"/>
      <c r="P821" s="39"/>
      <c r="Q821" s="39"/>
      <c r="R821" s="34"/>
      <c r="S821" s="45"/>
      <c r="T821" s="46"/>
      <c r="U821" s="41"/>
      <c r="V821" s="31"/>
    </row>
    <row r="822" ht="13.55" customHeight="1">
      <c r="A822" s="12"/>
      <c r="B822" s="38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9"/>
      <c r="P822" s="39"/>
      <c r="Q822" s="39"/>
      <c r="R822" s="34"/>
      <c r="S822" s="45"/>
      <c r="T822" s="46"/>
      <c r="U822" s="41"/>
      <c r="V822" s="31"/>
    </row>
    <row r="823" ht="13.55" customHeight="1">
      <c r="A823" s="12"/>
      <c r="B823" s="38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9"/>
      <c r="P823" s="39"/>
      <c r="Q823" s="39"/>
      <c r="R823" s="34"/>
      <c r="S823" s="45"/>
      <c r="T823" s="46"/>
      <c r="U823" s="41"/>
      <c r="V823" s="31"/>
    </row>
    <row r="824" ht="13.55" customHeight="1">
      <c r="A824" s="12"/>
      <c r="B824" s="38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9"/>
      <c r="P824" s="39"/>
      <c r="Q824" s="39"/>
      <c r="R824" s="34"/>
      <c r="S824" s="45"/>
      <c r="T824" s="46"/>
      <c r="U824" s="41"/>
      <c r="V824" s="31"/>
    </row>
    <row r="825" ht="13.55" customHeight="1">
      <c r="A825" s="12"/>
      <c r="B825" s="38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9"/>
      <c r="P825" s="39"/>
      <c r="Q825" s="39"/>
      <c r="R825" s="34"/>
      <c r="S825" s="45"/>
      <c r="T825" s="46"/>
      <c r="U825" s="41"/>
      <c r="V825" s="31"/>
    </row>
    <row r="826" ht="13.55" customHeight="1">
      <c r="A826" s="12"/>
      <c r="B826" s="38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9"/>
      <c r="P826" s="39"/>
      <c r="Q826" s="39"/>
      <c r="R826" s="34"/>
      <c r="S826" s="45"/>
      <c r="T826" s="46"/>
      <c r="U826" s="41"/>
      <c r="V826" s="31"/>
    </row>
    <row r="827" ht="13.55" customHeight="1">
      <c r="A827" s="12"/>
      <c r="B827" s="38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9"/>
      <c r="P827" s="39"/>
      <c r="Q827" s="39"/>
      <c r="R827" s="34"/>
      <c r="S827" s="45"/>
      <c r="T827" s="46"/>
      <c r="U827" s="41"/>
      <c r="V827" s="31"/>
    </row>
    <row r="828" ht="13.55" customHeight="1">
      <c r="A828" s="12"/>
      <c r="B828" s="38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9"/>
      <c r="P828" s="39"/>
      <c r="Q828" s="39"/>
      <c r="R828" s="34"/>
      <c r="S828" s="45"/>
      <c r="T828" s="46"/>
      <c r="U828" s="41"/>
      <c r="V828" s="31"/>
    </row>
    <row r="829" ht="13.55" customHeight="1">
      <c r="A829" s="12"/>
      <c r="B829" s="38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9"/>
      <c r="P829" s="39"/>
      <c r="Q829" s="39"/>
      <c r="R829" s="34"/>
      <c r="S829" s="45"/>
      <c r="T829" s="46"/>
      <c r="U829" s="41"/>
      <c r="V829" s="31"/>
    </row>
    <row r="830" ht="13.55" customHeight="1">
      <c r="A830" s="12"/>
      <c r="B830" s="38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9"/>
      <c r="P830" s="39"/>
      <c r="Q830" s="39"/>
      <c r="R830" s="34"/>
      <c r="S830" s="45"/>
      <c r="T830" s="46"/>
      <c r="U830" s="41"/>
      <c r="V830" s="31"/>
    </row>
    <row r="831" ht="13.55" customHeight="1">
      <c r="A831" s="12"/>
      <c r="B831" s="38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9"/>
      <c r="P831" s="39"/>
      <c r="Q831" s="39"/>
      <c r="R831" s="34"/>
      <c r="S831" s="45"/>
      <c r="T831" s="46"/>
      <c r="U831" s="41"/>
      <c r="V831" s="31"/>
    </row>
    <row r="832" ht="13.55" customHeight="1">
      <c r="A832" s="12"/>
      <c r="B832" s="38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9"/>
      <c r="P832" s="39"/>
      <c r="Q832" s="39"/>
      <c r="R832" s="34"/>
      <c r="S832" s="45"/>
      <c r="T832" s="46"/>
      <c r="U832" s="41"/>
      <c r="V832" s="31"/>
    </row>
    <row r="833" ht="13.55" customHeight="1">
      <c r="A833" s="12"/>
      <c r="B833" s="38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9"/>
      <c r="P833" s="39"/>
      <c r="Q833" s="39"/>
      <c r="R833" s="34"/>
      <c r="S833" s="45"/>
      <c r="T833" s="46"/>
      <c r="U833" s="41"/>
      <c r="V833" s="31"/>
    </row>
    <row r="834" ht="13.55" customHeight="1">
      <c r="A834" s="12"/>
      <c r="B834" s="38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9"/>
      <c r="P834" s="39"/>
      <c r="Q834" s="39"/>
      <c r="R834" s="34"/>
      <c r="S834" s="45"/>
      <c r="T834" s="46"/>
      <c r="U834" s="41"/>
      <c r="V834" s="31"/>
    </row>
    <row r="835" ht="13.55" customHeight="1">
      <c r="A835" s="12"/>
      <c r="B835" s="38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9"/>
      <c r="P835" s="39"/>
      <c r="Q835" s="39"/>
      <c r="R835" s="34"/>
      <c r="S835" s="45"/>
      <c r="T835" s="46"/>
      <c r="U835" s="41"/>
      <c r="V835" s="31"/>
    </row>
    <row r="836" ht="13.55" customHeight="1">
      <c r="A836" s="12"/>
      <c r="B836" s="38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9"/>
      <c r="P836" s="39"/>
      <c r="Q836" s="39"/>
      <c r="R836" s="34"/>
      <c r="S836" s="45"/>
      <c r="T836" s="46"/>
      <c r="U836" s="41"/>
      <c r="V836" s="31"/>
    </row>
    <row r="837" ht="13.55" customHeight="1">
      <c r="A837" s="12"/>
      <c r="B837" s="38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9"/>
      <c r="P837" s="39"/>
      <c r="Q837" s="39"/>
      <c r="R837" s="34"/>
      <c r="S837" s="45"/>
      <c r="T837" s="46"/>
      <c r="U837" s="41"/>
      <c r="V837" s="31"/>
    </row>
    <row r="838" ht="13.55" customHeight="1">
      <c r="A838" s="12"/>
      <c r="B838" s="38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9"/>
      <c r="P838" s="39"/>
      <c r="Q838" s="39"/>
      <c r="R838" s="34"/>
      <c r="S838" s="45"/>
      <c r="T838" s="46"/>
      <c r="U838" s="41"/>
      <c r="V838" s="31"/>
    </row>
    <row r="839" ht="13.55" customHeight="1">
      <c r="A839" s="12"/>
      <c r="B839" s="38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9"/>
      <c r="P839" s="39"/>
      <c r="Q839" s="39"/>
      <c r="R839" s="34"/>
      <c r="S839" s="45"/>
      <c r="T839" s="46"/>
      <c r="U839" s="41"/>
      <c r="V839" s="31"/>
    </row>
    <row r="840" ht="13.55" customHeight="1">
      <c r="A840" s="12"/>
      <c r="B840" s="38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9"/>
      <c r="P840" s="39"/>
      <c r="Q840" s="39"/>
      <c r="R840" s="34"/>
      <c r="S840" s="45"/>
      <c r="T840" s="46"/>
      <c r="U840" s="41"/>
      <c r="V840" s="31"/>
    </row>
    <row r="841" ht="13.55" customHeight="1">
      <c r="A841" s="12"/>
      <c r="B841" s="38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9"/>
      <c r="P841" s="39"/>
      <c r="Q841" s="39"/>
      <c r="R841" s="34"/>
      <c r="S841" s="45"/>
      <c r="T841" s="46"/>
      <c r="U841" s="41"/>
      <c r="V841" s="31"/>
    </row>
    <row r="842" ht="13.55" customHeight="1">
      <c r="A842" s="12"/>
      <c r="B842" s="38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9"/>
      <c r="P842" s="39"/>
      <c r="Q842" s="39"/>
      <c r="R842" s="34"/>
      <c r="S842" s="45"/>
      <c r="T842" s="46"/>
      <c r="U842" s="41"/>
      <c r="V842" s="31"/>
    </row>
    <row r="843" ht="13.55" customHeight="1">
      <c r="A843" s="12"/>
      <c r="B843" s="38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9"/>
      <c r="P843" s="39"/>
      <c r="Q843" s="39"/>
      <c r="R843" s="34"/>
      <c r="S843" s="45"/>
      <c r="T843" s="46"/>
      <c r="U843" s="41"/>
      <c r="V843" s="31"/>
    </row>
    <row r="844" ht="13.55" customHeight="1">
      <c r="A844" s="12"/>
      <c r="B844" s="38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9"/>
      <c r="P844" s="39"/>
      <c r="Q844" s="39"/>
      <c r="R844" s="34"/>
      <c r="S844" s="45"/>
      <c r="T844" s="46"/>
      <c r="U844" s="41"/>
      <c r="V844" s="31"/>
    </row>
    <row r="845" ht="13.55" customHeight="1">
      <c r="A845" s="12"/>
      <c r="B845" s="38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9"/>
      <c r="P845" s="39"/>
      <c r="Q845" s="39"/>
      <c r="R845" s="34"/>
      <c r="S845" s="45"/>
      <c r="T845" s="46"/>
      <c r="U845" s="41"/>
      <c r="V845" s="31"/>
    </row>
    <row r="846" ht="13.55" customHeight="1">
      <c r="A846" s="12"/>
      <c r="B846" s="38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9"/>
      <c r="P846" s="39"/>
      <c r="Q846" s="39"/>
      <c r="R846" s="34"/>
      <c r="S846" s="45"/>
      <c r="T846" s="46"/>
      <c r="U846" s="41"/>
      <c r="V846" s="31"/>
    </row>
    <row r="847" ht="13.55" customHeight="1">
      <c r="A847" s="12"/>
      <c r="B847" s="38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9"/>
      <c r="P847" s="39"/>
      <c r="Q847" s="39"/>
      <c r="R847" s="34"/>
      <c r="S847" s="45"/>
      <c r="T847" s="46"/>
      <c r="U847" s="41"/>
      <c r="V847" s="31"/>
    </row>
    <row r="848" ht="13.55" customHeight="1">
      <c r="A848" s="12"/>
      <c r="B848" s="38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9"/>
      <c r="P848" s="39"/>
      <c r="Q848" s="39"/>
      <c r="R848" s="34"/>
      <c r="S848" s="45"/>
      <c r="T848" s="46"/>
      <c r="U848" s="41"/>
      <c r="V848" s="31"/>
    </row>
    <row r="849" ht="13.55" customHeight="1">
      <c r="A849" s="12"/>
      <c r="B849" s="38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9"/>
      <c r="P849" s="39"/>
      <c r="Q849" s="39"/>
      <c r="R849" s="34"/>
      <c r="S849" s="45"/>
      <c r="T849" s="46"/>
      <c r="U849" s="41"/>
      <c r="V849" s="31"/>
    </row>
    <row r="850" ht="13.55" customHeight="1">
      <c r="A850" s="12"/>
      <c r="B850" s="38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9"/>
      <c r="P850" s="39"/>
      <c r="Q850" s="39"/>
      <c r="R850" s="34"/>
      <c r="S850" s="45"/>
      <c r="T850" s="46"/>
      <c r="U850" s="41"/>
      <c r="V850" s="31"/>
    </row>
    <row r="851" ht="13.55" customHeight="1">
      <c r="A851" s="12"/>
      <c r="B851" s="38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9"/>
      <c r="P851" s="39"/>
      <c r="Q851" s="39"/>
      <c r="R851" s="34"/>
      <c r="S851" s="45"/>
      <c r="T851" s="46"/>
      <c r="U851" s="41"/>
      <c r="V851" s="31"/>
    </row>
    <row r="852" ht="13.55" customHeight="1">
      <c r="A852" s="12"/>
      <c r="B852" s="38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9"/>
      <c r="P852" s="39"/>
      <c r="Q852" s="39"/>
      <c r="R852" s="34"/>
      <c r="S852" s="45"/>
      <c r="T852" s="46"/>
      <c r="U852" s="41"/>
      <c r="V852" s="31"/>
    </row>
    <row r="853" ht="13.55" customHeight="1">
      <c r="A853" s="12"/>
      <c r="B853" s="38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9"/>
      <c r="P853" s="39"/>
      <c r="Q853" s="39"/>
      <c r="R853" s="34"/>
      <c r="S853" s="45"/>
      <c r="T853" s="46"/>
      <c r="U853" s="41"/>
      <c r="V853" s="31"/>
    </row>
    <row r="854" ht="13.55" customHeight="1">
      <c r="A854" s="12"/>
      <c r="B854" s="38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9"/>
      <c r="P854" s="39"/>
      <c r="Q854" s="39"/>
      <c r="R854" s="34"/>
      <c r="S854" s="45"/>
      <c r="T854" s="46"/>
      <c r="U854" s="41"/>
      <c r="V854" s="31"/>
    </row>
    <row r="855" ht="13.55" customHeight="1">
      <c r="A855" s="12"/>
      <c r="B855" s="38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9"/>
      <c r="P855" s="39"/>
      <c r="Q855" s="39"/>
      <c r="R855" s="34"/>
      <c r="S855" s="45"/>
      <c r="T855" s="46"/>
      <c r="U855" s="41"/>
      <c r="V855" s="31"/>
    </row>
    <row r="856" ht="13.55" customHeight="1">
      <c r="A856" s="12"/>
      <c r="B856" s="38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9"/>
      <c r="P856" s="39"/>
      <c r="Q856" s="39"/>
      <c r="R856" s="34"/>
      <c r="S856" s="45"/>
      <c r="T856" s="46"/>
      <c r="U856" s="41"/>
      <c r="V856" s="31"/>
    </row>
    <row r="857" ht="13.55" customHeight="1">
      <c r="A857" s="12"/>
      <c r="B857" s="38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9"/>
      <c r="P857" s="39"/>
      <c r="Q857" s="39"/>
      <c r="R857" s="34"/>
      <c r="S857" s="45"/>
      <c r="T857" s="46"/>
      <c r="U857" s="41"/>
      <c r="V857" s="31"/>
    </row>
    <row r="858" ht="13.55" customHeight="1">
      <c r="A858" s="12"/>
      <c r="B858" s="38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9"/>
      <c r="P858" s="39"/>
      <c r="Q858" s="39"/>
      <c r="R858" s="34"/>
      <c r="S858" s="45"/>
      <c r="T858" s="46"/>
      <c r="U858" s="41"/>
      <c r="V858" s="31"/>
    </row>
    <row r="859" ht="13.55" customHeight="1">
      <c r="A859" s="12"/>
      <c r="B859" s="38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9"/>
      <c r="P859" s="39"/>
      <c r="Q859" s="39"/>
      <c r="R859" s="34"/>
      <c r="S859" s="45"/>
      <c r="T859" s="46"/>
      <c r="U859" s="41"/>
      <c r="V859" s="31"/>
    </row>
    <row r="860" ht="13.55" customHeight="1">
      <c r="A860" s="12"/>
      <c r="B860" s="38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9"/>
      <c r="P860" s="39"/>
      <c r="Q860" s="39"/>
      <c r="R860" s="34"/>
      <c r="S860" s="45"/>
      <c r="T860" s="46"/>
      <c r="U860" s="41"/>
      <c r="V860" s="31"/>
    </row>
    <row r="861" ht="13.55" customHeight="1">
      <c r="A861" s="12"/>
      <c r="B861" s="38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9"/>
      <c r="P861" s="39"/>
      <c r="Q861" s="39"/>
      <c r="R861" s="34"/>
      <c r="S861" s="45"/>
      <c r="T861" s="46"/>
      <c r="U861" s="41"/>
      <c r="V861" s="31"/>
    </row>
    <row r="862" ht="13.55" customHeight="1">
      <c r="A862" s="12"/>
      <c r="B862" s="38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9"/>
      <c r="P862" s="39"/>
      <c r="Q862" s="39"/>
      <c r="R862" s="34"/>
      <c r="S862" s="45"/>
      <c r="T862" s="46"/>
      <c r="U862" s="41"/>
      <c r="V862" s="31"/>
    </row>
    <row r="863" ht="13.55" customHeight="1">
      <c r="A863" s="12"/>
      <c r="B863" s="38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9"/>
      <c r="P863" s="39"/>
      <c r="Q863" s="39"/>
      <c r="R863" s="34"/>
      <c r="S863" s="45"/>
      <c r="T863" s="46"/>
      <c r="U863" s="41"/>
      <c r="V863" s="31"/>
    </row>
    <row r="864" ht="13.55" customHeight="1">
      <c r="A864" s="12"/>
      <c r="B864" s="38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9"/>
      <c r="P864" s="39"/>
      <c r="Q864" s="39"/>
      <c r="R864" s="34"/>
      <c r="S864" s="45"/>
      <c r="T864" s="46"/>
      <c r="U864" s="41"/>
      <c r="V864" s="31"/>
    </row>
    <row r="865" ht="13.55" customHeight="1">
      <c r="A865" s="12"/>
      <c r="B865" s="38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9"/>
      <c r="P865" s="39"/>
      <c r="Q865" s="39"/>
      <c r="R865" s="34"/>
      <c r="S865" s="45"/>
      <c r="T865" s="46"/>
      <c r="U865" s="41"/>
      <c r="V865" s="31"/>
    </row>
    <row r="866" ht="13.55" customHeight="1">
      <c r="A866" s="12"/>
      <c r="B866" s="38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9"/>
      <c r="P866" s="39"/>
      <c r="Q866" s="39"/>
      <c r="R866" s="34"/>
      <c r="S866" s="45"/>
      <c r="T866" s="46"/>
      <c r="U866" s="41"/>
      <c r="V866" s="31"/>
    </row>
    <row r="867" ht="13.55" customHeight="1">
      <c r="A867" s="12"/>
      <c r="B867" s="38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9"/>
      <c r="P867" s="39"/>
      <c r="Q867" s="39"/>
      <c r="R867" s="34"/>
      <c r="S867" s="45"/>
      <c r="T867" s="46"/>
      <c r="U867" s="41"/>
      <c r="V867" s="31"/>
    </row>
    <row r="868" ht="13.55" customHeight="1">
      <c r="A868" s="12"/>
      <c r="B868" s="38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9"/>
      <c r="P868" s="39"/>
      <c r="Q868" s="39"/>
      <c r="R868" s="34"/>
      <c r="S868" s="45"/>
      <c r="T868" s="46"/>
      <c r="U868" s="41"/>
      <c r="V868" s="31"/>
    </row>
    <row r="869" ht="13.55" customHeight="1">
      <c r="A869" s="12"/>
      <c r="B869" s="38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9"/>
      <c r="P869" s="39"/>
      <c r="Q869" s="39"/>
      <c r="R869" s="34"/>
      <c r="S869" s="45"/>
      <c r="T869" s="46"/>
      <c r="U869" s="41"/>
      <c r="V869" s="31"/>
    </row>
    <row r="870" ht="13.55" customHeight="1">
      <c r="A870" s="12"/>
      <c r="B870" s="38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9"/>
      <c r="P870" s="39"/>
      <c r="Q870" s="39"/>
      <c r="R870" s="34"/>
      <c r="S870" s="45"/>
      <c r="T870" s="46"/>
      <c r="U870" s="41"/>
      <c r="V870" s="31"/>
    </row>
    <row r="871" ht="13.55" customHeight="1">
      <c r="A871" s="12"/>
      <c r="B871" s="38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9"/>
      <c r="P871" s="39"/>
      <c r="Q871" s="39"/>
      <c r="R871" s="34"/>
      <c r="S871" s="45"/>
      <c r="T871" s="46"/>
      <c r="U871" s="41"/>
      <c r="V871" s="31"/>
    </row>
    <row r="872" ht="13.55" customHeight="1">
      <c r="A872" s="12"/>
      <c r="B872" s="38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9"/>
      <c r="P872" s="39"/>
      <c r="Q872" s="39"/>
      <c r="R872" s="34"/>
      <c r="S872" s="45"/>
      <c r="T872" s="46"/>
      <c r="U872" s="41"/>
      <c r="V872" s="31"/>
    </row>
    <row r="873" ht="13.55" customHeight="1">
      <c r="A873" s="12"/>
      <c r="B873" s="38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9"/>
      <c r="P873" s="39"/>
      <c r="Q873" s="39"/>
      <c r="R873" s="34"/>
      <c r="S873" s="45"/>
      <c r="T873" s="46"/>
      <c r="U873" s="41"/>
      <c r="V873" s="31"/>
    </row>
    <row r="874" ht="13.55" customHeight="1">
      <c r="A874" s="12"/>
      <c r="B874" s="38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9"/>
      <c r="P874" s="39"/>
      <c r="Q874" s="39"/>
      <c r="R874" s="34"/>
      <c r="S874" s="45"/>
      <c r="T874" s="46"/>
      <c r="U874" s="41"/>
      <c r="V874" s="31"/>
    </row>
    <row r="875" ht="13.55" customHeight="1">
      <c r="A875" s="12"/>
      <c r="B875" s="38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9"/>
      <c r="P875" s="39"/>
      <c r="Q875" s="39"/>
      <c r="R875" s="34"/>
      <c r="S875" s="45"/>
      <c r="T875" s="46"/>
      <c r="U875" s="41"/>
      <c r="V875" s="31"/>
    </row>
    <row r="876" ht="13.55" customHeight="1">
      <c r="A876" s="12"/>
      <c r="B876" s="38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9"/>
      <c r="P876" s="39"/>
      <c r="Q876" s="39"/>
      <c r="R876" s="34"/>
      <c r="S876" s="45"/>
      <c r="T876" s="46"/>
      <c r="U876" s="41"/>
      <c r="V876" s="31"/>
    </row>
    <row r="877" ht="13.55" customHeight="1">
      <c r="A877" s="12"/>
      <c r="B877" s="38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9"/>
      <c r="P877" s="39"/>
      <c r="Q877" s="39"/>
      <c r="R877" s="34"/>
      <c r="S877" s="45"/>
      <c r="T877" s="46"/>
      <c r="U877" s="41"/>
      <c r="V877" s="31"/>
    </row>
    <row r="878" ht="13.55" customHeight="1">
      <c r="A878" s="12"/>
      <c r="B878" s="38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9"/>
      <c r="P878" s="39"/>
      <c r="Q878" s="39"/>
      <c r="R878" s="34"/>
      <c r="S878" s="45"/>
      <c r="T878" s="46"/>
      <c r="U878" s="41"/>
      <c r="V878" s="31"/>
    </row>
    <row r="879" ht="13.55" customHeight="1">
      <c r="A879" s="12"/>
      <c r="B879" s="38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9"/>
      <c r="P879" s="39"/>
      <c r="Q879" s="39"/>
      <c r="R879" s="34"/>
      <c r="S879" s="45"/>
      <c r="T879" s="46"/>
      <c r="U879" s="41"/>
      <c r="V879" s="31"/>
    </row>
    <row r="880" ht="13.55" customHeight="1">
      <c r="A880" s="12"/>
      <c r="B880" s="38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9"/>
      <c r="P880" s="39"/>
      <c r="Q880" s="39"/>
      <c r="R880" s="34"/>
      <c r="S880" s="45"/>
      <c r="T880" s="46"/>
      <c r="U880" s="41"/>
      <c r="V880" s="31"/>
    </row>
    <row r="881" ht="13.55" customHeight="1">
      <c r="A881" s="12"/>
      <c r="B881" s="38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9"/>
      <c r="P881" s="39"/>
      <c r="Q881" s="39"/>
      <c r="R881" s="34"/>
      <c r="S881" s="45"/>
      <c r="T881" s="46"/>
      <c r="U881" s="41"/>
      <c r="V881" s="31"/>
    </row>
    <row r="882" ht="13.55" customHeight="1">
      <c r="A882" s="12"/>
      <c r="B882" s="38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9"/>
      <c r="P882" s="39"/>
      <c r="Q882" s="39"/>
      <c r="R882" s="34"/>
      <c r="S882" s="45"/>
      <c r="T882" s="46"/>
      <c r="U882" s="41"/>
      <c r="V882" s="31"/>
    </row>
    <row r="883" ht="13.55" customHeight="1">
      <c r="A883" s="12"/>
      <c r="B883" s="38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9"/>
      <c r="P883" s="39"/>
      <c r="Q883" s="39"/>
      <c r="R883" s="34"/>
      <c r="S883" s="45"/>
      <c r="T883" s="46"/>
      <c r="U883" s="41"/>
      <c r="V883" s="31"/>
    </row>
    <row r="884" ht="13.55" customHeight="1">
      <c r="A884" s="12"/>
      <c r="B884" s="38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9"/>
      <c r="P884" s="39"/>
      <c r="Q884" s="39"/>
      <c r="R884" s="34"/>
      <c r="S884" s="45"/>
      <c r="T884" s="46"/>
      <c r="U884" s="41"/>
      <c r="V884" s="31"/>
    </row>
    <row r="885" ht="13.55" customHeight="1">
      <c r="A885" s="12"/>
      <c r="B885" s="38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9"/>
      <c r="P885" s="39"/>
      <c r="Q885" s="39"/>
      <c r="R885" s="34"/>
      <c r="S885" s="45"/>
      <c r="T885" s="46"/>
      <c r="U885" s="41"/>
      <c r="V885" s="31"/>
    </row>
    <row r="886" ht="13.55" customHeight="1">
      <c r="A886" s="12"/>
      <c r="B886" s="38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9"/>
      <c r="P886" s="39"/>
      <c r="Q886" s="39"/>
      <c r="R886" s="34"/>
      <c r="S886" s="45"/>
      <c r="T886" s="46"/>
      <c r="U886" s="41"/>
      <c r="V886" s="31"/>
    </row>
    <row r="887" ht="13.55" customHeight="1">
      <c r="A887" s="12"/>
      <c r="B887" s="38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9"/>
      <c r="P887" s="39"/>
      <c r="Q887" s="39"/>
      <c r="R887" s="34"/>
      <c r="S887" s="45"/>
      <c r="T887" s="46"/>
      <c r="U887" s="41"/>
      <c r="V887" s="31"/>
    </row>
    <row r="888" ht="13.55" customHeight="1">
      <c r="A888" s="12"/>
      <c r="B888" s="38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9"/>
      <c r="P888" s="39"/>
      <c r="Q888" s="39"/>
      <c r="R888" s="34"/>
      <c r="S888" s="45"/>
      <c r="T888" s="46"/>
      <c r="U888" s="41"/>
      <c r="V888" s="31"/>
    </row>
    <row r="889" ht="13.55" customHeight="1">
      <c r="A889" s="12"/>
      <c r="B889" s="38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9"/>
      <c r="P889" s="39"/>
      <c r="Q889" s="39"/>
      <c r="R889" s="34"/>
      <c r="S889" s="45"/>
      <c r="T889" s="46"/>
      <c r="U889" s="41"/>
      <c r="V889" s="31"/>
    </row>
    <row r="890" ht="13.55" customHeight="1">
      <c r="A890" s="12"/>
      <c r="B890" s="38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9"/>
      <c r="P890" s="39"/>
      <c r="Q890" s="39"/>
      <c r="R890" s="34"/>
      <c r="S890" s="45"/>
      <c r="T890" s="46"/>
      <c r="U890" s="41"/>
      <c r="V890" s="31"/>
    </row>
    <row r="891" ht="13.55" customHeight="1">
      <c r="A891" s="12"/>
      <c r="B891" s="38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9"/>
      <c r="P891" s="39"/>
      <c r="Q891" s="39"/>
      <c r="R891" s="34"/>
      <c r="S891" s="45"/>
      <c r="T891" s="46"/>
      <c r="U891" s="41"/>
      <c r="V891" s="31"/>
    </row>
    <row r="892" ht="13.55" customHeight="1">
      <c r="A892" s="12"/>
      <c r="B892" s="38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9"/>
      <c r="P892" s="39"/>
      <c r="Q892" s="39"/>
      <c r="R892" s="34"/>
      <c r="S892" s="45"/>
      <c r="T892" s="46"/>
      <c r="U892" s="41"/>
      <c r="V892" s="31"/>
    </row>
    <row r="893" ht="13.55" customHeight="1">
      <c r="A893" s="12"/>
      <c r="B893" s="38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9"/>
      <c r="P893" s="39"/>
      <c r="Q893" s="39"/>
      <c r="R893" s="34"/>
      <c r="S893" s="45"/>
      <c r="T893" s="46"/>
      <c r="U893" s="41"/>
      <c r="V893" s="31"/>
    </row>
    <row r="894" ht="13.55" customHeight="1">
      <c r="A894" s="12"/>
      <c r="B894" s="38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9"/>
      <c r="P894" s="39"/>
      <c r="Q894" s="39"/>
      <c r="R894" s="34"/>
      <c r="S894" s="45"/>
      <c r="T894" s="46"/>
      <c r="U894" s="41"/>
      <c r="V894" s="31"/>
    </row>
    <row r="895" ht="13.55" customHeight="1">
      <c r="A895" s="12"/>
      <c r="B895" s="38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9"/>
      <c r="P895" s="39"/>
      <c r="Q895" s="39"/>
      <c r="R895" s="34"/>
      <c r="S895" s="45"/>
      <c r="T895" s="46"/>
      <c r="U895" s="41"/>
      <c r="V895" s="31"/>
    </row>
    <row r="896" ht="13.55" customHeight="1">
      <c r="A896" s="12"/>
      <c r="B896" s="38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9"/>
      <c r="P896" s="39"/>
      <c r="Q896" s="39"/>
      <c r="R896" s="34"/>
      <c r="S896" s="45"/>
      <c r="T896" s="46"/>
      <c r="U896" s="41"/>
      <c r="V896" s="31"/>
    </row>
    <row r="897" ht="13.55" customHeight="1">
      <c r="A897" s="12"/>
      <c r="B897" s="38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9"/>
      <c r="P897" s="39"/>
      <c r="Q897" s="39"/>
      <c r="R897" s="34"/>
      <c r="S897" s="45"/>
      <c r="T897" s="46"/>
      <c r="U897" s="41"/>
      <c r="V897" s="31"/>
    </row>
    <row r="898" ht="13.55" customHeight="1">
      <c r="A898" s="12"/>
      <c r="B898" s="38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9"/>
      <c r="P898" s="39"/>
      <c r="Q898" s="39"/>
      <c r="R898" s="34"/>
      <c r="S898" s="45"/>
      <c r="T898" s="46"/>
      <c r="U898" s="41"/>
      <c r="V898" s="31"/>
    </row>
    <row r="899" ht="13.55" customHeight="1">
      <c r="A899" s="12"/>
      <c r="B899" s="38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9"/>
      <c r="P899" s="39"/>
      <c r="Q899" s="39"/>
      <c r="R899" s="34"/>
      <c r="S899" s="45"/>
      <c r="T899" s="46"/>
      <c r="U899" s="41"/>
      <c r="V899" s="31"/>
    </row>
    <row r="900" ht="13.55" customHeight="1">
      <c r="A900" s="12"/>
      <c r="B900" s="38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9"/>
      <c r="P900" s="39"/>
      <c r="Q900" s="39"/>
      <c r="R900" s="34"/>
      <c r="S900" s="45"/>
      <c r="T900" s="46"/>
      <c r="U900" s="41"/>
      <c r="V900" s="31"/>
    </row>
    <row r="901" ht="13.55" customHeight="1">
      <c r="A901" s="12"/>
      <c r="B901" s="38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9"/>
      <c r="P901" s="39"/>
      <c r="Q901" s="39"/>
      <c r="R901" s="34"/>
      <c r="S901" s="45"/>
      <c r="T901" s="46"/>
      <c r="U901" s="41"/>
      <c r="V901" s="31"/>
    </row>
    <row r="902" ht="13.55" customHeight="1">
      <c r="A902" s="12"/>
      <c r="B902" s="38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9"/>
      <c r="P902" s="39"/>
      <c r="Q902" s="39"/>
      <c r="R902" s="34"/>
      <c r="S902" s="45"/>
      <c r="T902" s="46"/>
      <c r="U902" s="41"/>
      <c r="V902" s="31"/>
    </row>
    <row r="903" ht="13.55" customHeight="1">
      <c r="A903" s="47"/>
      <c r="B903" s="38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9"/>
      <c r="P903" s="39"/>
      <c r="Q903" s="39"/>
      <c r="R903" s="34"/>
      <c r="S903" s="48"/>
      <c r="T903" s="49"/>
      <c r="U903" s="41"/>
      <c r="V903" s="31"/>
    </row>
  </sheetData>
  <conditionalFormatting sqref="H1:H903">
    <cfRule type="cellIs" dxfId="0" priority="1" operator="equal" stopIfTrue="1">
      <formula>0</formula>
    </cfRule>
  </conditionalFormatting>
  <conditionalFormatting sqref="O1:O2 O10:O23 O110:O126 O143:O152 O154:O197 O208:O211 O283:O306 O308:O903">
    <cfRule type="containsText" dxfId="1" priority="1" stopIfTrue="1" text="x">
      <formula>NOT(ISERROR(FIND(UPPER("x"),UPPER(O1))))</formula>
      <formula>"x"</formula>
    </cfRule>
    <cfRule type="containsText" dxfId="2" priority="2" stopIfTrue="1" text="x">
      <formula>NOT(ISERROR(FIND(UPPER("x"),UPPER(O1))))</formula>
      <formula>"x"</formula>
    </cfRule>
  </conditionalFormatting>
  <conditionalFormatting sqref="O3:O9 O24 O26:O28 O47:O49 O54:O58 O62:O75 O142 O153 O198:O205 O213:O218 O307">
    <cfRule type="containsText" dxfId="3" priority="1" stopIfTrue="1" text="x">
      <formula>NOT(ISERROR(FIND(UPPER("x"),UPPER(O3))))</formula>
      <formula>"x"</formula>
    </cfRule>
    <cfRule type="containsText" dxfId="4" priority="2" stopIfTrue="1" text="x">
      <formula>NOT(ISERROR(FIND(UPPER("x"),UPPER(O3))))</formula>
      <formula>"x"</formula>
    </cfRule>
    <cfRule type="containsText" dxfId="5" priority="3" stopIfTrue="1" text="x">
      <formula>NOT(ISERROR(FIND(UPPER("x"),UPPER(O3))))</formula>
      <formula>"x"</formula>
    </cfRule>
  </conditionalFormatting>
  <conditionalFormatting sqref="O25 O29:O46 O50:O53 O59:O61 O76:O107 O127:O141 O212 O219:O222">
    <cfRule type="containsText" dxfId="6" priority="1" stopIfTrue="1" text="x">
      <formula>NOT(ISERROR(FIND(UPPER("x"),UPPER(O25))))</formula>
      <formula>"x"</formula>
    </cfRule>
    <cfRule type="containsText" dxfId="7" priority="2" stopIfTrue="1" text="x">
      <formula>NOT(ISERROR(FIND(UPPER("x"),UPPER(O25))))</formula>
      <formula>"x"</formula>
    </cfRule>
    <cfRule type="containsText" dxfId="8" priority="3" stopIfTrue="1" text="x">
      <formula>NOT(ISERROR(FIND(UPPER("x"),UPPER(O25))))</formula>
      <formula>"x"</formula>
    </cfRule>
    <cfRule type="containsText" dxfId="9" priority="4" stopIfTrue="1" text="x">
      <formula>NOT(ISERROR(FIND(UPPER("x"),UPPER(O25))))</formula>
      <formula>"x"</formula>
    </cfRule>
  </conditionalFormatting>
  <conditionalFormatting sqref="O108:O109 O206:O207">
    <cfRule type="containsText" dxfId="10" priority="1" stopIfTrue="1" text="x">
      <formula>NOT(ISERROR(FIND(UPPER("x"),UPPER(O108))))</formula>
      <formula>"x"</formula>
    </cfRule>
    <cfRule type="containsText" dxfId="11" priority="2" stopIfTrue="1" text="x">
      <formula>NOT(ISERROR(FIND(UPPER("x"),UPPER(O108))))</formula>
      <formula>"x"</formula>
    </cfRule>
    <cfRule type="containsText" dxfId="12" priority="3" stopIfTrue="1" text="x">
      <formula>NOT(ISERROR(FIND(UPPER("x"),UPPER(O108))))</formula>
      <formula>"x"</formula>
    </cfRule>
  </conditionalFormatting>
  <conditionalFormatting sqref="O223:O282">
    <cfRule type="containsText" dxfId="13" priority="1" stopIfTrue="1" text="x">
      <formula>NOT(ISERROR(FIND(UPPER("x"),UPPER(O223))))</formula>
      <formula>"x"</formula>
    </cfRule>
  </conditionalFormatting>
  <dataValidations count="1">
    <dataValidation type="list" allowBlank="1" showInputMessage="1" showErrorMessage="1" sqref="N2:N61 N66:N292 N306:N903">
      <formula1>"01) Getreide (Körner und Mehl),02) Hülsenfrüchte/Soja,03) Pasta,04) Nüsse/Kerne/Samen,05) Getrocknetes,06) Zucker/Honig/Süsses,07) Frische Produkte,08) Konserven/Fertigprodukte,09) Essig/ÖL,10) Gewürze/Senf,11) Kaffee/Tee"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10.8333" defaultRowHeight="15" customHeight="1" outlineLevelRow="0" outlineLevelCol="0"/>
  <cols>
    <col min="1" max="1" width="35.5" style="50" customWidth="1"/>
    <col min="2" max="5" width="10.8516" style="50" customWidth="1"/>
    <col min="6" max="16384" width="10.8516" style="50" customWidth="1"/>
  </cols>
  <sheetData>
    <row r="1" ht="15.75" customHeight="1">
      <c r="A1" t="s" s="51">
        <v>639</v>
      </c>
      <c r="B1" s="41"/>
      <c r="C1" s="31"/>
      <c r="D1" s="31"/>
      <c r="E1" s="31"/>
    </row>
    <row r="2" ht="15.75" customHeight="1">
      <c r="A2" t="s" s="52">
        <v>66</v>
      </c>
      <c r="B2" s="53"/>
      <c r="C2" s="31"/>
      <c r="D2" s="31"/>
      <c r="E2" s="31"/>
    </row>
    <row r="3" ht="15.75" customHeight="1">
      <c r="A3" t="s" s="52">
        <v>130</v>
      </c>
      <c r="B3" s="53"/>
      <c r="C3" s="31"/>
      <c r="D3" s="31"/>
      <c r="E3" s="31"/>
    </row>
    <row r="4" ht="15.75" customHeight="1">
      <c r="A4" t="s" s="52">
        <v>34</v>
      </c>
      <c r="B4" s="53"/>
      <c r="C4" s="31"/>
      <c r="D4" s="31"/>
      <c r="E4" s="31"/>
    </row>
    <row r="5" ht="15.75" customHeight="1">
      <c r="A5" t="s" s="52">
        <v>24</v>
      </c>
      <c r="B5" s="53"/>
      <c r="C5" s="31"/>
      <c r="D5" s="31"/>
      <c r="E5" s="31"/>
    </row>
    <row r="6" ht="15.75" customHeight="1">
      <c r="A6" t="s" s="52">
        <v>111</v>
      </c>
      <c r="B6" s="53"/>
      <c r="C6" s="31"/>
      <c r="D6" s="31"/>
      <c r="E6" s="31"/>
    </row>
    <row r="7" ht="15.75" customHeight="1">
      <c r="A7" t="s" s="52">
        <v>102</v>
      </c>
      <c r="B7" s="53"/>
      <c r="C7" s="31"/>
      <c r="D7" s="31"/>
      <c r="E7" s="31"/>
    </row>
    <row r="8" ht="15.75" customHeight="1">
      <c r="A8" t="s" s="52">
        <v>47</v>
      </c>
      <c r="B8" s="53"/>
      <c r="C8" s="31"/>
      <c r="D8" s="31"/>
      <c r="E8" s="31"/>
    </row>
    <row r="9" ht="15.75" customHeight="1">
      <c r="A9" t="s" s="52">
        <v>37</v>
      </c>
      <c r="B9" s="53"/>
      <c r="C9" s="31"/>
      <c r="D9" s="31"/>
      <c r="E9" s="31"/>
    </row>
    <row r="10" ht="15.75" customHeight="1">
      <c r="A10" t="s" s="52">
        <v>31</v>
      </c>
      <c r="B10" s="53"/>
      <c r="C10" s="31"/>
      <c r="D10" s="31"/>
      <c r="E10" s="31"/>
    </row>
    <row r="11" ht="15.75" customHeight="1">
      <c r="A11" t="s" s="52">
        <v>141</v>
      </c>
      <c r="B11" s="53"/>
      <c r="C11" s="31"/>
      <c r="D11" s="31"/>
      <c r="E11" s="31"/>
    </row>
    <row r="12" ht="15.75" customHeight="1">
      <c r="A12" t="s" s="52">
        <v>41</v>
      </c>
      <c r="B12" s="53"/>
      <c r="C12" s="31"/>
      <c r="D12" s="31"/>
      <c r="E12" s="31"/>
    </row>
    <row r="13" ht="15.75" customHeight="1">
      <c r="A13" t="s" s="52">
        <v>200</v>
      </c>
      <c r="B13" s="53"/>
      <c r="C13" s="31"/>
      <c r="D13" s="31"/>
      <c r="E13" s="31"/>
    </row>
    <row r="14" ht="15.75" customHeight="1">
      <c r="A14" t="s" s="52">
        <v>160</v>
      </c>
      <c r="B14" s="53"/>
      <c r="C14" s="31"/>
      <c r="D14" s="31"/>
      <c r="E14" s="31"/>
    </row>
    <row r="15" ht="15.75" customHeight="1">
      <c r="A15" t="s" s="52">
        <v>85</v>
      </c>
      <c r="B15" s="53"/>
      <c r="C15" s="31"/>
      <c r="D15" s="31"/>
      <c r="E15" s="31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