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39348\OneDrive\Desktop\LAVORO_CHECCO\CALIBRAZIONE\"/>
    </mc:Choice>
  </mc:AlternateContent>
  <xr:revisionPtr revIDLastSave="0" documentId="13_ncr:1_{70E2F1C2-CF14-4776-8864-490E2786B07E}" xr6:coauthVersionLast="47" xr6:coauthVersionMax="47" xr10:uidLastSave="{00000000-0000-0000-0000-000000000000}"/>
  <bookViews>
    <workbookView xWindow="-108" yWindow="-108" windowWidth="23256" windowHeight="12456" tabRatio="907" firstSheet="4" activeTab="8" xr2:uid="{00000000-000D-0000-FFFF-FFFF00000000}"/>
  </bookViews>
  <sheets>
    <sheet name="d_site" sheetId="1" r:id="rId1"/>
    <sheet name="d_species" sheetId="2" r:id="rId2"/>
    <sheet name="d_climate" sheetId="3" r:id="rId3"/>
    <sheet name="d_thinnings" sheetId="4" r:id="rId4"/>
    <sheet name="Foglio1" sheetId="15" r:id="rId5"/>
    <sheet name="d_parameters" sheetId="6" r:id="rId6"/>
    <sheet name="d_sizeDist" sheetId="7" r:id="rId7"/>
    <sheet name="DATI_MANCANTI" sheetId="8" r:id="rId8"/>
    <sheet name="input_marklund" sheetId="10" r:id="rId9"/>
    <sheet name="Marklund_method_output" sheetId="5" r:id="rId10"/>
    <sheet name="data_total_trees" sheetId="11" r:id="rId11"/>
    <sheet name="data_standing_trees" sheetId="13" r:id="rId12"/>
    <sheet name="data_harvested_trees" sheetId="14" r:id="rId13"/>
    <sheet name="1225sk2020" sheetId="9" r:id="rId14"/>
    <sheet name="DATI_ALBERI" sheetId="12" r:id="rId15"/>
  </sheets>
  <definedNames>
    <definedName name="_xlnm._FilterDatabase" localSheetId="13" hidden="1">'1225sk2020'!$E$1:$E$127</definedName>
    <definedName name="_xlnm._FilterDatabase" localSheetId="8" hidden="1">input_marklund!$E$1:$E$123</definedName>
    <definedName name="_xlnm._FilterDatabase" localSheetId="9" hidden="1">Marklund_method_output!$A$2:$A$34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K29" i="9" l="1"/>
  <c r="BK12" i="9"/>
  <c r="BK7" i="9"/>
  <c r="BL7" i="9"/>
  <c r="BM7" i="9"/>
  <c r="BN7" i="9"/>
  <c r="BK8" i="9"/>
  <c r="BL8" i="9"/>
  <c r="BM8" i="9"/>
  <c r="BN8" i="9"/>
  <c r="BK9" i="9"/>
  <c r="BL9" i="9"/>
  <c r="BM9" i="9"/>
  <c r="BN9" i="9"/>
  <c r="BK10" i="9"/>
  <c r="BL10" i="9"/>
  <c r="BM10" i="9"/>
  <c r="BN10" i="9"/>
  <c r="BK11" i="9"/>
  <c r="BL11" i="9"/>
  <c r="BM11" i="9"/>
  <c r="BN11" i="9"/>
  <c r="BL12" i="9"/>
  <c r="BM12" i="9"/>
  <c r="BN12" i="9"/>
  <c r="BK13" i="9"/>
  <c r="BL13" i="9"/>
  <c r="BM13" i="9"/>
  <c r="BN13" i="9"/>
  <c r="BK14" i="9"/>
  <c r="BL14" i="9"/>
  <c r="BM14" i="9"/>
  <c r="BN14" i="9"/>
  <c r="BK15" i="9"/>
  <c r="BL15" i="9"/>
  <c r="BM15" i="9"/>
  <c r="BN15" i="9"/>
  <c r="BK16" i="9"/>
  <c r="BL16" i="9"/>
  <c r="BM16" i="9"/>
  <c r="BN16" i="9"/>
  <c r="BK17" i="9"/>
  <c r="BL17" i="9"/>
  <c r="BM17" i="9"/>
  <c r="BN17" i="9"/>
  <c r="BK18" i="9"/>
  <c r="BL18" i="9"/>
  <c r="BM18" i="9"/>
  <c r="BN18" i="9"/>
  <c r="BK19" i="9"/>
  <c r="BL19" i="9"/>
  <c r="BM19" i="9"/>
  <c r="BN19" i="9"/>
  <c r="BK20" i="9"/>
  <c r="BL20" i="9"/>
  <c r="BM20" i="9"/>
  <c r="BN20" i="9"/>
  <c r="BK21" i="9"/>
  <c r="BL21" i="9"/>
  <c r="BM21" i="9"/>
  <c r="BN21" i="9"/>
  <c r="BK22" i="9"/>
  <c r="BL22" i="9"/>
  <c r="BM22" i="9"/>
  <c r="BN22" i="9"/>
  <c r="BK23" i="9"/>
  <c r="BL23" i="9"/>
  <c r="BM23" i="9"/>
  <c r="BN23" i="9"/>
  <c r="BK24" i="9"/>
  <c r="BL24" i="9"/>
  <c r="BM24" i="9"/>
  <c r="BN24" i="9"/>
  <c r="BK25" i="9"/>
  <c r="BL25" i="9"/>
  <c r="BM25" i="9"/>
  <c r="BN25" i="9"/>
  <c r="BK26" i="9"/>
  <c r="BL26" i="9"/>
  <c r="BM26" i="9"/>
  <c r="BN26" i="9"/>
  <c r="BK27" i="9"/>
  <c r="BL27" i="9"/>
  <c r="BM27" i="9"/>
  <c r="BN27" i="9"/>
  <c r="BK28" i="9"/>
  <c r="BL28" i="9"/>
  <c r="BM28" i="9"/>
  <c r="BN28" i="9"/>
  <c r="BL29" i="9"/>
  <c r="BM29" i="9"/>
  <c r="BN29" i="9"/>
  <c r="BK30" i="9"/>
  <c r="BL30" i="9"/>
  <c r="BM30" i="9"/>
  <c r="BN30" i="9"/>
  <c r="BK31" i="9"/>
  <c r="BL31" i="9"/>
  <c r="BM31" i="9"/>
  <c r="BN31" i="9"/>
  <c r="BK32" i="9"/>
  <c r="BL32" i="9"/>
  <c r="BM32" i="9"/>
  <c r="BN32" i="9"/>
  <c r="BK33" i="9"/>
  <c r="BL33" i="9"/>
  <c r="BM33" i="9"/>
  <c r="BN33" i="9"/>
  <c r="BK34" i="9"/>
  <c r="BL34" i="9"/>
  <c r="BM34" i="9"/>
  <c r="BN34" i="9"/>
  <c r="BK35" i="9"/>
  <c r="BL35" i="9"/>
  <c r="BM35" i="9"/>
  <c r="BN35" i="9"/>
  <c r="BK36" i="9"/>
  <c r="BL36" i="9"/>
  <c r="BM36" i="9"/>
  <c r="BN36" i="9"/>
  <c r="BK37" i="9"/>
  <c r="BL37" i="9"/>
  <c r="BM37" i="9"/>
  <c r="BN37" i="9"/>
  <c r="BK38" i="9"/>
  <c r="BL38" i="9"/>
  <c r="BM38" i="9"/>
  <c r="BN38" i="9"/>
  <c r="BK39" i="9"/>
  <c r="BL39" i="9"/>
  <c r="BM39" i="9"/>
  <c r="BN39" i="9"/>
  <c r="BK40" i="9"/>
  <c r="BL40" i="9"/>
  <c r="BM40" i="9"/>
  <c r="BN40" i="9"/>
  <c r="BK41" i="9"/>
  <c r="BL41" i="9"/>
  <c r="BM41" i="9"/>
  <c r="BN41" i="9"/>
  <c r="BK42" i="9"/>
  <c r="BL42" i="9"/>
  <c r="BM42" i="9"/>
  <c r="BN42" i="9"/>
  <c r="BK43" i="9"/>
  <c r="BL43" i="9"/>
  <c r="BM43" i="9"/>
  <c r="BN43" i="9"/>
  <c r="BK44" i="9"/>
  <c r="BL44" i="9"/>
  <c r="BM44" i="9"/>
  <c r="BN44" i="9"/>
  <c r="BK45" i="9"/>
  <c r="BL45" i="9"/>
  <c r="BM45" i="9"/>
  <c r="BN45" i="9"/>
  <c r="BK46" i="9"/>
  <c r="BL46" i="9"/>
  <c r="BM46" i="9"/>
  <c r="BN46" i="9"/>
  <c r="BK47" i="9"/>
  <c r="BL47" i="9"/>
  <c r="BM47" i="9"/>
  <c r="BN47" i="9"/>
  <c r="BK48" i="9"/>
  <c r="BL48" i="9"/>
  <c r="BM48" i="9"/>
  <c r="BN48" i="9"/>
  <c r="BK49" i="9"/>
  <c r="BL49" i="9"/>
  <c r="BM49" i="9"/>
  <c r="BN49" i="9"/>
  <c r="BK50" i="9"/>
  <c r="BL50" i="9"/>
  <c r="BM50" i="9"/>
  <c r="BN50" i="9"/>
  <c r="BK51" i="9"/>
  <c r="BL51" i="9"/>
  <c r="BM51" i="9"/>
  <c r="BN51" i="9"/>
  <c r="BK52" i="9"/>
  <c r="BL52" i="9"/>
  <c r="BM52" i="9"/>
  <c r="BN52" i="9"/>
  <c r="BK53" i="9"/>
  <c r="BL53" i="9"/>
  <c r="BM53" i="9"/>
  <c r="BN53" i="9"/>
  <c r="BK54" i="9"/>
  <c r="BL54" i="9"/>
  <c r="BM54" i="9"/>
  <c r="BN54" i="9"/>
  <c r="BK55" i="9"/>
  <c r="BL55" i="9"/>
  <c r="BM55" i="9"/>
  <c r="BN55" i="9"/>
  <c r="BK56" i="9"/>
  <c r="BL56" i="9"/>
  <c r="BM56" i="9"/>
  <c r="BN56" i="9"/>
  <c r="BK57" i="9"/>
  <c r="BL57" i="9"/>
  <c r="BM57" i="9"/>
  <c r="BN57" i="9"/>
  <c r="BK58" i="9"/>
  <c r="BL58" i="9"/>
  <c r="BM58" i="9"/>
  <c r="BN58" i="9"/>
  <c r="BK59" i="9"/>
  <c r="BL59" i="9"/>
  <c r="BM59" i="9"/>
  <c r="BN59" i="9"/>
  <c r="BK60" i="9"/>
  <c r="BL60" i="9"/>
  <c r="BM60" i="9"/>
  <c r="BN60" i="9"/>
  <c r="BK61" i="9"/>
  <c r="BL61" i="9"/>
  <c r="BM61" i="9"/>
  <c r="BN61" i="9"/>
  <c r="BK62" i="9"/>
  <c r="BL62" i="9"/>
  <c r="BM62" i="9"/>
  <c r="BN62" i="9"/>
  <c r="BK63" i="9"/>
  <c r="BL63" i="9"/>
  <c r="BM63" i="9"/>
  <c r="BN63" i="9"/>
  <c r="BK64" i="9"/>
  <c r="BL64" i="9"/>
  <c r="BM64" i="9"/>
  <c r="BN64" i="9"/>
  <c r="BK65" i="9"/>
  <c r="BL65" i="9"/>
  <c r="BM65" i="9"/>
  <c r="BN65" i="9"/>
  <c r="BK66" i="9"/>
  <c r="BL66" i="9"/>
  <c r="BM66" i="9"/>
  <c r="BN66" i="9"/>
  <c r="BK67" i="9"/>
  <c r="BL67" i="9"/>
  <c r="BM67" i="9"/>
  <c r="BN67" i="9"/>
  <c r="BK68" i="9"/>
  <c r="BL68" i="9"/>
  <c r="BM68" i="9"/>
  <c r="BN68" i="9"/>
  <c r="BK69" i="9"/>
  <c r="BL69" i="9"/>
  <c r="BM69" i="9"/>
  <c r="BN69" i="9"/>
  <c r="BK70" i="9"/>
  <c r="BL70" i="9"/>
  <c r="BM70" i="9"/>
  <c r="BN70" i="9"/>
  <c r="BK71" i="9"/>
  <c r="BL71" i="9"/>
  <c r="BM71" i="9"/>
  <c r="BN71" i="9"/>
  <c r="BK72" i="9"/>
  <c r="BL72" i="9"/>
  <c r="BM72" i="9"/>
  <c r="BN72" i="9"/>
  <c r="BK73" i="9"/>
  <c r="BL73" i="9"/>
  <c r="BM73" i="9"/>
  <c r="BN73" i="9"/>
  <c r="BK74" i="9"/>
  <c r="BL74" i="9"/>
  <c r="BM74" i="9"/>
  <c r="BN74" i="9"/>
  <c r="BK75" i="9"/>
  <c r="BL75" i="9"/>
  <c r="BM75" i="9"/>
  <c r="BN75" i="9"/>
  <c r="BK76" i="9"/>
  <c r="BL76" i="9"/>
  <c r="BM76" i="9"/>
  <c r="BN76" i="9"/>
  <c r="BK77" i="9"/>
  <c r="BL77" i="9"/>
  <c r="BM77" i="9"/>
  <c r="BN77" i="9"/>
  <c r="BK78" i="9"/>
  <c r="BL78" i="9"/>
  <c r="BM78" i="9"/>
  <c r="BN78" i="9"/>
  <c r="BK79" i="9"/>
  <c r="BL79" i="9"/>
  <c r="BM79" i="9"/>
  <c r="BN79" i="9"/>
  <c r="BK80" i="9"/>
  <c r="BL80" i="9"/>
  <c r="BM80" i="9"/>
  <c r="BN80" i="9"/>
  <c r="BK81" i="9"/>
  <c r="BL81" i="9"/>
  <c r="BM81" i="9"/>
  <c r="BN81" i="9"/>
  <c r="BK82" i="9"/>
  <c r="BL82" i="9"/>
  <c r="BM82" i="9"/>
  <c r="BN82" i="9"/>
  <c r="BK83" i="9"/>
  <c r="BL83" i="9"/>
  <c r="BM83" i="9"/>
  <c r="BN83" i="9"/>
  <c r="BK84" i="9"/>
  <c r="BL84" i="9"/>
  <c r="BM84" i="9"/>
  <c r="BN84" i="9"/>
  <c r="BK85" i="9"/>
  <c r="BL85" i="9"/>
  <c r="BM85" i="9"/>
  <c r="BN85" i="9"/>
  <c r="BK86" i="9"/>
  <c r="BL86" i="9"/>
  <c r="BM86" i="9"/>
  <c r="BN86" i="9"/>
  <c r="BK87" i="9"/>
  <c r="BL87" i="9"/>
  <c r="BM87" i="9"/>
  <c r="BN87" i="9"/>
  <c r="BK88" i="9"/>
  <c r="BL88" i="9"/>
  <c r="BM88" i="9"/>
  <c r="BN88" i="9"/>
  <c r="BK89" i="9"/>
  <c r="BL89" i="9"/>
  <c r="BM89" i="9"/>
  <c r="BN89" i="9"/>
  <c r="BK90" i="9"/>
  <c r="BL90" i="9"/>
  <c r="BM90" i="9"/>
  <c r="BN90" i="9"/>
  <c r="BK91" i="9"/>
  <c r="BL91" i="9"/>
  <c r="BM91" i="9"/>
  <c r="BN91" i="9"/>
  <c r="BK92" i="9"/>
  <c r="BL92" i="9"/>
  <c r="BM92" i="9"/>
  <c r="BN92" i="9"/>
  <c r="BK93" i="9"/>
  <c r="BL93" i="9"/>
  <c r="BM93" i="9"/>
  <c r="BN93" i="9"/>
  <c r="BK94" i="9"/>
  <c r="BL94" i="9"/>
  <c r="BM94" i="9"/>
  <c r="BN94" i="9"/>
  <c r="BK95" i="9"/>
  <c r="BL95" i="9"/>
  <c r="BM95" i="9"/>
  <c r="BN95" i="9"/>
  <c r="BK96" i="9"/>
  <c r="BL96" i="9"/>
  <c r="BM96" i="9"/>
  <c r="BN96" i="9"/>
  <c r="BK97" i="9"/>
  <c r="BL97" i="9"/>
  <c r="BM97" i="9"/>
  <c r="BN97" i="9"/>
  <c r="BK98" i="9"/>
  <c r="BL98" i="9"/>
  <c r="BM98" i="9"/>
  <c r="BN98" i="9"/>
  <c r="BK99" i="9"/>
  <c r="BL99" i="9"/>
  <c r="BM99" i="9"/>
  <c r="BN99" i="9"/>
  <c r="BK100" i="9"/>
  <c r="BL100" i="9"/>
  <c r="BM100" i="9"/>
  <c r="BN100" i="9"/>
  <c r="BK101" i="9"/>
  <c r="BL101" i="9"/>
  <c r="BM101" i="9"/>
  <c r="BN101" i="9"/>
  <c r="BK102" i="9"/>
  <c r="BL102" i="9"/>
  <c r="BM102" i="9"/>
  <c r="BN102" i="9"/>
  <c r="BK103" i="9"/>
  <c r="BL103" i="9"/>
  <c r="BM103" i="9"/>
  <c r="BN103" i="9"/>
  <c r="BK104" i="9"/>
  <c r="BL104" i="9"/>
  <c r="BM104" i="9"/>
  <c r="BN104" i="9"/>
  <c r="BK105" i="9"/>
  <c r="BL105" i="9"/>
  <c r="BM105" i="9"/>
  <c r="BN105" i="9"/>
  <c r="BK106" i="9"/>
  <c r="BL106" i="9"/>
  <c r="BM106" i="9"/>
  <c r="BN106" i="9"/>
  <c r="BK107" i="9"/>
  <c r="BL107" i="9"/>
  <c r="BM107" i="9"/>
  <c r="BN107" i="9"/>
  <c r="BK108" i="9"/>
  <c r="BL108" i="9"/>
  <c r="BM108" i="9"/>
  <c r="BN108" i="9"/>
  <c r="BK109" i="9"/>
  <c r="BL109" i="9"/>
  <c r="BM109" i="9"/>
  <c r="BN109" i="9"/>
  <c r="BK110" i="9"/>
  <c r="BL110" i="9"/>
  <c r="BM110" i="9"/>
  <c r="BN110" i="9"/>
  <c r="BK111" i="9"/>
  <c r="BL111" i="9"/>
  <c r="BM111" i="9"/>
  <c r="BN111" i="9"/>
  <c r="BK112" i="9"/>
  <c r="BL112" i="9"/>
  <c r="BM112" i="9"/>
  <c r="BN112" i="9"/>
  <c r="BK113" i="9"/>
  <c r="BL113" i="9"/>
  <c r="BM113" i="9"/>
  <c r="BN113" i="9"/>
  <c r="BK114" i="9"/>
  <c r="BL114" i="9"/>
  <c r="BM114" i="9"/>
  <c r="BN114" i="9"/>
  <c r="BK115" i="9"/>
  <c r="BL115" i="9"/>
  <c r="BM115" i="9"/>
  <c r="BN115" i="9"/>
  <c r="BK116" i="9"/>
  <c r="BL116" i="9"/>
  <c r="BM116" i="9"/>
  <c r="BN116" i="9"/>
  <c r="BK117" i="9"/>
  <c r="BL117" i="9"/>
  <c r="BM117" i="9"/>
  <c r="BN117" i="9"/>
  <c r="BK118" i="9"/>
  <c r="BL118" i="9"/>
  <c r="BM118" i="9"/>
  <c r="BN118" i="9"/>
  <c r="BK119" i="9"/>
  <c r="BL119" i="9"/>
  <c r="BM119" i="9"/>
  <c r="BN119" i="9"/>
  <c r="BK120" i="9"/>
  <c r="BL120" i="9"/>
  <c r="BM120" i="9"/>
  <c r="BN120" i="9"/>
  <c r="BK121" i="9"/>
  <c r="BL121" i="9"/>
  <c r="BM121" i="9"/>
  <c r="BN121" i="9"/>
  <c r="BK122" i="9"/>
  <c r="BL122" i="9"/>
  <c r="BM122" i="9"/>
  <c r="BN122" i="9"/>
  <c r="BK123" i="9"/>
  <c r="BL123" i="9"/>
  <c r="BM123" i="9"/>
  <c r="BN123" i="9"/>
  <c r="BK124" i="9"/>
  <c r="BL124" i="9"/>
  <c r="BM124" i="9"/>
  <c r="BN124" i="9"/>
  <c r="BK125" i="9"/>
  <c r="BL125" i="9"/>
  <c r="BM125" i="9"/>
  <c r="BN125" i="9"/>
  <c r="BK126" i="9"/>
  <c r="BL126" i="9"/>
  <c r="BM126" i="9"/>
  <c r="BN126" i="9"/>
  <c r="BK127" i="9"/>
  <c r="BL127" i="9"/>
  <c r="BM127" i="9"/>
  <c r="BN127" i="9"/>
  <c r="BL6" i="9"/>
  <c r="BM6" i="9"/>
  <c r="BN6" i="9"/>
  <c r="BK6" i="9"/>
  <c r="Z9" i="9" l="1"/>
  <c r="F17" i="9" l="1"/>
  <c r="F18" i="9"/>
  <c r="F19" i="9"/>
  <c r="F20" i="9"/>
  <c r="F21" i="9"/>
  <c r="F23" i="9"/>
  <c r="F24" i="9"/>
  <c r="F25" i="9"/>
  <c r="F27" i="9"/>
  <c r="F28" i="9"/>
  <c r="F29" i="9"/>
  <c r="F30" i="9"/>
  <c r="F31" i="9"/>
  <c r="F33" i="9"/>
  <c r="F34" i="9"/>
  <c r="F35" i="9"/>
  <c r="F37" i="9"/>
  <c r="F38" i="9"/>
  <c r="F39" i="9"/>
  <c r="F41" i="9"/>
  <c r="F42" i="9"/>
  <c r="F43" i="9"/>
  <c r="F44" i="9"/>
  <c r="F45" i="9"/>
  <c r="F47" i="9"/>
  <c r="F48" i="9"/>
  <c r="F49" i="9"/>
  <c r="F50" i="9"/>
  <c r="F51" i="9"/>
  <c r="F53" i="9"/>
  <c r="F54" i="9"/>
  <c r="F55" i="9"/>
  <c r="F56" i="9"/>
  <c r="F57" i="9"/>
  <c r="F59" i="9"/>
  <c r="F60" i="9"/>
  <c r="F61" i="9"/>
  <c r="F63" i="9"/>
  <c r="F64" i="9"/>
  <c r="F65" i="9"/>
  <c r="F67" i="9"/>
  <c r="F68" i="9"/>
  <c r="F69" i="9"/>
  <c r="F71" i="9"/>
  <c r="F72" i="9"/>
  <c r="F73" i="9"/>
  <c r="F74" i="9"/>
  <c r="F75" i="9"/>
  <c r="F77" i="9"/>
  <c r="F78" i="9"/>
  <c r="F79" i="9"/>
  <c r="F80" i="9"/>
  <c r="F81" i="9"/>
  <c r="F83" i="9"/>
  <c r="F84" i="9"/>
  <c r="F85" i="9"/>
  <c r="F87" i="9"/>
  <c r="F88" i="9"/>
  <c r="F89" i="9"/>
  <c r="F91" i="9"/>
  <c r="F92" i="9"/>
  <c r="F93" i="9"/>
  <c r="F94" i="9"/>
  <c r="F95" i="9"/>
  <c r="F97" i="9"/>
  <c r="F98" i="9"/>
  <c r="F99" i="9"/>
  <c r="F100" i="9"/>
  <c r="F101" i="9"/>
  <c r="F103" i="9"/>
  <c r="F104" i="9"/>
  <c r="F105" i="9"/>
  <c r="F106" i="9"/>
  <c r="F107" i="9"/>
  <c r="F109" i="9"/>
  <c r="F110" i="9"/>
  <c r="F111" i="9"/>
  <c r="F113" i="9"/>
  <c r="F114" i="9"/>
  <c r="F115" i="9"/>
  <c r="F117" i="9"/>
  <c r="F118" i="9"/>
  <c r="F119" i="9"/>
  <c r="F120" i="9"/>
  <c r="F121" i="9"/>
  <c r="F123" i="9"/>
  <c r="F124" i="9"/>
  <c r="F125" i="9"/>
  <c r="F126" i="9"/>
  <c r="F127" i="9"/>
  <c r="F11" i="9"/>
  <c r="F12" i="9"/>
  <c r="F13" i="9"/>
  <c r="F14" i="9"/>
  <c r="F15" i="9"/>
  <c r="AA9" i="9" l="1"/>
  <c r="AA8" i="9"/>
  <c r="AA7" i="9"/>
  <c r="AA6" i="9"/>
  <c r="Z6" i="9"/>
  <c r="F8" i="9"/>
  <c r="F9" i="9"/>
  <c r="F7" i="9"/>
  <c r="Z7" i="9"/>
  <c r="Z8"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AQ4" i="5"/>
  <c r="AQ5" i="5"/>
  <c r="AQ6" i="5"/>
  <c r="AQ7" i="5"/>
  <c r="AQ8" i="5"/>
  <c r="AQ9" i="5"/>
  <c r="AQ10" i="5"/>
  <c r="AQ11" i="5"/>
  <c r="AQ12" i="5"/>
  <c r="AS4" i="5"/>
  <c r="AS5" i="5"/>
  <c r="AS6" i="5"/>
  <c r="AS7" i="5"/>
  <c r="AS8" i="5"/>
  <c r="AS9" i="5"/>
  <c r="AS10" i="5"/>
  <c r="AS11" i="5"/>
  <c r="AS12" i="5"/>
  <c r="AS3" i="5"/>
  <c r="AR12" i="5"/>
  <c r="AR11" i="5"/>
  <c r="AR10" i="5"/>
  <c r="AR9" i="5"/>
  <c r="AR8" i="5"/>
  <c r="AR7" i="5"/>
  <c r="AR6" i="5"/>
  <c r="AR5" i="5"/>
  <c r="AR4" i="5"/>
  <c r="AR3" i="5"/>
  <c r="AQ3" i="5"/>
  <c r="X7" i="9"/>
  <c r="N4" i="5"/>
  <c r="N5" i="5"/>
  <c r="N6" i="5"/>
  <c r="N7" i="5"/>
  <c r="AH7" i="5" s="1"/>
  <c r="N8" i="5"/>
  <c r="AC8" i="5" s="1"/>
  <c r="H7" i="4" s="1"/>
  <c r="N9" i="5"/>
  <c r="N10" i="5"/>
  <c r="N11" i="5"/>
  <c r="AC11" i="5" s="1"/>
  <c r="H10" i="4" s="1"/>
  <c r="N12" i="5"/>
  <c r="AH12" i="5" s="1"/>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L4" i="5"/>
  <c r="L5" i="5"/>
  <c r="AA5" i="5" s="1"/>
  <c r="F4" i="4" s="1"/>
  <c r="L6" i="5"/>
  <c r="AF6" i="5" s="1"/>
  <c r="L7" i="5"/>
  <c r="L8" i="5"/>
  <c r="L9" i="5"/>
  <c r="AF9" i="5" s="1"/>
  <c r="L10" i="5"/>
  <c r="AF10" i="5" s="1"/>
  <c r="L11" i="5"/>
  <c r="L12" i="5"/>
  <c r="L13" i="5"/>
  <c r="L14" i="5"/>
  <c r="L15" i="5"/>
  <c r="L16" i="5"/>
  <c r="L17" i="5"/>
  <c r="L18" i="5"/>
  <c r="L19" i="5"/>
  <c r="L20" i="5"/>
  <c r="L21" i="5"/>
  <c r="L22" i="5"/>
  <c r="L23" i="5"/>
  <c r="L24" i="5"/>
  <c r="L25" i="5"/>
  <c r="L26" i="5"/>
  <c r="L27" i="5"/>
  <c r="L28" i="5"/>
  <c r="L29" i="5"/>
  <c r="L30" i="5"/>
  <c r="M4" i="5"/>
  <c r="M5" i="5"/>
  <c r="M6" i="5"/>
  <c r="AG6" i="5" s="1"/>
  <c r="M7" i="5"/>
  <c r="M8" i="5"/>
  <c r="M9" i="5"/>
  <c r="M10" i="5"/>
  <c r="AG10" i="5" s="1"/>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AH4" i="5"/>
  <c r="Y4" i="5"/>
  <c r="Y5" i="5"/>
  <c r="AH5" i="5" s="1"/>
  <c r="Y6" i="5"/>
  <c r="Y7" i="5"/>
  <c r="Y8" i="5"/>
  <c r="Y9" i="5"/>
  <c r="AH9" i="5" s="1"/>
  <c r="Y10" i="5"/>
  <c r="Y11" i="5"/>
  <c r="Y12" i="5"/>
  <c r="X4" i="5"/>
  <c r="X5" i="5"/>
  <c r="AG5" i="5" s="1"/>
  <c r="X6" i="5"/>
  <c r="X7" i="5"/>
  <c r="X8" i="5"/>
  <c r="AG8" i="5" s="1"/>
  <c r="X9" i="5"/>
  <c r="X10" i="5"/>
  <c r="X11" i="5"/>
  <c r="X12" i="5"/>
  <c r="AG12" i="5" s="1"/>
  <c r="Y3" i="5"/>
  <c r="X3" i="5"/>
  <c r="W4" i="5"/>
  <c r="AF4" i="5" s="1"/>
  <c r="W5" i="5"/>
  <c r="W6" i="5"/>
  <c r="W7" i="5"/>
  <c r="W8" i="5"/>
  <c r="W9" i="5"/>
  <c r="W10" i="5"/>
  <c r="W11" i="5"/>
  <c r="W12" i="5"/>
  <c r="AA12" i="5" s="1"/>
  <c r="F11" i="4" s="1"/>
  <c r="W3" i="5"/>
  <c r="AH9"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6" i="9"/>
  <c r="BB127" i="9"/>
  <c r="BA127" i="9"/>
  <c r="AO127" i="9"/>
  <c r="AN127" i="9"/>
  <c r="AM127" i="9"/>
  <c r="AL127" i="9"/>
  <c r="BB126" i="9"/>
  <c r="BA126" i="9"/>
  <c r="AO126" i="9"/>
  <c r="AN126" i="9"/>
  <c r="AM126" i="9"/>
  <c r="AL126" i="9"/>
  <c r="BB125" i="9"/>
  <c r="BA125" i="9"/>
  <c r="AO125" i="9"/>
  <c r="AN125" i="9"/>
  <c r="AM125" i="9"/>
  <c r="AL125" i="9"/>
  <c r="BB124" i="9"/>
  <c r="BA124" i="9"/>
  <c r="AO124" i="9"/>
  <c r="AN124" i="9"/>
  <c r="AM124" i="9"/>
  <c r="AL124" i="9"/>
  <c r="BB123" i="9"/>
  <c r="BA123" i="9"/>
  <c r="AO123" i="9"/>
  <c r="AN123" i="9"/>
  <c r="AM123" i="9"/>
  <c r="AL123" i="9"/>
  <c r="BB122" i="9"/>
  <c r="BA122" i="9"/>
  <c r="AO122" i="9"/>
  <c r="AN122" i="9"/>
  <c r="AM122" i="9"/>
  <c r="AL122" i="9"/>
  <c r="BB121" i="9"/>
  <c r="BA121" i="9"/>
  <c r="AO121" i="9"/>
  <c r="AN121" i="9"/>
  <c r="AM121" i="9"/>
  <c r="AL121" i="9"/>
  <c r="BB120" i="9"/>
  <c r="BA120" i="9"/>
  <c r="AO120" i="9"/>
  <c r="AN120" i="9"/>
  <c r="AM120" i="9"/>
  <c r="AL120" i="9"/>
  <c r="BB119" i="9"/>
  <c r="BA119" i="9"/>
  <c r="AO119" i="9"/>
  <c r="AN119" i="9"/>
  <c r="AM119" i="9"/>
  <c r="AL119" i="9"/>
  <c r="BB118" i="9"/>
  <c r="BA118" i="9"/>
  <c r="AO118" i="9"/>
  <c r="AN118" i="9"/>
  <c r="AM118" i="9"/>
  <c r="AL118" i="9"/>
  <c r="BB117" i="9"/>
  <c r="BA117" i="9"/>
  <c r="AO117" i="9"/>
  <c r="AN117" i="9"/>
  <c r="AM117" i="9"/>
  <c r="AL117" i="9"/>
  <c r="BB116" i="9"/>
  <c r="BA116" i="9"/>
  <c r="AO116" i="9"/>
  <c r="AN116" i="9"/>
  <c r="AM116" i="9"/>
  <c r="AL116" i="9"/>
  <c r="BB115" i="9"/>
  <c r="BA115" i="9"/>
  <c r="AO115" i="9"/>
  <c r="AN115" i="9"/>
  <c r="BB114" i="9"/>
  <c r="BA114" i="9"/>
  <c r="AO114" i="9"/>
  <c r="AN114" i="9"/>
  <c r="AM114" i="9"/>
  <c r="AL114" i="9"/>
  <c r="BB113" i="9"/>
  <c r="BA113" i="9"/>
  <c r="AO113" i="9"/>
  <c r="AN113" i="9"/>
  <c r="AM113" i="9"/>
  <c r="AL113" i="9"/>
  <c r="BB112" i="9"/>
  <c r="BA112" i="9"/>
  <c r="AO112" i="9"/>
  <c r="AN112" i="9"/>
  <c r="AM112" i="9"/>
  <c r="AL112" i="9"/>
  <c r="BB111" i="9"/>
  <c r="BA111" i="9"/>
  <c r="AO111" i="9"/>
  <c r="AN111" i="9"/>
  <c r="BB110" i="9"/>
  <c r="BA110" i="9"/>
  <c r="AO110" i="9"/>
  <c r="AN110" i="9"/>
  <c r="AM110" i="9"/>
  <c r="AL110" i="9"/>
  <c r="BB109" i="9"/>
  <c r="BA109" i="9"/>
  <c r="AO109" i="9"/>
  <c r="AN109" i="9"/>
  <c r="AM109" i="9"/>
  <c r="AL109" i="9"/>
  <c r="BB108" i="9"/>
  <c r="BA108" i="9"/>
  <c r="AO108" i="9"/>
  <c r="AN108" i="9"/>
  <c r="AM108" i="9"/>
  <c r="AL108" i="9"/>
  <c r="BB107" i="9"/>
  <c r="BA107" i="9"/>
  <c r="AO107" i="9"/>
  <c r="AN107" i="9"/>
  <c r="AM107" i="9"/>
  <c r="AL107" i="9"/>
  <c r="BB106" i="9"/>
  <c r="BA106" i="9"/>
  <c r="AO106" i="9"/>
  <c r="AN106" i="9"/>
  <c r="AM106" i="9"/>
  <c r="AL106" i="9"/>
  <c r="BB105" i="9"/>
  <c r="BA105" i="9"/>
  <c r="AO105" i="9"/>
  <c r="AN105" i="9"/>
  <c r="AM105" i="9"/>
  <c r="AL105" i="9"/>
  <c r="BB104" i="9"/>
  <c r="BA104" i="9"/>
  <c r="AO104" i="9"/>
  <c r="AN104" i="9"/>
  <c r="AM104" i="9"/>
  <c r="AL104" i="9"/>
  <c r="BB103" i="9"/>
  <c r="BA103" i="9"/>
  <c r="AO103" i="9"/>
  <c r="AN103" i="9"/>
  <c r="AM103" i="9"/>
  <c r="AL103" i="9"/>
  <c r="BB102" i="9"/>
  <c r="BA102" i="9"/>
  <c r="AO102" i="9"/>
  <c r="AN102" i="9"/>
  <c r="AM102" i="9"/>
  <c r="AL102" i="9"/>
  <c r="BB101" i="9"/>
  <c r="BA101" i="9"/>
  <c r="AO101" i="9"/>
  <c r="AN101" i="9"/>
  <c r="AM101" i="9"/>
  <c r="AL101" i="9"/>
  <c r="BB100" i="9"/>
  <c r="BA100" i="9"/>
  <c r="AO100" i="9"/>
  <c r="AN100" i="9"/>
  <c r="AM100" i="9"/>
  <c r="AL100" i="9"/>
  <c r="BB99" i="9"/>
  <c r="BA99" i="9"/>
  <c r="AO99" i="9"/>
  <c r="AN99" i="9"/>
  <c r="AM99" i="9"/>
  <c r="AL99" i="9"/>
  <c r="BB98" i="9"/>
  <c r="BA98" i="9"/>
  <c r="AO98" i="9"/>
  <c r="AN98" i="9"/>
  <c r="AM98" i="9"/>
  <c r="AL98" i="9"/>
  <c r="BB97" i="9"/>
  <c r="BA97" i="9"/>
  <c r="AO97" i="9"/>
  <c r="AN97" i="9"/>
  <c r="AM97" i="9"/>
  <c r="AL97" i="9"/>
  <c r="BB96" i="9"/>
  <c r="BA96" i="9"/>
  <c r="AO96" i="9"/>
  <c r="AN96" i="9"/>
  <c r="AM96" i="9"/>
  <c r="AL96" i="9"/>
  <c r="BB95" i="9"/>
  <c r="BA95" i="9"/>
  <c r="AO95" i="9"/>
  <c r="AN95" i="9"/>
  <c r="AM95" i="9"/>
  <c r="AL95" i="9"/>
  <c r="BB94" i="9"/>
  <c r="BA94" i="9"/>
  <c r="AO94" i="9"/>
  <c r="AN94" i="9"/>
  <c r="AM94" i="9"/>
  <c r="AL94" i="9"/>
  <c r="BB93" i="9"/>
  <c r="BA93" i="9"/>
  <c r="AO93" i="9"/>
  <c r="AN93" i="9"/>
  <c r="AM93" i="9"/>
  <c r="AL93" i="9"/>
  <c r="BB92" i="9"/>
  <c r="BA92" i="9"/>
  <c r="AO92" i="9"/>
  <c r="AN92" i="9"/>
  <c r="AM92" i="9"/>
  <c r="AL92" i="9"/>
  <c r="BB91" i="9"/>
  <c r="BA91" i="9"/>
  <c r="AO91" i="9"/>
  <c r="AN91" i="9"/>
  <c r="AM91" i="9"/>
  <c r="AL91" i="9"/>
  <c r="BB90" i="9"/>
  <c r="BA90" i="9"/>
  <c r="AO90" i="9"/>
  <c r="AN90" i="9"/>
  <c r="AM90" i="9"/>
  <c r="AL90" i="9"/>
  <c r="BB89" i="9"/>
  <c r="BA89" i="9"/>
  <c r="AO89" i="9"/>
  <c r="AN89" i="9"/>
  <c r="AM89" i="9"/>
  <c r="AL89" i="9"/>
  <c r="BB88" i="9"/>
  <c r="BA88" i="9"/>
  <c r="AO88" i="9"/>
  <c r="AN88" i="9"/>
  <c r="AM88" i="9"/>
  <c r="AL88" i="9"/>
  <c r="BB87" i="9"/>
  <c r="BA87" i="9"/>
  <c r="AO87" i="9"/>
  <c r="AN87" i="9"/>
  <c r="AM87" i="9"/>
  <c r="AL87" i="9"/>
  <c r="BB86" i="9"/>
  <c r="BA86" i="9"/>
  <c r="AO86" i="9"/>
  <c r="AN86" i="9"/>
  <c r="AM86" i="9"/>
  <c r="AL86" i="9"/>
  <c r="BB85" i="9"/>
  <c r="BA85" i="9"/>
  <c r="AO85" i="9"/>
  <c r="AN85" i="9"/>
  <c r="BB84" i="9"/>
  <c r="BA84" i="9"/>
  <c r="AO84" i="9"/>
  <c r="AN84" i="9"/>
  <c r="AM84" i="9"/>
  <c r="AL84" i="9"/>
  <c r="BB83" i="9"/>
  <c r="BA83" i="9"/>
  <c r="AO83" i="9"/>
  <c r="AN83" i="9"/>
  <c r="AM83" i="9"/>
  <c r="AL83" i="9"/>
  <c r="BB82" i="9"/>
  <c r="BA82" i="9"/>
  <c r="AO82" i="9"/>
  <c r="AN82" i="9"/>
  <c r="AM82" i="9"/>
  <c r="AL82" i="9"/>
  <c r="BB81" i="9"/>
  <c r="BA81" i="9"/>
  <c r="AO81" i="9"/>
  <c r="AN81" i="9"/>
  <c r="AM81" i="9"/>
  <c r="AL81" i="9"/>
  <c r="BB80" i="9"/>
  <c r="BA80" i="9"/>
  <c r="AO80" i="9"/>
  <c r="AN80" i="9"/>
  <c r="AM80" i="9"/>
  <c r="AL80" i="9"/>
  <c r="BB79" i="9"/>
  <c r="BA79" i="9"/>
  <c r="AO79" i="9"/>
  <c r="AN79" i="9"/>
  <c r="AM79" i="9"/>
  <c r="AL79" i="9"/>
  <c r="BB78" i="9"/>
  <c r="BA78" i="9"/>
  <c r="AO78" i="9"/>
  <c r="AN78" i="9"/>
  <c r="AM78" i="9"/>
  <c r="AL78" i="9"/>
  <c r="BB77" i="9"/>
  <c r="BA77" i="9"/>
  <c r="AO77" i="9"/>
  <c r="AN77" i="9"/>
  <c r="AM77" i="9"/>
  <c r="AL77" i="9"/>
  <c r="BB76" i="9"/>
  <c r="BA76" i="9"/>
  <c r="AO76" i="9"/>
  <c r="AN76" i="9"/>
  <c r="AM76" i="9"/>
  <c r="AL76" i="9"/>
  <c r="BB75" i="9"/>
  <c r="BA75" i="9"/>
  <c r="AO75" i="9"/>
  <c r="AN75" i="9"/>
  <c r="AM75" i="9"/>
  <c r="AL75" i="9"/>
  <c r="BB74" i="9"/>
  <c r="BA74" i="9"/>
  <c r="AO74" i="9"/>
  <c r="AN74" i="9"/>
  <c r="AM74" i="9"/>
  <c r="AL74" i="9"/>
  <c r="BB73" i="9"/>
  <c r="BA73" i="9"/>
  <c r="AO73" i="9"/>
  <c r="AN73" i="9"/>
  <c r="AM73" i="9"/>
  <c r="AL73" i="9"/>
  <c r="BB72" i="9"/>
  <c r="BA72" i="9"/>
  <c r="AO72" i="9"/>
  <c r="AN72" i="9"/>
  <c r="AM72" i="9"/>
  <c r="AL72" i="9"/>
  <c r="BB71" i="9"/>
  <c r="BA71" i="9"/>
  <c r="AO71" i="9"/>
  <c r="AN71" i="9"/>
  <c r="AM71" i="9"/>
  <c r="AL71" i="9"/>
  <c r="BB70" i="9"/>
  <c r="BA70" i="9"/>
  <c r="AO70" i="9"/>
  <c r="AN70" i="9"/>
  <c r="AM70" i="9"/>
  <c r="AL70" i="9"/>
  <c r="AO69" i="9"/>
  <c r="AN69" i="9"/>
  <c r="BB68" i="9"/>
  <c r="BA68" i="9"/>
  <c r="AO68" i="9"/>
  <c r="AN68" i="9"/>
  <c r="AM68" i="9"/>
  <c r="AL68" i="9"/>
  <c r="BB67" i="9"/>
  <c r="BA67" i="9"/>
  <c r="AO67" i="9"/>
  <c r="AN67" i="9"/>
  <c r="AM67" i="9"/>
  <c r="AL67" i="9"/>
  <c r="BB66" i="9"/>
  <c r="BA66" i="9"/>
  <c r="AO66" i="9"/>
  <c r="AN66" i="9"/>
  <c r="AM66" i="9"/>
  <c r="AL66" i="9"/>
  <c r="AO65" i="9"/>
  <c r="AN65" i="9"/>
  <c r="AO64" i="9"/>
  <c r="AN64" i="9"/>
  <c r="AM64" i="9"/>
  <c r="AL64" i="9"/>
  <c r="BB63" i="9"/>
  <c r="BA63" i="9"/>
  <c r="AO63" i="9"/>
  <c r="AN63" i="9"/>
  <c r="AM63" i="9"/>
  <c r="AL63" i="9"/>
  <c r="BB62" i="9"/>
  <c r="BA62" i="9"/>
  <c r="AO62" i="9"/>
  <c r="AN62" i="9"/>
  <c r="AM62" i="9"/>
  <c r="AL62" i="9"/>
  <c r="AO61" i="9"/>
  <c r="AN61" i="9"/>
  <c r="AO60" i="9"/>
  <c r="AN60" i="9"/>
  <c r="AM60" i="9"/>
  <c r="AL60" i="9"/>
  <c r="BB59" i="9"/>
  <c r="BA59" i="9"/>
  <c r="AO59" i="9"/>
  <c r="AN59" i="9"/>
  <c r="AM59" i="9"/>
  <c r="AL59" i="9"/>
  <c r="BB58" i="9"/>
  <c r="BA58" i="9"/>
  <c r="AO58" i="9"/>
  <c r="AN58" i="9"/>
  <c r="AM58" i="9"/>
  <c r="AL58" i="9"/>
  <c r="AO57" i="9"/>
  <c r="AN57" i="9"/>
  <c r="AM57" i="9"/>
  <c r="AL57" i="9"/>
  <c r="AO56" i="9"/>
  <c r="AN56" i="9"/>
  <c r="AM56" i="9"/>
  <c r="AL56" i="9"/>
  <c r="AO55" i="9"/>
  <c r="AN55" i="9"/>
  <c r="AM55" i="9"/>
  <c r="AL55" i="9"/>
  <c r="AO54" i="9"/>
  <c r="AN54" i="9"/>
  <c r="AM54" i="9"/>
  <c r="AL54" i="9"/>
  <c r="BB53" i="9"/>
  <c r="BA53" i="9"/>
  <c r="AO53" i="9"/>
  <c r="AN53" i="9"/>
  <c r="AM53" i="9"/>
  <c r="AL53" i="9"/>
  <c r="BB52" i="9"/>
  <c r="BA52" i="9"/>
  <c r="AO52" i="9"/>
  <c r="AN52" i="9"/>
  <c r="AM52" i="9"/>
  <c r="AL52" i="9"/>
  <c r="AO51" i="9"/>
  <c r="AN51" i="9"/>
  <c r="AM51" i="9"/>
  <c r="AL51" i="9"/>
  <c r="AO50" i="9"/>
  <c r="AN50" i="9"/>
  <c r="AM50" i="9"/>
  <c r="AL50" i="9"/>
  <c r="AO49" i="9"/>
  <c r="AN49" i="9"/>
  <c r="AM49" i="9"/>
  <c r="AL49" i="9"/>
  <c r="AO48" i="9"/>
  <c r="AN48" i="9"/>
  <c r="AM48" i="9"/>
  <c r="AL48" i="9"/>
  <c r="BB47" i="9"/>
  <c r="BA47" i="9"/>
  <c r="AO47" i="9"/>
  <c r="AN47" i="9"/>
  <c r="AM47" i="9"/>
  <c r="AL47" i="9"/>
  <c r="BB46" i="9"/>
  <c r="BA46" i="9"/>
  <c r="AO46" i="9"/>
  <c r="AN46" i="9"/>
  <c r="AM46" i="9"/>
  <c r="AL46" i="9"/>
  <c r="AO45" i="9"/>
  <c r="AN45" i="9"/>
  <c r="AM45" i="9"/>
  <c r="AL45" i="9"/>
  <c r="AO44" i="9"/>
  <c r="AN44" i="9"/>
  <c r="AM44" i="9"/>
  <c r="AL44" i="9"/>
  <c r="AO43" i="9"/>
  <c r="AN43" i="9"/>
  <c r="AM43" i="9"/>
  <c r="AL43" i="9"/>
  <c r="AO42" i="9"/>
  <c r="AN42" i="9"/>
  <c r="AM42" i="9"/>
  <c r="AL42" i="9"/>
  <c r="BB41" i="9"/>
  <c r="BA41" i="9"/>
  <c r="AO41" i="9"/>
  <c r="AN41" i="9"/>
  <c r="AM41" i="9"/>
  <c r="AL41" i="9"/>
  <c r="BB40" i="9"/>
  <c r="BA40" i="9"/>
  <c r="AO40" i="9"/>
  <c r="AN40" i="9"/>
  <c r="AM40" i="9"/>
  <c r="AL40" i="9"/>
  <c r="AO39" i="9"/>
  <c r="AN39" i="9"/>
  <c r="AO38" i="9"/>
  <c r="AN38" i="9"/>
  <c r="AM38" i="9"/>
  <c r="AL38" i="9"/>
  <c r="BB37" i="9"/>
  <c r="BA37" i="9"/>
  <c r="AO37" i="9"/>
  <c r="AN37" i="9"/>
  <c r="AM37" i="9"/>
  <c r="AL37" i="9"/>
  <c r="BB36" i="9"/>
  <c r="BA36" i="9"/>
  <c r="AO36" i="9"/>
  <c r="AN36" i="9"/>
  <c r="AM36" i="9"/>
  <c r="AL36" i="9"/>
  <c r="AO35" i="9"/>
  <c r="AN35" i="9"/>
  <c r="AO34" i="9"/>
  <c r="AN34" i="9"/>
  <c r="AM34" i="9"/>
  <c r="AL34" i="9"/>
  <c r="BB33" i="9"/>
  <c r="BA33" i="9"/>
  <c r="AO33" i="9"/>
  <c r="AN33" i="9"/>
  <c r="AM33" i="9"/>
  <c r="AL33" i="9"/>
  <c r="BB32" i="9"/>
  <c r="BA32" i="9"/>
  <c r="AO32" i="9"/>
  <c r="AN32" i="9"/>
  <c r="AM32" i="9"/>
  <c r="AL32" i="9"/>
  <c r="AO31" i="9"/>
  <c r="AN31" i="9"/>
  <c r="AM31" i="9"/>
  <c r="AL31" i="9"/>
  <c r="AO30" i="9"/>
  <c r="AN30" i="9"/>
  <c r="AM30" i="9"/>
  <c r="AL30" i="9"/>
  <c r="AO29" i="9"/>
  <c r="AN29" i="9"/>
  <c r="AM29" i="9"/>
  <c r="AL29" i="9"/>
  <c r="AO28" i="9"/>
  <c r="AN28" i="9"/>
  <c r="AM28" i="9"/>
  <c r="AL28" i="9"/>
  <c r="BB27" i="9"/>
  <c r="BA27" i="9"/>
  <c r="AO27" i="9"/>
  <c r="AN27" i="9"/>
  <c r="AM27" i="9"/>
  <c r="AL27" i="9"/>
  <c r="BB26" i="9"/>
  <c r="BA26" i="9"/>
  <c r="AO26" i="9"/>
  <c r="AN26" i="9"/>
  <c r="AM26" i="9"/>
  <c r="AL26" i="9"/>
  <c r="AO25" i="9"/>
  <c r="AN25" i="9"/>
  <c r="AM25" i="9"/>
  <c r="AL25" i="9"/>
  <c r="AO24" i="9"/>
  <c r="AN24" i="9"/>
  <c r="AM24" i="9"/>
  <c r="AL24" i="9"/>
  <c r="BB23" i="9"/>
  <c r="BA23" i="9"/>
  <c r="AO23" i="9"/>
  <c r="AN23" i="9"/>
  <c r="AM23" i="9"/>
  <c r="AL23" i="9"/>
  <c r="BB22" i="9"/>
  <c r="BA22" i="9"/>
  <c r="AO22" i="9"/>
  <c r="AN22" i="9"/>
  <c r="AM22" i="9"/>
  <c r="AL22" i="9"/>
  <c r="AO21" i="9"/>
  <c r="AN21" i="9"/>
  <c r="AM21" i="9"/>
  <c r="AL21" i="9"/>
  <c r="AO20" i="9"/>
  <c r="AN20" i="9"/>
  <c r="AM20" i="9"/>
  <c r="AL20" i="9"/>
  <c r="AO19" i="9"/>
  <c r="AN19" i="9"/>
  <c r="AM19" i="9"/>
  <c r="AL19" i="9"/>
  <c r="AO18" i="9"/>
  <c r="AN18" i="9"/>
  <c r="AM18" i="9"/>
  <c r="AL18" i="9"/>
  <c r="BB17" i="9"/>
  <c r="BA17" i="9"/>
  <c r="AO17" i="9"/>
  <c r="AN17" i="9"/>
  <c r="AM17" i="9"/>
  <c r="AL17" i="9"/>
  <c r="BB16" i="9"/>
  <c r="BA16" i="9"/>
  <c r="AO16" i="9"/>
  <c r="AN16" i="9"/>
  <c r="AM16" i="9"/>
  <c r="AL16" i="9"/>
  <c r="AO15" i="9"/>
  <c r="AN15" i="9"/>
  <c r="AM15" i="9"/>
  <c r="AL15" i="9"/>
  <c r="AO14" i="9"/>
  <c r="AN14" i="9"/>
  <c r="AM14" i="9"/>
  <c r="AL14" i="9"/>
  <c r="AO13" i="9"/>
  <c r="AN13" i="9"/>
  <c r="AM13" i="9"/>
  <c r="AL13" i="9"/>
  <c r="AO12" i="9"/>
  <c r="AN12" i="9"/>
  <c r="AM12" i="9"/>
  <c r="AL12" i="9"/>
  <c r="BB11" i="9"/>
  <c r="BA11" i="9"/>
  <c r="AO11" i="9"/>
  <c r="AN11" i="9"/>
  <c r="AM11" i="9"/>
  <c r="AL11" i="9"/>
  <c r="BB10" i="9"/>
  <c r="BA10" i="9"/>
  <c r="AO10" i="9"/>
  <c r="AN10" i="9"/>
  <c r="AM10" i="9"/>
  <c r="AL10" i="9"/>
  <c r="AO9" i="9"/>
  <c r="AN9" i="9"/>
  <c r="BB8" i="9"/>
  <c r="BA8" i="9"/>
  <c r="AO8" i="9"/>
  <c r="AN8" i="9"/>
  <c r="AM8" i="9"/>
  <c r="AL8" i="9"/>
  <c r="BB7" i="9"/>
  <c r="BA7" i="9"/>
  <c r="AO7" i="9"/>
  <c r="AN7" i="9"/>
  <c r="AM7" i="9"/>
  <c r="AL7" i="9"/>
  <c r="BB6" i="9"/>
  <c r="BA6" i="9"/>
  <c r="AO6" i="9"/>
  <c r="AN6" i="9"/>
  <c r="AM6" i="9"/>
  <c r="AL6" i="9"/>
  <c r="AA10" i="5"/>
  <c r="F9" i="4" s="1"/>
  <c r="AC9" i="5"/>
  <c r="H8" i="4" s="1"/>
  <c r="AB8" i="5"/>
  <c r="G7" i="4" s="1"/>
  <c r="AC5" i="5"/>
  <c r="H4" i="4" s="1"/>
  <c r="W30" i="5"/>
  <c r="I3" i="2"/>
  <c r="I4" i="2"/>
  <c r="I5" i="2"/>
  <c r="I6" i="2"/>
  <c r="I7" i="2"/>
  <c r="I8" i="2"/>
  <c r="I9" i="2"/>
  <c r="I10" i="2"/>
  <c r="I11" i="2"/>
  <c r="H3" i="2"/>
  <c r="H4" i="2"/>
  <c r="H5" i="2"/>
  <c r="H6" i="2"/>
  <c r="H7" i="2"/>
  <c r="H8" i="2"/>
  <c r="H9" i="2"/>
  <c r="H10" i="2"/>
  <c r="H11" i="2"/>
  <c r="H2" i="2"/>
  <c r="I2" i="2"/>
  <c r="G5" i="2"/>
  <c r="G12" i="2"/>
  <c r="G13" i="2"/>
  <c r="G14" i="2"/>
  <c r="G15" i="2"/>
  <c r="G16" i="2"/>
  <c r="G17" i="2"/>
  <c r="G18" i="2"/>
  <c r="G19" i="2"/>
  <c r="G20" i="2"/>
  <c r="G21" i="2"/>
  <c r="G22" i="2"/>
  <c r="G23" i="2"/>
  <c r="G24" i="2"/>
  <c r="G25" i="2"/>
  <c r="G26" i="2"/>
  <c r="G27" i="2"/>
  <c r="G28" i="2"/>
  <c r="G29" i="2"/>
  <c r="G30" i="2"/>
  <c r="G31" i="2"/>
  <c r="G32" i="2"/>
  <c r="G33" i="2"/>
  <c r="G11" i="2"/>
  <c r="G7" i="2"/>
  <c r="L3" i="5"/>
  <c r="G2" i="2" s="1"/>
  <c r="N3" i="5"/>
  <c r="AH3" i="5" s="1"/>
  <c r="M3" i="5"/>
  <c r="AG3" i="5" s="1"/>
  <c r="I13" i="2"/>
  <c r="I12" i="2"/>
  <c r="I14" i="2"/>
  <c r="I15" i="2"/>
  <c r="I16" i="2"/>
  <c r="I17" i="2"/>
  <c r="I18" i="2"/>
  <c r="I19" i="2"/>
  <c r="I20" i="2"/>
  <c r="I21" i="2"/>
  <c r="I22" i="2"/>
  <c r="I23" i="2"/>
  <c r="I24" i="2"/>
  <c r="I25" i="2"/>
  <c r="I26" i="2"/>
  <c r="I27" i="2"/>
  <c r="I28" i="2"/>
  <c r="I29" i="2"/>
  <c r="I30" i="2"/>
  <c r="I31" i="2"/>
  <c r="I32" i="2"/>
  <c r="I33" i="2"/>
  <c r="H12" i="2"/>
  <c r="H13" i="2"/>
  <c r="H14" i="2"/>
  <c r="H15" i="2"/>
  <c r="H16" i="2"/>
  <c r="H17" i="2"/>
  <c r="H18" i="2"/>
  <c r="H19" i="2"/>
  <c r="H20" i="2"/>
  <c r="H21" i="2"/>
  <c r="H22" i="2"/>
  <c r="H23" i="2"/>
  <c r="H24" i="2"/>
  <c r="H25" i="2"/>
  <c r="H26" i="2"/>
  <c r="H27" i="2"/>
  <c r="H28" i="2"/>
  <c r="H29" i="2"/>
  <c r="H30" i="2"/>
  <c r="H31" i="2"/>
  <c r="H32" i="2"/>
  <c r="H33" i="2"/>
  <c r="AA3" i="5" l="1"/>
  <c r="F2" i="4" s="1"/>
  <c r="AC3" i="5"/>
  <c r="H2" i="4" s="1"/>
  <c r="AB4" i="5"/>
  <c r="G3" i="4" s="1"/>
  <c r="AC12" i="5"/>
  <c r="H11" i="4" s="1"/>
  <c r="AH8" i="5"/>
  <c r="AC4" i="5"/>
  <c r="H3" i="4" s="1"/>
  <c r="AG9" i="5"/>
  <c r="AB5" i="5"/>
  <c r="G4" i="4" s="1"/>
  <c r="AF8" i="5"/>
  <c r="AH10" i="5"/>
  <c r="AH6" i="5"/>
  <c r="AF5" i="5"/>
  <c r="AB3" i="5"/>
  <c r="G2" i="4" s="1"/>
  <c r="AB12" i="5"/>
  <c r="G11" i="4" s="1"/>
  <c r="AF12" i="5"/>
  <c r="AA9" i="5"/>
  <c r="F8" i="4" s="1"/>
  <c r="AB6" i="5"/>
  <c r="AG4" i="5"/>
  <c r="AB9" i="5"/>
  <c r="G8" i="4" s="1"/>
  <c r="AA6" i="5"/>
  <c r="AH11" i="5"/>
  <c r="AF11" i="5"/>
  <c r="AF7" i="5"/>
  <c r="AC10" i="5"/>
  <c r="H9" i="4" s="1"/>
  <c r="AF3" i="5"/>
  <c r="AG11" i="5"/>
  <c r="AG7" i="5"/>
  <c r="AA121" i="9"/>
  <c r="AA113" i="9"/>
  <c r="AA105" i="9"/>
  <c r="AA97" i="9"/>
  <c r="AA89" i="9"/>
  <c r="AA85" i="9"/>
  <c r="AA77" i="9"/>
  <c r="AA69" i="9"/>
  <c r="AA65" i="9"/>
  <c r="AA57" i="9"/>
  <c r="AA53" i="9"/>
  <c r="AA45" i="9"/>
  <c r="AA41" i="9"/>
  <c r="AA33" i="9"/>
  <c r="AA29" i="9"/>
  <c r="AA25" i="9"/>
  <c r="AA21" i="9"/>
  <c r="AA17" i="9"/>
  <c r="AA13" i="9"/>
  <c r="AA124" i="9"/>
  <c r="AA120" i="9"/>
  <c r="AA116" i="9"/>
  <c r="AA112" i="9"/>
  <c r="AA108" i="9"/>
  <c r="AA104" i="9"/>
  <c r="AA100" i="9"/>
  <c r="AA96" i="9"/>
  <c r="AA92" i="9"/>
  <c r="AA88" i="9"/>
  <c r="AA84" i="9"/>
  <c r="AA80" i="9"/>
  <c r="AA76" i="9"/>
  <c r="AA72" i="9"/>
  <c r="AA68" i="9"/>
  <c r="AA64" i="9"/>
  <c r="AA60" i="9"/>
  <c r="AA56" i="9"/>
  <c r="AA52" i="9"/>
  <c r="AA48" i="9"/>
  <c r="AA44" i="9"/>
  <c r="AA40" i="9"/>
  <c r="AA36" i="9"/>
  <c r="AA32" i="9"/>
  <c r="AA28" i="9"/>
  <c r="AA24" i="9"/>
  <c r="AA20" i="9"/>
  <c r="AA16" i="9"/>
  <c r="AA12" i="9"/>
  <c r="AA126" i="9"/>
  <c r="AA122" i="9"/>
  <c r="AA118" i="9"/>
  <c r="AA114" i="9"/>
  <c r="AA110" i="9"/>
  <c r="AA106" i="9"/>
  <c r="AA102" i="9"/>
  <c r="AA98" i="9"/>
  <c r="AA94" i="9"/>
  <c r="AA90" i="9"/>
  <c r="AA86" i="9"/>
  <c r="AA82" i="9"/>
  <c r="AA78" i="9"/>
  <c r="AA74" i="9"/>
  <c r="AA70" i="9"/>
  <c r="AA66" i="9"/>
  <c r="AA62" i="9"/>
  <c r="AA58" i="9"/>
  <c r="AA54" i="9"/>
  <c r="AA50" i="9"/>
  <c r="AA46" i="9"/>
  <c r="AA42" i="9"/>
  <c r="AA38" i="9"/>
  <c r="AA34" i="9"/>
  <c r="AA30" i="9"/>
  <c r="AA26" i="9"/>
  <c r="AA22" i="9"/>
  <c r="AA18" i="9"/>
  <c r="AA14" i="9"/>
  <c r="AA10" i="9"/>
  <c r="AA125" i="9"/>
  <c r="AA117" i="9"/>
  <c r="AA109" i="9"/>
  <c r="AA101" i="9"/>
  <c r="AA93" i="9"/>
  <c r="AA81" i="9"/>
  <c r="AA73" i="9"/>
  <c r="AA61" i="9"/>
  <c r="AA49" i="9"/>
  <c r="AA37" i="9"/>
  <c r="AA127" i="9"/>
  <c r="AA123" i="9"/>
  <c r="AA119" i="9"/>
  <c r="AA115" i="9"/>
  <c r="AA111" i="9"/>
  <c r="AA107" i="9"/>
  <c r="AA103" i="9"/>
  <c r="AA99" i="9"/>
  <c r="AA95" i="9"/>
  <c r="AA91" i="9"/>
  <c r="AA87" i="9"/>
  <c r="AA83" i="9"/>
  <c r="AA79" i="9"/>
  <c r="AA75" i="9"/>
  <c r="AA71" i="9"/>
  <c r="AA67" i="9"/>
  <c r="AA63" i="9"/>
  <c r="AA59" i="9"/>
  <c r="AA55" i="9"/>
  <c r="AA51" i="9"/>
  <c r="AA47" i="9"/>
  <c r="AA43" i="9"/>
  <c r="AA39" i="9"/>
  <c r="AA35" i="9"/>
  <c r="AA31" i="9"/>
  <c r="AA27" i="9"/>
  <c r="AA23" i="9"/>
  <c r="AA19" i="9"/>
  <c r="AA15" i="9"/>
  <c r="AA11" i="9"/>
  <c r="AC6" i="5"/>
  <c r="G10" i="2"/>
  <c r="AB10" i="5"/>
  <c r="G9" i="4" s="1"/>
  <c r="AC7" i="5"/>
  <c r="H6" i="4" s="1"/>
  <c r="AB11" i="5"/>
  <c r="G10" i="4" s="1"/>
  <c r="AB7" i="5"/>
  <c r="G6" i="4" s="1"/>
  <c r="AA7" i="5"/>
  <c r="F6" i="4" s="1"/>
  <c r="AA11" i="5"/>
  <c r="F10" i="4" s="1"/>
  <c r="AA4" i="5"/>
  <c r="F3" i="4" s="1"/>
  <c r="AA8" i="5"/>
  <c r="F7" i="4" s="1"/>
  <c r="G8" i="2"/>
  <c r="G6" i="2"/>
  <c r="G9" i="2"/>
  <c r="G4" i="2"/>
  <c r="G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tc={4E69A9CD-84F1-4692-9CF7-9C053CD7FCB3}</author>
  </authors>
  <commentList>
    <comment ref="C1" authorId="0" shapeId="0" xr:uid="{00000000-0006-0000-0100-00000100000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la specie del sito e' Picea abies'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tc={F31F0CEA-684F-4DA9-BDED-E7524F401A2E}</author>
  </authors>
  <commentList>
    <comment ref="C1" authorId="0" shapeId="0" xr:uid="{00000000-0006-0000-0300-00000100000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la specie del sito e' Picea abies'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Ola Langvall</author>
  </authors>
  <commentList>
    <comment ref="V3" authorId="0" shapeId="0" xr:uid="{00000000-0006-0000-0C00-000001000000}">
      <text>
        <r>
          <rPr>
            <b/>
            <sz val="9"/>
            <color indexed="81"/>
            <rFont val="Tahoma"/>
            <family val="2"/>
          </rPr>
          <t xml:space="preserve">Tree species
</t>
        </r>
        <r>
          <rPr>
            <sz val="9"/>
            <color indexed="81"/>
            <rFont val="Tahoma"/>
            <family val="2"/>
          </rPr>
          <t xml:space="preserve">1 Scots pine (Pinus silvestris)           16 Sitka spruce (Picea sitchensis)
2 Norway spruce (Picea abies)         17 Linden (Tilia cordata)
3 Silver birch (Betula pendula)         18 Norway maple (Acer platanoides)
    or unknown birch sp.                 19 Sycamore maple (Acer pseudoplatanus) 
4 Downy birch (Betula pubescens)   20 Siberian larch (Larix sibirica)
5 Alder (Alnus glutinosa)                 21 European larch (Larix decidua)
6 Grey alder (Alnus incana)              22 Larch, other species (Larix sp.)
7 Elm (Ulmus glabra)                       23 Rowan (Sorbus aucuparia)
8 Ash (Fraxinus excelsior)                24 Goat willow (Salix caprea)
9 Aspen (Populus tremula)              25 Lodgepole pine (Pinus contorta v. latifolia)
10 Hornbeam (Carpinus betulus)      26 Poplar (Populus sp.)
11 Beech (Fagus sylvatica)              27 Fir, other (Abies sp.)
12 Pedunculate oak (Quercus robur) 28 Spruce, other (Picea sp.)
13 Red oak (Quercus rubra)             29 Other deciduous species
14 Silver fir (Abies alba) 
15 Douglas fir (Pseudotsuga menziesii) </t>
        </r>
      </text>
    </comment>
  </commentList>
</comments>
</file>

<file path=xl/sharedStrings.xml><?xml version="1.0" encoding="utf-8"?>
<sst xmlns="http://schemas.openxmlformats.org/spreadsheetml/2006/main" count="2145" uniqueCount="382">
  <si>
    <t>siteName</t>
  </si>
  <si>
    <t>siteID</t>
  </si>
  <si>
    <t>latitude</t>
  </si>
  <si>
    <t>altitude</t>
  </si>
  <si>
    <t>soil_class</t>
  </si>
  <si>
    <t>asw_i</t>
  </si>
  <si>
    <t>asw_min</t>
  </si>
  <si>
    <t>asw_max</t>
  </si>
  <si>
    <t>from</t>
  </si>
  <si>
    <t>to</t>
  </si>
  <si>
    <t>species</t>
  </si>
  <si>
    <t>planted</t>
  </si>
  <si>
    <t>fertility</t>
  </si>
  <si>
    <t>stems_n</t>
  </si>
  <si>
    <t>Vitality fertilization 1</t>
  </si>
  <si>
    <t>Control 1</t>
  </si>
  <si>
    <t>Irrigation 1</t>
  </si>
  <si>
    <t>N- and S- fertilization 1</t>
  </si>
  <si>
    <t>Irrigation and fertilization 1</t>
  </si>
  <si>
    <t>Irrigation 2</t>
  </si>
  <si>
    <t>Irrigation and fertilization 2</t>
  </si>
  <si>
    <t>Irrigation 3</t>
  </si>
  <si>
    <t>Control 2</t>
  </si>
  <si>
    <t>Vitality fertilization 2</t>
  </si>
  <si>
    <t>Control 3</t>
  </si>
  <si>
    <t>N- and S- fertilization 2</t>
  </si>
  <si>
    <t>N- and S- fertilization 3</t>
  </si>
  <si>
    <t>Vitality fertilization 3</t>
  </si>
  <si>
    <t>Irrigation and fertilization 3</t>
  </si>
  <si>
    <t>Irrigation and fertilization 4</t>
  </si>
  <si>
    <t>Control 4</t>
  </si>
  <si>
    <t>Irrigation 4</t>
  </si>
  <si>
    <t>Vitality fertilization 4</t>
  </si>
  <si>
    <t>N- and S- fertilization 4</t>
  </si>
  <si>
    <t>Drought 1</t>
  </si>
  <si>
    <t>Ash 1</t>
  </si>
  <si>
    <t>Ash 2</t>
  </si>
  <si>
    <t>Ash 3</t>
  </si>
  <si>
    <t>Picea abies</t>
  </si>
  <si>
    <t>1987-10</t>
  </si>
  <si>
    <t>1987-11</t>
  </si>
  <si>
    <t>1989-10</t>
  </si>
  <si>
    <t>1989-11</t>
  </si>
  <si>
    <t>2020-11</t>
  </si>
  <si>
    <t>year</t>
  </si>
  <si>
    <t>month</t>
  </si>
  <si>
    <t>tmp_min</t>
  </si>
  <si>
    <t>tmp_max</t>
  </si>
  <si>
    <t>tmp_ave</t>
  </si>
  <si>
    <t>prcp</t>
  </si>
  <si>
    <t>srad</t>
  </si>
  <si>
    <t>frost_days</t>
  </si>
  <si>
    <t>co2</t>
  </si>
  <si>
    <t>d13catam</t>
  </si>
  <si>
    <t>age</t>
  </si>
  <si>
    <t>stem</t>
  </si>
  <si>
    <t>root</t>
  </si>
  <si>
    <t>foliage</t>
  </si>
  <si>
    <t>m_leaf (kg_dw)</t>
  </si>
  <si>
    <t>m_stemwood (kg_dw)</t>
  </si>
  <si>
    <t>mstembark (kg_dw)</t>
  </si>
  <si>
    <t>mlivingbranches (kg_dw)</t>
  </si>
  <si>
    <t>mstump (kg_dw)</t>
  </si>
  <si>
    <t>mroots (kg_dw)</t>
  </si>
  <si>
    <t>Pinus sylvestris</t>
  </si>
  <si>
    <t>parameter</t>
  </si>
  <si>
    <t>pFS2</t>
  </si>
  <si>
    <t>pFS20</t>
  </si>
  <si>
    <t>aWS</t>
  </si>
  <si>
    <t>nWS</t>
  </si>
  <si>
    <t>pRx</t>
  </si>
  <si>
    <t>pRn</t>
  </si>
  <si>
    <t>gammaF1</t>
  </si>
  <si>
    <t>gammaF0</t>
  </si>
  <si>
    <t>tgammaF</t>
  </si>
  <si>
    <t>gammaR</t>
  </si>
  <si>
    <t>leafgrow</t>
  </si>
  <si>
    <t>leaffall</t>
  </si>
  <si>
    <t>Tmin</t>
  </si>
  <si>
    <t>Topt</t>
  </si>
  <si>
    <t>Tmax</t>
  </si>
  <si>
    <t>kF</t>
  </si>
  <si>
    <t>SWconst</t>
  </si>
  <si>
    <t>SWpower</t>
  </si>
  <si>
    <t>fCalpha700</t>
  </si>
  <si>
    <t>fCg700</t>
  </si>
  <si>
    <t>m0</t>
  </si>
  <si>
    <t>fN0</t>
  </si>
  <si>
    <t>fNn</t>
  </si>
  <si>
    <t>MaxAge</t>
  </si>
  <si>
    <t>nAge</t>
  </si>
  <si>
    <t>rAge</t>
  </si>
  <si>
    <t>gammaN1</t>
  </si>
  <si>
    <t>gammaN0</t>
  </si>
  <si>
    <t>tgammaN</t>
  </si>
  <si>
    <t>ngammaN</t>
  </si>
  <si>
    <t>wSx1000</t>
  </si>
  <si>
    <t>thinPower</t>
  </si>
  <si>
    <t>mF</t>
  </si>
  <si>
    <t>mR</t>
  </si>
  <si>
    <t>mS</t>
  </si>
  <si>
    <t>SLA0</t>
  </si>
  <si>
    <t>SLA1</t>
  </si>
  <si>
    <t>tSLA</t>
  </si>
  <si>
    <t>k</t>
  </si>
  <si>
    <t>fullCanAge</t>
  </si>
  <si>
    <t>MaxIntcptn</t>
  </si>
  <si>
    <t>LAImaxIntcptn</t>
  </si>
  <si>
    <t>cVPD</t>
  </si>
  <si>
    <t>alphaCx</t>
  </si>
  <si>
    <t>Y</t>
  </si>
  <si>
    <t>MinCond</t>
  </si>
  <si>
    <t>MaxCond</t>
  </si>
  <si>
    <t>LAIgcx</t>
  </si>
  <si>
    <t>CoeffCond</t>
  </si>
  <si>
    <t>BLcond</t>
  </si>
  <si>
    <t>RGcGw</t>
  </si>
  <si>
    <t>D13CTissueDif</t>
  </si>
  <si>
    <t>aFracDiffu</t>
  </si>
  <si>
    <t>bFracRubi</t>
  </si>
  <si>
    <t>fracBB0</t>
  </si>
  <si>
    <t>fracBB1</t>
  </si>
  <si>
    <t>tBB</t>
  </si>
  <si>
    <t>rhoMin</t>
  </si>
  <si>
    <t>rhoMax</t>
  </si>
  <si>
    <t>tRho</t>
  </si>
  <si>
    <t>crownshape</t>
  </si>
  <si>
    <t>aH</t>
  </si>
  <si>
    <t>nHB</t>
  </si>
  <si>
    <t>nHC</t>
  </si>
  <si>
    <t>aV</t>
  </si>
  <si>
    <t>nVB</t>
  </si>
  <si>
    <t>nVH</t>
  </si>
  <si>
    <t>nVBH</t>
  </si>
  <si>
    <t>aK</t>
  </si>
  <si>
    <t>nKB</t>
  </si>
  <si>
    <t>nKH</t>
  </si>
  <si>
    <t>nKC</t>
  </si>
  <si>
    <t>nKrh</t>
  </si>
  <si>
    <t>aHL</t>
  </si>
  <si>
    <t>nHLB</t>
  </si>
  <si>
    <t>nHLL</t>
  </si>
  <si>
    <t>nHLC</t>
  </si>
  <si>
    <t>nHLrh</t>
  </si>
  <si>
    <t>Qa</t>
  </si>
  <si>
    <t>Qb</t>
  </si>
  <si>
    <t>gDM_mol</t>
  </si>
  <si>
    <t>molPAR_MJ</t>
  </si>
  <si>
    <t>Dscale0</t>
  </si>
  <si>
    <t>DscaleB</t>
  </si>
  <si>
    <t>Dscalerh</t>
  </si>
  <si>
    <t>Dscalet</t>
  </si>
  <si>
    <t>DscaleC</t>
  </si>
  <si>
    <t>Dshape0</t>
  </si>
  <si>
    <t>DshapeB</t>
  </si>
  <si>
    <t>Dshaperh</t>
  </si>
  <si>
    <t>Dshapet</t>
  </si>
  <si>
    <t>DshapeC</t>
  </si>
  <si>
    <t>Dlocation0</t>
  </si>
  <si>
    <t>DlocationB</t>
  </si>
  <si>
    <t>Dlocationrh</t>
  </si>
  <si>
    <t>Dlocationt</t>
  </si>
  <si>
    <t>DlocationC</t>
  </si>
  <si>
    <t>wsscale0</t>
  </si>
  <si>
    <t>wsscaleB</t>
  </si>
  <si>
    <t>wsscalerh</t>
  </si>
  <si>
    <t>wsscalet</t>
  </si>
  <si>
    <t>wsscaleC</t>
  </si>
  <si>
    <t>wsshape0</t>
  </si>
  <si>
    <t>wsshapeB</t>
  </si>
  <si>
    <t>wsshaperh</t>
  </si>
  <si>
    <t>wsshapet</t>
  </si>
  <si>
    <t>wsshapeC</t>
  </si>
  <si>
    <t>wslocation0</t>
  </si>
  <si>
    <t>wslocationB</t>
  </si>
  <si>
    <t>wslocationrh</t>
  </si>
  <si>
    <t>wslocationt</t>
  </si>
  <si>
    <t>wslocationC</t>
  </si>
  <si>
    <t>SITE</t>
  </si>
  <si>
    <t>CLIMATE</t>
  </si>
  <si>
    <t xml:space="preserve">biom_stem </t>
  </si>
  <si>
    <t xml:space="preserve">biom_root </t>
  </si>
  <si>
    <t xml:space="preserve">biom_foliage </t>
  </si>
  <si>
    <t>2005-03</t>
  </si>
  <si>
    <t>1987-09</t>
  </si>
  <si>
    <t>2007-09</t>
  </si>
  <si>
    <t>rev</t>
  </si>
  <si>
    <t>YEAR</t>
  </si>
  <si>
    <t>% thinning stem</t>
  </si>
  <si>
    <t>% thinning root</t>
  </si>
  <si>
    <t>% thinning foliage</t>
  </si>
  <si>
    <t>1.a</t>
  </si>
  <si>
    <t>1.b</t>
  </si>
  <si>
    <t>1.c</t>
  </si>
  <si>
    <t>1.d</t>
  </si>
  <si>
    <t>2.a</t>
  </si>
  <si>
    <t>2.b</t>
  </si>
  <si>
    <t>2.c</t>
  </si>
  <si>
    <t>2.d</t>
  </si>
  <si>
    <t>2.e</t>
  </si>
  <si>
    <t>2.f</t>
  </si>
  <si>
    <t>1961-10</t>
  </si>
  <si>
    <t>1993-10</t>
  </si>
  <si>
    <t>2002-01</t>
  </si>
  <si>
    <t>2001-10</t>
  </si>
  <si>
    <t>2010-09</t>
  </si>
  <si>
    <t>2028-12</t>
  </si>
  <si>
    <t>POST THINNING (remaining stend)</t>
  </si>
  <si>
    <t>my_thinning</t>
  </si>
  <si>
    <t>Remaining stand</t>
  </si>
  <si>
    <t>Removed/self-thinned</t>
  </si>
  <si>
    <t>total annual production</t>
  </si>
  <si>
    <t>Current growth rate</t>
  </si>
  <si>
    <t>Standing dead trees</t>
  </si>
  <si>
    <t>Trees missing at revision</t>
  </si>
  <si>
    <t>Wind-thrown trees</t>
  </si>
  <si>
    <t>m</t>
  </si>
  <si>
    <t>cm</t>
  </si>
  <si>
    <t>-</t>
  </si>
  <si>
    <t>m²/ha</t>
  </si>
  <si>
    <t>m³sk/ha</t>
  </si>
  <si>
    <t>m²/ha/y</t>
  </si>
  <si>
    <t>m³sk/ha/y</t>
  </si>
  <si>
    <t>cm/år</t>
  </si>
  <si>
    <t>m²/ha,år</t>
  </si>
  <si>
    <t>%</t>
  </si>
  <si>
    <t>m³sk/ha,år</t>
  </si>
  <si>
    <t>Tree species code (see cell-comment for decoding)</t>
  </si>
  <si>
    <t>Site index</t>
  </si>
  <si>
    <t>diameter</t>
  </si>
  <si>
    <t>average height</t>
  </si>
  <si>
    <t>height of thickest trees</t>
  </si>
  <si>
    <t>number of stems</t>
  </si>
  <si>
    <t>basal area</t>
  </si>
  <si>
    <t>volume</t>
  </si>
  <si>
    <t>%area</t>
  </si>
  <si>
    <t>%volume</t>
  </si>
  <si>
    <t>yta</t>
  </si>
  <si>
    <t>avd</t>
  </si>
  <si>
    <t>ID for allometry tab</t>
  </si>
  <si>
    <t>ar</t>
  </si>
  <si>
    <t>man</t>
  </si>
  <si>
    <t>dag</t>
  </si>
  <si>
    <t>alder</t>
  </si>
  <si>
    <t>areal</t>
  </si>
  <si>
    <t>behandling</t>
  </si>
  <si>
    <t>latgr</t>
  </si>
  <si>
    <t>latmin</t>
  </si>
  <si>
    <t>latsek</t>
  </si>
  <si>
    <t>longgr</t>
  </si>
  <si>
    <t>longmin</t>
  </si>
  <si>
    <t>longsek</t>
  </si>
  <si>
    <t>HtTrsl</t>
  </si>
  <si>
    <t>HtSI</t>
  </si>
  <si>
    <t>Htdeg</t>
  </si>
  <si>
    <t>Htheg</t>
  </si>
  <si>
    <t>HtOH</t>
  </si>
  <si>
    <t>Htneg</t>
  </si>
  <si>
    <t>Htgeg</t>
  </si>
  <si>
    <t>Htveg</t>
  </si>
  <si>
    <t>Htdut</t>
  </si>
  <si>
    <t>Htnut</t>
  </si>
  <si>
    <t>Htgut</t>
  </si>
  <si>
    <t>Htvut</t>
  </si>
  <si>
    <t>HtGprod</t>
  </si>
  <si>
    <t>HtVprod</t>
  </si>
  <si>
    <t>HtDlop</t>
  </si>
  <si>
    <t>HtGlop</t>
  </si>
  <si>
    <t>HtGproc</t>
  </si>
  <si>
    <t>HtVlop</t>
  </si>
  <si>
    <t>HtVproc</t>
  </si>
  <si>
    <t>HtTorrD</t>
  </si>
  <si>
    <t>HtTorrN</t>
  </si>
  <si>
    <t>HtTorrG</t>
  </si>
  <si>
    <t>HtTorrV</t>
  </si>
  <si>
    <t>HtSakD</t>
  </si>
  <si>
    <t>HtSakN</t>
  </si>
  <si>
    <t>HtSakG</t>
  </si>
  <si>
    <t>HtSakV</t>
  </si>
  <si>
    <t>HtVindD</t>
  </si>
  <si>
    <t>HtVindN</t>
  </si>
  <si>
    <t>HtVindG</t>
  </si>
  <si>
    <t>HtVindV</t>
  </si>
  <si>
    <t>Origin</t>
  </si>
  <si>
    <t>Tree species</t>
  </si>
  <si>
    <t>Vitality fertilization</t>
  </si>
  <si>
    <t>Control</t>
  </si>
  <si>
    <t>Irrigation</t>
  </si>
  <si>
    <t>Drought</t>
  </si>
  <si>
    <t>N- and S- fertilization</t>
  </si>
  <si>
    <t>Irrigation and fertilization</t>
  </si>
  <si>
    <t>Ash</t>
  </si>
  <si>
    <t>Site</t>
  </si>
  <si>
    <t>stems_n_POST</t>
  </si>
  <si>
    <t>stems_n_PRE</t>
  </si>
  <si>
    <t>PRE THINNING (total trees)</t>
  </si>
  <si>
    <t>DBH PRE-THINNING (total trees)</t>
  </si>
  <si>
    <t>DBH POST-THINNING (remaning stand)</t>
  </si>
  <si>
    <t>DBH HARVESTED (removed/self thinned)</t>
  </si>
  <si>
    <t>stems_n_THINNED</t>
  </si>
  <si>
    <t>THINNED</t>
  </si>
  <si>
    <t>height</t>
  </si>
  <si>
    <t>date</t>
  </si>
  <si>
    <t>group</t>
  </si>
  <si>
    <t>variable</t>
  </si>
  <si>
    <t>value</t>
  </si>
  <si>
    <t>data_type</t>
  </si>
  <si>
    <t>harvested_trees</t>
  </si>
  <si>
    <t>dbh</t>
  </si>
  <si>
    <t>biom_stem</t>
  </si>
  <si>
    <t>biom_root</t>
  </si>
  <si>
    <t>biom_foliage</t>
  </si>
  <si>
    <t>1987-10-31</t>
  </si>
  <si>
    <t>1993-10-31</t>
  </si>
  <si>
    <t>2002-01-31</t>
  </si>
  <si>
    <t>2005-03-31</t>
  </si>
  <si>
    <t>stand</t>
  </si>
  <si>
    <t>stocks</t>
  </si>
  <si>
    <t>standing trees</t>
  </si>
  <si>
    <t>total trees</t>
  </si>
  <si>
    <t>n_mese</t>
  </si>
  <si>
    <t>1987-10-05</t>
  </si>
  <si>
    <t>1993-10-19</t>
  </si>
  <si>
    <t>2002-01-22</t>
  </si>
  <si>
    <t>2005-03-02</t>
  </si>
  <si>
    <t>1987-09-18</t>
  </si>
  <si>
    <t>2001-10-23</t>
  </si>
  <si>
    <t>2007-09-18</t>
  </si>
  <si>
    <t>2010-09-20</t>
  </si>
  <si>
    <t>2020-11-30</t>
  </si>
  <si>
    <t>2001-10-24</t>
  </si>
  <si>
    <t>2007-09-20</t>
  </si>
  <si>
    <t>1989-10-20</t>
  </si>
  <si>
    <t>1993-10-20</t>
  </si>
  <si>
    <t>2007-09-19</t>
  </si>
  <si>
    <t>1987-09-30</t>
  </si>
  <si>
    <t>2021-02-26</t>
  </si>
  <si>
    <t>1987-10-06</t>
  </si>
  <si>
    <t>1989-10-27</t>
  </si>
  <si>
    <t>2001-10-30</t>
  </si>
  <si>
    <t>1987-10-23</t>
  </si>
  <si>
    <t>2007-10-18</t>
  </si>
  <si>
    <t>2010-09-22</t>
  </si>
  <si>
    <t>2020-12-01</t>
  </si>
  <si>
    <t>1987-11-06</t>
  </si>
  <si>
    <t>1993-10-21</t>
  </si>
  <si>
    <t>2002-01-08</t>
  </si>
  <si>
    <t>2010-09-27</t>
  </si>
  <si>
    <t>1987-11-26</t>
  </si>
  <si>
    <t>2002-01-15</t>
  </si>
  <si>
    <t>2010-09-28</t>
  </si>
  <si>
    <t>2020-12-04</t>
  </si>
  <si>
    <t>1987-11-10</t>
  </si>
  <si>
    <t>2002-01-18</t>
  </si>
  <si>
    <t>1987-11-18</t>
  </si>
  <si>
    <t>2002-01-16</t>
  </si>
  <si>
    <t>1987-11-13</t>
  </si>
  <si>
    <t>2007-09-21</t>
  </si>
  <si>
    <t>2010-09-24</t>
  </si>
  <si>
    <t>2020-12-17</t>
  </si>
  <si>
    <t>2010-09-21</t>
  </si>
  <si>
    <t>1987-10-22</t>
  </si>
  <si>
    <t>2002-01-17</t>
  </si>
  <si>
    <t>1987-11-05</t>
  </si>
  <si>
    <t>2010-09-23</t>
  </si>
  <si>
    <t>1987-10-29</t>
  </si>
  <si>
    <t>2020-12-08</t>
  </si>
  <si>
    <t>1987-10-28</t>
  </si>
  <si>
    <t>2002-04-08</t>
  </si>
  <si>
    <t>2020-12-15</t>
  </si>
  <si>
    <t>1987-11-25</t>
  </si>
  <si>
    <t>1993-10-22</t>
  </si>
  <si>
    <t>1989-11-21</t>
  </si>
  <si>
    <t>1987-11-27</t>
  </si>
  <si>
    <t>2007-09-25</t>
  </si>
  <si>
    <t>2020-12-11</t>
  </si>
  <si>
    <t>PRE-THINNING total trees)</t>
  </si>
  <si>
    <t>Standing dead trees + Trees missing at revision</t>
  </si>
  <si>
    <t>DBH DEAD TREES</t>
  </si>
  <si>
    <t>DBH WIND-THROWN TREES</t>
  </si>
  <si>
    <t>stems_n_DEAD</t>
  </si>
  <si>
    <t>stems_n_WIND-THROWN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</si>
</sst>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_€_-;\-* #,##0.00\ _€_-;_-* &quot;-&quot;??\ _€_-;_-@_-"/>
    <numFmt numFmtId="165" formatCode="_-* #,##0.00000_-;\-* #,##0.00000_-;_-* &quot;-&quot;??_-;_-@_-"/>
    <numFmt numFmtId="166" formatCode="0.000000"/>
    <numFmt numFmtId="167" formatCode="0.0"/>
    <numFmt numFmtId="168" formatCode="_-* #,##0\ _€_-;\-* #,##0\ _€_-;_-* &quot;-&quot;??\ _€_-;_-@_-"/>
    <numFmt numFmtId="169" formatCode="_-* #,##0.0_-;\-* #,##0.0_-;_-* &quot;-&quot;??_-;_-@_-"/>
  </numFmts>
  <fonts count="5" x14ac:knownFonts="1">
    <font>
      <sz val="11"/>
      <color theme="1"/>
      <name val="Calibri"/>
      <family val="2"/>
      <scheme val="minor"/>
    </font>
    <font>
      <sz val="11"/>
      <color theme="1"/>
      <name val="Calibri"/>
      <family val="2"/>
      <scheme val="minor"/>
    </font>
    <font>
      <sz val="8"/>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top/>
      <bottom style="thin">
        <color indexed="64"/>
      </bottom>
      <diagonal/>
    </border>
    <border>
      <left/>
      <right style="thin">
        <color auto="1"/>
      </right>
      <top/>
      <bottom style="thin">
        <color indexed="64"/>
      </bottom>
      <diagonal/>
    </border>
    <border>
      <left/>
      <right style="thin">
        <color auto="1"/>
      </right>
      <top style="thin">
        <color auto="1"/>
      </top>
      <bottom style="thin">
        <color auto="1"/>
      </bottom>
      <diagonal/>
    </border>
    <border>
      <left/>
      <right/>
      <top style="mediumDashed">
        <color auto="1"/>
      </top>
      <bottom/>
      <diagonal/>
    </border>
    <border>
      <left/>
      <right style="thin">
        <color auto="1"/>
      </right>
      <top style="mediumDashed">
        <color auto="1"/>
      </top>
      <bottom/>
      <diagonal/>
    </border>
    <border>
      <left/>
      <right/>
      <top/>
      <bottom style="mediumDashed">
        <color auto="1"/>
      </bottom>
      <diagonal/>
    </border>
    <border>
      <left style="thin">
        <color auto="1"/>
      </left>
      <right/>
      <top/>
      <bottom style="mediumDashed">
        <color auto="1"/>
      </bottom>
      <diagonal/>
    </border>
    <border>
      <left style="thin">
        <color auto="1"/>
      </left>
      <right/>
      <top style="mediumDashed">
        <color auto="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ashDotDot">
        <color indexed="64"/>
      </top>
      <bottom/>
      <diagonal/>
    </border>
    <border>
      <left style="thin">
        <color indexed="64"/>
      </left>
      <right style="thin">
        <color indexed="64"/>
      </right>
      <top style="dashDotDot">
        <color indexed="64"/>
      </top>
      <bottom style="thin">
        <color indexed="64"/>
      </bottom>
      <diagonal/>
    </border>
    <border>
      <left/>
      <right/>
      <top style="dashDotDot">
        <color indexed="64"/>
      </top>
      <bottom/>
      <diagonal/>
    </border>
    <border>
      <left style="thin">
        <color indexed="64"/>
      </left>
      <right style="thin">
        <color indexed="64"/>
      </right>
      <top style="dashDot">
        <color indexed="64"/>
      </top>
      <bottom/>
      <diagonal/>
    </border>
    <border>
      <left style="thin">
        <color indexed="64"/>
      </left>
      <right style="thin">
        <color indexed="64"/>
      </right>
      <top style="dashDot">
        <color indexed="64"/>
      </top>
      <bottom style="thin">
        <color indexed="64"/>
      </bottom>
      <diagonal/>
    </border>
    <border>
      <left/>
      <right/>
      <top style="dashDot">
        <color indexed="64"/>
      </top>
      <bottom/>
      <diagonal/>
    </border>
    <border>
      <left style="thin">
        <color indexed="64"/>
      </left>
      <right/>
      <top style="dashDot">
        <color indexed="64"/>
      </top>
      <bottom/>
      <diagonal/>
    </border>
    <border>
      <left style="thin">
        <color indexed="64"/>
      </left>
      <right/>
      <top style="dashDotDot">
        <color indexed="64"/>
      </top>
      <bottom/>
      <diagonal/>
    </border>
  </borders>
  <cellStyleXfs count="2">
    <xf numFmtId="0" fontId="0" fillId="0" borderId="0"/>
    <xf numFmtId="43" fontId="1" fillId="0" borderId="0" applyFont="0" applyFill="0" applyBorder="0" applyAlignment="0" applyProtection="0"/>
  </cellStyleXfs>
  <cellXfs count="133">
    <xf numFmtId="0" fontId="0" fillId="0" borderId="0" xfId="0"/>
    <xf numFmtId="0" fontId="0" fillId="0" borderId="0" xfId="0" applyAlignment="1">
      <alignment horizontal="center"/>
    </xf>
    <xf numFmtId="0" fontId="0" fillId="0" borderId="0"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Border="1"/>
    <xf numFmtId="0" fontId="0" fillId="2" borderId="1" xfId="0" applyFill="1" applyBorder="1" applyAlignment="1">
      <alignment horizontal="center" vertical="center"/>
    </xf>
    <xf numFmtId="0" fontId="0" fillId="0" borderId="1" xfId="0" applyBorder="1" applyAlignment="1">
      <alignment horizontal="center" vertical="center"/>
    </xf>
    <xf numFmtId="3" fontId="0" fillId="0" borderId="0" xfId="0" applyNumberFormat="1" applyAlignment="1">
      <alignment horizontal="center"/>
    </xf>
    <xf numFmtId="165" fontId="0" fillId="0" borderId="0" xfId="1" applyNumberFormat="1" applyFont="1" applyAlignment="1">
      <alignment horizontal="center"/>
    </xf>
    <xf numFmtId="166" fontId="0" fillId="0" borderId="1" xfId="0" applyNumberFormat="1" applyBorder="1" applyAlignment="1">
      <alignment horizontal="center"/>
    </xf>
    <xf numFmtId="165" fontId="0" fillId="0" borderId="1" xfId="0" applyNumberFormat="1" applyBorder="1" applyAlignment="1">
      <alignment horizontal="center"/>
    </xf>
    <xf numFmtId="0" fontId="0" fillId="3" borderId="1" xfId="0" applyFill="1" applyBorder="1" applyAlignment="1">
      <alignment horizontal="center" vertical="center"/>
    </xf>
    <xf numFmtId="166" fontId="0" fillId="0" borderId="1" xfId="0" applyNumberFormat="1" applyBorder="1" applyAlignment="1">
      <alignment horizontal="center" vertical="center"/>
    </xf>
    <xf numFmtId="0" fontId="0" fillId="0" borderId="2"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6" borderId="0" xfId="0" applyFill="1"/>
    <xf numFmtId="0" fontId="0" fillId="4" borderId="0" xfId="0"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7" xfId="0" applyBorder="1"/>
    <xf numFmtId="0" fontId="0" fillId="0" borderId="6" xfId="0" applyBorder="1"/>
    <xf numFmtId="0" fontId="0" fillId="0" borderId="10" xfId="0" applyBorder="1"/>
    <xf numFmtId="0" fontId="0" fillId="0" borderId="7" xfId="0" applyBorder="1" applyAlignment="1">
      <alignment vertical="top"/>
    </xf>
    <xf numFmtId="0" fontId="0" fillId="0" borderId="7" xfId="0" applyBorder="1" applyAlignment="1">
      <alignment horizontal="left" vertical="top"/>
    </xf>
    <xf numFmtId="0" fontId="0" fillId="0" borderId="3" xfId="0" applyBorder="1"/>
    <xf numFmtId="0" fontId="0" fillId="0" borderId="4" xfId="0" applyBorder="1"/>
    <xf numFmtId="0" fontId="0" fillId="0" borderId="11" xfId="0" applyBorder="1"/>
    <xf numFmtId="0" fontId="0" fillId="0" borderId="12" xfId="0" applyBorder="1"/>
    <xf numFmtId="0" fontId="0" fillId="0" borderId="13" xfId="0" applyBorder="1"/>
    <xf numFmtId="0" fontId="0" fillId="4" borderId="14" xfId="0" applyFill="1" applyBorder="1"/>
    <xf numFmtId="0" fontId="0" fillId="0" borderId="15" xfId="0" applyBorder="1"/>
    <xf numFmtId="0" fontId="0" fillId="0" borderId="14" xfId="0" applyBorder="1"/>
    <xf numFmtId="2" fontId="0" fillId="0" borderId="0" xfId="0" applyNumberFormat="1"/>
    <xf numFmtId="167" fontId="0" fillId="0" borderId="0" xfId="0" applyNumberFormat="1"/>
    <xf numFmtId="0" fontId="0" fillId="3" borderId="16" xfId="0" applyFill="1" applyBorder="1" applyAlignment="1">
      <alignment horizontal="center" vertical="center"/>
    </xf>
    <xf numFmtId="0" fontId="0" fillId="0" borderId="16" xfId="0" applyBorder="1" applyAlignment="1">
      <alignment horizontal="center"/>
    </xf>
    <xf numFmtId="0" fontId="0" fillId="0" borderId="16" xfId="0" applyBorder="1" applyAlignment="1">
      <alignment horizontal="center" vertical="center"/>
    </xf>
    <xf numFmtId="166" fontId="0" fillId="0" borderId="16" xfId="0" applyNumberFormat="1" applyBorder="1" applyAlignment="1">
      <alignment horizontal="center" vertical="center"/>
    </xf>
    <xf numFmtId="0" fontId="0" fillId="3" borderId="17" xfId="0" applyFill="1" applyBorder="1" applyAlignment="1">
      <alignment horizontal="center" vertical="center"/>
    </xf>
    <xf numFmtId="0" fontId="0" fillId="0" borderId="17" xfId="0" applyBorder="1" applyAlignment="1">
      <alignment horizontal="center"/>
    </xf>
    <xf numFmtId="0" fontId="0" fillId="0" borderId="17" xfId="0" applyBorder="1" applyAlignment="1">
      <alignment horizontal="center" vertical="center"/>
    </xf>
    <xf numFmtId="166" fontId="0" fillId="0" borderId="17" xfId="0" applyNumberFormat="1" applyBorder="1" applyAlignment="1">
      <alignment horizontal="center" vertical="center"/>
    </xf>
    <xf numFmtId="0" fontId="0" fillId="3" borderId="19" xfId="0" applyFill="1" applyBorder="1" applyAlignment="1">
      <alignment horizontal="center" vertical="center"/>
    </xf>
    <xf numFmtId="0" fontId="0" fillId="0" borderId="19" xfId="0" applyBorder="1" applyAlignment="1">
      <alignment horizontal="center"/>
    </xf>
    <xf numFmtId="0" fontId="0" fillId="0" borderId="19" xfId="0" applyBorder="1" applyAlignment="1">
      <alignment horizontal="center" vertical="center"/>
    </xf>
    <xf numFmtId="166" fontId="0" fillId="0" borderId="19" xfId="0" applyNumberFormat="1" applyBorder="1" applyAlignment="1">
      <alignment horizontal="center" vertical="center"/>
    </xf>
    <xf numFmtId="165" fontId="0" fillId="0" borderId="18" xfId="1" applyNumberFormat="1" applyFont="1" applyBorder="1" applyAlignment="1">
      <alignment horizontal="center"/>
    </xf>
    <xf numFmtId="0" fontId="0" fillId="0" borderId="20" xfId="0" applyBorder="1" applyAlignment="1">
      <alignment horizontal="center"/>
    </xf>
    <xf numFmtId="0" fontId="0" fillId="3" borderId="22" xfId="0" applyFill="1" applyBorder="1" applyAlignment="1">
      <alignment horizontal="center" vertical="center"/>
    </xf>
    <xf numFmtId="0" fontId="0" fillId="0" borderId="22" xfId="0" applyBorder="1" applyAlignment="1">
      <alignment horizontal="center"/>
    </xf>
    <xf numFmtId="0" fontId="0" fillId="0" borderId="22" xfId="0" applyBorder="1" applyAlignment="1">
      <alignment horizontal="center" vertical="center"/>
    </xf>
    <xf numFmtId="166" fontId="0" fillId="0" borderId="22" xfId="0" applyNumberFormat="1" applyBorder="1" applyAlignment="1">
      <alignment horizontal="center" vertical="center"/>
    </xf>
    <xf numFmtId="165" fontId="0" fillId="0" borderId="22" xfId="0" applyNumberFormat="1" applyBorder="1" applyAlignment="1">
      <alignment horizontal="center"/>
    </xf>
    <xf numFmtId="166" fontId="0" fillId="0" borderId="22" xfId="0" applyNumberFormat="1" applyBorder="1" applyAlignment="1">
      <alignment horizontal="center"/>
    </xf>
    <xf numFmtId="165" fontId="0" fillId="0" borderId="21" xfId="1" applyNumberFormat="1" applyFont="1" applyBorder="1" applyAlignment="1">
      <alignment horizontal="center"/>
    </xf>
    <xf numFmtId="0" fontId="0" fillId="0" borderId="23" xfId="0" applyBorder="1" applyAlignment="1">
      <alignment horizontal="center"/>
    </xf>
    <xf numFmtId="164" fontId="0" fillId="0" borderId="0" xfId="0" applyNumberFormat="1" applyBorder="1" applyAlignment="1">
      <alignment horizontal="center"/>
    </xf>
    <xf numFmtId="164" fontId="0" fillId="0" borderId="21" xfId="0" applyNumberFormat="1" applyBorder="1" applyAlignment="1">
      <alignment horizontal="center"/>
    </xf>
    <xf numFmtId="164" fontId="0" fillId="0" borderId="24" xfId="0" applyNumberFormat="1" applyBorder="1" applyAlignment="1">
      <alignment horizontal="center"/>
    </xf>
    <xf numFmtId="164" fontId="0" fillId="0" borderId="18" xfId="0" applyNumberFormat="1" applyBorder="1" applyAlignment="1">
      <alignment horizontal="center"/>
    </xf>
    <xf numFmtId="164" fontId="0" fillId="0" borderId="25" xfId="0" applyNumberFormat="1" applyBorder="1" applyAlignment="1">
      <alignment horizontal="center"/>
    </xf>
    <xf numFmtId="0" fontId="0" fillId="0" borderId="1" xfId="0" applyNumberFormat="1" applyBorder="1" applyAlignment="1">
      <alignment horizontal="center"/>
    </xf>
    <xf numFmtId="168" fontId="0" fillId="0" borderId="0" xfId="0" applyNumberFormat="1" applyAlignment="1">
      <alignment horizontal="center"/>
    </xf>
    <xf numFmtId="2" fontId="0" fillId="4" borderId="1" xfId="0" applyNumberFormat="1" applyFill="1" applyBorder="1" applyAlignment="1">
      <alignment horizontal="center"/>
    </xf>
    <xf numFmtId="167" fontId="0" fillId="0" borderId="0" xfId="0" applyNumberFormat="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13" xfId="0" applyBorder="1" applyAlignment="1">
      <alignment horizontal="center" vertical="center"/>
    </xf>
    <xf numFmtId="0" fontId="0" fillId="0" borderId="11" xfId="0" applyBorder="1" applyAlignment="1">
      <alignment horizontal="center" vertical="center"/>
    </xf>
    <xf numFmtId="167" fontId="0" fillId="0" borderId="3" xfId="0" applyNumberFormat="1" applyBorder="1"/>
    <xf numFmtId="167" fontId="0" fillId="0" borderId="4" xfId="0" applyNumberFormat="1" applyBorder="1"/>
    <xf numFmtId="1" fontId="0" fillId="0" borderId="0" xfId="0" applyNumberFormat="1" applyAlignment="1">
      <alignment horizontal="center"/>
    </xf>
    <xf numFmtId="1" fontId="0" fillId="0" borderId="0" xfId="0" applyNumberFormat="1" applyBorder="1" applyAlignment="1">
      <alignment horizontal="center"/>
    </xf>
    <xf numFmtId="0" fontId="0" fillId="0" borderId="0" xfId="0" applyAlignment="1">
      <alignment horizontal="center"/>
    </xf>
    <xf numFmtId="0" fontId="0" fillId="0" borderId="0" xfId="0" applyAlignment="1">
      <alignment horizontal="center"/>
    </xf>
    <xf numFmtId="167" fontId="0" fillId="0" borderId="1" xfId="0" applyNumberFormat="1" applyBorder="1" applyAlignment="1">
      <alignment horizontal="center"/>
    </xf>
    <xf numFmtId="167" fontId="0" fillId="0" borderId="0" xfId="0" applyNumberFormat="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0" xfId="0" applyNumberFormat="1" applyAlignment="1">
      <alignment horizontal="center"/>
    </xf>
    <xf numFmtId="49" fontId="0" fillId="0" borderId="13" xfId="0" applyNumberFormat="1" applyBorder="1" applyAlignment="1">
      <alignment horizontal="center"/>
    </xf>
    <xf numFmtId="49" fontId="0" fillId="0" borderId="1" xfId="0" applyNumberFormat="1" applyBorder="1" applyAlignment="1">
      <alignment horizontal="center"/>
    </xf>
    <xf numFmtId="49" fontId="0" fillId="0" borderId="0" xfId="0" applyNumberFormat="1"/>
    <xf numFmtId="1" fontId="0" fillId="0" borderId="0" xfId="0" applyNumberFormat="1"/>
    <xf numFmtId="49" fontId="0" fillId="0" borderId="13" xfId="0" applyNumberFormat="1" applyBorder="1"/>
    <xf numFmtId="49" fontId="0" fillId="0" borderId="11" xfId="0" applyNumberFormat="1" applyBorder="1"/>
    <xf numFmtId="169" fontId="0" fillId="0" borderId="1" xfId="0" applyNumberFormat="1" applyBorder="1" applyAlignment="1">
      <alignment horizontal="center"/>
    </xf>
    <xf numFmtId="0" fontId="0" fillId="0" borderId="0" xfId="0" applyFill="1" applyBorder="1"/>
    <xf numFmtId="167" fontId="0" fillId="0" borderId="13" xfId="0" applyNumberFormat="1" applyBorder="1"/>
    <xf numFmtId="167" fontId="0" fillId="0" borderId="11" xfId="0" applyNumberFormat="1" applyBorder="1"/>
    <xf numFmtId="0" fontId="0" fillId="0" borderId="0" xfId="0" applyAlignment="1">
      <alignment horizontal="center"/>
    </xf>
    <xf numFmtId="0" fontId="0" fillId="0" borderId="0" xfId="0" applyBorder="1"/>
    <xf numFmtId="0" fontId="0" fillId="11" borderId="0" xfId="0" applyFill="1" applyAlignment="1">
      <alignment horizontal="center" vertical="center"/>
    </xf>
    <xf numFmtId="0" fontId="0" fillId="11" borderId="1"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7" borderId="0" xfId="0" applyFill="1" applyBorder="1" applyAlignment="1">
      <alignment horizontal="center"/>
    </xf>
    <xf numFmtId="0" fontId="0" fillId="8" borderId="0" xfId="0" applyFill="1" applyBorder="1" applyAlignment="1">
      <alignment horizontal="center"/>
    </xf>
    <xf numFmtId="0" fontId="0" fillId="5" borderId="0" xfId="0" applyFill="1" applyAlignment="1">
      <alignment horizontal="center"/>
    </xf>
    <xf numFmtId="0" fontId="0" fillId="9" borderId="0" xfId="0" applyFill="1" applyAlignment="1">
      <alignment horizontal="center"/>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5" borderId="5" xfId="0" applyFill="1" applyBorder="1" applyAlignment="1">
      <alignment horizontal="center"/>
    </xf>
    <xf numFmtId="0" fontId="0" fillId="5" borderId="9" xfId="0" applyFill="1" applyBorder="1" applyAlignment="1">
      <alignment horizontal="center"/>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0" xfId="0" applyBorder="1" applyAlignment="1">
      <alignment horizontal="center" vertical="top" wrapText="1"/>
    </xf>
    <xf numFmtId="0" fontId="0" fillId="9" borderId="6" xfId="0" applyFill="1" applyBorder="1" applyAlignment="1">
      <alignment horizontal="center" vertical="top" wrapText="1"/>
    </xf>
    <xf numFmtId="0" fontId="0" fillId="9" borderId="7" xfId="0" applyFill="1" applyBorder="1" applyAlignment="1">
      <alignment horizontal="center" vertical="top" wrapText="1"/>
    </xf>
    <xf numFmtId="0" fontId="0" fillId="9" borderId="10" xfId="0" applyFill="1" applyBorder="1" applyAlignment="1">
      <alignment horizontal="center" vertical="top" wrapText="1"/>
    </xf>
    <xf numFmtId="0" fontId="0" fillId="11" borderId="8" xfId="0" applyFill="1" applyBorder="1" applyAlignment="1">
      <alignment horizontal="center" vertical="top"/>
    </xf>
    <xf numFmtId="0" fontId="0" fillId="11" borderId="5" xfId="0" applyFill="1" applyBorder="1" applyAlignment="1">
      <alignment horizontal="center" vertical="top"/>
    </xf>
    <xf numFmtId="0" fontId="0" fillId="11" borderId="9" xfId="0"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10" xfId="0" applyBorder="1" applyAlignment="1">
      <alignment horizontal="center"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10" xfId="0" applyFill="1" applyBorder="1" applyAlignment="1">
      <alignment horizontal="center" vertical="top" wrapText="1"/>
    </xf>
  </cellXfs>
  <cellStyles count="2">
    <cellStyle name="Migliaia" xfId="1" builtinId="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Roberto Mauro" id="{EF0B0F50-B1C9-4A04-B5A4-5558B150033D}" userId="bd1150f057c34f45" providerId="Windows Live"/>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02-24T11:01:38.94" personId="{EF0B0F50-B1C9-4A04-B5A4-5558B150033D}" id="{4E69A9CD-84F1-4692-9CF7-9C053CD7FCB3}">
    <text>la specie del sito e' Picea abies'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2-02-24T11:01:38.94" personId="{EF0B0F50-B1C9-4A04-B5A4-5558B150033D}" id="{F31F0CEA-684F-4DA9-BDED-E7524F401A2E}">
    <text>la specie del sito e' Picea abies'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
  <sheetViews>
    <sheetView zoomScaleNormal="100" workbookViewId="0">
      <selection activeCell="A6" sqref="A6:B11"/>
    </sheetView>
  </sheetViews>
  <sheetFormatPr defaultColWidth="9.109375" defaultRowHeight="14.4" x14ac:dyDescent="0.3"/>
  <cols>
    <col min="1" max="1" width="25.6640625" style="2" bestFit="1" customWidth="1"/>
    <col min="2" max="2" width="6.109375" style="2" bestFit="1" customWidth="1"/>
    <col min="3" max="3" width="9" style="2" bestFit="1" customWidth="1"/>
    <col min="4" max="4" width="8" style="2" bestFit="1" customWidth="1"/>
    <col min="5" max="5" width="9.33203125" style="2" bestFit="1" customWidth="1"/>
    <col min="6" max="6" width="6" style="2" bestFit="1" customWidth="1"/>
    <col min="7" max="7" width="8.88671875" style="2" bestFit="1" customWidth="1"/>
    <col min="8" max="8" width="9.109375" style="2" bestFit="1" customWidth="1"/>
    <col min="9" max="10" width="7.6640625" style="2" bestFit="1" customWidth="1"/>
    <col min="11" max="16384" width="9.109375" style="2"/>
  </cols>
  <sheetData>
    <row r="1" spans="1:10" x14ac:dyDescent="0.3">
      <c r="A1" s="17" t="s">
        <v>0</v>
      </c>
      <c r="B1" s="17" t="s">
        <v>1</v>
      </c>
      <c r="C1" s="3" t="s">
        <v>2</v>
      </c>
      <c r="D1" s="3" t="s">
        <v>3</v>
      </c>
      <c r="E1" s="16" t="s">
        <v>4</v>
      </c>
      <c r="F1" s="16" t="s">
        <v>5</v>
      </c>
      <c r="G1" s="16" t="s">
        <v>6</v>
      </c>
      <c r="H1" s="16" t="s">
        <v>7</v>
      </c>
      <c r="I1" s="3" t="s">
        <v>8</v>
      </c>
      <c r="J1" s="3" t="s">
        <v>9</v>
      </c>
    </row>
    <row r="2" spans="1:10" x14ac:dyDescent="0.3">
      <c r="A2" s="4" t="s">
        <v>14</v>
      </c>
      <c r="B2" s="5" t="s">
        <v>191</v>
      </c>
      <c r="C2" s="5">
        <v>56.331499999999998</v>
      </c>
      <c r="D2" s="5">
        <v>100</v>
      </c>
      <c r="E2">
        <v>3</v>
      </c>
      <c r="F2">
        <v>999</v>
      </c>
      <c r="G2">
        <v>0</v>
      </c>
      <c r="H2">
        <v>106</v>
      </c>
      <c r="I2" s="5" t="s">
        <v>39</v>
      </c>
      <c r="J2" s="5" t="s">
        <v>183</v>
      </c>
    </row>
    <row r="3" spans="1:10" x14ac:dyDescent="0.3">
      <c r="A3" s="4" t="s">
        <v>14</v>
      </c>
      <c r="B3" s="5" t="s">
        <v>192</v>
      </c>
      <c r="C3" s="5">
        <v>56.331499999999998</v>
      </c>
      <c r="D3" s="5">
        <v>100</v>
      </c>
      <c r="E3">
        <v>3</v>
      </c>
      <c r="F3">
        <v>999</v>
      </c>
      <c r="G3">
        <v>0</v>
      </c>
      <c r="H3">
        <v>106</v>
      </c>
      <c r="I3" s="5" t="s">
        <v>202</v>
      </c>
      <c r="J3" s="5" t="s">
        <v>183</v>
      </c>
    </row>
    <row r="4" spans="1:10" x14ac:dyDescent="0.3">
      <c r="A4" s="4" t="s">
        <v>14</v>
      </c>
      <c r="B4" s="5" t="s">
        <v>193</v>
      </c>
      <c r="C4" s="5">
        <v>56.331499999999998</v>
      </c>
      <c r="D4" s="5">
        <v>100</v>
      </c>
      <c r="E4">
        <v>3</v>
      </c>
      <c r="F4">
        <v>999</v>
      </c>
      <c r="G4">
        <v>0</v>
      </c>
      <c r="H4">
        <v>106</v>
      </c>
      <c r="I4" s="5" t="s">
        <v>203</v>
      </c>
      <c r="J4" s="5" t="s">
        <v>183</v>
      </c>
    </row>
    <row r="5" spans="1:10" x14ac:dyDescent="0.3">
      <c r="A5" s="4" t="s">
        <v>14</v>
      </c>
      <c r="B5" s="5" t="s">
        <v>194</v>
      </c>
      <c r="C5" s="5">
        <v>56.331499999999998</v>
      </c>
      <c r="D5" s="5">
        <v>100</v>
      </c>
      <c r="E5">
        <v>3</v>
      </c>
      <c r="F5">
        <v>999</v>
      </c>
      <c r="G5">
        <v>0</v>
      </c>
      <c r="H5">
        <v>106</v>
      </c>
      <c r="I5" s="5" t="s">
        <v>183</v>
      </c>
      <c r="J5" s="5" t="s">
        <v>183</v>
      </c>
    </row>
    <row r="6" spans="1:10" x14ac:dyDescent="0.3">
      <c r="A6" s="4" t="s">
        <v>15</v>
      </c>
      <c r="B6" s="5" t="s">
        <v>195</v>
      </c>
      <c r="C6" s="5">
        <v>56.331499999999998</v>
      </c>
      <c r="D6" s="5">
        <v>100</v>
      </c>
      <c r="E6">
        <v>3</v>
      </c>
      <c r="F6">
        <v>999</v>
      </c>
      <c r="G6">
        <v>0</v>
      </c>
      <c r="H6">
        <v>106</v>
      </c>
      <c r="I6" s="5" t="s">
        <v>184</v>
      </c>
      <c r="J6" s="5" t="s">
        <v>43</v>
      </c>
    </row>
    <row r="7" spans="1:10" x14ac:dyDescent="0.3">
      <c r="A7" s="4" t="s">
        <v>15</v>
      </c>
      <c r="B7" s="5" t="s">
        <v>196</v>
      </c>
      <c r="C7" s="5">
        <v>56.331499999999998</v>
      </c>
      <c r="D7" s="5">
        <v>100</v>
      </c>
      <c r="E7">
        <v>3</v>
      </c>
      <c r="F7">
        <v>999</v>
      </c>
      <c r="G7">
        <v>0</v>
      </c>
      <c r="H7">
        <v>106</v>
      </c>
      <c r="I7" s="5" t="s">
        <v>202</v>
      </c>
      <c r="J7" s="5" t="s">
        <v>43</v>
      </c>
    </row>
    <row r="8" spans="1:10" x14ac:dyDescent="0.3">
      <c r="A8" s="4" t="s">
        <v>15</v>
      </c>
      <c r="B8" s="5" t="s">
        <v>197</v>
      </c>
      <c r="C8" s="5">
        <v>56.331499999999998</v>
      </c>
      <c r="D8" s="5">
        <v>100</v>
      </c>
      <c r="E8">
        <v>3</v>
      </c>
      <c r="F8">
        <v>999</v>
      </c>
      <c r="G8">
        <v>0</v>
      </c>
      <c r="H8">
        <v>106</v>
      </c>
      <c r="I8" s="5" t="s">
        <v>204</v>
      </c>
      <c r="J8" s="5" t="s">
        <v>43</v>
      </c>
    </row>
    <row r="9" spans="1:10" x14ac:dyDescent="0.3">
      <c r="A9" s="4" t="s">
        <v>15</v>
      </c>
      <c r="B9" s="5" t="s">
        <v>198</v>
      </c>
      <c r="C9" s="5">
        <v>56.331499999999998</v>
      </c>
      <c r="D9" s="5">
        <v>100</v>
      </c>
      <c r="E9">
        <v>3</v>
      </c>
      <c r="F9">
        <v>999</v>
      </c>
      <c r="G9">
        <v>0</v>
      </c>
      <c r="H9">
        <v>106</v>
      </c>
      <c r="I9" s="5" t="s">
        <v>185</v>
      </c>
      <c r="J9" s="5" t="s">
        <v>43</v>
      </c>
    </row>
    <row r="10" spans="1:10" x14ac:dyDescent="0.3">
      <c r="A10" s="4" t="s">
        <v>15</v>
      </c>
      <c r="B10" s="5" t="s">
        <v>199</v>
      </c>
      <c r="C10" s="5">
        <v>56.331499999999998</v>
      </c>
      <c r="D10" s="5">
        <v>100</v>
      </c>
      <c r="E10">
        <v>3</v>
      </c>
      <c r="F10">
        <v>999</v>
      </c>
      <c r="G10">
        <v>0</v>
      </c>
      <c r="H10">
        <v>106</v>
      </c>
      <c r="I10" s="5" t="s">
        <v>205</v>
      </c>
      <c r="J10" s="5" t="s">
        <v>43</v>
      </c>
    </row>
    <row r="11" spans="1:10" x14ac:dyDescent="0.3">
      <c r="A11" s="4" t="s">
        <v>15</v>
      </c>
      <c r="B11" s="5" t="s">
        <v>200</v>
      </c>
      <c r="C11" s="5">
        <v>56.331499999999998</v>
      </c>
      <c r="D11" s="5">
        <v>100</v>
      </c>
      <c r="E11">
        <v>3</v>
      </c>
      <c r="F11">
        <v>999</v>
      </c>
      <c r="G11">
        <v>0</v>
      </c>
      <c r="H11">
        <v>106</v>
      </c>
      <c r="I11" s="5" t="s">
        <v>43</v>
      </c>
      <c r="J11" s="5" t="s">
        <v>43</v>
      </c>
    </row>
    <row r="12" spans="1:10" x14ac:dyDescent="0.3">
      <c r="A12" s="4" t="s">
        <v>16</v>
      </c>
      <c r="B12" s="5">
        <v>3</v>
      </c>
      <c r="C12" s="5">
        <v>56.331499999999998</v>
      </c>
      <c r="D12" s="5">
        <v>100</v>
      </c>
      <c r="E12">
        <v>3</v>
      </c>
      <c r="F12">
        <v>999</v>
      </c>
      <c r="G12">
        <v>0</v>
      </c>
      <c r="H12">
        <v>106</v>
      </c>
      <c r="I12" s="5" t="s">
        <v>184</v>
      </c>
      <c r="J12" s="5" t="s">
        <v>206</v>
      </c>
    </row>
    <row r="13" spans="1:10" x14ac:dyDescent="0.3">
      <c r="A13" s="4" t="s">
        <v>34</v>
      </c>
      <c r="B13" s="5">
        <v>4</v>
      </c>
      <c r="C13" s="5">
        <v>56.331499999999998</v>
      </c>
      <c r="D13" s="5">
        <v>100</v>
      </c>
      <c r="E13">
        <v>3</v>
      </c>
      <c r="F13">
        <v>999</v>
      </c>
      <c r="G13">
        <v>0</v>
      </c>
      <c r="H13">
        <v>106</v>
      </c>
      <c r="I13" s="5" t="s">
        <v>41</v>
      </c>
      <c r="J13" s="5" t="s">
        <v>206</v>
      </c>
    </row>
    <row r="14" spans="1:10" x14ac:dyDescent="0.3">
      <c r="A14" s="4" t="s">
        <v>17</v>
      </c>
      <c r="B14" s="5">
        <v>5</v>
      </c>
      <c r="C14" s="5">
        <v>56.331499999999998</v>
      </c>
      <c r="D14" s="5">
        <v>100</v>
      </c>
      <c r="E14">
        <v>3</v>
      </c>
      <c r="F14">
        <v>999</v>
      </c>
      <c r="G14">
        <v>0</v>
      </c>
      <c r="H14">
        <v>106</v>
      </c>
      <c r="I14" s="5" t="s">
        <v>184</v>
      </c>
      <c r="J14" s="5" t="s">
        <v>206</v>
      </c>
    </row>
    <row r="15" spans="1:10" x14ac:dyDescent="0.3">
      <c r="A15" s="4" t="s">
        <v>18</v>
      </c>
      <c r="B15" s="5">
        <v>6</v>
      </c>
      <c r="C15" s="5">
        <v>56.331499999999998</v>
      </c>
      <c r="D15" s="5">
        <v>100</v>
      </c>
      <c r="E15">
        <v>3</v>
      </c>
      <c r="F15">
        <v>999</v>
      </c>
      <c r="G15">
        <v>0</v>
      </c>
      <c r="H15">
        <v>106</v>
      </c>
      <c r="I15" s="5" t="s">
        <v>39</v>
      </c>
      <c r="J15" s="5" t="s">
        <v>206</v>
      </c>
    </row>
    <row r="16" spans="1:10" x14ac:dyDescent="0.3">
      <c r="A16" s="4" t="s">
        <v>35</v>
      </c>
      <c r="B16" s="5">
        <v>7</v>
      </c>
      <c r="C16" s="5">
        <v>56.331499999999998</v>
      </c>
      <c r="D16" s="5">
        <v>100</v>
      </c>
      <c r="E16">
        <v>3</v>
      </c>
      <c r="F16">
        <v>999</v>
      </c>
      <c r="G16">
        <v>0</v>
      </c>
      <c r="H16">
        <v>106</v>
      </c>
      <c r="I16" s="5" t="s">
        <v>41</v>
      </c>
      <c r="J16" s="5" t="s">
        <v>206</v>
      </c>
    </row>
    <row r="17" spans="1:10" x14ac:dyDescent="0.3">
      <c r="A17" s="4" t="s">
        <v>19</v>
      </c>
      <c r="B17" s="5">
        <v>8</v>
      </c>
      <c r="C17" s="5">
        <v>56.331499999999998</v>
      </c>
      <c r="D17" s="5">
        <v>100</v>
      </c>
      <c r="E17">
        <v>3</v>
      </c>
      <c r="F17">
        <v>999</v>
      </c>
      <c r="G17">
        <v>0</v>
      </c>
      <c r="H17">
        <v>106</v>
      </c>
      <c r="I17" s="5" t="s">
        <v>39</v>
      </c>
      <c r="J17" s="5" t="s">
        <v>206</v>
      </c>
    </row>
    <row r="18" spans="1:10" x14ac:dyDescent="0.3">
      <c r="A18" s="4" t="s">
        <v>20</v>
      </c>
      <c r="B18" s="5">
        <v>9</v>
      </c>
      <c r="C18" s="5">
        <v>56.331499999999998</v>
      </c>
      <c r="D18" s="5">
        <v>100</v>
      </c>
      <c r="E18">
        <v>3</v>
      </c>
      <c r="F18">
        <v>999</v>
      </c>
      <c r="G18">
        <v>0</v>
      </c>
      <c r="H18">
        <v>106</v>
      </c>
      <c r="I18" s="5" t="s">
        <v>40</v>
      </c>
      <c r="J18" s="5" t="s">
        <v>206</v>
      </c>
    </row>
    <row r="19" spans="1:10" x14ac:dyDescent="0.3">
      <c r="A19" s="4" t="s">
        <v>21</v>
      </c>
      <c r="B19" s="5">
        <v>10</v>
      </c>
      <c r="C19" s="5">
        <v>56.331499999999998</v>
      </c>
      <c r="D19" s="5">
        <v>100</v>
      </c>
      <c r="E19">
        <v>3</v>
      </c>
      <c r="F19">
        <v>999</v>
      </c>
      <c r="G19">
        <v>0</v>
      </c>
      <c r="H19">
        <v>106</v>
      </c>
      <c r="I19" s="5" t="s">
        <v>40</v>
      </c>
      <c r="J19" s="5" t="s">
        <v>206</v>
      </c>
    </row>
    <row r="20" spans="1:10" x14ac:dyDescent="0.3">
      <c r="A20" s="4" t="s">
        <v>22</v>
      </c>
      <c r="B20" s="5">
        <v>11</v>
      </c>
      <c r="C20" s="5">
        <v>56.331499999999998</v>
      </c>
      <c r="D20" s="5">
        <v>100</v>
      </c>
      <c r="E20">
        <v>3</v>
      </c>
      <c r="F20">
        <v>999</v>
      </c>
      <c r="G20">
        <v>0</v>
      </c>
      <c r="H20">
        <v>106</v>
      </c>
      <c r="I20" s="5" t="s">
        <v>40</v>
      </c>
      <c r="J20" s="5" t="s">
        <v>206</v>
      </c>
    </row>
    <row r="21" spans="1:10" x14ac:dyDescent="0.3">
      <c r="A21" s="4" t="s">
        <v>23</v>
      </c>
      <c r="B21" s="5">
        <v>12</v>
      </c>
      <c r="C21" s="5">
        <v>56.331499999999998</v>
      </c>
      <c r="D21" s="5">
        <v>100</v>
      </c>
      <c r="E21">
        <v>3</v>
      </c>
      <c r="F21">
        <v>999</v>
      </c>
      <c r="G21">
        <v>0</v>
      </c>
      <c r="H21">
        <v>106</v>
      </c>
      <c r="I21" s="5" t="s">
        <v>40</v>
      </c>
      <c r="J21" s="5" t="s">
        <v>206</v>
      </c>
    </row>
    <row r="22" spans="1:10" x14ac:dyDescent="0.3">
      <c r="A22" s="4" t="s">
        <v>24</v>
      </c>
      <c r="B22" s="5">
        <v>13</v>
      </c>
      <c r="C22" s="5">
        <v>56.331499999999998</v>
      </c>
      <c r="D22" s="5">
        <v>100</v>
      </c>
      <c r="E22">
        <v>3</v>
      </c>
      <c r="F22">
        <v>999</v>
      </c>
      <c r="G22">
        <v>0</v>
      </c>
      <c r="H22">
        <v>106</v>
      </c>
      <c r="I22" s="5" t="s">
        <v>40</v>
      </c>
      <c r="J22" s="5" t="s">
        <v>206</v>
      </c>
    </row>
    <row r="23" spans="1:10" x14ac:dyDescent="0.3">
      <c r="A23" s="4" t="s">
        <v>25</v>
      </c>
      <c r="B23" s="5">
        <v>14</v>
      </c>
      <c r="C23" s="5">
        <v>56.331499999999998</v>
      </c>
      <c r="D23" s="5">
        <v>100</v>
      </c>
      <c r="E23">
        <v>3</v>
      </c>
      <c r="F23">
        <v>999</v>
      </c>
      <c r="G23">
        <v>0</v>
      </c>
      <c r="H23">
        <v>106</v>
      </c>
      <c r="I23" s="5" t="s">
        <v>40</v>
      </c>
      <c r="J23" s="5" t="s">
        <v>206</v>
      </c>
    </row>
    <row r="24" spans="1:10" x14ac:dyDescent="0.3">
      <c r="A24" s="4" t="s">
        <v>26</v>
      </c>
      <c r="B24" s="5">
        <v>15</v>
      </c>
      <c r="C24" s="5">
        <v>56.331499999999998</v>
      </c>
      <c r="D24" s="5">
        <v>100</v>
      </c>
      <c r="E24">
        <v>3</v>
      </c>
      <c r="F24">
        <v>999</v>
      </c>
      <c r="G24">
        <v>0</v>
      </c>
      <c r="H24">
        <v>106</v>
      </c>
      <c r="I24" s="5" t="s">
        <v>40</v>
      </c>
      <c r="J24" s="5" t="s">
        <v>206</v>
      </c>
    </row>
    <row r="25" spans="1:10" x14ac:dyDescent="0.3">
      <c r="A25" s="4" t="s">
        <v>27</v>
      </c>
      <c r="B25" s="5">
        <v>16</v>
      </c>
      <c r="C25" s="5">
        <v>56.331499999999998</v>
      </c>
      <c r="D25" s="5">
        <v>100</v>
      </c>
      <c r="E25">
        <v>3</v>
      </c>
      <c r="F25">
        <v>999</v>
      </c>
      <c r="G25">
        <v>0</v>
      </c>
      <c r="H25">
        <v>106</v>
      </c>
      <c r="I25" s="5" t="s">
        <v>39</v>
      </c>
      <c r="J25" s="5" t="s">
        <v>206</v>
      </c>
    </row>
    <row r="26" spans="1:10" x14ac:dyDescent="0.3">
      <c r="A26" s="4" t="s">
        <v>28</v>
      </c>
      <c r="B26" s="5">
        <v>17</v>
      </c>
      <c r="C26" s="5">
        <v>56.331499999999998</v>
      </c>
      <c r="D26" s="5">
        <v>100</v>
      </c>
      <c r="E26">
        <v>3</v>
      </c>
      <c r="F26">
        <v>999</v>
      </c>
      <c r="G26">
        <v>0</v>
      </c>
      <c r="H26">
        <v>106</v>
      </c>
      <c r="I26" s="5" t="s">
        <v>39</v>
      </c>
      <c r="J26" s="5" t="s">
        <v>206</v>
      </c>
    </row>
    <row r="27" spans="1:10" x14ac:dyDescent="0.3">
      <c r="A27" s="4" t="s">
        <v>30</v>
      </c>
      <c r="B27" s="5">
        <v>18</v>
      </c>
      <c r="C27" s="5">
        <v>56.331499999999998</v>
      </c>
      <c r="D27" s="5">
        <v>100</v>
      </c>
      <c r="E27">
        <v>3</v>
      </c>
      <c r="F27">
        <v>999</v>
      </c>
      <c r="G27">
        <v>0</v>
      </c>
      <c r="H27">
        <v>106</v>
      </c>
      <c r="I27" s="5" t="s">
        <v>40</v>
      </c>
      <c r="J27" s="5" t="s">
        <v>206</v>
      </c>
    </row>
    <row r="28" spans="1:10" x14ac:dyDescent="0.3">
      <c r="A28" s="4" t="s">
        <v>31</v>
      </c>
      <c r="B28" s="5">
        <v>19</v>
      </c>
      <c r="C28" s="5">
        <v>56.331499999999998</v>
      </c>
      <c r="D28" s="5">
        <v>100</v>
      </c>
      <c r="E28">
        <v>3</v>
      </c>
      <c r="F28">
        <v>999</v>
      </c>
      <c r="G28">
        <v>0</v>
      </c>
      <c r="H28">
        <v>106</v>
      </c>
      <c r="I28" s="5" t="s">
        <v>39</v>
      </c>
      <c r="J28" s="5" t="s">
        <v>206</v>
      </c>
    </row>
    <row r="29" spans="1:10" x14ac:dyDescent="0.3">
      <c r="A29" s="4" t="s">
        <v>29</v>
      </c>
      <c r="B29" s="5">
        <v>20</v>
      </c>
      <c r="C29" s="5">
        <v>56.331499999999998</v>
      </c>
      <c r="D29" s="5">
        <v>100</v>
      </c>
      <c r="E29">
        <v>3</v>
      </c>
      <c r="F29">
        <v>999</v>
      </c>
      <c r="G29">
        <v>0</v>
      </c>
      <c r="H29">
        <v>106</v>
      </c>
      <c r="I29" s="5" t="s">
        <v>39</v>
      </c>
      <c r="J29" s="5" t="s">
        <v>206</v>
      </c>
    </row>
    <row r="30" spans="1:10" x14ac:dyDescent="0.3">
      <c r="A30" s="4" t="s">
        <v>32</v>
      </c>
      <c r="B30" s="5">
        <v>21</v>
      </c>
      <c r="C30" s="5">
        <v>56.331499999999998</v>
      </c>
      <c r="D30" s="5">
        <v>100</v>
      </c>
      <c r="E30">
        <v>3</v>
      </c>
      <c r="F30">
        <v>999</v>
      </c>
      <c r="G30">
        <v>0</v>
      </c>
      <c r="H30">
        <v>106</v>
      </c>
      <c r="I30" s="5" t="s">
        <v>40</v>
      </c>
      <c r="J30" s="5" t="s">
        <v>206</v>
      </c>
    </row>
    <row r="31" spans="1:10" x14ac:dyDescent="0.3">
      <c r="A31" s="4" t="s">
        <v>36</v>
      </c>
      <c r="B31" s="5">
        <v>22</v>
      </c>
      <c r="C31" s="5">
        <v>56.331499999999998</v>
      </c>
      <c r="D31" s="5">
        <v>100</v>
      </c>
      <c r="E31">
        <v>3</v>
      </c>
      <c r="F31">
        <v>999</v>
      </c>
      <c r="G31">
        <v>0</v>
      </c>
      <c r="H31">
        <v>106</v>
      </c>
      <c r="I31" s="5" t="s">
        <v>42</v>
      </c>
      <c r="J31" s="5" t="s">
        <v>206</v>
      </c>
    </row>
    <row r="32" spans="1:10" x14ac:dyDescent="0.3">
      <c r="A32" s="4" t="s">
        <v>33</v>
      </c>
      <c r="B32" s="5">
        <v>23</v>
      </c>
      <c r="C32" s="5">
        <v>56.331499999999998</v>
      </c>
      <c r="D32" s="5">
        <v>100</v>
      </c>
      <c r="E32">
        <v>3</v>
      </c>
      <c r="F32">
        <v>999</v>
      </c>
      <c r="G32">
        <v>0</v>
      </c>
      <c r="H32">
        <v>106</v>
      </c>
      <c r="I32" s="5" t="s">
        <v>40</v>
      </c>
      <c r="J32" s="5" t="s">
        <v>206</v>
      </c>
    </row>
    <row r="33" spans="1:10" x14ac:dyDescent="0.3">
      <c r="A33" s="4" t="s">
        <v>37</v>
      </c>
      <c r="B33" s="5">
        <v>24</v>
      </c>
      <c r="C33" s="5">
        <v>56.331499999999998</v>
      </c>
      <c r="D33" s="5">
        <v>100</v>
      </c>
      <c r="E33">
        <v>3</v>
      </c>
      <c r="F33">
        <v>999</v>
      </c>
      <c r="G33">
        <v>0</v>
      </c>
      <c r="H33">
        <v>106</v>
      </c>
      <c r="I33" s="5" t="s">
        <v>42</v>
      </c>
      <c r="J33" s="5" t="s">
        <v>206</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25"/>
  <sheetViews>
    <sheetView topLeftCell="G1" zoomScale="95" zoomScaleNormal="95" workbookViewId="0">
      <selection activeCell="AB4" sqref="AB4"/>
    </sheetView>
  </sheetViews>
  <sheetFormatPr defaultColWidth="9.109375" defaultRowHeight="14.4" x14ac:dyDescent="0.3"/>
  <cols>
    <col min="1" max="1" width="23.6640625" style="1" bestFit="1" customWidth="1"/>
    <col min="2" max="2" width="5.6640625" style="1" bestFit="1" customWidth="1"/>
    <col min="3" max="3" width="3.6640625" style="21" bestFit="1" customWidth="1"/>
    <col min="4" max="4" width="5.33203125" style="21" bestFit="1" customWidth="1"/>
    <col min="5" max="5" width="10" style="1" bestFit="1" customWidth="1"/>
    <col min="6" max="6" width="13.5546875" style="1" bestFit="1" customWidth="1"/>
    <col min="7" max="7" width="19.44140625" style="1" bestFit="1" customWidth="1"/>
    <col min="8" max="8" width="17.44140625" style="1" bestFit="1" customWidth="1"/>
    <col min="9" max="9" width="21.5546875" style="1" bestFit="1" customWidth="1"/>
    <col min="10" max="10" width="15" style="1" bestFit="1" customWidth="1"/>
    <col min="11" max="11" width="14" style="1" bestFit="1" customWidth="1"/>
    <col min="12" max="12" width="11.109375" style="21" bestFit="1" customWidth="1"/>
    <col min="13" max="13" width="10.5546875" style="21" bestFit="1" customWidth="1"/>
    <col min="14" max="14" width="12.109375" style="21" bestFit="1" customWidth="1"/>
    <col min="15" max="15" width="14" style="1" bestFit="1" customWidth="1"/>
    <col min="16" max="16" width="13.5546875" style="24" bestFit="1" customWidth="1"/>
    <col min="17" max="17" width="19.44140625" style="24" bestFit="1" customWidth="1"/>
    <col min="18" max="18" width="17.44140625" style="24" bestFit="1" customWidth="1"/>
    <col min="19" max="19" width="21.5546875" style="24" bestFit="1" customWidth="1"/>
    <col min="20" max="20" width="15" style="24" bestFit="1" customWidth="1"/>
    <col min="21" max="21" width="14" style="24" bestFit="1" customWidth="1"/>
    <col min="22" max="22" width="9.109375" style="24"/>
    <col min="23" max="23" width="11.109375" style="24" bestFit="1" customWidth="1"/>
    <col min="24" max="24" width="10.33203125" style="24" bestFit="1" customWidth="1"/>
    <col min="25" max="25" width="12.109375" style="24" bestFit="1" customWidth="1"/>
    <col min="26" max="26" width="9.109375" style="1"/>
    <col min="27" max="27" width="14.33203125" style="1" bestFit="1" customWidth="1"/>
    <col min="28" max="28" width="13.6640625" style="1" bestFit="1" customWidth="1"/>
    <col min="29" max="29" width="15.6640625" style="1" bestFit="1" customWidth="1"/>
    <col min="30" max="31" width="9.109375" style="1"/>
    <col min="32" max="32" width="14.33203125" style="1" bestFit="1" customWidth="1"/>
    <col min="33" max="33" width="13.6640625" style="1" bestFit="1" customWidth="1"/>
    <col min="34" max="34" width="15.6640625" style="1" bestFit="1" customWidth="1"/>
    <col min="35" max="35" width="9.109375" style="1"/>
    <col min="36" max="36" width="13.5546875" style="1" bestFit="1" customWidth="1"/>
    <col min="37" max="37" width="19.44140625" style="1" bestFit="1" customWidth="1"/>
    <col min="38" max="38" width="17.44140625" style="1" bestFit="1" customWidth="1"/>
    <col min="39" max="39" width="21.5546875" style="1" bestFit="1" customWidth="1"/>
    <col min="40" max="40" width="15" style="1" bestFit="1" customWidth="1"/>
    <col min="41" max="41" width="14" style="1" bestFit="1" customWidth="1"/>
    <col min="42" max="42" width="9.109375" style="1"/>
    <col min="43" max="43" width="11.109375" style="1" bestFit="1" customWidth="1"/>
    <col min="44" max="44" width="10.33203125" style="1" bestFit="1" customWidth="1"/>
    <col min="45" max="45" width="12.109375" style="1" bestFit="1" customWidth="1"/>
    <col min="46" max="16384" width="9.109375" style="1"/>
  </cols>
  <sheetData>
    <row r="1" spans="1:45" s="24" customFormat="1" x14ac:dyDescent="0.3">
      <c r="F1" s="108" t="s">
        <v>207</v>
      </c>
      <c r="G1" s="108"/>
      <c r="H1" s="108"/>
      <c r="I1" s="108"/>
      <c r="J1" s="108"/>
      <c r="K1" s="108"/>
      <c r="L1" s="108"/>
      <c r="M1" s="108"/>
      <c r="N1" s="108"/>
      <c r="P1" s="109" t="s">
        <v>376</v>
      </c>
      <c r="Q1" s="109"/>
      <c r="R1" s="109"/>
      <c r="S1" s="109"/>
      <c r="T1" s="109"/>
      <c r="U1" s="109"/>
      <c r="V1" s="109"/>
      <c r="W1" s="109"/>
      <c r="X1" s="109"/>
      <c r="Y1" s="109"/>
      <c r="Z1" s="110" t="s">
        <v>208</v>
      </c>
      <c r="AA1" s="110"/>
      <c r="AB1" s="110"/>
      <c r="AC1" s="110"/>
      <c r="AD1" s="110"/>
      <c r="AJ1" s="111" t="s">
        <v>300</v>
      </c>
      <c r="AK1" s="111"/>
      <c r="AL1" s="111"/>
      <c r="AM1" s="111"/>
      <c r="AN1" s="111"/>
      <c r="AO1" s="111"/>
      <c r="AP1" s="111"/>
      <c r="AQ1" s="111"/>
      <c r="AR1" s="111"/>
      <c r="AS1" s="111"/>
    </row>
    <row r="2" spans="1:45" x14ac:dyDescent="0.3">
      <c r="A2" s="7" t="s">
        <v>0</v>
      </c>
      <c r="B2" s="7" t="s">
        <v>1</v>
      </c>
      <c r="C2" s="7" t="s">
        <v>186</v>
      </c>
      <c r="D2" s="7" t="s">
        <v>187</v>
      </c>
      <c r="E2" s="7" t="s">
        <v>10</v>
      </c>
      <c r="F2" s="7" t="s">
        <v>58</v>
      </c>
      <c r="G2" s="7" t="s">
        <v>59</v>
      </c>
      <c r="H2" s="7" t="s">
        <v>60</v>
      </c>
      <c r="I2" s="7" t="s">
        <v>61</v>
      </c>
      <c r="J2" s="7" t="s">
        <v>62</v>
      </c>
      <c r="K2" s="7" t="s">
        <v>63</v>
      </c>
      <c r="L2" s="3" t="s">
        <v>180</v>
      </c>
      <c r="M2" s="3" t="s">
        <v>181</v>
      </c>
      <c r="N2" s="3" t="s">
        <v>182</v>
      </c>
      <c r="P2" s="7" t="s">
        <v>58</v>
      </c>
      <c r="Q2" s="7" t="s">
        <v>59</v>
      </c>
      <c r="R2" s="7" t="s">
        <v>60</v>
      </c>
      <c r="S2" s="7" t="s">
        <v>61</v>
      </c>
      <c r="T2" s="7" t="s">
        <v>62</v>
      </c>
      <c r="U2" s="7" t="s">
        <v>63</v>
      </c>
      <c r="W2" s="3" t="s">
        <v>180</v>
      </c>
      <c r="X2" s="3" t="s">
        <v>181</v>
      </c>
      <c r="Y2" s="3" t="s">
        <v>182</v>
      </c>
      <c r="AA2" s="1" t="s">
        <v>188</v>
      </c>
      <c r="AB2" s="1" t="s">
        <v>189</v>
      </c>
      <c r="AC2" s="1" t="s">
        <v>190</v>
      </c>
      <c r="AF2" s="2" t="s">
        <v>188</v>
      </c>
      <c r="AG2" s="2" t="s">
        <v>189</v>
      </c>
      <c r="AH2" s="2" t="s">
        <v>190</v>
      </c>
      <c r="AJ2" s="7" t="s">
        <v>58</v>
      </c>
      <c r="AK2" s="7" t="s">
        <v>59</v>
      </c>
      <c r="AL2" s="7" t="s">
        <v>60</v>
      </c>
      <c r="AM2" s="7" t="s">
        <v>61</v>
      </c>
      <c r="AN2" s="7" t="s">
        <v>62</v>
      </c>
      <c r="AO2" s="7" t="s">
        <v>63</v>
      </c>
      <c r="AP2" s="84"/>
      <c r="AQ2" s="3" t="s">
        <v>180</v>
      </c>
      <c r="AR2" s="3" t="s">
        <v>181</v>
      </c>
      <c r="AS2" s="3" t="s">
        <v>182</v>
      </c>
    </row>
    <row r="3" spans="1:45" x14ac:dyDescent="0.3">
      <c r="A3" s="13" t="s">
        <v>14</v>
      </c>
      <c r="B3" s="5" t="s">
        <v>191</v>
      </c>
      <c r="C3" s="8">
        <v>1</v>
      </c>
      <c r="D3" s="8">
        <v>1987</v>
      </c>
      <c r="E3" s="8" t="s">
        <v>38</v>
      </c>
      <c r="F3" s="21">
        <v>5.3077490000000003</v>
      </c>
      <c r="G3" s="21">
        <v>14.141679999999999</v>
      </c>
      <c r="H3" s="14">
        <v>1.889481</v>
      </c>
      <c r="I3" s="5">
        <v>6.9742329999999999</v>
      </c>
      <c r="J3" s="8">
        <v>1.983565</v>
      </c>
      <c r="K3" s="8">
        <v>5.8694030000000001</v>
      </c>
      <c r="L3" s="12">
        <f>G3+H3+I3+J3</f>
        <v>24.988958999999994</v>
      </c>
      <c r="M3" s="5">
        <f>K3</f>
        <v>5.8694030000000001</v>
      </c>
      <c r="N3" s="11">
        <f>F3</f>
        <v>5.3077490000000003</v>
      </c>
      <c r="P3" s="14">
        <v>5.3077490000000003</v>
      </c>
      <c r="Q3" s="5">
        <v>14.141679999999999</v>
      </c>
      <c r="R3" s="8">
        <v>1.889481</v>
      </c>
      <c r="S3" s="8">
        <v>6.9742329999999999</v>
      </c>
      <c r="T3" s="24">
        <v>1.983565</v>
      </c>
      <c r="U3" s="8">
        <v>5.8694030000000001</v>
      </c>
      <c r="W3" s="97">
        <f>Q3+R3+S3+T3</f>
        <v>24.988958999999994</v>
      </c>
      <c r="X3" s="97">
        <f>U3</f>
        <v>5.8694030000000001</v>
      </c>
      <c r="Y3" s="97">
        <f>P3</f>
        <v>5.3077490000000003</v>
      </c>
      <c r="AA3" s="23">
        <f>W3/L3</f>
        <v>1</v>
      </c>
      <c r="AB3" s="23">
        <f>X3/M3</f>
        <v>1</v>
      </c>
      <c r="AC3" s="23">
        <f>Y3/N3</f>
        <v>1</v>
      </c>
      <c r="AF3" s="67">
        <f>L3/W3</f>
        <v>1</v>
      </c>
      <c r="AG3" s="67">
        <f>M3/X3</f>
        <v>1</v>
      </c>
      <c r="AH3" s="67">
        <f>N3/Y3</f>
        <v>1</v>
      </c>
      <c r="AJ3" s="1">
        <v>0</v>
      </c>
      <c r="AK3" s="5">
        <v>0</v>
      </c>
      <c r="AL3" s="8">
        <v>0</v>
      </c>
      <c r="AM3" s="8">
        <v>0</v>
      </c>
      <c r="AN3" s="84">
        <v>0</v>
      </c>
      <c r="AO3" s="8">
        <v>0</v>
      </c>
      <c r="AP3" s="84"/>
      <c r="AQ3" s="12">
        <f>AK3+AL3+AM3+AN3</f>
        <v>0</v>
      </c>
      <c r="AR3" s="12">
        <f>AO3</f>
        <v>0</v>
      </c>
      <c r="AS3" s="12">
        <f>AJ3</f>
        <v>0</v>
      </c>
    </row>
    <row r="4" spans="1:45" s="21" customFormat="1" x14ac:dyDescent="0.3">
      <c r="A4" s="13" t="s">
        <v>14</v>
      </c>
      <c r="B4" s="5" t="s">
        <v>192</v>
      </c>
      <c r="C4" s="8">
        <v>2</v>
      </c>
      <c r="D4" s="8">
        <v>1993</v>
      </c>
      <c r="E4" s="8" t="s">
        <v>38</v>
      </c>
      <c r="F4" s="14">
        <v>9.0874310000000005</v>
      </c>
      <c r="G4" s="5">
        <v>31.01108</v>
      </c>
      <c r="H4" s="14">
        <v>3.6848299999999998</v>
      </c>
      <c r="I4" s="8">
        <v>12.965389</v>
      </c>
      <c r="J4" s="8">
        <v>4.0406529999999998</v>
      </c>
      <c r="K4" s="8">
        <v>12.278214</v>
      </c>
      <c r="L4" s="12">
        <f t="shared" ref="L4:L30" si="0">G4+H4+I4+J4</f>
        <v>51.701951999999999</v>
      </c>
      <c r="M4" s="5">
        <f t="shared" ref="M4:M67" si="1">K4</f>
        <v>12.278214</v>
      </c>
      <c r="N4" s="11">
        <f t="shared" ref="N4:N67" si="2">F4</f>
        <v>9.0874310000000005</v>
      </c>
      <c r="P4" s="14">
        <v>4.8237779999999999</v>
      </c>
      <c r="Q4" s="5">
        <v>12.320169999999999</v>
      </c>
      <c r="R4" s="14">
        <v>1.6814519999999999</v>
      </c>
      <c r="S4" s="8">
        <v>6.2517110000000002</v>
      </c>
      <c r="T4" s="8">
        <v>1.753935</v>
      </c>
      <c r="U4" s="8">
        <v>5.1502559999999997</v>
      </c>
      <c r="V4" s="24"/>
      <c r="W4" s="97">
        <f t="shared" ref="W4:W12" si="3">Q4+R4+S4+T4</f>
        <v>22.007267999999996</v>
      </c>
      <c r="X4" s="97">
        <f t="shared" ref="X4:X12" si="4">U4</f>
        <v>5.1502559999999997</v>
      </c>
      <c r="Y4" s="97">
        <f t="shared" ref="Y4:Y12" si="5">P4</f>
        <v>4.8237779999999999</v>
      </c>
      <c r="AA4" s="23">
        <f t="shared" ref="AA4:AA6" si="6">W4/L4</f>
        <v>0.42565642395861564</v>
      </c>
      <c r="AB4" s="23">
        <f>X4/M4</f>
        <v>0.41946296098113289</v>
      </c>
      <c r="AC4" s="23">
        <f>Y4/N4</f>
        <v>0.53081866591339177</v>
      </c>
      <c r="AF4" s="67">
        <f t="shared" ref="AF4:AF11" si="7">L4/W4</f>
        <v>2.3493125998192963</v>
      </c>
      <c r="AG4" s="67">
        <f t="shared" ref="AG4:AG11" si="8">M4/X4</f>
        <v>2.3840007176342306</v>
      </c>
      <c r="AH4" s="67">
        <f t="shared" ref="AH4:AH11" si="9">N4/Y4</f>
        <v>1.8838825086892474</v>
      </c>
      <c r="AJ4" s="14">
        <v>4.0147930000000001</v>
      </c>
      <c r="AK4" s="5">
        <v>9.468121</v>
      </c>
      <c r="AL4" s="14">
        <v>1.3464210000000001</v>
      </c>
      <c r="AM4" s="8">
        <v>5.0715519999999996</v>
      </c>
      <c r="AN4" s="8">
        <v>1.3888510000000001</v>
      </c>
      <c r="AO4" s="8">
        <v>4.0113729999999999</v>
      </c>
      <c r="AP4" s="84"/>
      <c r="AQ4" s="12">
        <f t="shared" ref="AQ4:AQ12" si="10">AK4+AL4+AM4+AN4</f>
        <v>17.274944999999999</v>
      </c>
      <c r="AR4" s="12">
        <f t="shared" ref="AR4:AR12" si="11">AO4</f>
        <v>4.0113729999999999</v>
      </c>
      <c r="AS4" s="12">
        <f t="shared" ref="AS4:AS12" si="12">AJ4</f>
        <v>4.0147930000000001</v>
      </c>
    </row>
    <row r="5" spans="1:45" s="21" customFormat="1" x14ac:dyDescent="0.3">
      <c r="A5" s="13" t="s">
        <v>14</v>
      </c>
      <c r="B5" s="5" t="s">
        <v>193</v>
      </c>
      <c r="C5" s="8">
        <v>3</v>
      </c>
      <c r="D5" s="8">
        <v>2002</v>
      </c>
      <c r="E5" s="8" t="s">
        <v>38</v>
      </c>
      <c r="F5" s="14">
        <v>16.140307</v>
      </c>
      <c r="G5" s="5">
        <v>73.099729999999994</v>
      </c>
      <c r="H5" s="14">
        <v>7.6970859999999997</v>
      </c>
      <c r="I5" s="8">
        <v>25.367279</v>
      </c>
      <c r="J5" s="8">
        <v>8.9817339999999994</v>
      </c>
      <c r="K5" s="8">
        <v>26.902412999999999</v>
      </c>
      <c r="L5" s="12">
        <f t="shared" si="0"/>
        <v>115.14582899999999</v>
      </c>
      <c r="M5" s="5">
        <f t="shared" si="1"/>
        <v>26.902412999999999</v>
      </c>
      <c r="N5" s="11">
        <f t="shared" si="2"/>
        <v>16.140307</v>
      </c>
      <c r="P5" s="14">
        <v>7.4814350000000003</v>
      </c>
      <c r="Q5" s="5">
        <v>23.29992</v>
      </c>
      <c r="R5" s="14">
        <v>2.8872640000000001</v>
      </c>
      <c r="S5" s="8">
        <v>10.351027</v>
      </c>
      <c r="T5" s="8">
        <v>3.111739</v>
      </c>
      <c r="U5" s="8">
        <v>9.4000990000000009</v>
      </c>
      <c r="V5" s="24"/>
      <c r="W5" s="97">
        <f t="shared" si="3"/>
        <v>39.649950000000004</v>
      </c>
      <c r="X5" s="97">
        <f t="shared" si="4"/>
        <v>9.4000990000000009</v>
      </c>
      <c r="Y5" s="97">
        <f t="shared" si="5"/>
        <v>7.4814350000000003</v>
      </c>
      <c r="AA5" s="23">
        <f t="shared" si="6"/>
        <v>0.34434551684889958</v>
      </c>
      <c r="AB5" s="23">
        <f t="shared" ref="AB5:AB6" si="13">X5/M5</f>
        <v>0.34941471607026481</v>
      </c>
      <c r="AC5" s="23">
        <f t="shared" ref="AC5:AC6" si="14">Y5/N5</f>
        <v>0.4635249502998921</v>
      </c>
      <c r="AF5" s="67">
        <f t="shared" si="7"/>
        <v>2.9040598790162404</v>
      </c>
      <c r="AG5" s="67">
        <f t="shared" si="8"/>
        <v>2.8619286881978581</v>
      </c>
      <c r="AH5" s="67">
        <f t="shared" si="9"/>
        <v>2.1573811708582644</v>
      </c>
      <c r="AJ5" s="14">
        <v>8.0818670000000008</v>
      </c>
      <c r="AK5" s="5">
        <v>26.093326000000001</v>
      </c>
      <c r="AL5" s="14">
        <v>3.179783</v>
      </c>
      <c r="AM5" s="8">
        <v>11.31757</v>
      </c>
      <c r="AN5" s="8">
        <v>3.4498850000000001</v>
      </c>
      <c r="AO5" s="8">
        <v>10.451845</v>
      </c>
      <c r="AP5" s="84"/>
      <c r="AQ5" s="12">
        <f t="shared" si="10"/>
        <v>44.040564000000003</v>
      </c>
      <c r="AR5" s="12">
        <f t="shared" si="11"/>
        <v>10.451845</v>
      </c>
      <c r="AS5" s="12">
        <f t="shared" si="12"/>
        <v>8.0818670000000008</v>
      </c>
    </row>
    <row r="6" spans="1:45" s="21" customFormat="1" x14ac:dyDescent="0.3">
      <c r="A6" s="45" t="s">
        <v>14</v>
      </c>
      <c r="B6" s="46" t="s">
        <v>194</v>
      </c>
      <c r="C6" s="47">
        <v>4</v>
      </c>
      <c r="D6" s="47">
        <v>2005</v>
      </c>
      <c r="E6" s="47" t="s">
        <v>38</v>
      </c>
      <c r="F6" s="48">
        <v>0</v>
      </c>
      <c r="G6" s="72">
        <v>0</v>
      </c>
      <c r="H6" s="72">
        <v>0</v>
      </c>
      <c r="I6" s="72">
        <v>0</v>
      </c>
      <c r="J6" s="72">
        <v>0</v>
      </c>
      <c r="K6" s="72">
        <v>0</v>
      </c>
      <c r="L6" s="72">
        <f t="shared" si="0"/>
        <v>0</v>
      </c>
      <c r="M6" s="5">
        <f t="shared" si="1"/>
        <v>0</v>
      </c>
      <c r="N6" s="72">
        <f t="shared" si="2"/>
        <v>0</v>
      </c>
      <c r="P6" s="48">
        <v>16.140307</v>
      </c>
      <c r="Q6" s="48">
        <v>73.099729999999994</v>
      </c>
      <c r="R6" s="48">
        <v>7.6970859999999997</v>
      </c>
      <c r="S6" s="48">
        <v>25.367279</v>
      </c>
      <c r="T6" s="47">
        <v>8.9817339999999994</v>
      </c>
      <c r="U6" s="48">
        <v>26.902412999999999</v>
      </c>
      <c r="V6" s="24"/>
      <c r="W6" s="97">
        <f t="shared" si="3"/>
        <v>115.14582899999999</v>
      </c>
      <c r="X6" s="97">
        <f t="shared" si="4"/>
        <v>26.902412999999999</v>
      </c>
      <c r="Y6" s="97">
        <f t="shared" si="5"/>
        <v>16.140307</v>
      </c>
      <c r="AA6" s="23" t="e">
        <f t="shared" si="6"/>
        <v>#DIV/0!</v>
      </c>
      <c r="AB6" s="23" t="e">
        <f t="shared" si="13"/>
        <v>#DIV/0!</v>
      </c>
      <c r="AC6" s="73" t="e">
        <f t="shared" si="14"/>
        <v>#DIV/0!</v>
      </c>
      <c r="AD6" s="2"/>
      <c r="AE6" s="2"/>
      <c r="AF6" s="67">
        <f t="shared" si="7"/>
        <v>0</v>
      </c>
      <c r="AG6" s="67">
        <f t="shared" si="8"/>
        <v>0</v>
      </c>
      <c r="AH6" s="67">
        <f t="shared" si="9"/>
        <v>0</v>
      </c>
      <c r="AI6" s="2"/>
      <c r="AJ6" s="14">
        <v>16.205459999999999</v>
      </c>
      <c r="AK6" s="48">
        <v>73.545766999999998</v>
      </c>
      <c r="AL6" s="48">
        <v>7.7376250000000004</v>
      </c>
      <c r="AM6" s="48">
        <v>25.487739999999999</v>
      </c>
      <c r="AN6" s="47">
        <v>9.0335319999999992</v>
      </c>
      <c r="AO6" s="48">
        <v>27.049668</v>
      </c>
      <c r="AP6" s="84"/>
      <c r="AQ6" s="12">
        <f t="shared" si="10"/>
        <v>115.80466399999999</v>
      </c>
      <c r="AR6" s="12">
        <f t="shared" si="11"/>
        <v>27.049668</v>
      </c>
      <c r="AS6" s="12">
        <f t="shared" si="12"/>
        <v>16.205459999999999</v>
      </c>
    </row>
    <row r="7" spans="1:45" s="54" customFormat="1" x14ac:dyDescent="0.3">
      <c r="A7" s="53" t="s">
        <v>15</v>
      </c>
      <c r="B7" s="54" t="s">
        <v>195</v>
      </c>
      <c r="C7" s="55">
        <v>1</v>
      </c>
      <c r="D7" s="55">
        <v>1987</v>
      </c>
      <c r="E7" s="55" t="s">
        <v>38</v>
      </c>
      <c r="F7" s="56">
        <v>6.2396599999999998</v>
      </c>
      <c r="G7" s="54">
        <v>17.878360000000001</v>
      </c>
      <c r="H7" s="55">
        <v>2.3050120000000001</v>
      </c>
      <c r="I7" s="55">
        <v>8.3969860000000001</v>
      </c>
      <c r="J7" s="55">
        <v>2.4483160000000002</v>
      </c>
      <c r="K7" s="55">
        <v>7.3262729999999996</v>
      </c>
      <c r="L7" s="12">
        <f t="shared" si="0"/>
        <v>31.028674000000002</v>
      </c>
      <c r="M7" s="5">
        <f t="shared" si="1"/>
        <v>7.3262729999999996</v>
      </c>
      <c r="N7" s="11">
        <f t="shared" si="2"/>
        <v>6.2396599999999998</v>
      </c>
      <c r="O7" s="57"/>
      <c r="P7" s="54">
        <v>6.2396599999999998</v>
      </c>
      <c r="Q7" s="54">
        <v>17.878360000000001</v>
      </c>
      <c r="R7" s="54">
        <v>2.3050120000000001</v>
      </c>
      <c r="S7" s="54">
        <v>8.3969860000000001</v>
      </c>
      <c r="T7" s="55">
        <v>2.4483160000000002</v>
      </c>
      <c r="U7" s="55">
        <v>7.3262729999999996</v>
      </c>
      <c r="V7" s="57"/>
      <c r="W7" s="12">
        <f t="shared" si="3"/>
        <v>31.028674000000002</v>
      </c>
      <c r="X7" s="12">
        <f t="shared" si="4"/>
        <v>7.3262729999999996</v>
      </c>
      <c r="Y7" s="12">
        <f t="shared" si="5"/>
        <v>6.2396599999999998</v>
      </c>
      <c r="Z7" s="57"/>
      <c r="AA7" s="70">
        <f t="shared" ref="AA7:AA12" si="15">W7/L7</f>
        <v>1</v>
      </c>
      <c r="AB7" s="70">
        <f t="shared" ref="AB7:AB12" si="16">X7/M7</f>
        <v>1</v>
      </c>
      <c r="AC7" s="71">
        <f t="shared" ref="AC7:AC12" si="17">Y7/N7</f>
        <v>1</v>
      </c>
      <c r="AD7" s="58"/>
      <c r="AE7" s="58"/>
      <c r="AF7" s="67">
        <f t="shared" si="7"/>
        <v>1</v>
      </c>
      <c r="AG7" s="67">
        <f t="shared" si="8"/>
        <v>1</v>
      </c>
      <c r="AH7" s="67">
        <f t="shared" si="9"/>
        <v>1</v>
      </c>
      <c r="AI7" s="58"/>
      <c r="AN7" s="55"/>
      <c r="AO7" s="55"/>
      <c r="AP7" s="57"/>
      <c r="AQ7" s="12">
        <f t="shared" si="10"/>
        <v>0</v>
      </c>
      <c r="AR7" s="12">
        <f t="shared" si="11"/>
        <v>0</v>
      </c>
      <c r="AS7" s="12">
        <f t="shared" si="12"/>
        <v>0</v>
      </c>
    </row>
    <row r="8" spans="1:45" s="21" customFormat="1" x14ac:dyDescent="0.3">
      <c r="A8" s="49" t="s">
        <v>15</v>
      </c>
      <c r="B8" s="50" t="s">
        <v>196</v>
      </c>
      <c r="C8" s="51">
        <v>2</v>
      </c>
      <c r="D8" s="51">
        <v>1993</v>
      </c>
      <c r="E8" s="51" t="s">
        <v>38</v>
      </c>
      <c r="F8" s="52">
        <v>10.55612</v>
      </c>
      <c r="G8" s="50">
        <v>38.709919999999997</v>
      </c>
      <c r="H8" s="51">
        <v>4.4548439999999996</v>
      </c>
      <c r="I8" s="51">
        <v>15.432617</v>
      </c>
      <c r="J8" s="51">
        <v>4.9568000000000003</v>
      </c>
      <c r="K8" s="51">
        <v>15.078908</v>
      </c>
      <c r="L8" s="12">
        <f t="shared" si="0"/>
        <v>63.554181</v>
      </c>
      <c r="M8" s="5">
        <f t="shared" si="1"/>
        <v>15.078908</v>
      </c>
      <c r="N8" s="11">
        <f t="shared" si="2"/>
        <v>10.55612</v>
      </c>
      <c r="O8" s="10"/>
      <c r="P8" s="52">
        <v>4.8237779999999999</v>
      </c>
      <c r="Q8" s="50">
        <v>12.320169999999999</v>
      </c>
      <c r="R8" s="51">
        <v>1.6814519999999999</v>
      </c>
      <c r="S8" s="51">
        <v>6.2517110000000002</v>
      </c>
      <c r="T8" s="51">
        <v>1.753935</v>
      </c>
      <c r="U8" s="51">
        <v>5.1502559999999997</v>
      </c>
      <c r="V8" s="24"/>
      <c r="W8" s="12">
        <f t="shared" si="3"/>
        <v>22.007267999999996</v>
      </c>
      <c r="X8" s="12">
        <f t="shared" si="4"/>
        <v>5.1502559999999997</v>
      </c>
      <c r="Y8" s="12">
        <f t="shared" si="5"/>
        <v>4.8237779999999999</v>
      </c>
      <c r="AA8" s="67">
        <f t="shared" si="15"/>
        <v>0.34627569191710605</v>
      </c>
      <c r="AB8" s="67">
        <f t="shared" si="16"/>
        <v>0.34155364566187418</v>
      </c>
      <c r="AC8" s="67">
        <f t="shared" si="17"/>
        <v>0.45696505913157487</v>
      </c>
      <c r="AF8" s="67">
        <f t="shared" si="7"/>
        <v>2.8878723610763504</v>
      </c>
      <c r="AG8" s="67">
        <f t="shared" si="8"/>
        <v>2.9277977638393122</v>
      </c>
      <c r="AH8" s="67">
        <f t="shared" si="9"/>
        <v>2.1883511222945997</v>
      </c>
      <c r="AJ8" s="52"/>
      <c r="AK8" s="50"/>
      <c r="AL8" s="51"/>
      <c r="AM8" s="51"/>
      <c r="AN8" s="51"/>
      <c r="AO8" s="51"/>
      <c r="AP8" s="84"/>
      <c r="AQ8" s="12">
        <f t="shared" si="10"/>
        <v>0</v>
      </c>
      <c r="AR8" s="12">
        <f t="shared" si="11"/>
        <v>0</v>
      </c>
      <c r="AS8" s="12">
        <f t="shared" si="12"/>
        <v>0</v>
      </c>
    </row>
    <row r="9" spans="1:45" s="21" customFormat="1" x14ac:dyDescent="0.3">
      <c r="A9" s="13" t="s">
        <v>15</v>
      </c>
      <c r="B9" s="5" t="s">
        <v>197</v>
      </c>
      <c r="C9" s="8">
        <v>3</v>
      </c>
      <c r="D9" s="8">
        <v>2001</v>
      </c>
      <c r="E9" s="8" t="s">
        <v>38</v>
      </c>
      <c r="F9" s="14">
        <v>15.493930000000001</v>
      </c>
      <c r="G9" s="5">
        <v>68.728409999999997</v>
      </c>
      <c r="H9" s="8">
        <v>7.2981210000000001</v>
      </c>
      <c r="I9" s="8">
        <v>24.177434999999999</v>
      </c>
      <c r="J9" s="8">
        <v>8.4737390000000001</v>
      </c>
      <c r="K9" s="8">
        <v>25.451953</v>
      </c>
      <c r="L9" s="12">
        <f t="shared" si="0"/>
        <v>108.67770499999999</v>
      </c>
      <c r="M9" s="5">
        <f t="shared" si="1"/>
        <v>25.451953</v>
      </c>
      <c r="N9" s="11">
        <f t="shared" si="2"/>
        <v>15.493930000000001</v>
      </c>
      <c r="O9" s="10"/>
      <c r="P9" s="14">
        <v>8.8309689999999996</v>
      </c>
      <c r="Q9" s="5">
        <v>29.728909999999999</v>
      </c>
      <c r="R9" s="8">
        <v>3.554262</v>
      </c>
      <c r="S9" s="8">
        <v>12.541786</v>
      </c>
      <c r="T9" s="8">
        <v>3.8871150000000001</v>
      </c>
      <c r="U9" s="8">
        <v>11.805007</v>
      </c>
      <c r="V9" s="24"/>
      <c r="W9" s="12">
        <f t="shared" si="3"/>
        <v>49.712073000000004</v>
      </c>
      <c r="X9" s="12">
        <f t="shared" si="4"/>
        <v>11.805007</v>
      </c>
      <c r="Y9" s="12">
        <f t="shared" si="5"/>
        <v>8.8309689999999996</v>
      </c>
      <c r="AA9" s="67">
        <f t="shared" si="15"/>
        <v>0.45742659913548972</v>
      </c>
      <c r="AB9" s="67">
        <f t="shared" si="16"/>
        <v>0.4638153700818165</v>
      </c>
      <c r="AC9" s="67">
        <f t="shared" si="17"/>
        <v>0.56996314040401619</v>
      </c>
      <c r="AF9" s="67">
        <f t="shared" si="7"/>
        <v>2.1861430924435594</v>
      </c>
      <c r="AG9" s="67">
        <f t="shared" si="8"/>
        <v>2.1560303183217089</v>
      </c>
      <c r="AH9" s="67">
        <f t="shared" si="9"/>
        <v>1.7544994212979348</v>
      </c>
      <c r="AJ9" s="14"/>
      <c r="AK9" s="5"/>
      <c r="AL9" s="8"/>
      <c r="AM9" s="8"/>
      <c r="AN9" s="8"/>
      <c r="AO9" s="8"/>
      <c r="AP9" s="84"/>
      <c r="AQ9" s="12">
        <f t="shared" si="10"/>
        <v>0</v>
      </c>
      <c r="AR9" s="12">
        <f t="shared" si="11"/>
        <v>0</v>
      </c>
      <c r="AS9" s="12">
        <f t="shared" si="12"/>
        <v>0</v>
      </c>
    </row>
    <row r="10" spans="1:45" s="21" customFormat="1" x14ac:dyDescent="0.3">
      <c r="A10" s="13" t="s">
        <v>15</v>
      </c>
      <c r="B10" s="5" t="s">
        <v>198</v>
      </c>
      <c r="C10" s="8">
        <v>4</v>
      </c>
      <c r="D10" s="8">
        <v>2007</v>
      </c>
      <c r="E10" s="8" t="s">
        <v>38</v>
      </c>
      <c r="F10" s="14">
        <v>18.985869999999998</v>
      </c>
      <c r="G10" s="5">
        <v>93.484579999999994</v>
      </c>
      <c r="H10" s="8">
        <v>9.5214990000000004</v>
      </c>
      <c r="I10" s="8">
        <v>30.714423</v>
      </c>
      <c r="J10" s="8">
        <v>11.343723000000001</v>
      </c>
      <c r="K10" s="8">
        <v>33.502177000000003</v>
      </c>
      <c r="L10" s="12">
        <f t="shared" si="0"/>
        <v>145.06422500000002</v>
      </c>
      <c r="M10" s="5">
        <f t="shared" si="1"/>
        <v>33.502177000000003</v>
      </c>
      <c r="N10" s="11">
        <f t="shared" si="2"/>
        <v>18.985869999999998</v>
      </c>
      <c r="O10" s="10"/>
      <c r="P10" s="14">
        <v>10.556122</v>
      </c>
      <c r="Q10" s="5">
        <v>38.709919999999997</v>
      </c>
      <c r="R10" s="8">
        <v>4.4548439999999996</v>
      </c>
      <c r="S10" s="8">
        <v>15.432617</v>
      </c>
      <c r="T10" s="8">
        <v>4.9568000000000003</v>
      </c>
      <c r="U10" s="8">
        <v>15.078908</v>
      </c>
      <c r="V10" s="24"/>
      <c r="W10" s="12">
        <f t="shared" si="3"/>
        <v>63.554181</v>
      </c>
      <c r="X10" s="12">
        <f t="shared" si="4"/>
        <v>15.078908</v>
      </c>
      <c r="Y10" s="12">
        <f t="shared" si="5"/>
        <v>10.556122</v>
      </c>
      <c r="AA10" s="67">
        <f t="shared" si="15"/>
        <v>0.43811064375106951</v>
      </c>
      <c r="AB10" s="67">
        <f t="shared" si="16"/>
        <v>0.45008740775263645</v>
      </c>
      <c r="AC10" s="67">
        <f t="shared" si="17"/>
        <v>0.55599885599132415</v>
      </c>
      <c r="AF10" s="67">
        <f t="shared" si="7"/>
        <v>2.2825284303482727</v>
      </c>
      <c r="AG10" s="67">
        <f t="shared" si="8"/>
        <v>2.2217906628251862</v>
      </c>
      <c r="AH10" s="67">
        <f t="shared" si="9"/>
        <v>1.798564851751429</v>
      </c>
      <c r="AJ10" s="14"/>
      <c r="AK10" s="5"/>
      <c r="AL10" s="8"/>
      <c r="AM10" s="8"/>
      <c r="AN10" s="8"/>
      <c r="AO10" s="8"/>
      <c r="AP10" s="84"/>
      <c r="AQ10" s="12">
        <f t="shared" si="10"/>
        <v>0</v>
      </c>
      <c r="AR10" s="12">
        <f t="shared" si="11"/>
        <v>0</v>
      </c>
      <c r="AS10" s="12">
        <f t="shared" si="12"/>
        <v>0</v>
      </c>
    </row>
    <row r="11" spans="1:45" s="21" customFormat="1" x14ac:dyDescent="0.3">
      <c r="A11" s="13" t="s">
        <v>15</v>
      </c>
      <c r="B11" s="5" t="s">
        <v>199</v>
      </c>
      <c r="C11" s="8">
        <v>5</v>
      </c>
      <c r="D11" s="8">
        <v>2010</v>
      </c>
      <c r="E11" s="8" t="s">
        <v>38</v>
      </c>
      <c r="F11" s="14">
        <v>20.90372</v>
      </c>
      <c r="G11" s="5">
        <v>108.23775999999999</v>
      </c>
      <c r="H11" s="8">
        <v>10.811083999999999</v>
      </c>
      <c r="I11" s="8">
        <v>34.411808999999998</v>
      </c>
      <c r="J11" s="8">
        <v>13.048719999999999</v>
      </c>
      <c r="K11" s="8">
        <v>38.129297000000001</v>
      </c>
      <c r="L11" s="12">
        <f t="shared" si="0"/>
        <v>166.50937299999998</v>
      </c>
      <c r="M11" s="5">
        <f t="shared" si="1"/>
        <v>38.129297000000001</v>
      </c>
      <c r="N11" s="11">
        <f t="shared" si="2"/>
        <v>20.90372</v>
      </c>
      <c r="O11" s="10"/>
      <c r="P11" s="14">
        <v>16.961155999999999</v>
      </c>
      <c r="Q11" s="5">
        <v>78.7911</v>
      </c>
      <c r="R11" s="8">
        <v>8.2121250000000003</v>
      </c>
      <c r="S11" s="8">
        <v>26.891870999999998</v>
      </c>
      <c r="T11" s="8">
        <v>9.6422070000000009</v>
      </c>
      <c r="U11" s="8">
        <v>28.771343999999999</v>
      </c>
      <c r="V11" s="24"/>
      <c r="W11" s="12">
        <f t="shared" si="3"/>
        <v>123.53730299999999</v>
      </c>
      <c r="X11" s="12">
        <f t="shared" si="4"/>
        <v>28.771343999999999</v>
      </c>
      <c r="Y11" s="12">
        <f t="shared" si="5"/>
        <v>16.961155999999999</v>
      </c>
      <c r="AA11" s="23">
        <f t="shared" si="15"/>
        <v>0.74192401769478766</v>
      </c>
      <c r="AB11" s="23">
        <f t="shared" si="16"/>
        <v>0.75457315669890268</v>
      </c>
      <c r="AC11" s="23">
        <f t="shared" si="17"/>
        <v>0.81139414420017097</v>
      </c>
      <c r="AF11" s="67">
        <f t="shared" si="7"/>
        <v>1.3478469171372471</v>
      </c>
      <c r="AG11" s="67">
        <f t="shared" si="8"/>
        <v>1.3252525498982599</v>
      </c>
      <c r="AH11" s="67">
        <f t="shared" si="9"/>
        <v>1.2324466563481877</v>
      </c>
      <c r="AJ11" s="14"/>
      <c r="AK11" s="5"/>
      <c r="AL11" s="8"/>
      <c r="AM11" s="8"/>
      <c r="AN11" s="8"/>
      <c r="AO11" s="8"/>
      <c r="AP11" s="84"/>
      <c r="AQ11" s="12">
        <f t="shared" si="10"/>
        <v>0</v>
      </c>
      <c r="AR11" s="12">
        <f t="shared" si="11"/>
        <v>0</v>
      </c>
      <c r="AS11" s="12">
        <f t="shared" si="12"/>
        <v>0</v>
      </c>
    </row>
    <row r="12" spans="1:45" s="22" customFormat="1" x14ac:dyDescent="0.3">
      <c r="A12" s="45" t="s">
        <v>15</v>
      </c>
      <c r="B12" s="46" t="s">
        <v>200</v>
      </c>
      <c r="C12" s="47">
        <v>6</v>
      </c>
      <c r="D12" s="47">
        <v>2020</v>
      </c>
      <c r="E12" s="47" t="s">
        <v>38</v>
      </c>
      <c r="F12" s="48">
        <v>28.466830000000002</v>
      </c>
      <c r="G12" s="46">
        <v>173.88919000000001</v>
      </c>
      <c r="H12" s="47">
        <v>16.331099999999999</v>
      </c>
      <c r="I12" s="47">
        <v>49.634189999999997</v>
      </c>
      <c r="J12" s="47">
        <v>20.626884</v>
      </c>
      <c r="K12" s="47">
        <v>57.536594999999998</v>
      </c>
      <c r="L12" s="12">
        <f t="shared" si="0"/>
        <v>260.48136399999999</v>
      </c>
      <c r="M12" s="5">
        <f t="shared" si="1"/>
        <v>57.536594999999998</v>
      </c>
      <c r="N12" s="11">
        <f t="shared" si="2"/>
        <v>28.466830000000002</v>
      </c>
      <c r="O12" s="10"/>
      <c r="P12" s="48">
        <v>17.795705000000002</v>
      </c>
      <c r="Q12" s="46">
        <v>84.735730000000004</v>
      </c>
      <c r="R12" s="47">
        <v>8.7451939999999997</v>
      </c>
      <c r="S12" s="47">
        <v>28.457001999999999</v>
      </c>
      <c r="T12" s="47">
        <v>10.331144</v>
      </c>
      <c r="U12" s="47">
        <v>30.701082</v>
      </c>
      <c r="V12" s="24"/>
      <c r="W12" s="12">
        <f t="shared" si="3"/>
        <v>132.26907</v>
      </c>
      <c r="X12" s="12">
        <f t="shared" si="4"/>
        <v>30.701082</v>
      </c>
      <c r="Y12" s="12">
        <f t="shared" si="5"/>
        <v>17.795705000000002</v>
      </c>
      <c r="AA12" s="23">
        <f t="shared" si="15"/>
        <v>0.50778707531645151</v>
      </c>
      <c r="AB12" s="23">
        <f t="shared" si="16"/>
        <v>0.53359226419290195</v>
      </c>
      <c r="AC12" s="23">
        <f t="shared" si="17"/>
        <v>0.62513827496774321</v>
      </c>
      <c r="AF12" s="67">
        <f t="shared" ref="AF12" si="18">L12/W12</f>
        <v>1.9693293677803887</v>
      </c>
      <c r="AG12" s="67">
        <f t="shared" ref="AG12" si="19">M12/X12</f>
        <v>1.8740901379306436</v>
      </c>
      <c r="AH12" s="67">
        <f t="shared" ref="AH12" si="20">N12/Y12</f>
        <v>1.5996460943806383</v>
      </c>
      <c r="AJ12" s="48"/>
      <c r="AK12" s="46"/>
      <c r="AL12" s="47"/>
      <c r="AM12" s="47"/>
      <c r="AN12" s="47"/>
      <c r="AO12" s="47"/>
      <c r="AP12" s="84"/>
      <c r="AQ12" s="12">
        <f t="shared" si="10"/>
        <v>0</v>
      </c>
      <c r="AR12" s="12">
        <f t="shared" si="11"/>
        <v>0</v>
      </c>
      <c r="AS12" s="12">
        <f t="shared" si="12"/>
        <v>0</v>
      </c>
    </row>
    <row r="13" spans="1:45" s="60" customFormat="1" x14ac:dyDescent="0.3">
      <c r="A13" s="59" t="s">
        <v>16</v>
      </c>
      <c r="B13" s="60">
        <v>3</v>
      </c>
      <c r="C13" s="61">
        <v>6</v>
      </c>
      <c r="D13" s="61">
        <v>2020</v>
      </c>
      <c r="E13" s="61" t="s">
        <v>38</v>
      </c>
      <c r="F13" s="62">
        <v>28.466830000000002</v>
      </c>
      <c r="G13" s="60">
        <v>173.88919000000001</v>
      </c>
      <c r="H13" s="61">
        <v>16.331099999999999</v>
      </c>
      <c r="I13" s="61">
        <v>49.634189999999997</v>
      </c>
      <c r="J13" s="61">
        <v>20.626884</v>
      </c>
      <c r="K13" s="61">
        <v>57.536594999999998</v>
      </c>
      <c r="L13" s="12">
        <f t="shared" si="0"/>
        <v>260.48136399999999</v>
      </c>
      <c r="M13" s="5">
        <f t="shared" si="1"/>
        <v>57.536594999999998</v>
      </c>
      <c r="N13" s="11">
        <f t="shared" si="2"/>
        <v>28.466830000000002</v>
      </c>
      <c r="O13" s="65"/>
      <c r="T13" s="61"/>
      <c r="U13" s="61"/>
      <c r="V13" s="65"/>
      <c r="W13" s="63"/>
      <c r="Y13" s="64"/>
      <c r="Z13" s="65"/>
      <c r="AA13" s="68"/>
      <c r="AB13" s="68"/>
      <c r="AC13" s="69"/>
      <c r="AD13" s="66"/>
      <c r="AE13" s="66"/>
      <c r="AF13" s="66"/>
      <c r="AG13" s="66"/>
      <c r="AH13" s="66"/>
      <c r="AI13" s="66"/>
      <c r="AJ13" s="66"/>
      <c r="AK13" s="66"/>
      <c r="AL13" s="66"/>
      <c r="AM13" s="66"/>
      <c r="AN13" s="66"/>
      <c r="AO13" s="66"/>
      <c r="AP13" s="66"/>
      <c r="AQ13" s="66"/>
      <c r="AR13" s="66"/>
      <c r="AS13" s="66"/>
    </row>
    <row r="14" spans="1:45" x14ac:dyDescent="0.3">
      <c r="A14" s="13" t="s">
        <v>34</v>
      </c>
      <c r="B14" s="8">
        <v>4</v>
      </c>
      <c r="C14" s="8">
        <v>1</v>
      </c>
      <c r="D14" s="8">
        <v>1987</v>
      </c>
      <c r="E14" s="8" t="s">
        <v>38</v>
      </c>
      <c r="F14" s="14">
        <v>5.2090050000000003</v>
      </c>
      <c r="G14" s="5">
        <v>13.763260000000001</v>
      </c>
      <c r="H14" s="8">
        <v>1.8465929999999999</v>
      </c>
      <c r="I14" s="8">
        <v>6.825869</v>
      </c>
      <c r="J14" s="8">
        <v>1.9360489999999999</v>
      </c>
      <c r="K14" s="8">
        <v>5.7205029999999999</v>
      </c>
      <c r="L14" s="12">
        <f t="shared" si="0"/>
        <v>24.371771000000003</v>
      </c>
      <c r="M14" s="5">
        <f t="shared" si="1"/>
        <v>5.7205029999999999</v>
      </c>
      <c r="N14" s="11">
        <f t="shared" si="2"/>
        <v>5.2090050000000003</v>
      </c>
      <c r="P14" s="14"/>
      <c r="Q14" s="5"/>
      <c r="R14" s="8"/>
      <c r="S14" s="8"/>
      <c r="T14" s="8"/>
      <c r="U14" s="8"/>
      <c r="W14" s="12"/>
      <c r="X14" s="5"/>
      <c r="Y14" s="11"/>
      <c r="AA14" s="2"/>
      <c r="AB14" s="2"/>
      <c r="AC14" s="2"/>
    </row>
    <row r="15" spans="1:45" x14ac:dyDescent="0.3">
      <c r="A15" s="13" t="s">
        <v>17</v>
      </c>
      <c r="B15" s="8">
        <v>5</v>
      </c>
      <c r="C15" s="8">
        <v>2</v>
      </c>
      <c r="D15" s="8">
        <v>1993</v>
      </c>
      <c r="E15" s="8" t="s">
        <v>38</v>
      </c>
      <c r="F15" s="14">
        <v>5.3077490000000003</v>
      </c>
      <c r="G15" s="5">
        <v>14.141679999999999</v>
      </c>
      <c r="H15" s="8">
        <v>1.889481</v>
      </c>
      <c r="I15" s="8">
        <v>6.9742329999999999</v>
      </c>
      <c r="J15" s="8">
        <v>1.983565</v>
      </c>
      <c r="K15" s="8">
        <v>5.8694030000000001</v>
      </c>
      <c r="L15" s="12">
        <f t="shared" si="0"/>
        <v>24.988958999999994</v>
      </c>
      <c r="M15" s="5">
        <f t="shared" si="1"/>
        <v>5.8694030000000001</v>
      </c>
      <c r="N15" s="11">
        <f t="shared" si="2"/>
        <v>5.3077490000000003</v>
      </c>
      <c r="P15" s="14"/>
      <c r="Q15" s="5"/>
      <c r="R15" s="8"/>
      <c r="S15" s="8"/>
      <c r="T15" s="8"/>
      <c r="U15" s="8"/>
      <c r="W15" s="12"/>
      <c r="X15" s="5"/>
      <c r="Y15" s="11"/>
    </row>
    <row r="16" spans="1:45" x14ac:dyDescent="0.3">
      <c r="A16" s="13" t="s">
        <v>18</v>
      </c>
      <c r="B16" s="8">
        <v>6</v>
      </c>
      <c r="C16" s="8">
        <v>3</v>
      </c>
      <c r="D16" s="8">
        <v>2001</v>
      </c>
      <c r="E16" s="8" t="s">
        <v>38</v>
      </c>
      <c r="F16" s="14">
        <v>7.0171000000000001</v>
      </c>
      <c r="G16" s="5">
        <v>21.21547</v>
      </c>
      <c r="H16" s="8">
        <v>2.6658780000000002</v>
      </c>
      <c r="I16" s="8">
        <v>9.6130279999999999</v>
      </c>
      <c r="J16" s="8">
        <v>2.857917</v>
      </c>
      <c r="K16" s="8">
        <v>8.6080410000000001</v>
      </c>
      <c r="L16" s="12">
        <f t="shared" si="0"/>
        <v>36.352293000000003</v>
      </c>
      <c r="M16" s="5">
        <f t="shared" si="1"/>
        <v>8.6080410000000001</v>
      </c>
      <c r="N16" s="11">
        <f t="shared" si="2"/>
        <v>7.0171000000000001</v>
      </c>
      <c r="P16" s="14"/>
      <c r="Q16" s="5"/>
      <c r="R16" s="8"/>
      <c r="S16" s="8"/>
      <c r="T16" s="8"/>
      <c r="U16" s="8"/>
      <c r="W16" s="12"/>
      <c r="X16" s="5"/>
      <c r="Y16" s="11"/>
    </row>
    <row r="17" spans="1:25" x14ac:dyDescent="0.3">
      <c r="A17" s="13" t="s">
        <v>35</v>
      </c>
      <c r="B17" s="8">
        <v>7</v>
      </c>
      <c r="C17" s="8">
        <v>4</v>
      </c>
      <c r="D17" s="8">
        <v>2007</v>
      </c>
      <c r="E17" s="8" t="s">
        <v>38</v>
      </c>
      <c r="F17" s="14">
        <v>7.3640030000000003</v>
      </c>
      <c r="G17" s="5">
        <v>22.766439999999999</v>
      </c>
      <c r="H17" s="8">
        <v>2.8308719999999998</v>
      </c>
      <c r="I17" s="8">
        <v>10.163588000000001</v>
      </c>
      <c r="J17" s="8">
        <v>3.0469080000000002</v>
      </c>
      <c r="K17" s="8">
        <v>9.1979880000000005</v>
      </c>
      <c r="L17" s="12">
        <f t="shared" si="0"/>
        <v>38.807808000000001</v>
      </c>
      <c r="M17" s="5">
        <f t="shared" si="1"/>
        <v>9.1979880000000005</v>
      </c>
      <c r="N17" s="11">
        <f t="shared" si="2"/>
        <v>7.3640030000000003</v>
      </c>
      <c r="P17" s="14"/>
      <c r="Q17" s="5"/>
      <c r="R17" s="8"/>
      <c r="S17" s="8"/>
      <c r="T17" s="8"/>
      <c r="U17" s="8"/>
      <c r="W17" s="12"/>
      <c r="X17" s="5"/>
      <c r="Y17" s="11"/>
    </row>
    <row r="18" spans="1:25" x14ac:dyDescent="0.3">
      <c r="A18" s="13" t="s">
        <v>19</v>
      </c>
      <c r="B18" s="8">
        <v>8</v>
      </c>
      <c r="C18" s="8">
        <v>5</v>
      </c>
      <c r="D18" s="8">
        <v>2010</v>
      </c>
      <c r="E18" s="8" t="s">
        <v>38</v>
      </c>
      <c r="F18" s="14">
        <v>5.2090050000000003</v>
      </c>
      <c r="G18" s="5">
        <v>13.763260000000001</v>
      </c>
      <c r="H18" s="8">
        <v>1.8465929999999999</v>
      </c>
      <c r="I18" s="8">
        <v>6.825869</v>
      </c>
      <c r="J18" s="8">
        <v>1.9360489999999999</v>
      </c>
      <c r="K18" s="8">
        <v>5.7205029999999999</v>
      </c>
      <c r="L18" s="12">
        <f t="shared" si="0"/>
        <v>24.371771000000003</v>
      </c>
      <c r="M18" s="5">
        <f t="shared" si="1"/>
        <v>5.7205029999999999</v>
      </c>
      <c r="N18" s="11">
        <f t="shared" si="2"/>
        <v>5.2090050000000003</v>
      </c>
      <c r="P18" s="14"/>
      <c r="Q18" s="5"/>
      <c r="R18" s="8"/>
      <c r="S18" s="8"/>
      <c r="T18" s="8"/>
      <c r="U18" s="8"/>
      <c r="W18" s="12"/>
      <c r="X18" s="5"/>
      <c r="Y18" s="11"/>
    </row>
    <row r="19" spans="1:25" x14ac:dyDescent="0.3">
      <c r="A19" s="13" t="s">
        <v>20</v>
      </c>
      <c r="B19" s="8">
        <v>9</v>
      </c>
      <c r="C19" s="8">
        <v>6</v>
      </c>
      <c r="D19" s="8">
        <v>2020</v>
      </c>
      <c r="E19" s="8" t="s">
        <v>38</v>
      </c>
      <c r="F19" s="14">
        <v>7.2474670000000003</v>
      </c>
      <c r="G19" s="5">
        <v>22.241240000000001</v>
      </c>
      <c r="H19" s="8">
        <v>2.7751769999999998</v>
      </c>
      <c r="I19" s="8">
        <v>9.9781080000000006</v>
      </c>
      <c r="J19" s="8">
        <v>2.9829979999999998</v>
      </c>
      <c r="K19" s="8">
        <v>8.9986110000000004</v>
      </c>
      <c r="L19" s="12">
        <f t="shared" si="0"/>
        <v>37.977523000000005</v>
      </c>
      <c r="M19" s="5">
        <f t="shared" si="1"/>
        <v>8.9986110000000004</v>
      </c>
      <c r="N19" s="11">
        <f t="shared" si="2"/>
        <v>7.2474670000000003</v>
      </c>
      <c r="P19" s="14"/>
      <c r="Q19" s="5"/>
      <c r="R19" s="8"/>
      <c r="S19" s="8"/>
      <c r="T19" s="8"/>
      <c r="U19" s="8"/>
      <c r="W19" s="12"/>
      <c r="X19" s="5"/>
      <c r="Y19" s="11"/>
    </row>
    <row r="20" spans="1:25" x14ac:dyDescent="0.3">
      <c r="A20" s="13" t="s">
        <v>21</v>
      </c>
      <c r="B20" s="8">
        <v>10</v>
      </c>
      <c r="C20" s="8">
        <v>1</v>
      </c>
      <c r="D20" s="8">
        <v>1989</v>
      </c>
      <c r="E20" s="8" t="s">
        <v>38</v>
      </c>
      <c r="F20" s="14">
        <v>6.7903669999999998</v>
      </c>
      <c r="G20" s="5">
        <v>20.22221</v>
      </c>
      <c r="H20" s="8">
        <v>2.5593469999999998</v>
      </c>
      <c r="I20" s="8">
        <v>9.255789</v>
      </c>
      <c r="J20" s="8">
        <v>2.736453</v>
      </c>
      <c r="K20" s="8">
        <v>8.2283410000000003</v>
      </c>
      <c r="L20" s="12">
        <f t="shared" si="0"/>
        <v>34.773798999999997</v>
      </c>
      <c r="M20" s="5">
        <f t="shared" si="1"/>
        <v>8.2283410000000003</v>
      </c>
      <c r="N20" s="11">
        <f t="shared" si="2"/>
        <v>6.7903669999999998</v>
      </c>
      <c r="P20" s="14"/>
      <c r="Q20" s="5"/>
      <c r="R20" s="8"/>
      <c r="S20" s="8"/>
      <c r="T20" s="8"/>
      <c r="U20" s="8"/>
      <c r="W20" s="12"/>
      <c r="X20" s="5"/>
      <c r="Y20" s="11"/>
    </row>
    <row r="21" spans="1:25" x14ac:dyDescent="0.3">
      <c r="A21" s="13" t="s">
        <v>22</v>
      </c>
      <c r="B21" s="8">
        <v>11</v>
      </c>
      <c r="C21" s="8">
        <v>2</v>
      </c>
      <c r="D21" s="8">
        <v>1993</v>
      </c>
      <c r="E21" s="8" t="s">
        <v>38</v>
      </c>
      <c r="F21" s="14">
        <v>8.0818670000000008</v>
      </c>
      <c r="G21" s="5">
        <v>26.093330000000002</v>
      </c>
      <c r="H21" s="8">
        <v>3.179783</v>
      </c>
      <c r="I21" s="8">
        <v>11.31757</v>
      </c>
      <c r="J21" s="8">
        <v>3.4498850000000001</v>
      </c>
      <c r="K21" s="8">
        <v>10.451845</v>
      </c>
      <c r="L21" s="12">
        <f t="shared" si="0"/>
        <v>44.040568</v>
      </c>
      <c r="M21" s="5">
        <f t="shared" si="1"/>
        <v>10.451845</v>
      </c>
      <c r="N21" s="11">
        <f t="shared" si="2"/>
        <v>8.0818670000000008</v>
      </c>
      <c r="O21" s="9"/>
      <c r="P21" s="14"/>
      <c r="Q21" s="5"/>
      <c r="R21" s="8"/>
      <c r="S21" s="8"/>
      <c r="T21" s="8"/>
      <c r="U21" s="8"/>
      <c r="W21" s="12"/>
      <c r="X21" s="5"/>
      <c r="Y21" s="11"/>
    </row>
    <row r="22" spans="1:25" x14ac:dyDescent="0.3">
      <c r="A22" s="13" t="s">
        <v>23</v>
      </c>
      <c r="B22" s="8">
        <v>12</v>
      </c>
      <c r="C22" s="8">
        <v>3</v>
      </c>
      <c r="D22" s="8">
        <v>2001</v>
      </c>
      <c r="E22" s="8" t="s">
        <v>38</v>
      </c>
      <c r="F22" s="14">
        <v>7.3640030000000003</v>
      </c>
      <c r="G22" s="5">
        <v>22.766439999999999</v>
      </c>
      <c r="H22" s="8">
        <v>2.8308719999999998</v>
      </c>
      <c r="I22" s="8">
        <v>10.163588000000001</v>
      </c>
      <c r="J22" s="8">
        <v>3.0469080000000002</v>
      </c>
      <c r="K22" s="8">
        <v>9.1979880000000005</v>
      </c>
      <c r="L22" s="12">
        <f t="shared" si="0"/>
        <v>38.807808000000001</v>
      </c>
      <c r="M22" s="5">
        <f t="shared" si="1"/>
        <v>9.1979880000000005</v>
      </c>
      <c r="N22" s="11">
        <f t="shared" si="2"/>
        <v>7.3640030000000003</v>
      </c>
      <c r="P22" s="14"/>
      <c r="Q22" s="5"/>
      <c r="R22" s="8"/>
      <c r="S22" s="8"/>
      <c r="T22" s="8"/>
      <c r="U22" s="8"/>
      <c r="W22" s="12"/>
      <c r="X22" s="5"/>
      <c r="Y22" s="11"/>
    </row>
    <row r="23" spans="1:25" x14ac:dyDescent="0.3">
      <c r="A23" s="13" t="s">
        <v>24</v>
      </c>
      <c r="B23" s="8">
        <v>13</v>
      </c>
      <c r="C23" s="8">
        <v>4</v>
      </c>
      <c r="D23" s="8">
        <v>2007</v>
      </c>
      <c r="E23" s="8" t="s">
        <v>38</v>
      </c>
      <c r="F23" s="14">
        <v>7.960026</v>
      </c>
      <c r="G23" s="8">
        <v>25.517679999999999</v>
      </c>
      <c r="H23" s="5">
        <v>3.119866</v>
      </c>
      <c r="I23" s="8">
        <v>11.120352</v>
      </c>
      <c r="J23" s="8">
        <v>3.3803719999999999</v>
      </c>
      <c r="K23" s="5">
        <v>10.235989999999999</v>
      </c>
      <c r="L23" s="12">
        <f t="shared" si="0"/>
        <v>43.138269999999999</v>
      </c>
      <c r="M23" s="5">
        <f t="shared" si="1"/>
        <v>10.235989999999999</v>
      </c>
      <c r="N23" s="11">
        <f t="shared" si="2"/>
        <v>7.960026</v>
      </c>
      <c r="O23" s="9"/>
      <c r="P23" s="14"/>
      <c r="Q23" s="8"/>
      <c r="R23" s="5"/>
      <c r="S23" s="8"/>
      <c r="T23" s="8"/>
      <c r="U23" s="5"/>
      <c r="W23" s="12"/>
      <c r="X23" s="5"/>
      <c r="Y23" s="11"/>
    </row>
    <row r="24" spans="1:25" x14ac:dyDescent="0.3">
      <c r="A24" s="13" t="s">
        <v>25</v>
      </c>
      <c r="B24" s="8">
        <v>14</v>
      </c>
      <c r="C24" s="8">
        <v>1</v>
      </c>
      <c r="D24" s="8">
        <v>1987</v>
      </c>
      <c r="E24" s="8" t="s">
        <v>38</v>
      </c>
      <c r="F24" s="14">
        <v>6.9032770000000001</v>
      </c>
      <c r="G24" s="8">
        <v>20.7148</v>
      </c>
      <c r="H24" s="5">
        <v>2.6122670000000001</v>
      </c>
      <c r="I24" s="8">
        <v>9.4334290000000003</v>
      </c>
      <c r="J24" s="5">
        <v>2.7967360000000001</v>
      </c>
      <c r="K24" s="5">
        <v>8.4168350000000007</v>
      </c>
      <c r="L24" s="12">
        <f t="shared" si="0"/>
        <v>35.557232000000006</v>
      </c>
      <c r="M24" s="5">
        <f t="shared" si="1"/>
        <v>8.4168350000000007</v>
      </c>
      <c r="N24" s="11">
        <f t="shared" si="2"/>
        <v>6.9032770000000001</v>
      </c>
      <c r="P24" s="14"/>
      <c r="Q24" s="8"/>
      <c r="R24" s="5"/>
      <c r="S24" s="8"/>
      <c r="T24" s="5"/>
      <c r="U24" s="5"/>
      <c r="W24" s="12"/>
      <c r="X24" s="5"/>
      <c r="Y24" s="11"/>
    </row>
    <row r="25" spans="1:25" x14ac:dyDescent="0.3">
      <c r="A25" s="13" t="s">
        <v>26</v>
      </c>
      <c r="B25" s="8">
        <v>15</v>
      </c>
      <c r="C25" s="8">
        <v>2</v>
      </c>
      <c r="D25" s="8">
        <v>1993</v>
      </c>
      <c r="E25" s="8" t="s">
        <v>38</v>
      </c>
      <c r="F25" s="14">
        <v>5.3077490000000003</v>
      </c>
      <c r="G25" s="8">
        <v>14.141679999999999</v>
      </c>
      <c r="H25" s="5">
        <v>1.889481</v>
      </c>
      <c r="I25" s="8">
        <v>6.9742329999999999</v>
      </c>
      <c r="J25" s="5">
        <v>1.983565</v>
      </c>
      <c r="K25" s="5">
        <v>5.8694030000000001</v>
      </c>
      <c r="L25" s="12">
        <f t="shared" si="0"/>
        <v>24.988958999999994</v>
      </c>
      <c r="M25" s="5">
        <f t="shared" si="1"/>
        <v>5.8694030000000001</v>
      </c>
      <c r="N25" s="11">
        <f t="shared" si="2"/>
        <v>5.3077490000000003</v>
      </c>
      <c r="P25" s="14"/>
      <c r="Q25" s="8"/>
      <c r="R25" s="5"/>
      <c r="S25" s="8"/>
      <c r="T25" s="5"/>
      <c r="U25" s="5"/>
      <c r="W25" s="12"/>
      <c r="X25" s="5"/>
      <c r="Y25" s="11"/>
    </row>
    <row r="26" spans="1:25" x14ac:dyDescent="0.3">
      <c r="A26" s="13" t="s">
        <v>27</v>
      </c>
      <c r="B26" s="8">
        <v>16</v>
      </c>
      <c r="C26" s="8">
        <v>3</v>
      </c>
      <c r="D26" s="8">
        <v>2001</v>
      </c>
      <c r="E26" s="8" t="s">
        <v>38</v>
      </c>
      <c r="F26" s="14">
        <v>8.7039930000000005</v>
      </c>
      <c r="G26" s="8">
        <v>29.101120000000002</v>
      </c>
      <c r="H26" s="5">
        <v>3.4900579999999999</v>
      </c>
      <c r="I26" s="8">
        <v>12.332891</v>
      </c>
      <c r="J26" s="5">
        <v>3.8118189999999998</v>
      </c>
      <c r="K26" s="5">
        <v>11.572561</v>
      </c>
      <c r="L26" s="12">
        <f t="shared" si="0"/>
        <v>48.735888000000003</v>
      </c>
      <c r="M26" s="5">
        <f t="shared" si="1"/>
        <v>11.572561</v>
      </c>
      <c r="N26" s="11">
        <f t="shared" si="2"/>
        <v>8.7039930000000005</v>
      </c>
      <c r="P26" s="14"/>
      <c r="Q26" s="8"/>
      <c r="R26" s="5"/>
      <c r="S26" s="8"/>
      <c r="T26" s="5"/>
      <c r="U26" s="5"/>
      <c r="W26" s="12"/>
      <c r="X26" s="5"/>
      <c r="Y26" s="11"/>
    </row>
    <row r="27" spans="1:25" x14ac:dyDescent="0.3">
      <c r="A27" s="13" t="s">
        <v>28</v>
      </c>
      <c r="B27" s="8">
        <v>17</v>
      </c>
      <c r="C27" s="8">
        <v>4</v>
      </c>
      <c r="D27" s="8">
        <v>2007</v>
      </c>
      <c r="E27" s="8" t="s">
        <v>38</v>
      </c>
      <c r="F27" s="14">
        <v>8.2045759999999994</v>
      </c>
      <c r="G27" s="8">
        <v>26.67755</v>
      </c>
      <c r="H27" s="5">
        <v>3.2404099999999998</v>
      </c>
      <c r="I27" s="8">
        <v>11.516738999999999</v>
      </c>
      <c r="J27" s="5">
        <v>3.520349</v>
      </c>
      <c r="K27" s="5">
        <v>10.670458999999999</v>
      </c>
      <c r="L27" s="12">
        <f t="shared" si="0"/>
        <v>44.955048000000005</v>
      </c>
      <c r="M27" s="5">
        <f t="shared" si="1"/>
        <v>10.670458999999999</v>
      </c>
      <c r="N27" s="11">
        <f t="shared" si="2"/>
        <v>8.2045759999999994</v>
      </c>
      <c r="P27" s="14"/>
      <c r="Q27" s="8"/>
      <c r="R27" s="5"/>
      <c r="S27" s="8"/>
      <c r="T27" s="5"/>
      <c r="U27" s="5"/>
      <c r="W27" s="12"/>
      <c r="X27" s="5"/>
      <c r="Y27" s="11"/>
    </row>
    <row r="28" spans="1:25" x14ac:dyDescent="0.3">
      <c r="A28" s="13" t="s">
        <v>30</v>
      </c>
      <c r="B28" s="8">
        <v>18</v>
      </c>
      <c r="C28" s="21">
        <v>5</v>
      </c>
      <c r="D28" s="21">
        <v>2010</v>
      </c>
      <c r="E28" s="8" t="s">
        <v>38</v>
      </c>
      <c r="F28" s="14">
        <v>7.5997570000000003</v>
      </c>
      <c r="G28" s="8">
        <v>23.841740000000001</v>
      </c>
      <c r="H28" s="5">
        <v>2.9443579999999998</v>
      </c>
      <c r="I28" s="8">
        <v>10.540423000000001</v>
      </c>
      <c r="J28" s="5">
        <v>3.177495</v>
      </c>
      <c r="K28" s="5">
        <v>9.6049509999999998</v>
      </c>
      <c r="L28" s="12">
        <f t="shared" si="0"/>
        <v>40.504016</v>
      </c>
      <c r="M28" s="5">
        <f t="shared" si="1"/>
        <v>9.6049509999999998</v>
      </c>
      <c r="N28" s="11">
        <f t="shared" si="2"/>
        <v>7.5997570000000003</v>
      </c>
      <c r="P28" s="14"/>
      <c r="Q28" s="8"/>
      <c r="R28" s="5"/>
      <c r="S28" s="8"/>
      <c r="T28" s="5"/>
      <c r="U28" s="5"/>
    </row>
    <row r="29" spans="1:25" x14ac:dyDescent="0.3">
      <c r="A29" s="13" t="s">
        <v>31</v>
      </c>
      <c r="B29" s="8">
        <v>19</v>
      </c>
      <c r="C29" s="21">
        <v>6</v>
      </c>
      <c r="D29" s="21">
        <v>2021</v>
      </c>
      <c r="E29" s="8" t="s">
        <v>38</v>
      </c>
      <c r="F29" s="14">
        <v>7.5997570000000003</v>
      </c>
      <c r="G29" s="8">
        <v>23.841740000000001</v>
      </c>
      <c r="H29" s="5">
        <v>2.9443579999999998</v>
      </c>
      <c r="I29" s="8">
        <v>10.540423000000001</v>
      </c>
      <c r="J29" s="5">
        <v>3.177495</v>
      </c>
      <c r="K29" s="5">
        <v>9.6049509999999998</v>
      </c>
      <c r="L29" s="12">
        <f t="shared" si="0"/>
        <v>40.504016</v>
      </c>
      <c r="M29" s="5">
        <f t="shared" si="1"/>
        <v>9.6049509999999998</v>
      </c>
      <c r="N29" s="11">
        <f t="shared" si="2"/>
        <v>7.5997570000000003</v>
      </c>
      <c r="P29" s="14"/>
      <c r="Q29" s="8"/>
      <c r="R29" s="5"/>
      <c r="S29" s="8"/>
      <c r="T29" s="5"/>
      <c r="U29" s="5"/>
    </row>
    <row r="30" spans="1:25" x14ac:dyDescent="0.3">
      <c r="A30" s="13" t="s">
        <v>29</v>
      </c>
      <c r="B30" s="8">
        <v>20</v>
      </c>
      <c r="C30" s="21">
        <v>1</v>
      </c>
      <c r="D30" s="21">
        <v>1987</v>
      </c>
      <c r="E30" s="8" t="s">
        <v>38</v>
      </c>
      <c r="F30" s="14">
        <v>6.567304</v>
      </c>
      <c r="G30" s="8">
        <v>19.261009999999999</v>
      </c>
      <c r="H30" s="5">
        <v>2.4555669999999998</v>
      </c>
      <c r="I30" s="8">
        <v>8.9063909999999993</v>
      </c>
      <c r="J30" s="5">
        <v>2.61856</v>
      </c>
      <c r="K30" s="5">
        <v>7.8594559999999998</v>
      </c>
      <c r="L30" s="12">
        <f t="shared" si="0"/>
        <v>33.241527999999995</v>
      </c>
      <c r="M30" s="5">
        <f t="shared" si="1"/>
        <v>7.8594559999999998</v>
      </c>
      <c r="N30" s="11">
        <f t="shared" si="2"/>
        <v>6.567304</v>
      </c>
      <c r="P30" s="14"/>
      <c r="Q30" s="8"/>
      <c r="R30" s="5"/>
      <c r="S30" s="8"/>
      <c r="T30" s="5"/>
      <c r="U30" s="5"/>
      <c r="W30" s="23">
        <f>W4*d_species!Q3/1000</f>
        <v>0</v>
      </c>
    </row>
    <row r="31" spans="1:25" x14ac:dyDescent="0.3">
      <c r="A31" s="13" t="s">
        <v>32</v>
      </c>
      <c r="B31" s="8">
        <v>21</v>
      </c>
      <c r="C31" s="21">
        <v>2</v>
      </c>
      <c r="D31" s="21">
        <v>1993</v>
      </c>
      <c r="E31" s="8" t="s">
        <v>38</v>
      </c>
      <c r="F31" s="14">
        <v>6.567304</v>
      </c>
      <c r="G31" s="8">
        <v>19.261009999999999</v>
      </c>
      <c r="H31" s="5">
        <v>2.4555669999999998</v>
      </c>
      <c r="I31" s="8">
        <v>8.9063909999999993</v>
      </c>
      <c r="J31" s="5">
        <v>2.61856</v>
      </c>
      <c r="K31" s="5">
        <v>7.8594559999999998</v>
      </c>
      <c r="M31" s="5">
        <f t="shared" si="1"/>
        <v>7.8594559999999998</v>
      </c>
      <c r="N31" s="11">
        <f t="shared" si="2"/>
        <v>6.567304</v>
      </c>
      <c r="P31" s="14"/>
      <c r="Q31" s="8"/>
      <c r="R31" s="5"/>
      <c r="S31" s="8"/>
      <c r="T31" s="5"/>
      <c r="U31" s="5"/>
    </row>
    <row r="32" spans="1:25" x14ac:dyDescent="0.3">
      <c r="A32" s="13" t="s">
        <v>36</v>
      </c>
      <c r="B32" s="8">
        <v>22</v>
      </c>
      <c r="C32" s="21">
        <v>3</v>
      </c>
      <c r="D32" s="21">
        <v>2001</v>
      </c>
      <c r="E32" s="8" t="s">
        <v>38</v>
      </c>
      <c r="F32" s="14">
        <v>8.5778610000000004</v>
      </c>
      <c r="G32" s="8">
        <v>28.482130000000002</v>
      </c>
      <c r="H32" s="5">
        <v>3.4265720000000002</v>
      </c>
      <c r="I32" s="8">
        <v>12.125935999999999</v>
      </c>
      <c r="J32" s="5">
        <v>3.7374999999999998</v>
      </c>
      <c r="K32" s="5">
        <v>11.342884</v>
      </c>
      <c r="M32" s="5">
        <f t="shared" si="1"/>
        <v>11.342884</v>
      </c>
      <c r="N32" s="11">
        <f t="shared" si="2"/>
        <v>8.5778610000000004</v>
      </c>
      <c r="P32" s="14"/>
      <c r="Q32" s="8"/>
      <c r="R32" s="5"/>
      <c r="S32" s="8"/>
      <c r="T32" s="5"/>
      <c r="U32" s="5"/>
    </row>
    <row r="33" spans="1:21" x14ac:dyDescent="0.3">
      <c r="A33" s="13" t="s">
        <v>33</v>
      </c>
      <c r="B33" s="8">
        <v>23</v>
      </c>
      <c r="C33" s="21">
        <v>4</v>
      </c>
      <c r="D33" s="21">
        <v>2005</v>
      </c>
      <c r="E33" s="8" t="s">
        <v>38</v>
      </c>
      <c r="F33" s="14">
        <v>6.9032770000000001</v>
      </c>
      <c r="G33" s="8">
        <v>20.7148</v>
      </c>
      <c r="H33" s="5">
        <v>2.6122670000000001</v>
      </c>
      <c r="I33" s="8">
        <v>9.4334290000000003</v>
      </c>
      <c r="J33" s="5">
        <v>2.7967360000000001</v>
      </c>
      <c r="K33" s="5">
        <v>8.4168350000000007</v>
      </c>
      <c r="M33" s="5">
        <f t="shared" si="1"/>
        <v>8.4168350000000007</v>
      </c>
      <c r="N33" s="11">
        <f t="shared" si="2"/>
        <v>6.9032770000000001</v>
      </c>
      <c r="P33" s="14"/>
      <c r="Q33" s="8"/>
      <c r="R33" s="5"/>
      <c r="S33" s="8"/>
      <c r="T33" s="5"/>
      <c r="U33" s="5"/>
    </row>
    <row r="34" spans="1:21" x14ac:dyDescent="0.3">
      <c r="A34" s="13" t="s">
        <v>37</v>
      </c>
      <c r="B34" s="8">
        <v>24</v>
      </c>
      <c r="C34" s="21">
        <v>1</v>
      </c>
      <c r="D34" s="21">
        <v>1989</v>
      </c>
      <c r="E34" s="8" t="s">
        <v>38</v>
      </c>
      <c r="F34" s="14">
        <v>7.4814350000000003</v>
      </c>
      <c r="G34" s="8">
        <v>23.29992</v>
      </c>
      <c r="H34" s="5">
        <v>2.8872640000000001</v>
      </c>
      <c r="I34" s="8">
        <v>10.351027</v>
      </c>
      <c r="J34" s="5">
        <v>3.111739</v>
      </c>
      <c r="K34" s="5">
        <v>9.4000990000000009</v>
      </c>
      <c r="M34" s="5">
        <f t="shared" si="1"/>
        <v>9.4000990000000009</v>
      </c>
      <c r="N34" s="11">
        <f t="shared" si="2"/>
        <v>7.4814350000000003</v>
      </c>
      <c r="P34" s="14"/>
      <c r="Q34" s="8"/>
      <c r="R34" s="5"/>
      <c r="S34" s="8"/>
      <c r="T34" s="5"/>
      <c r="U34" s="5"/>
    </row>
    <row r="35" spans="1:21" x14ac:dyDescent="0.3">
      <c r="C35" s="21">
        <v>2</v>
      </c>
      <c r="D35" s="21">
        <v>1993</v>
      </c>
      <c r="M35" s="5">
        <f t="shared" si="1"/>
        <v>0</v>
      </c>
      <c r="N35" s="11">
        <f t="shared" si="2"/>
        <v>0</v>
      </c>
    </row>
    <row r="36" spans="1:21" x14ac:dyDescent="0.3">
      <c r="C36" s="21">
        <v>3</v>
      </c>
      <c r="D36" s="21">
        <v>2001</v>
      </c>
      <c r="M36" s="5">
        <f t="shared" si="1"/>
        <v>0</v>
      </c>
      <c r="N36" s="11">
        <f t="shared" si="2"/>
        <v>0</v>
      </c>
    </row>
    <row r="37" spans="1:21" x14ac:dyDescent="0.3">
      <c r="C37" s="21">
        <v>4</v>
      </c>
      <c r="D37" s="21">
        <v>2005</v>
      </c>
      <c r="M37" s="5">
        <f t="shared" si="1"/>
        <v>0</v>
      </c>
      <c r="N37" s="11">
        <f t="shared" si="2"/>
        <v>0</v>
      </c>
    </row>
    <row r="38" spans="1:21" x14ac:dyDescent="0.3">
      <c r="C38" s="21">
        <v>1</v>
      </c>
      <c r="D38" s="21">
        <v>1987</v>
      </c>
      <c r="M38" s="5">
        <f t="shared" si="1"/>
        <v>0</v>
      </c>
      <c r="N38" s="11">
        <f t="shared" si="2"/>
        <v>0</v>
      </c>
    </row>
    <row r="39" spans="1:21" x14ac:dyDescent="0.3">
      <c r="C39" s="21">
        <v>2</v>
      </c>
      <c r="D39" s="21">
        <v>1993</v>
      </c>
      <c r="M39" s="5">
        <f t="shared" si="1"/>
        <v>0</v>
      </c>
      <c r="N39" s="11">
        <f t="shared" si="2"/>
        <v>0</v>
      </c>
    </row>
    <row r="40" spans="1:21" x14ac:dyDescent="0.3">
      <c r="C40" s="21">
        <v>3</v>
      </c>
      <c r="D40" s="21">
        <v>2001</v>
      </c>
      <c r="M40" s="5">
        <f t="shared" si="1"/>
        <v>0</v>
      </c>
      <c r="N40" s="11">
        <f t="shared" si="2"/>
        <v>0</v>
      </c>
    </row>
    <row r="41" spans="1:21" x14ac:dyDescent="0.3">
      <c r="C41" s="21">
        <v>4</v>
      </c>
      <c r="D41" s="21">
        <v>2007</v>
      </c>
      <c r="M41" s="5">
        <f t="shared" si="1"/>
        <v>0</v>
      </c>
      <c r="N41" s="11">
        <f t="shared" si="2"/>
        <v>0</v>
      </c>
    </row>
    <row r="42" spans="1:21" x14ac:dyDescent="0.3">
      <c r="C42" s="21">
        <v>5</v>
      </c>
      <c r="D42" s="21">
        <v>2010</v>
      </c>
      <c r="M42" s="5">
        <f t="shared" si="1"/>
        <v>0</v>
      </c>
      <c r="N42" s="11">
        <f t="shared" si="2"/>
        <v>0</v>
      </c>
    </row>
    <row r="43" spans="1:21" x14ac:dyDescent="0.3">
      <c r="C43" s="21">
        <v>6</v>
      </c>
      <c r="D43" s="21">
        <v>2020</v>
      </c>
      <c r="M43" s="5">
        <f t="shared" si="1"/>
        <v>0</v>
      </c>
      <c r="N43" s="11">
        <f t="shared" si="2"/>
        <v>0</v>
      </c>
    </row>
    <row r="44" spans="1:21" x14ac:dyDescent="0.3">
      <c r="C44" s="21">
        <v>1</v>
      </c>
      <c r="D44" s="21">
        <v>1987</v>
      </c>
      <c r="M44" s="5">
        <f t="shared" si="1"/>
        <v>0</v>
      </c>
      <c r="N44" s="11">
        <f t="shared" si="2"/>
        <v>0</v>
      </c>
    </row>
    <row r="45" spans="1:21" x14ac:dyDescent="0.3">
      <c r="C45" s="21">
        <v>2</v>
      </c>
      <c r="D45" s="21">
        <v>1993</v>
      </c>
      <c r="M45" s="5">
        <f t="shared" si="1"/>
        <v>0</v>
      </c>
      <c r="N45" s="11">
        <f t="shared" si="2"/>
        <v>0</v>
      </c>
    </row>
    <row r="46" spans="1:21" x14ac:dyDescent="0.3">
      <c r="C46" s="21">
        <v>3</v>
      </c>
      <c r="D46" s="21">
        <v>2002</v>
      </c>
      <c r="M46" s="5">
        <f t="shared" si="1"/>
        <v>0</v>
      </c>
      <c r="N46" s="11">
        <f t="shared" si="2"/>
        <v>0</v>
      </c>
    </row>
    <row r="47" spans="1:21" x14ac:dyDescent="0.3">
      <c r="C47" s="21">
        <v>4</v>
      </c>
      <c r="D47" s="21">
        <v>2007</v>
      </c>
      <c r="M47" s="5">
        <f t="shared" si="1"/>
        <v>0</v>
      </c>
      <c r="N47" s="11">
        <f t="shared" si="2"/>
        <v>0</v>
      </c>
    </row>
    <row r="48" spans="1:21" x14ac:dyDescent="0.3">
      <c r="C48" s="21">
        <v>5</v>
      </c>
      <c r="D48" s="21">
        <v>2010</v>
      </c>
      <c r="M48" s="5">
        <f t="shared" si="1"/>
        <v>0</v>
      </c>
      <c r="N48" s="11">
        <f t="shared" si="2"/>
        <v>0</v>
      </c>
    </row>
    <row r="49" spans="3:14" x14ac:dyDescent="0.3">
      <c r="C49" s="21">
        <v>6</v>
      </c>
      <c r="D49" s="21">
        <v>2020</v>
      </c>
      <c r="M49" s="5">
        <f t="shared" si="1"/>
        <v>0</v>
      </c>
      <c r="N49" s="11">
        <f t="shared" si="2"/>
        <v>0</v>
      </c>
    </row>
    <row r="50" spans="3:14" x14ac:dyDescent="0.3">
      <c r="C50" s="21">
        <v>1</v>
      </c>
      <c r="D50" s="21">
        <v>1987</v>
      </c>
      <c r="M50" s="5">
        <f t="shared" si="1"/>
        <v>0</v>
      </c>
      <c r="N50" s="11">
        <f t="shared" si="2"/>
        <v>0</v>
      </c>
    </row>
    <row r="51" spans="3:14" x14ac:dyDescent="0.3">
      <c r="C51" s="21">
        <v>2</v>
      </c>
      <c r="D51" s="21">
        <v>1993</v>
      </c>
      <c r="M51" s="5">
        <f t="shared" si="1"/>
        <v>0</v>
      </c>
      <c r="N51" s="11">
        <f t="shared" si="2"/>
        <v>0</v>
      </c>
    </row>
    <row r="52" spans="3:14" x14ac:dyDescent="0.3">
      <c r="C52" s="21">
        <v>3</v>
      </c>
      <c r="D52" s="21">
        <v>2002</v>
      </c>
      <c r="M52" s="5">
        <f t="shared" si="1"/>
        <v>0</v>
      </c>
      <c r="N52" s="11">
        <f t="shared" si="2"/>
        <v>0</v>
      </c>
    </row>
    <row r="53" spans="3:14" x14ac:dyDescent="0.3">
      <c r="C53" s="21">
        <v>4</v>
      </c>
      <c r="D53" s="21">
        <v>2007</v>
      </c>
      <c r="M53" s="5">
        <f t="shared" si="1"/>
        <v>0</v>
      </c>
      <c r="N53" s="11">
        <f t="shared" si="2"/>
        <v>0</v>
      </c>
    </row>
    <row r="54" spans="3:14" x14ac:dyDescent="0.3">
      <c r="C54" s="21">
        <v>5</v>
      </c>
      <c r="D54" s="21">
        <v>2010</v>
      </c>
      <c r="M54" s="5">
        <f t="shared" si="1"/>
        <v>0</v>
      </c>
      <c r="N54" s="11">
        <f t="shared" si="2"/>
        <v>0</v>
      </c>
    </row>
    <row r="55" spans="3:14" x14ac:dyDescent="0.3">
      <c r="C55" s="21">
        <v>6</v>
      </c>
      <c r="D55" s="21">
        <v>2020</v>
      </c>
      <c r="M55" s="5">
        <f t="shared" si="1"/>
        <v>0</v>
      </c>
      <c r="N55" s="11">
        <f t="shared" si="2"/>
        <v>0</v>
      </c>
    </row>
    <row r="56" spans="3:14" x14ac:dyDescent="0.3">
      <c r="C56" s="21">
        <v>1</v>
      </c>
      <c r="D56" s="21">
        <v>1987</v>
      </c>
      <c r="M56" s="5">
        <f t="shared" si="1"/>
        <v>0</v>
      </c>
      <c r="N56" s="11">
        <f t="shared" si="2"/>
        <v>0</v>
      </c>
    </row>
    <row r="57" spans="3:14" x14ac:dyDescent="0.3">
      <c r="C57" s="21">
        <v>2</v>
      </c>
      <c r="D57" s="21">
        <v>1993</v>
      </c>
      <c r="M57" s="5">
        <f t="shared" si="1"/>
        <v>0</v>
      </c>
      <c r="N57" s="11">
        <f t="shared" si="2"/>
        <v>0</v>
      </c>
    </row>
    <row r="58" spans="3:14" x14ac:dyDescent="0.3">
      <c r="C58" s="21">
        <v>3</v>
      </c>
      <c r="D58" s="21">
        <v>2002</v>
      </c>
      <c r="M58" s="5">
        <f t="shared" si="1"/>
        <v>0</v>
      </c>
      <c r="N58" s="11">
        <f t="shared" si="2"/>
        <v>0</v>
      </c>
    </row>
    <row r="59" spans="3:14" x14ac:dyDescent="0.3">
      <c r="C59" s="21">
        <v>4</v>
      </c>
      <c r="D59" s="21">
        <v>2005</v>
      </c>
      <c r="M59" s="5">
        <f t="shared" si="1"/>
        <v>0</v>
      </c>
      <c r="N59" s="11">
        <f t="shared" si="2"/>
        <v>0</v>
      </c>
    </row>
    <row r="60" spans="3:14" x14ac:dyDescent="0.3">
      <c r="C60" s="21">
        <v>1</v>
      </c>
      <c r="D60" s="21">
        <v>1987</v>
      </c>
      <c r="M60" s="5">
        <f t="shared" si="1"/>
        <v>0</v>
      </c>
      <c r="N60" s="11">
        <f t="shared" si="2"/>
        <v>0</v>
      </c>
    </row>
    <row r="61" spans="3:14" x14ac:dyDescent="0.3">
      <c r="C61" s="21">
        <v>2</v>
      </c>
      <c r="D61" s="21">
        <v>1993</v>
      </c>
      <c r="M61" s="5">
        <f t="shared" si="1"/>
        <v>0</v>
      </c>
      <c r="N61" s="11">
        <f t="shared" si="2"/>
        <v>0</v>
      </c>
    </row>
    <row r="62" spans="3:14" x14ac:dyDescent="0.3">
      <c r="C62" s="21">
        <v>3</v>
      </c>
      <c r="D62" s="21">
        <v>2002</v>
      </c>
      <c r="M62" s="5">
        <f t="shared" si="1"/>
        <v>0</v>
      </c>
      <c r="N62" s="11">
        <f t="shared" si="2"/>
        <v>0</v>
      </c>
    </row>
    <row r="63" spans="3:14" x14ac:dyDescent="0.3">
      <c r="C63" s="21">
        <v>4</v>
      </c>
      <c r="D63" s="21">
        <v>2005</v>
      </c>
      <c r="M63" s="5">
        <f t="shared" si="1"/>
        <v>0</v>
      </c>
      <c r="N63" s="11">
        <f t="shared" si="2"/>
        <v>0</v>
      </c>
    </row>
    <row r="64" spans="3:14" x14ac:dyDescent="0.3">
      <c r="C64" s="21">
        <v>1</v>
      </c>
      <c r="D64" s="21">
        <v>1987</v>
      </c>
      <c r="M64" s="5">
        <f t="shared" si="1"/>
        <v>0</v>
      </c>
      <c r="N64" s="11">
        <f t="shared" si="2"/>
        <v>0</v>
      </c>
    </row>
    <row r="65" spans="3:14" x14ac:dyDescent="0.3">
      <c r="C65" s="21">
        <v>2</v>
      </c>
      <c r="D65" s="21">
        <v>1993</v>
      </c>
      <c r="M65" s="5">
        <f t="shared" si="1"/>
        <v>0</v>
      </c>
      <c r="N65" s="11">
        <f t="shared" si="2"/>
        <v>0</v>
      </c>
    </row>
    <row r="66" spans="3:14" x14ac:dyDescent="0.3">
      <c r="C66" s="21">
        <v>3</v>
      </c>
      <c r="D66" s="21">
        <v>2002</v>
      </c>
      <c r="M66" s="5">
        <f t="shared" si="1"/>
        <v>0</v>
      </c>
      <c r="N66" s="11">
        <f t="shared" si="2"/>
        <v>0</v>
      </c>
    </row>
    <row r="67" spans="3:14" x14ac:dyDescent="0.3">
      <c r="C67" s="21">
        <v>4</v>
      </c>
      <c r="D67" s="21">
        <v>2005</v>
      </c>
      <c r="M67" s="5">
        <f t="shared" si="1"/>
        <v>0</v>
      </c>
      <c r="N67" s="11">
        <f t="shared" si="2"/>
        <v>0</v>
      </c>
    </row>
    <row r="68" spans="3:14" x14ac:dyDescent="0.3">
      <c r="C68" s="21">
        <v>1</v>
      </c>
      <c r="D68" s="21">
        <v>1987</v>
      </c>
      <c r="M68" s="5">
        <f t="shared" ref="M68:M125" si="21">K68</f>
        <v>0</v>
      </c>
      <c r="N68" s="11">
        <f t="shared" ref="N68:N125" si="22">F68</f>
        <v>0</v>
      </c>
    </row>
    <row r="69" spans="3:14" x14ac:dyDescent="0.3">
      <c r="C69" s="21">
        <v>2</v>
      </c>
      <c r="D69" s="21">
        <v>1993</v>
      </c>
      <c r="M69" s="5">
        <f t="shared" si="21"/>
        <v>0</v>
      </c>
      <c r="N69" s="11">
        <f t="shared" si="22"/>
        <v>0</v>
      </c>
    </row>
    <row r="70" spans="3:14" x14ac:dyDescent="0.3">
      <c r="C70" s="21">
        <v>3</v>
      </c>
      <c r="D70" s="21">
        <v>2002</v>
      </c>
      <c r="M70" s="5">
        <f t="shared" si="21"/>
        <v>0</v>
      </c>
      <c r="N70" s="11">
        <f t="shared" si="22"/>
        <v>0</v>
      </c>
    </row>
    <row r="71" spans="3:14" x14ac:dyDescent="0.3">
      <c r="C71" s="21">
        <v>4</v>
      </c>
      <c r="D71" s="21">
        <v>2007</v>
      </c>
      <c r="M71" s="5">
        <f t="shared" si="21"/>
        <v>0</v>
      </c>
      <c r="N71" s="11">
        <f t="shared" si="22"/>
        <v>0</v>
      </c>
    </row>
    <row r="72" spans="3:14" x14ac:dyDescent="0.3">
      <c r="C72" s="21">
        <v>5</v>
      </c>
      <c r="D72" s="21">
        <v>2010</v>
      </c>
      <c r="M72" s="5">
        <f t="shared" si="21"/>
        <v>0</v>
      </c>
      <c r="N72" s="11">
        <f t="shared" si="22"/>
        <v>0</v>
      </c>
    </row>
    <row r="73" spans="3:14" x14ac:dyDescent="0.3">
      <c r="C73" s="21">
        <v>6</v>
      </c>
      <c r="D73" s="21">
        <v>2020</v>
      </c>
      <c r="M73" s="5">
        <f t="shared" si="21"/>
        <v>0</v>
      </c>
      <c r="N73" s="11">
        <f t="shared" si="22"/>
        <v>0</v>
      </c>
    </row>
    <row r="74" spans="3:14" x14ac:dyDescent="0.3">
      <c r="C74" s="21">
        <v>1</v>
      </c>
      <c r="D74" s="21">
        <v>1987</v>
      </c>
      <c r="M74" s="5">
        <f t="shared" si="21"/>
        <v>0</v>
      </c>
      <c r="N74" s="11">
        <f t="shared" si="22"/>
        <v>0</v>
      </c>
    </row>
    <row r="75" spans="3:14" x14ac:dyDescent="0.3">
      <c r="C75" s="21">
        <v>2</v>
      </c>
      <c r="D75" s="21">
        <v>1993</v>
      </c>
      <c r="M75" s="5">
        <f t="shared" si="21"/>
        <v>0</v>
      </c>
      <c r="N75" s="11">
        <f t="shared" si="22"/>
        <v>0</v>
      </c>
    </row>
    <row r="76" spans="3:14" x14ac:dyDescent="0.3">
      <c r="C76" s="21">
        <v>3</v>
      </c>
      <c r="D76" s="21">
        <v>2002</v>
      </c>
      <c r="M76" s="5">
        <f t="shared" si="21"/>
        <v>0</v>
      </c>
      <c r="N76" s="11">
        <f t="shared" si="22"/>
        <v>0</v>
      </c>
    </row>
    <row r="77" spans="3:14" x14ac:dyDescent="0.3">
      <c r="C77" s="21">
        <v>4</v>
      </c>
      <c r="D77" s="21">
        <v>2007</v>
      </c>
      <c r="M77" s="5">
        <f t="shared" si="21"/>
        <v>0</v>
      </c>
      <c r="N77" s="11">
        <f t="shared" si="22"/>
        <v>0</v>
      </c>
    </row>
    <row r="78" spans="3:14" x14ac:dyDescent="0.3">
      <c r="C78" s="21">
        <v>5</v>
      </c>
      <c r="D78" s="21">
        <v>2010</v>
      </c>
      <c r="M78" s="5">
        <f t="shared" si="21"/>
        <v>0</v>
      </c>
      <c r="N78" s="11">
        <f t="shared" si="22"/>
        <v>0</v>
      </c>
    </row>
    <row r="79" spans="3:14" x14ac:dyDescent="0.3">
      <c r="C79" s="21">
        <v>6</v>
      </c>
      <c r="D79" s="21">
        <v>2020</v>
      </c>
      <c r="M79" s="5">
        <f t="shared" si="21"/>
        <v>0</v>
      </c>
      <c r="N79" s="11">
        <f t="shared" si="22"/>
        <v>0</v>
      </c>
    </row>
    <row r="80" spans="3:14" x14ac:dyDescent="0.3">
      <c r="C80" s="21">
        <v>1</v>
      </c>
      <c r="D80" s="21">
        <v>1987</v>
      </c>
      <c r="M80" s="5">
        <f t="shared" si="21"/>
        <v>0</v>
      </c>
      <c r="N80" s="11">
        <f t="shared" si="22"/>
        <v>0</v>
      </c>
    </row>
    <row r="81" spans="3:14" x14ac:dyDescent="0.3">
      <c r="C81" s="21">
        <v>2</v>
      </c>
      <c r="D81" s="21">
        <v>1993</v>
      </c>
      <c r="M81" s="5">
        <f t="shared" si="21"/>
        <v>0</v>
      </c>
      <c r="N81" s="11">
        <f t="shared" si="22"/>
        <v>0</v>
      </c>
    </row>
    <row r="82" spans="3:14" x14ac:dyDescent="0.3">
      <c r="C82" s="21">
        <v>3</v>
      </c>
      <c r="D82" s="21">
        <v>2002</v>
      </c>
      <c r="M82" s="5">
        <f t="shared" si="21"/>
        <v>0</v>
      </c>
      <c r="N82" s="11">
        <f t="shared" si="22"/>
        <v>0</v>
      </c>
    </row>
    <row r="83" spans="3:14" x14ac:dyDescent="0.3">
      <c r="C83" s="21">
        <v>4</v>
      </c>
      <c r="D83" s="21">
        <v>2005</v>
      </c>
      <c r="M83" s="5">
        <f t="shared" si="21"/>
        <v>0</v>
      </c>
      <c r="N83" s="11">
        <f t="shared" si="22"/>
        <v>0</v>
      </c>
    </row>
    <row r="84" spans="3:14" x14ac:dyDescent="0.3">
      <c r="C84" s="21">
        <v>1</v>
      </c>
      <c r="D84" s="21">
        <v>1987</v>
      </c>
      <c r="M84" s="5">
        <f t="shared" si="21"/>
        <v>0</v>
      </c>
      <c r="N84" s="11">
        <f t="shared" si="22"/>
        <v>0</v>
      </c>
    </row>
    <row r="85" spans="3:14" x14ac:dyDescent="0.3">
      <c r="C85" s="21">
        <v>2</v>
      </c>
      <c r="D85" s="21">
        <v>1993</v>
      </c>
      <c r="M85" s="5">
        <f t="shared" si="21"/>
        <v>0</v>
      </c>
      <c r="N85" s="11">
        <f t="shared" si="22"/>
        <v>0</v>
      </c>
    </row>
    <row r="86" spans="3:14" x14ac:dyDescent="0.3">
      <c r="C86" s="21">
        <v>3</v>
      </c>
      <c r="D86" s="21">
        <v>2002</v>
      </c>
      <c r="M86" s="5">
        <f t="shared" si="21"/>
        <v>0</v>
      </c>
      <c r="N86" s="11">
        <f t="shared" si="22"/>
        <v>0</v>
      </c>
    </row>
    <row r="87" spans="3:14" x14ac:dyDescent="0.3">
      <c r="C87" s="21">
        <v>4</v>
      </c>
      <c r="D87" s="21">
        <v>2007</v>
      </c>
      <c r="M87" s="5">
        <f t="shared" si="21"/>
        <v>0</v>
      </c>
      <c r="N87" s="11">
        <f t="shared" si="22"/>
        <v>0</v>
      </c>
    </row>
    <row r="88" spans="3:14" x14ac:dyDescent="0.3">
      <c r="C88" s="21">
        <v>1</v>
      </c>
      <c r="D88" s="21">
        <v>1987</v>
      </c>
      <c r="M88" s="5">
        <f t="shared" si="21"/>
        <v>0</v>
      </c>
      <c r="N88" s="11">
        <f t="shared" si="22"/>
        <v>0</v>
      </c>
    </row>
    <row r="89" spans="3:14" x14ac:dyDescent="0.3">
      <c r="C89" s="21">
        <v>2</v>
      </c>
      <c r="D89" s="21">
        <v>1993</v>
      </c>
      <c r="M89" s="5">
        <f t="shared" si="21"/>
        <v>0</v>
      </c>
      <c r="N89" s="11">
        <f t="shared" si="22"/>
        <v>0</v>
      </c>
    </row>
    <row r="90" spans="3:14" x14ac:dyDescent="0.3">
      <c r="C90" s="21">
        <v>3</v>
      </c>
      <c r="D90" s="21">
        <v>2002</v>
      </c>
      <c r="M90" s="5">
        <f t="shared" si="21"/>
        <v>0</v>
      </c>
      <c r="N90" s="11">
        <f t="shared" si="22"/>
        <v>0</v>
      </c>
    </row>
    <row r="91" spans="3:14" x14ac:dyDescent="0.3">
      <c r="C91" s="21">
        <v>4</v>
      </c>
      <c r="D91" s="21">
        <v>2007</v>
      </c>
      <c r="M91" s="5">
        <f t="shared" si="21"/>
        <v>0</v>
      </c>
      <c r="N91" s="11">
        <f t="shared" si="22"/>
        <v>0</v>
      </c>
    </row>
    <row r="92" spans="3:14" x14ac:dyDescent="0.3">
      <c r="C92" s="21">
        <v>5</v>
      </c>
      <c r="D92" s="21">
        <v>2010</v>
      </c>
      <c r="M92" s="5">
        <f t="shared" si="21"/>
        <v>0</v>
      </c>
      <c r="N92" s="11">
        <f t="shared" si="22"/>
        <v>0</v>
      </c>
    </row>
    <row r="93" spans="3:14" x14ac:dyDescent="0.3">
      <c r="C93" s="21">
        <v>6</v>
      </c>
      <c r="D93" s="21">
        <v>2020</v>
      </c>
      <c r="M93" s="5">
        <f t="shared" si="21"/>
        <v>0</v>
      </c>
      <c r="N93" s="11">
        <f t="shared" si="22"/>
        <v>0</v>
      </c>
    </row>
    <row r="94" spans="3:14" x14ac:dyDescent="0.3">
      <c r="C94" s="21">
        <v>1</v>
      </c>
      <c r="D94" s="21">
        <v>1987</v>
      </c>
      <c r="M94" s="5">
        <f t="shared" si="21"/>
        <v>0</v>
      </c>
      <c r="N94" s="11">
        <f t="shared" si="22"/>
        <v>0</v>
      </c>
    </row>
    <row r="95" spans="3:14" x14ac:dyDescent="0.3">
      <c r="C95" s="21">
        <v>2</v>
      </c>
      <c r="D95" s="21">
        <v>1993</v>
      </c>
      <c r="M95" s="5">
        <f t="shared" si="21"/>
        <v>0</v>
      </c>
      <c r="N95" s="11">
        <f t="shared" si="22"/>
        <v>0</v>
      </c>
    </row>
    <row r="96" spans="3:14" x14ac:dyDescent="0.3">
      <c r="C96" s="21">
        <v>3</v>
      </c>
      <c r="D96" s="21">
        <v>2002</v>
      </c>
      <c r="M96" s="5">
        <f t="shared" si="21"/>
        <v>0</v>
      </c>
      <c r="N96" s="11">
        <f t="shared" si="22"/>
        <v>0</v>
      </c>
    </row>
    <row r="97" spans="3:14" x14ac:dyDescent="0.3">
      <c r="C97" s="21">
        <v>4</v>
      </c>
      <c r="D97" s="21">
        <v>2007</v>
      </c>
      <c r="M97" s="5">
        <f t="shared" si="21"/>
        <v>0</v>
      </c>
      <c r="N97" s="11">
        <f t="shared" si="22"/>
        <v>0</v>
      </c>
    </row>
    <row r="98" spans="3:14" x14ac:dyDescent="0.3">
      <c r="C98" s="21">
        <v>5</v>
      </c>
      <c r="D98" s="21">
        <v>2010</v>
      </c>
      <c r="M98" s="5">
        <f t="shared" si="21"/>
        <v>0</v>
      </c>
      <c r="N98" s="11">
        <f t="shared" si="22"/>
        <v>0</v>
      </c>
    </row>
    <row r="99" spans="3:14" x14ac:dyDescent="0.3">
      <c r="C99" s="21">
        <v>6</v>
      </c>
      <c r="D99" s="21">
        <v>2020</v>
      </c>
      <c r="M99" s="5">
        <f t="shared" si="21"/>
        <v>0</v>
      </c>
      <c r="N99" s="11">
        <f t="shared" si="22"/>
        <v>0</v>
      </c>
    </row>
    <row r="100" spans="3:14" x14ac:dyDescent="0.3">
      <c r="C100" s="21">
        <v>1</v>
      </c>
      <c r="D100" s="21">
        <v>1987</v>
      </c>
      <c r="M100" s="5">
        <f t="shared" si="21"/>
        <v>0</v>
      </c>
      <c r="N100" s="11">
        <f t="shared" si="22"/>
        <v>0</v>
      </c>
    </row>
    <row r="101" spans="3:14" x14ac:dyDescent="0.3">
      <c r="C101" s="21">
        <v>2</v>
      </c>
      <c r="D101" s="21">
        <v>1993</v>
      </c>
      <c r="M101" s="5">
        <f t="shared" si="21"/>
        <v>0</v>
      </c>
      <c r="N101" s="11">
        <f t="shared" si="22"/>
        <v>0</v>
      </c>
    </row>
    <row r="102" spans="3:14" x14ac:dyDescent="0.3">
      <c r="C102" s="21">
        <v>3</v>
      </c>
      <c r="D102" s="21">
        <v>2002</v>
      </c>
      <c r="M102" s="5">
        <f t="shared" si="21"/>
        <v>0</v>
      </c>
      <c r="N102" s="11">
        <f t="shared" si="22"/>
        <v>0</v>
      </c>
    </row>
    <row r="103" spans="3:14" x14ac:dyDescent="0.3">
      <c r="C103" s="21">
        <v>4</v>
      </c>
      <c r="D103" s="21">
        <v>2007</v>
      </c>
      <c r="M103" s="5">
        <f t="shared" si="21"/>
        <v>0</v>
      </c>
      <c r="N103" s="11">
        <f t="shared" si="22"/>
        <v>0</v>
      </c>
    </row>
    <row r="104" spans="3:14" x14ac:dyDescent="0.3">
      <c r="C104" s="21">
        <v>5</v>
      </c>
      <c r="D104" s="21">
        <v>2010</v>
      </c>
      <c r="M104" s="5">
        <f t="shared" si="21"/>
        <v>0</v>
      </c>
      <c r="N104" s="11">
        <f t="shared" si="22"/>
        <v>0</v>
      </c>
    </row>
    <row r="105" spans="3:14" x14ac:dyDescent="0.3">
      <c r="C105" s="21">
        <v>6</v>
      </c>
      <c r="D105" s="21">
        <v>2020</v>
      </c>
      <c r="M105" s="5">
        <f t="shared" si="21"/>
        <v>0</v>
      </c>
      <c r="N105" s="11">
        <f t="shared" si="22"/>
        <v>0</v>
      </c>
    </row>
    <row r="106" spans="3:14" x14ac:dyDescent="0.3">
      <c r="C106" s="21">
        <v>1</v>
      </c>
      <c r="D106" s="21">
        <v>1987</v>
      </c>
      <c r="M106" s="5">
        <f t="shared" si="21"/>
        <v>0</v>
      </c>
      <c r="N106" s="11">
        <f t="shared" si="22"/>
        <v>0</v>
      </c>
    </row>
    <row r="107" spans="3:14" x14ac:dyDescent="0.3">
      <c r="C107" s="21">
        <v>2</v>
      </c>
      <c r="D107" s="21">
        <v>1993</v>
      </c>
      <c r="M107" s="5">
        <f t="shared" si="21"/>
        <v>0</v>
      </c>
      <c r="N107" s="11">
        <f t="shared" si="22"/>
        <v>0</v>
      </c>
    </row>
    <row r="108" spans="3:14" x14ac:dyDescent="0.3">
      <c r="C108" s="21">
        <v>3</v>
      </c>
      <c r="D108" s="21">
        <v>2002</v>
      </c>
      <c r="M108" s="5">
        <f t="shared" si="21"/>
        <v>0</v>
      </c>
      <c r="N108" s="11">
        <f t="shared" si="22"/>
        <v>0</v>
      </c>
    </row>
    <row r="109" spans="3:14" x14ac:dyDescent="0.3">
      <c r="C109" s="21">
        <v>4</v>
      </c>
      <c r="D109" s="21">
        <v>2005</v>
      </c>
      <c r="M109" s="5">
        <f t="shared" si="21"/>
        <v>0</v>
      </c>
      <c r="N109" s="11">
        <f t="shared" si="22"/>
        <v>0</v>
      </c>
    </row>
    <row r="110" spans="3:14" x14ac:dyDescent="0.3">
      <c r="C110" s="21">
        <v>1</v>
      </c>
      <c r="D110" s="21">
        <v>1989</v>
      </c>
      <c r="M110" s="5">
        <f t="shared" si="21"/>
        <v>0</v>
      </c>
      <c r="N110" s="11">
        <f t="shared" si="22"/>
        <v>0</v>
      </c>
    </row>
    <row r="111" spans="3:14" x14ac:dyDescent="0.3">
      <c r="C111" s="21">
        <v>2</v>
      </c>
      <c r="D111" s="21">
        <v>1993</v>
      </c>
      <c r="M111" s="5">
        <f t="shared" si="21"/>
        <v>0</v>
      </c>
      <c r="N111" s="11">
        <f t="shared" si="22"/>
        <v>0</v>
      </c>
    </row>
    <row r="112" spans="3:14" x14ac:dyDescent="0.3">
      <c r="C112" s="21">
        <v>3</v>
      </c>
      <c r="D112" s="21">
        <v>2002</v>
      </c>
      <c r="M112" s="5">
        <f t="shared" si="21"/>
        <v>0</v>
      </c>
      <c r="N112" s="11">
        <f t="shared" si="22"/>
        <v>0</v>
      </c>
    </row>
    <row r="113" spans="3:14" x14ac:dyDescent="0.3">
      <c r="C113" s="21">
        <v>4</v>
      </c>
      <c r="D113" s="21">
        <v>2005</v>
      </c>
      <c r="M113" s="5">
        <f t="shared" si="21"/>
        <v>0</v>
      </c>
      <c r="N113" s="11">
        <f t="shared" si="22"/>
        <v>0</v>
      </c>
    </row>
    <row r="114" spans="3:14" x14ac:dyDescent="0.3">
      <c r="C114" s="21">
        <v>1</v>
      </c>
      <c r="D114" s="21">
        <v>1987</v>
      </c>
      <c r="M114" s="5">
        <f t="shared" si="21"/>
        <v>0</v>
      </c>
      <c r="N114" s="11">
        <f t="shared" si="22"/>
        <v>0</v>
      </c>
    </row>
    <row r="115" spans="3:14" x14ac:dyDescent="0.3">
      <c r="C115" s="21">
        <v>2</v>
      </c>
      <c r="D115" s="21">
        <v>1993</v>
      </c>
      <c r="M115" s="5">
        <f t="shared" si="21"/>
        <v>0</v>
      </c>
      <c r="N115" s="11">
        <f t="shared" si="22"/>
        <v>0</v>
      </c>
    </row>
    <row r="116" spans="3:14" x14ac:dyDescent="0.3">
      <c r="C116" s="21">
        <v>3</v>
      </c>
      <c r="D116" s="21">
        <v>2002</v>
      </c>
      <c r="M116" s="5">
        <f t="shared" si="21"/>
        <v>0</v>
      </c>
      <c r="N116" s="11">
        <f t="shared" si="22"/>
        <v>0</v>
      </c>
    </row>
    <row r="117" spans="3:14" x14ac:dyDescent="0.3">
      <c r="C117" s="21">
        <v>4</v>
      </c>
      <c r="D117" s="21">
        <v>2007</v>
      </c>
      <c r="M117" s="5">
        <f t="shared" si="21"/>
        <v>0</v>
      </c>
      <c r="N117" s="11">
        <f t="shared" si="22"/>
        <v>0</v>
      </c>
    </row>
    <row r="118" spans="3:14" x14ac:dyDescent="0.3">
      <c r="C118" s="21">
        <v>5</v>
      </c>
      <c r="D118" s="21">
        <v>2010</v>
      </c>
      <c r="M118" s="5">
        <f t="shared" si="21"/>
        <v>0</v>
      </c>
      <c r="N118" s="11">
        <f t="shared" si="22"/>
        <v>0</v>
      </c>
    </row>
    <row r="119" spans="3:14" x14ac:dyDescent="0.3">
      <c r="C119" s="21">
        <v>6</v>
      </c>
      <c r="D119" s="21">
        <v>2020</v>
      </c>
      <c r="M119" s="5">
        <f t="shared" si="21"/>
        <v>0</v>
      </c>
      <c r="N119" s="11">
        <f t="shared" si="22"/>
        <v>0</v>
      </c>
    </row>
    <row r="120" spans="3:14" x14ac:dyDescent="0.3">
      <c r="C120" s="21">
        <v>1</v>
      </c>
      <c r="D120" s="21">
        <v>1989</v>
      </c>
      <c r="M120" s="5">
        <f t="shared" si="21"/>
        <v>0</v>
      </c>
      <c r="N120" s="11">
        <f t="shared" si="22"/>
        <v>0</v>
      </c>
    </row>
    <row r="121" spans="3:14" x14ac:dyDescent="0.3">
      <c r="C121" s="21">
        <v>2</v>
      </c>
      <c r="D121" s="21">
        <v>1993</v>
      </c>
      <c r="M121" s="5">
        <f t="shared" si="21"/>
        <v>0</v>
      </c>
      <c r="N121" s="11">
        <f t="shared" si="22"/>
        <v>0</v>
      </c>
    </row>
    <row r="122" spans="3:14" x14ac:dyDescent="0.3">
      <c r="C122" s="21">
        <v>3</v>
      </c>
      <c r="D122" s="21">
        <v>2002</v>
      </c>
      <c r="M122" s="5">
        <f t="shared" si="21"/>
        <v>0</v>
      </c>
      <c r="N122" s="11">
        <f t="shared" si="22"/>
        <v>0</v>
      </c>
    </row>
    <row r="123" spans="3:14" x14ac:dyDescent="0.3">
      <c r="C123" s="21">
        <v>4</v>
      </c>
      <c r="D123" s="21">
        <v>2007</v>
      </c>
      <c r="M123" s="5">
        <f t="shared" si="21"/>
        <v>0</v>
      </c>
      <c r="N123" s="11">
        <f t="shared" si="22"/>
        <v>0</v>
      </c>
    </row>
    <row r="124" spans="3:14" x14ac:dyDescent="0.3">
      <c r="C124" s="21">
        <v>5</v>
      </c>
      <c r="D124" s="21">
        <v>2010</v>
      </c>
      <c r="M124" s="5">
        <f t="shared" si="21"/>
        <v>0</v>
      </c>
      <c r="N124" s="11">
        <f t="shared" si="22"/>
        <v>0</v>
      </c>
    </row>
    <row r="125" spans="3:14" x14ac:dyDescent="0.3">
      <c r="C125" s="21">
        <v>6</v>
      </c>
      <c r="D125" s="21">
        <v>2020</v>
      </c>
      <c r="M125" s="5">
        <f t="shared" si="21"/>
        <v>0</v>
      </c>
      <c r="N125" s="11">
        <f t="shared" si="22"/>
        <v>0</v>
      </c>
    </row>
  </sheetData>
  <autoFilter ref="A2:A34" xr:uid="{00000000-0009-0000-0000-000008000000}"/>
  <mergeCells count="4">
    <mergeCell ref="F1:N1"/>
    <mergeCell ref="P1:Y1"/>
    <mergeCell ref="Z1:AD1"/>
    <mergeCell ref="AJ1:AS1"/>
  </mergeCells>
  <phoneticPr fontId="2" type="noConversion"/>
  <pageMargins left="0.7" right="0.7" top="0.75" bottom="0.75" header="0.3" footer="0.3"/>
  <pageSetup orientation="portrait" r:id="rId1"/>
  <ignoredErrors>
    <ignoredError sqref="AC6"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9"/>
  <sheetViews>
    <sheetView workbookViewId="0">
      <selection activeCell="P1" sqref="P1"/>
    </sheetView>
  </sheetViews>
  <sheetFormatPr defaultRowHeight="14.4" x14ac:dyDescent="0.3"/>
  <cols>
    <col min="1" max="1" width="20" bestFit="1" customWidth="1"/>
    <col min="2" max="2" width="5.6640625" bestFit="1" customWidth="1"/>
    <col min="3" max="3" width="17.44140625" bestFit="1" customWidth="1"/>
    <col min="4" max="4" width="15.5546875" bestFit="1" customWidth="1"/>
    <col min="5" max="5" width="14.109375" bestFit="1" customWidth="1"/>
    <col min="6" max="6" width="19.6640625" bestFit="1" customWidth="1"/>
    <col min="7" max="7" width="19.33203125" bestFit="1" customWidth="1"/>
    <col min="8" max="8" width="21.44140625" bestFit="1" customWidth="1"/>
  </cols>
  <sheetData>
    <row r="1" spans="1:8" x14ac:dyDescent="0.3">
      <c r="A1" s="17" t="s">
        <v>0</v>
      </c>
      <c r="B1" s="17" t="s">
        <v>1</v>
      </c>
      <c r="C1" s="17" t="s">
        <v>302</v>
      </c>
      <c r="D1" s="17" t="s">
        <v>10</v>
      </c>
      <c r="E1" s="17" t="s">
        <v>303</v>
      </c>
      <c r="F1" s="17" t="s">
        <v>304</v>
      </c>
      <c r="G1" s="17" t="s">
        <v>305</v>
      </c>
      <c r="H1" s="17" t="s">
        <v>306</v>
      </c>
    </row>
    <row r="2" spans="1:8" x14ac:dyDescent="0.3">
      <c r="A2" s="4" t="s">
        <v>14</v>
      </c>
      <c r="B2" s="5" t="s">
        <v>191</v>
      </c>
      <c r="C2" s="92" t="s">
        <v>312</v>
      </c>
      <c r="D2" s="5" t="s">
        <v>64</v>
      </c>
      <c r="E2" s="5" t="s">
        <v>316</v>
      </c>
      <c r="F2" s="88" t="s">
        <v>13</v>
      </c>
      <c r="G2" s="5">
        <v>2089</v>
      </c>
      <c r="H2" s="5" t="s">
        <v>319</v>
      </c>
    </row>
    <row r="3" spans="1:8" x14ac:dyDescent="0.3">
      <c r="A3" s="4" t="s">
        <v>14</v>
      </c>
      <c r="B3" s="5" t="s">
        <v>192</v>
      </c>
      <c r="C3" s="92" t="s">
        <v>313</v>
      </c>
      <c r="D3" s="5" t="s">
        <v>64</v>
      </c>
      <c r="E3" s="5" t="s">
        <v>316</v>
      </c>
      <c r="F3" s="88" t="s">
        <v>13</v>
      </c>
      <c r="G3" s="5">
        <v>2088</v>
      </c>
      <c r="H3" s="5" t="s">
        <v>319</v>
      </c>
    </row>
    <row r="4" spans="1:8" x14ac:dyDescent="0.3">
      <c r="A4" s="4" t="s">
        <v>14</v>
      </c>
      <c r="B4" s="5" t="s">
        <v>193</v>
      </c>
      <c r="C4" s="92" t="s">
        <v>314</v>
      </c>
      <c r="D4" s="5" t="s">
        <v>64</v>
      </c>
      <c r="E4" s="5" t="s">
        <v>316</v>
      </c>
      <c r="F4" s="88" t="s">
        <v>13</v>
      </c>
      <c r="G4" s="5">
        <v>1445</v>
      </c>
      <c r="H4" s="5" t="s">
        <v>319</v>
      </c>
    </row>
    <row r="5" spans="1:8" x14ac:dyDescent="0.3">
      <c r="A5" s="4" t="s">
        <v>14</v>
      </c>
      <c r="B5" s="5" t="s">
        <v>194</v>
      </c>
      <c r="C5" s="92" t="s">
        <v>315</v>
      </c>
      <c r="D5" s="5" t="s">
        <v>64</v>
      </c>
      <c r="E5" s="5" t="s">
        <v>316</v>
      </c>
      <c r="F5" s="88" t="s">
        <v>13</v>
      </c>
      <c r="G5" s="5">
        <v>889</v>
      </c>
      <c r="H5" s="5" t="s">
        <v>319</v>
      </c>
    </row>
    <row r="6" spans="1:8" x14ac:dyDescent="0.3">
      <c r="A6" s="4" t="s">
        <v>14</v>
      </c>
      <c r="B6" s="5" t="s">
        <v>191</v>
      </c>
      <c r="C6" s="92" t="s">
        <v>312</v>
      </c>
      <c r="D6" s="5" t="s">
        <v>64</v>
      </c>
      <c r="E6" s="5" t="s">
        <v>316</v>
      </c>
      <c r="F6" s="88" t="s">
        <v>301</v>
      </c>
      <c r="G6" s="5">
        <v>9.4</v>
      </c>
      <c r="H6" s="5" t="s">
        <v>319</v>
      </c>
    </row>
    <row r="7" spans="1:8" x14ac:dyDescent="0.3">
      <c r="A7" s="4" t="s">
        <v>14</v>
      </c>
      <c r="B7" s="5" t="s">
        <v>192</v>
      </c>
      <c r="C7" s="92" t="s">
        <v>313</v>
      </c>
      <c r="D7" s="5" t="s">
        <v>64</v>
      </c>
      <c r="E7" s="5" t="s">
        <v>316</v>
      </c>
      <c r="F7" s="88" t="s">
        <v>301</v>
      </c>
      <c r="G7" s="86">
        <v>11.377565600234773</v>
      </c>
      <c r="H7" s="5" t="s">
        <v>319</v>
      </c>
    </row>
    <row r="8" spans="1:8" x14ac:dyDescent="0.3">
      <c r="A8" s="4" t="s">
        <v>14</v>
      </c>
      <c r="B8" s="5" t="s">
        <v>193</v>
      </c>
      <c r="C8" s="92" t="s">
        <v>314</v>
      </c>
      <c r="D8" s="5" t="s">
        <v>64</v>
      </c>
      <c r="E8" s="5" t="s">
        <v>316</v>
      </c>
      <c r="F8" s="88" t="s">
        <v>301</v>
      </c>
      <c r="G8" s="86">
        <v>16.873688459424951</v>
      </c>
      <c r="H8" s="5" t="s">
        <v>319</v>
      </c>
    </row>
    <row r="9" spans="1:8" x14ac:dyDescent="0.3">
      <c r="A9" s="4" t="s">
        <v>14</v>
      </c>
      <c r="B9" s="5" t="s">
        <v>194</v>
      </c>
      <c r="C9" s="92" t="s">
        <v>315</v>
      </c>
      <c r="D9" s="5" t="s">
        <v>64</v>
      </c>
      <c r="E9" s="5" t="s">
        <v>316</v>
      </c>
      <c r="F9" s="88" t="s">
        <v>301</v>
      </c>
      <c r="G9" s="86">
        <v>21.54305785672247</v>
      </c>
      <c r="H9" s="5" t="s">
        <v>319</v>
      </c>
    </row>
    <row r="10" spans="1:8" x14ac:dyDescent="0.3">
      <c r="A10" s="4" t="s">
        <v>14</v>
      </c>
      <c r="B10" s="5" t="s">
        <v>191</v>
      </c>
      <c r="C10" s="92" t="s">
        <v>312</v>
      </c>
      <c r="D10" s="5" t="s">
        <v>64</v>
      </c>
      <c r="E10" s="5" t="s">
        <v>316</v>
      </c>
      <c r="F10" s="88" t="s">
        <v>308</v>
      </c>
      <c r="G10" s="86">
        <v>10.386577656436003</v>
      </c>
      <c r="H10" s="5" t="s">
        <v>319</v>
      </c>
    </row>
    <row r="11" spans="1:8" x14ac:dyDescent="0.3">
      <c r="A11" s="4" t="s">
        <v>14</v>
      </c>
      <c r="B11" s="5" t="s">
        <v>192</v>
      </c>
      <c r="C11" s="92" t="s">
        <v>313</v>
      </c>
      <c r="D11" s="5" t="s">
        <v>64</v>
      </c>
      <c r="E11" s="5" t="s">
        <v>316</v>
      </c>
      <c r="F11" s="88" t="s">
        <v>308</v>
      </c>
      <c r="G11" s="86">
        <v>12.46981189785731</v>
      </c>
      <c r="H11" s="5" t="s">
        <v>319</v>
      </c>
    </row>
    <row r="12" spans="1:8" x14ac:dyDescent="0.3">
      <c r="A12" s="4" t="s">
        <v>14</v>
      </c>
      <c r="B12" s="5" t="s">
        <v>193</v>
      </c>
      <c r="C12" s="92" t="s">
        <v>314</v>
      </c>
      <c r="D12" s="5" t="s">
        <v>64</v>
      </c>
      <c r="E12" s="5" t="s">
        <v>316</v>
      </c>
      <c r="F12" s="88" t="s">
        <v>308</v>
      </c>
      <c r="G12" s="86">
        <v>17.636341045161672</v>
      </c>
      <c r="H12" s="5" t="s">
        <v>319</v>
      </c>
    </row>
    <row r="13" spans="1:8" x14ac:dyDescent="0.3">
      <c r="A13" s="4" t="s">
        <v>14</v>
      </c>
      <c r="B13" s="5" t="s">
        <v>194</v>
      </c>
      <c r="C13" s="92" t="s">
        <v>315</v>
      </c>
      <c r="D13" s="5" t="s">
        <v>64</v>
      </c>
      <c r="E13" s="5" t="s">
        <v>316</v>
      </c>
      <c r="F13" s="88" t="s">
        <v>308</v>
      </c>
      <c r="G13" s="86">
        <v>22.516755386969812</v>
      </c>
      <c r="H13" s="5" t="s">
        <v>319</v>
      </c>
    </row>
    <row r="14" spans="1:8" x14ac:dyDescent="0.3">
      <c r="A14" s="4" t="s">
        <v>14</v>
      </c>
      <c r="B14" s="5" t="s">
        <v>191</v>
      </c>
      <c r="C14" s="92" t="s">
        <v>312</v>
      </c>
      <c r="D14" s="5" t="s">
        <v>64</v>
      </c>
      <c r="E14" s="5" t="s">
        <v>317</v>
      </c>
      <c r="F14" s="5" t="s">
        <v>309</v>
      </c>
      <c r="G14" s="86">
        <v>24.988958999999994</v>
      </c>
      <c r="H14" s="5" t="s">
        <v>319</v>
      </c>
    </row>
    <row r="15" spans="1:8" x14ac:dyDescent="0.3">
      <c r="A15" s="4" t="s">
        <v>14</v>
      </c>
      <c r="B15" s="5" t="s">
        <v>192</v>
      </c>
      <c r="C15" s="92" t="s">
        <v>313</v>
      </c>
      <c r="D15" s="5" t="s">
        <v>64</v>
      </c>
      <c r="E15" s="5" t="s">
        <v>317</v>
      </c>
      <c r="F15" s="5" t="s">
        <v>309</v>
      </c>
      <c r="G15" s="86">
        <v>22.007267999999996</v>
      </c>
      <c r="H15" s="5" t="s">
        <v>319</v>
      </c>
    </row>
    <row r="16" spans="1:8" x14ac:dyDescent="0.3">
      <c r="A16" s="4" t="s">
        <v>14</v>
      </c>
      <c r="B16" s="5" t="s">
        <v>193</v>
      </c>
      <c r="C16" s="92" t="s">
        <v>314</v>
      </c>
      <c r="D16" s="5" t="s">
        <v>64</v>
      </c>
      <c r="E16" s="5" t="s">
        <v>317</v>
      </c>
      <c r="F16" s="5" t="s">
        <v>309</v>
      </c>
      <c r="G16" s="86">
        <v>39.649950000000004</v>
      </c>
      <c r="H16" s="5" t="s">
        <v>319</v>
      </c>
    </row>
    <row r="17" spans="1:8" x14ac:dyDescent="0.3">
      <c r="A17" s="4" t="s">
        <v>14</v>
      </c>
      <c r="B17" s="5" t="s">
        <v>194</v>
      </c>
      <c r="C17" s="92" t="s">
        <v>315</v>
      </c>
      <c r="D17" s="5" t="s">
        <v>64</v>
      </c>
      <c r="E17" s="5" t="s">
        <v>317</v>
      </c>
      <c r="F17" s="5" t="s">
        <v>309</v>
      </c>
      <c r="G17" s="86">
        <v>115.14582899999999</v>
      </c>
      <c r="H17" s="5" t="s">
        <v>319</v>
      </c>
    </row>
    <row r="18" spans="1:8" x14ac:dyDescent="0.3">
      <c r="A18" s="4" t="s">
        <v>14</v>
      </c>
      <c r="B18" s="5" t="s">
        <v>191</v>
      </c>
      <c r="C18" s="92" t="s">
        <v>312</v>
      </c>
      <c r="D18" s="5" t="s">
        <v>64</v>
      </c>
      <c r="E18" s="5" t="s">
        <v>317</v>
      </c>
      <c r="F18" s="5" t="s">
        <v>310</v>
      </c>
      <c r="G18" s="86">
        <v>5.8694030000000001</v>
      </c>
      <c r="H18" s="5" t="s">
        <v>319</v>
      </c>
    </row>
    <row r="19" spans="1:8" x14ac:dyDescent="0.3">
      <c r="A19" s="4" t="s">
        <v>14</v>
      </c>
      <c r="B19" s="5" t="s">
        <v>192</v>
      </c>
      <c r="C19" s="92" t="s">
        <v>313</v>
      </c>
      <c r="D19" s="5" t="s">
        <v>64</v>
      </c>
      <c r="E19" s="5" t="s">
        <v>317</v>
      </c>
      <c r="F19" s="5" t="s">
        <v>310</v>
      </c>
      <c r="G19" s="86">
        <v>5.1502559999999997</v>
      </c>
      <c r="H19" s="5" t="s">
        <v>319</v>
      </c>
    </row>
    <row r="20" spans="1:8" x14ac:dyDescent="0.3">
      <c r="A20" s="4" t="s">
        <v>14</v>
      </c>
      <c r="B20" s="5" t="s">
        <v>193</v>
      </c>
      <c r="C20" s="92" t="s">
        <v>314</v>
      </c>
      <c r="D20" s="5" t="s">
        <v>64</v>
      </c>
      <c r="E20" s="5" t="s">
        <v>317</v>
      </c>
      <c r="F20" s="5" t="s">
        <v>310</v>
      </c>
      <c r="G20" s="86">
        <v>9.4000990000000009</v>
      </c>
      <c r="H20" s="5" t="s">
        <v>319</v>
      </c>
    </row>
    <row r="21" spans="1:8" x14ac:dyDescent="0.3">
      <c r="A21" s="4" t="s">
        <v>14</v>
      </c>
      <c r="B21" s="5" t="s">
        <v>194</v>
      </c>
      <c r="C21" s="92" t="s">
        <v>315</v>
      </c>
      <c r="D21" s="5" t="s">
        <v>64</v>
      </c>
      <c r="E21" s="5" t="s">
        <v>317</v>
      </c>
      <c r="F21" s="5" t="s">
        <v>310</v>
      </c>
      <c r="G21" s="86">
        <v>26.902412999999999</v>
      </c>
      <c r="H21" s="5" t="s">
        <v>319</v>
      </c>
    </row>
    <row r="22" spans="1:8" x14ac:dyDescent="0.3">
      <c r="A22" s="4" t="s">
        <v>14</v>
      </c>
      <c r="B22" s="5" t="s">
        <v>191</v>
      </c>
      <c r="C22" s="92" t="s">
        <v>312</v>
      </c>
      <c r="D22" s="5" t="s">
        <v>64</v>
      </c>
      <c r="E22" s="5" t="s">
        <v>317</v>
      </c>
      <c r="F22" s="5" t="s">
        <v>311</v>
      </c>
      <c r="G22" s="86">
        <v>5.3077490000000003</v>
      </c>
      <c r="H22" s="5" t="s">
        <v>319</v>
      </c>
    </row>
    <row r="23" spans="1:8" x14ac:dyDescent="0.3">
      <c r="A23" s="4" t="s">
        <v>14</v>
      </c>
      <c r="B23" s="5" t="s">
        <v>192</v>
      </c>
      <c r="C23" s="92" t="s">
        <v>313</v>
      </c>
      <c r="D23" s="5" t="s">
        <v>64</v>
      </c>
      <c r="E23" s="5" t="s">
        <v>317</v>
      </c>
      <c r="F23" s="5" t="s">
        <v>311</v>
      </c>
      <c r="G23" s="86">
        <v>4.8237779999999999</v>
      </c>
      <c r="H23" s="5" t="s">
        <v>319</v>
      </c>
    </row>
    <row r="24" spans="1:8" x14ac:dyDescent="0.3">
      <c r="A24" s="4" t="s">
        <v>14</v>
      </c>
      <c r="B24" s="5" t="s">
        <v>193</v>
      </c>
      <c r="C24" s="92" t="s">
        <v>314</v>
      </c>
      <c r="D24" s="5" t="s">
        <v>64</v>
      </c>
      <c r="E24" s="5" t="s">
        <v>317</v>
      </c>
      <c r="F24" s="5" t="s">
        <v>311</v>
      </c>
      <c r="G24" s="86">
        <v>7.4814350000000003</v>
      </c>
      <c r="H24" s="5" t="s">
        <v>319</v>
      </c>
    </row>
    <row r="25" spans="1:8" ht="15" thickBot="1" x14ac:dyDescent="0.35">
      <c r="A25" s="4" t="s">
        <v>14</v>
      </c>
      <c r="B25" s="5" t="s">
        <v>194</v>
      </c>
      <c r="C25" s="92" t="s">
        <v>315</v>
      </c>
      <c r="D25" s="5" t="s">
        <v>64</v>
      </c>
      <c r="E25" s="5" t="s">
        <v>317</v>
      </c>
      <c r="F25" s="5" t="s">
        <v>311</v>
      </c>
      <c r="G25" s="86">
        <v>16.140307</v>
      </c>
      <c r="H25" s="5" t="s">
        <v>319</v>
      </c>
    </row>
    <row r="26" spans="1:8" x14ac:dyDescent="0.3">
      <c r="A26" s="4" t="s">
        <v>15</v>
      </c>
      <c r="B26" s="5" t="s">
        <v>195</v>
      </c>
      <c r="C26" s="96" t="s">
        <v>325</v>
      </c>
      <c r="D26" s="5" t="s">
        <v>64</v>
      </c>
      <c r="E26" s="5" t="s">
        <v>316</v>
      </c>
      <c r="F26" s="88" t="s">
        <v>13</v>
      </c>
      <c r="H26" s="5" t="s">
        <v>319</v>
      </c>
    </row>
    <row r="27" spans="1:8" x14ac:dyDescent="0.3">
      <c r="A27" s="4" t="s">
        <v>15</v>
      </c>
      <c r="B27" s="5" t="s">
        <v>196</v>
      </c>
      <c r="C27" s="93" t="s">
        <v>322</v>
      </c>
      <c r="D27" s="5" t="s">
        <v>64</v>
      </c>
      <c r="E27" s="5" t="s">
        <v>316</v>
      </c>
      <c r="F27" s="88" t="s">
        <v>13</v>
      </c>
      <c r="H27" s="5" t="s">
        <v>319</v>
      </c>
    </row>
    <row r="28" spans="1:8" x14ac:dyDescent="0.3">
      <c r="A28" s="4" t="s">
        <v>15</v>
      </c>
      <c r="B28" s="5" t="s">
        <v>197</v>
      </c>
      <c r="C28" s="93" t="s">
        <v>326</v>
      </c>
      <c r="D28" s="5" t="s">
        <v>64</v>
      </c>
      <c r="E28" s="5" t="s">
        <v>316</v>
      </c>
      <c r="F28" s="88" t="s">
        <v>13</v>
      </c>
      <c r="H28" s="5" t="s">
        <v>319</v>
      </c>
    </row>
    <row r="29" spans="1:8" x14ac:dyDescent="0.3">
      <c r="A29" s="4" t="s">
        <v>15</v>
      </c>
      <c r="B29" s="5" t="s">
        <v>198</v>
      </c>
      <c r="C29" s="93" t="s">
        <v>327</v>
      </c>
      <c r="D29" s="5" t="s">
        <v>64</v>
      </c>
      <c r="E29" s="5" t="s">
        <v>316</v>
      </c>
      <c r="F29" s="88" t="s">
        <v>13</v>
      </c>
      <c r="H29" s="5" t="s">
        <v>319</v>
      </c>
    </row>
    <row r="30" spans="1:8" x14ac:dyDescent="0.3">
      <c r="A30" s="4" t="s">
        <v>15</v>
      </c>
      <c r="B30" s="5" t="s">
        <v>199</v>
      </c>
      <c r="C30" s="93" t="s">
        <v>328</v>
      </c>
      <c r="D30" s="5" t="s">
        <v>64</v>
      </c>
      <c r="E30" s="5" t="s">
        <v>316</v>
      </c>
      <c r="F30" s="88" t="s">
        <v>301</v>
      </c>
      <c r="H30" s="5" t="s">
        <v>319</v>
      </c>
    </row>
    <row r="31" spans="1:8" ht="15" thickBot="1" x14ac:dyDescent="0.35">
      <c r="A31" s="4" t="s">
        <v>15</v>
      </c>
      <c r="B31" s="5" t="s">
        <v>200</v>
      </c>
      <c r="C31" s="95" t="s">
        <v>329</v>
      </c>
      <c r="D31" s="5" t="s">
        <v>64</v>
      </c>
      <c r="E31" s="5" t="s">
        <v>316</v>
      </c>
      <c r="F31" s="88" t="s">
        <v>301</v>
      </c>
      <c r="H31" s="5" t="s">
        <v>319</v>
      </c>
    </row>
    <row r="32" spans="1:8" x14ac:dyDescent="0.3">
      <c r="A32" s="4" t="s">
        <v>15</v>
      </c>
      <c r="B32" s="5" t="s">
        <v>195</v>
      </c>
      <c r="C32" s="96" t="s">
        <v>325</v>
      </c>
      <c r="D32" s="5" t="s">
        <v>64</v>
      </c>
      <c r="E32" s="5" t="s">
        <v>316</v>
      </c>
      <c r="F32" s="88" t="s">
        <v>301</v>
      </c>
      <c r="H32" s="5" t="s">
        <v>319</v>
      </c>
    </row>
    <row r="33" spans="1:8" x14ac:dyDescent="0.3">
      <c r="A33" s="4" t="s">
        <v>15</v>
      </c>
      <c r="B33" s="5" t="s">
        <v>196</v>
      </c>
      <c r="C33" s="93" t="s">
        <v>322</v>
      </c>
      <c r="D33" s="5" t="s">
        <v>64</v>
      </c>
      <c r="E33" s="5" t="s">
        <v>316</v>
      </c>
      <c r="F33" s="88" t="s">
        <v>301</v>
      </c>
      <c r="H33" s="5" t="s">
        <v>319</v>
      </c>
    </row>
    <row r="34" spans="1:8" x14ac:dyDescent="0.3">
      <c r="A34" s="4" t="s">
        <v>15</v>
      </c>
      <c r="B34" s="5" t="s">
        <v>197</v>
      </c>
      <c r="C34" s="93" t="s">
        <v>326</v>
      </c>
      <c r="D34" s="5" t="s">
        <v>64</v>
      </c>
      <c r="E34" s="5" t="s">
        <v>316</v>
      </c>
      <c r="F34" s="88" t="s">
        <v>308</v>
      </c>
      <c r="H34" s="5" t="s">
        <v>319</v>
      </c>
    </row>
    <row r="35" spans="1:8" x14ac:dyDescent="0.3">
      <c r="A35" s="4" t="s">
        <v>15</v>
      </c>
      <c r="B35" s="5" t="s">
        <v>198</v>
      </c>
      <c r="C35" s="93" t="s">
        <v>327</v>
      </c>
      <c r="D35" s="5" t="s">
        <v>64</v>
      </c>
      <c r="E35" s="5" t="s">
        <v>316</v>
      </c>
      <c r="F35" s="88" t="s">
        <v>308</v>
      </c>
      <c r="H35" s="5" t="s">
        <v>319</v>
      </c>
    </row>
    <row r="36" spans="1:8" x14ac:dyDescent="0.3">
      <c r="A36" s="4" t="s">
        <v>15</v>
      </c>
      <c r="B36" s="5" t="s">
        <v>199</v>
      </c>
      <c r="C36" s="93" t="s">
        <v>328</v>
      </c>
      <c r="D36" s="5" t="s">
        <v>64</v>
      </c>
      <c r="E36" s="5" t="s">
        <v>316</v>
      </c>
      <c r="F36" s="88" t="s">
        <v>308</v>
      </c>
      <c r="H36" s="5" t="s">
        <v>319</v>
      </c>
    </row>
    <row r="37" spans="1:8" ht="15" thickBot="1" x14ac:dyDescent="0.35">
      <c r="A37" s="4" t="s">
        <v>15</v>
      </c>
      <c r="B37" s="5" t="s">
        <v>200</v>
      </c>
      <c r="C37" s="95" t="s">
        <v>329</v>
      </c>
      <c r="D37" s="5" t="s">
        <v>64</v>
      </c>
      <c r="E37" s="5" t="s">
        <v>316</v>
      </c>
      <c r="F37" s="88" t="s">
        <v>308</v>
      </c>
      <c r="H37" s="5" t="s">
        <v>319</v>
      </c>
    </row>
    <row r="38" spans="1:8" x14ac:dyDescent="0.3">
      <c r="A38" s="4" t="s">
        <v>15</v>
      </c>
      <c r="B38" s="5" t="s">
        <v>195</v>
      </c>
      <c r="C38" s="96" t="s">
        <v>325</v>
      </c>
      <c r="D38" s="5" t="s">
        <v>64</v>
      </c>
      <c r="E38" s="5" t="s">
        <v>317</v>
      </c>
      <c r="F38" s="5" t="s">
        <v>309</v>
      </c>
      <c r="H38" s="5" t="s">
        <v>319</v>
      </c>
    </row>
    <row r="39" spans="1:8" x14ac:dyDescent="0.3">
      <c r="A39" s="4" t="s">
        <v>15</v>
      </c>
      <c r="B39" s="5" t="s">
        <v>196</v>
      </c>
      <c r="C39" s="93" t="s">
        <v>322</v>
      </c>
      <c r="D39" s="5" t="s">
        <v>64</v>
      </c>
      <c r="E39" s="5" t="s">
        <v>317</v>
      </c>
      <c r="F39" s="5" t="s">
        <v>309</v>
      </c>
      <c r="H39" s="5" t="s">
        <v>319</v>
      </c>
    </row>
    <row r="40" spans="1:8" x14ac:dyDescent="0.3">
      <c r="A40" s="4" t="s">
        <v>15</v>
      </c>
      <c r="B40" s="5" t="s">
        <v>197</v>
      </c>
      <c r="C40" s="93" t="s">
        <v>326</v>
      </c>
      <c r="D40" s="5" t="s">
        <v>64</v>
      </c>
      <c r="E40" s="5" t="s">
        <v>317</v>
      </c>
      <c r="F40" s="5" t="s">
        <v>309</v>
      </c>
      <c r="H40" s="5" t="s">
        <v>319</v>
      </c>
    </row>
    <row r="41" spans="1:8" x14ac:dyDescent="0.3">
      <c r="A41" s="4" t="s">
        <v>15</v>
      </c>
      <c r="B41" s="5" t="s">
        <v>198</v>
      </c>
      <c r="C41" s="93" t="s">
        <v>327</v>
      </c>
      <c r="D41" s="5" t="s">
        <v>64</v>
      </c>
      <c r="E41" s="5" t="s">
        <v>317</v>
      </c>
      <c r="F41" s="5" t="s">
        <v>309</v>
      </c>
      <c r="H41" s="5" t="s">
        <v>319</v>
      </c>
    </row>
    <row r="42" spans="1:8" x14ac:dyDescent="0.3">
      <c r="A42" s="4" t="s">
        <v>15</v>
      </c>
      <c r="B42" s="5" t="s">
        <v>199</v>
      </c>
      <c r="C42" s="93" t="s">
        <v>328</v>
      </c>
      <c r="D42" s="5" t="s">
        <v>64</v>
      </c>
      <c r="E42" s="5" t="s">
        <v>317</v>
      </c>
      <c r="F42" s="5" t="s">
        <v>310</v>
      </c>
      <c r="H42" s="5" t="s">
        <v>319</v>
      </c>
    </row>
    <row r="43" spans="1:8" ht="15" thickBot="1" x14ac:dyDescent="0.35">
      <c r="A43" s="4" t="s">
        <v>15</v>
      </c>
      <c r="B43" s="5" t="s">
        <v>200</v>
      </c>
      <c r="C43" s="95" t="s">
        <v>329</v>
      </c>
      <c r="D43" s="5" t="s">
        <v>64</v>
      </c>
      <c r="E43" s="5" t="s">
        <v>317</v>
      </c>
      <c r="F43" s="5" t="s">
        <v>310</v>
      </c>
      <c r="H43" s="5" t="s">
        <v>319</v>
      </c>
    </row>
    <row r="44" spans="1:8" x14ac:dyDescent="0.3">
      <c r="A44" s="4" t="s">
        <v>15</v>
      </c>
      <c r="B44" s="5" t="s">
        <v>195</v>
      </c>
      <c r="C44" s="96" t="s">
        <v>325</v>
      </c>
      <c r="D44" s="5" t="s">
        <v>64</v>
      </c>
      <c r="E44" s="5" t="s">
        <v>317</v>
      </c>
      <c r="F44" s="5" t="s">
        <v>310</v>
      </c>
      <c r="H44" s="5" t="s">
        <v>319</v>
      </c>
    </row>
    <row r="45" spans="1:8" x14ac:dyDescent="0.3">
      <c r="A45" s="4" t="s">
        <v>15</v>
      </c>
      <c r="B45" s="5" t="s">
        <v>196</v>
      </c>
      <c r="C45" s="93" t="s">
        <v>322</v>
      </c>
      <c r="D45" s="5" t="s">
        <v>64</v>
      </c>
      <c r="E45" s="5" t="s">
        <v>317</v>
      </c>
      <c r="F45" s="5" t="s">
        <v>310</v>
      </c>
      <c r="H45" s="5" t="s">
        <v>319</v>
      </c>
    </row>
    <row r="46" spans="1:8" x14ac:dyDescent="0.3">
      <c r="A46" s="4" t="s">
        <v>15</v>
      </c>
      <c r="B46" s="5" t="s">
        <v>197</v>
      </c>
      <c r="C46" s="93" t="s">
        <v>326</v>
      </c>
      <c r="D46" s="5" t="s">
        <v>64</v>
      </c>
      <c r="E46" s="5" t="s">
        <v>317</v>
      </c>
      <c r="F46" s="5" t="s">
        <v>311</v>
      </c>
      <c r="H46" s="5" t="s">
        <v>319</v>
      </c>
    </row>
    <row r="47" spans="1:8" x14ac:dyDescent="0.3">
      <c r="A47" s="4" t="s">
        <v>15</v>
      </c>
      <c r="B47" s="5" t="s">
        <v>198</v>
      </c>
      <c r="C47" s="93" t="s">
        <v>327</v>
      </c>
      <c r="D47" s="5" t="s">
        <v>64</v>
      </c>
      <c r="E47" s="5" t="s">
        <v>317</v>
      </c>
      <c r="F47" s="5" t="s">
        <v>311</v>
      </c>
      <c r="H47" s="5" t="s">
        <v>319</v>
      </c>
    </row>
    <row r="48" spans="1:8" x14ac:dyDescent="0.3">
      <c r="A48" s="4" t="s">
        <v>15</v>
      </c>
      <c r="B48" s="5" t="s">
        <v>199</v>
      </c>
      <c r="C48" s="93" t="s">
        <v>328</v>
      </c>
      <c r="D48" s="5" t="s">
        <v>64</v>
      </c>
      <c r="E48" s="5" t="s">
        <v>317</v>
      </c>
      <c r="F48" s="5" t="s">
        <v>311</v>
      </c>
      <c r="H48" s="5" t="s">
        <v>319</v>
      </c>
    </row>
    <row r="49" spans="1:8" ht="15" thickBot="1" x14ac:dyDescent="0.35">
      <c r="A49" s="4" t="s">
        <v>15</v>
      </c>
      <c r="B49" s="5" t="s">
        <v>200</v>
      </c>
      <c r="C49" s="95" t="s">
        <v>329</v>
      </c>
      <c r="D49" s="5" t="s">
        <v>64</v>
      </c>
      <c r="E49" s="5" t="s">
        <v>317</v>
      </c>
      <c r="F49" s="5" t="s">
        <v>311</v>
      </c>
      <c r="H49" s="5" t="s">
        <v>319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5"/>
  <sheetViews>
    <sheetView topLeftCell="A10" zoomScale="115" zoomScaleNormal="115" workbookViewId="0">
      <selection activeCell="D1" sqref="D1"/>
    </sheetView>
  </sheetViews>
  <sheetFormatPr defaultColWidth="8.88671875" defaultRowHeight="14.4" x14ac:dyDescent="0.3"/>
  <cols>
    <col min="1" max="1" width="20.109375" style="85" bestFit="1" customWidth="1"/>
    <col min="2" max="2" width="6.109375" style="85" bestFit="1" customWidth="1"/>
    <col min="3" max="3" width="11.33203125" style="85" bestFit="1" customWidth="1"/>
    <col min="4" max="4" width="15" style="85" bestFit="1" customWidth="1"/>
    <col min="5" max="5" width="6.6640625" style="85" bestFit="1" customWidth="1"/>
    <col min="6" max="6" width="12.44140625" style="85" bestFit="1" customWidth="1"/>
    <col min="7" max="7" width="6" style="85" bestFit="1" customWidth="1"/>
    <col min="8" max="8" width="13.44140625" style="85" bestFit="1" customWidth="1"/>
    <col min="9" max="16384" width="8.88671875" style="85"/>
  </cols>
  <sheetData>
    <row r="1" spans="1:8" x14ac:dyDescent="0.3">
      <c r="A1" s="17" t="s">
        <v>0</v>
      </c>
      <c r="B1" s="17" t="s">
        <v>1</v>
      </c>
      <c r="C1" s="17" t="s">
        <v>302</v>
      </c>
      <c r="D1" s="17" t="s">
        <v>10</v>
      </c>
      <c r="E1" s="17" t="s">
        <v>303</v>
      </c>
      <c r="F1" s="17" t="s">
        <v>304</v>
      </c>
      <c r="G1" s="17" t="s">
        <v>305</v>
      </c>
      <c r="H1" s="17" t="s">
        <v>306</v>
      </c>
    </row>
    <row r="2" spans="1:8" x14ac:dyDescent="0.3">
      <c r="A2" s="4" t="s">
        <v>14</v>
      </c>
      <c r="B2" s="5" t="s">
        <v>191</v>
      </c>
      <c r="C2" s="92" t="s">
        <v>312</v>
      </c>
      <c r="D2" s="5" t="s">
        <v>64</v>
      </c>
      <c r="E2" s="5" t="s">
        <v>316</v>
      </c>
      <c r="F2" s="88" t="s">
        <v>13</v>
      </c>
      <c r="G2" s="5">
        <v>2089</v>
      </c>
      <c r="H2" s="5" t="s">
        <v>318</v>
      </c>
    </row>
    <row r="3" spans="1:8" x14ac:dyDescent="0.3">
      <c r="A3" s="4" t="s">
        <v>14</v>
      </c>
      <c r="B3" s="5" t="s">
        <v>192</v>
      </c>
      <c r="C3" s="92" t="s">
        <v>313</v>
      </c>
      <c r="D3" s="5" t="s">
        <v>64</v>
      </c>
      <c r="E3" s="5" t="s">
        <v>316</v>
      </c>
      <c r="F3" s="88" t="s">
        <v>13</v>
      </c>
      <c r="G3" s="5">
        <v>1444</v>
      </c>
      <c r="H3" s="5" t="s">
        <v>318</v>
      </c>
    </row>
    <row r="4" spans="1:8" x14ac:dyDescent="0.3">
      <c r="A4" s="4" t="s">
        <v>14</v>
      </c>
      <c r="B4" s="5" t="s">
        <v>193</v>
      </c>
      <c r="C4" s="92" t="s">
        <v>314</v>
      </c>
      <c r="D4" s="5" t="s">
        <v>64</v>
      </c>
      <c r="E4" s="5" t="s">
        <v>316</v>
      </c>
      <c r="F4" s="88" t="s">
        <v>13</v>
      </c>
      <c r="G4" s="5">
        <v>889</v>
      </c>
      <c r="H4" s="5" t="s">
        <v>318</v>
      </c>
    </row>
    <row r="5" spans="1:8" x14ac:dyDescent="0.3">
      <c r="A5" s="4" t="s">
        <v>14</v>
      </c>
      <c r="B5" s="5" t="s">
        <v>194</v>
      </c>
      <c r="C5" s="92" t="s">
        <v>315</v>
      </c>
      <c r="D5" s="5" t="s">
        <v>64</v>
      </c>
      <c r="E5" s="5" t="s">
        <v>316</v>
      </c>
      <c r="F5" s="88" t="s">
        <v>13</v>
      </c>
      <c r="G5" s="5">
        <v>0</v>
      </c>
      <c r="H5" s="5" t="s">
        <v>318</v>
      </c>
    </row>
    <row r="6" spans="1:8" x14ac:dyDescent="0.3">
      <c r="A6" s="4" t="s">
        <v>14</v>
      </c>
      <c r="B6" s="5" t="s">
        <v>191</v>
      </c>
      <c r="C6" s="92" t="s">
        <v>312</v>
      </c>
      <c r="D6" s="5" t="s">
        <v>64</v>
      </c>
      <c r="E6" s="5" t="s">
        <v>316</v>
      </c>
      <c r="F6" s="88" t="s">
        <v>301</v>
      </c>
      <c r="G6" s="5">
        <v>9.4</v>
      </c>
      <c r="H6" s="5" t="s">
        <v>318</v>
      </c>
    </row>
    <row r="7" spans="1:8" x14ac:dyDescent="0.3">
      <c r="A7" s="4" t="s">
        <v>14</v>
      </c>
      <c r="B7" s="5" t="s">
        <v>192</v>
      </c>
      <c r="C7" s="92" t="s">
        <v>313</v>
      </c>
      <c r="D7" s="5" t="s">
        <v>64</v>
      </c>
      <c r="E7" s="5" t="s">
        <v>316</v>
      </c>
      <c r="F7" s="88" t="s">
        <v>301</v>
      </c>
      <c r="G7" s="5">
        <v>12.5</v>
      </c>
      <c r="H7" s="5" t="s">
        <v>318</v>
      </c>
    </row>
    <row r="8" spans="1:8" x14ac:dyDescent="0.3">
      <c r="A8" s="4" t="s">
        <v>14</v>
      </c>
      <c r="B8" s="5" t="s">
        <v>193</v>
      </c>
      <c r="C8" s="92" t="s">
        <v>314</v>
      </c>
      <c r="D8" s="5" t="s">
        <v>64</v>
      </c>
      <c r="E8" s="5" t="s">
        <v>316</v>
      </c>
      <c r="F8" s="88" t="s">
        <v>301</v>
      </c>
      <c r="G8" s="5">
        <v>17.7</v>
      </c>
      <c r="H8" s="5" t="s">
        <v>318</v>
      </c>
    </row>
    <row r="9" spans="1:8" x14ac:dyDescent="0.3">
      <c r="A9" s="4" t="s">
        <v>14</v>
      </c>
      <c r="B9" s="5" t="s">
        <v>194</v>
      </c>
      <c r="C9" s="92" t="s">
        <v>315</v>
      </c>
      <c r="D9" s="5" t="s">
        <v>64</v>
      </c>
      <c r="E9" s="5" t="s">
        <v>316</v>
      </c>
      <c r="F9" s="88" t="s">
        <v>301</v>
      </c>
      <c r="G9" s="5">
        <v>0</v>
      </c>
      <c r="H9" s="5" t="s">
        <v>318</v>
      </c>
    </row>
    <row r="10" spans="1:8" x14ac:dyDescent="0.3">
      <c r="A10" s="4" t="s">
        <v>14</v>
      </c>
      <c r="B10" s="5" t="s">
        <v>191</v>
      </c>
      <c r="C10" s="92" t="s">
        <v>312</v>
      </c>
      <c r="D10" s="5" t="s">
        <v>64</v>
      </c>
      <c r="E10" s="5" t="s">
        <v>316</v>
      </c>
      <c r="F10" s="88" t="s">
        <v>308</v>
      </c>
      <c r="G10" s="5">
        <v>10.4</v>
      </c>
      <c r="H10" s="5" t="s">
        <v>318</v>
      </c>
    </row>
    <row r="11" spans="1:8" x14ac:dyDescent="0.3">
      <c r="A11" s="4" t="s">
        <v>14</v>
      </c>
      <c r="B11" s="5" t="s">
        <v>192</v>
      </c>
      <c r="C11" s="92" t="s">
        <v>313</v>
      </c>
      <c r="D11" s="5" t="s">
        <v>64</v>
      </c>
      <c r="E11" s="5" t="s">
        <v>316</v>
      </c>
      <c r="F11" s="88" t="s">
        <v>308</v>
      </c>
      <c r="G11" s="5">
        <v>13.7</v>
      </c>
      <c r="H11" s="5" t="s">
        <v>318</v>
      </c>
    </row>
    <row r="12" spans="1:8" x14ac:dyDescent="0.3">
      <c r="A12" s="4" t="s">
        <v>14</v>
      </c>
      <c r="B12" s="5" t="s">
        <v>193</v>
      </c>
      <c r="C12" s="92" t="s">
        <v>314</v>
      </c>
      <c r="D12" s="5" t="s">
        <v>64</v>
      </c>
      <c r="E12" s="5" t="s">
        <v>316</v>
      </c>
      <c r="F12" s="88" t="s">
        <v>308</v>
      </c>
      <c r="G12" s="5">
        <v>18.5</v>
      </c>
      <c r="H12" s="5" t="s">
        <v>318</v>
      </c>
    </row>
    <row r="13" spans="1:8" x14ac:dyDescent="0.3">
      <c r="A13" s="4" t="s">
        <v>14</v>
      </c>
      <c r="B13" s="5" t="s">
        <v>194</v>
      </c>
      <c r="C13" s="92" t="s">
        <v>315</v>
      </c>
      <c r="D13" s="5" t="s">
        <v>64</v>
      </c>
      <c r="E13" s="5" t="s">
        <v>316</v>
      </c>
      <c r="F13" s="88" t="s">
        <v>308</v>
      </c>
      <c r="G13" s="86">
        <v>0</v>
      </c>
      <c r="H13" s="5" t="s">
        <v>318</v>
      </c>
    </row>
    <row r="14" spans="1:8" x14ac:dyDescent="0.3">
      <c r="A14" s="4" t="s">
        <v>14</v>
      </c>
      <c r="B14" s="5" t="s">
        <v>191</v>
      </c>
      <c r="C14" s="92" t="s">
        <v>312</v>
      </c>
      <c r="D14" s="5" t="s">
        <v>64</v>
      </c>
      <c r="E14" s="5" t="s">
        <v>317</v>
      </c>
      <c r="F14" s="5" t="s">
        <v>309</v>
      </c>
      <c r="G14" s="86">
        <v>24.988958999999994</v>
      </c>
      <c r="H14" s="5" t="s">
        <v>318</v>
      </c>
    </row>
    <row r="15" spans="1:8" x14ac:dyDescent="0.3">
      <c r="A15" s="4" t="s">
        <v>14</v>
      </c>
      <c r="B15" s="5" t="s">
        <v>192</v>
      </c>
      <c r="C15" s="92" t="s">
        <v>313</v>
      </c>
      <c r="D15" s="5" t="s">
        <v>64</v>
      </c>
      <c r="E15" s="5" t="s">
        <v>317</v>
      </c>
      <c r="F15" s="5" t="s">
        <v>309</v>
      </c>
      <c r="G15" s="86">
        <v>51.701951999999999</v>
      </c>
      <c r="H15" s="5" t="s">
        <v>318</v>
      </c>
    </row>
    <row r="16" spans="1:8" x14ac:dyDescent="0.3">
      <c r="A16" s="4" t="s">
        <v>14</v>
      </c>
      <c r="B16" s="5" t="s">
        <v>193</v>
      </c>
      <c r="C16" s="92" t="s">
        <v>314</v>
      </c>
      <c r="D16" s="5" t="s">
        <v>64</v>
      </c>
      <c r="E16" s="5" t="s">
        <v>317</v>
      </c>
      <c r="F16" s="5" t="s">
        <v>309</v>
      </c>
      <c r="G16" s="86">
        <v>115.14582899999999</v>
      </c>
      <c r="H16" s="5" t="s">
        <v>318</v>
      </c>
    </row>
    <row r="17" spans="1:8" x14ac:dyDescent="0.3">
      <c r="A17" s="4" t="s">
        <v>14</v>
      </c>
      <c r="B17" s="5" t="s">
        <v>194</v>
      </c>
      <c r="C17" s="92" t="s">
        <v>315</v>
      </c>
      <c r="D17" s="5" t="s">
        <v>64</v>
      </c>
      <c r="E17" s="5" t="s">
        <v>317</v>
      </c>
      <c r="F17" s="5" t="s">
        <v>309</v>
      </c>
      <c r="G17" s="86">
        <v>0</v>
      </c>
      <c r="H17" s="5" t="s">
        <v>318</v>
      </c>
    </row>
    <row r="18" spans="1:8" x14ac:dyDescent="0.3">
      <c r="A18" s="4" t="s">
        <v>14</v>
      </c>
      <c r="B18" s="5" t="s">
        <v>191</v>
      </c>
      <c r="C18" s="92" t="s">
        <v>312</v>
      </c>
      <c r="D18" s="5" t="s">
        <v>64</v>
      </c>
      <c r="E18" s="5" t="s">
        <v>317</v>
      </c>
      <c r="F18" s="5" t="s">
        <v>310</v>
      </c>
      <c r="G18" s="86">
        <v>5.8694030000000001</v>
      </c>
      <c r="H18" s="5" t="s">
        <v>318</v>
      </c>
    </row>
    <row r="19" spans="1:8" x14ac:dyDescent="0.3">
      <c r="A19" s="4" t="s">
        <v>14</v>
      </c>
      <c r="B19" s="5" t="s">
        <v>192</v>
      </c>
      <c r="C19" s="92" t="s">
        <v>313</v>
      </c>
      <c r="D19" s="5" t="s">
        <v>64</v>
      </c>
      <c r="E19" s="5" t="s">
        <v>317</v>
      </c>
      <c r="F19" s="5" t="s">
        <v>310</v>
      </c>
      <c r="G19" s="86">
        <v>12.278214</v>
      </c>
      <c r="H19" s="5" t="s">
        <v>318</v>
      </c>
    </row>
    <row r="20" spans="1:8" x14ac:dyDescent="0.3">
      <c r="A20" s="4" t="s">
        <v>14</v>
      </c>
      <c r="B20" s="5" t="s">
        <v>193</v>
      </c>
      <c r="C20" s="92" t="s">
        <v>314</v>
      </c>
      <c r="D20" s="5" t="s">
        <v>64</v>
      </c>
      <c r="E20" s="5" t="s">
        <v>317</v>
      </c>
      <c r="F20" s="5" t="s">
        <v>310</v>
      </c>
      <c r="G20" s="86">
        <v>26.902412999999999</v>
      </c>
      <c r="H20" s="5" t="s">
        <v>318</v>
      </c>
    </row>
    <row r="21" spans="1:8" x14ac:dyDescent="0.3">
      <c r="A21" s="4" t="s">
        <v>14</v>
      </c>
      <c r="B21" s="5" t="s">
        <v>194</v>
      </c>
      <c r="C21" s="92" t="s">
        <v>315</v>
      </c>
      <c r="D21" s="5" t="s">
        <v>64</v>
      </c>
      <c r="E21" s="5" t="s">
        <v>317</v>
      </c>
      <c r="F21" s="5" t="s">
        <v>310</v>
      </c>
      <c r="G21" s="86">
        <v>0</v>
      </c>
      <c r="H21" s="5" t="s">
        <v>318</v>
      </c>
    </row>
    <row r="22" spans="1:8" x14ac:dyDescent="0.3">
      <c r="A22" s="4" t="s">
        <v>14</v>
      </c>
      <c r="B22" s="5" t="s">
        <v>191</v>
      </c>
      <c r="C22" s="92" t="s">
        <v>312</v>
      </c>
      <c r="D22" s="5" t="s">
        <v>64</v>
      </c>
      <c r="E22" s="5" t="s">
        <v>317</v>
      </c>
      <c r="F22" s="5" t="s">
        <v>311</v>
      </c>
      <c r="G22" s="86">
        <v>5.3077490000000003</v>
      </c>
      <c r="H22" s="5" t="s">
        <v>318</v>
      </c>
    </row>
    <row r="23" spans="1:8" x14ac:dyDescent="0.3">
      <c r="A23" s="4" t="s">
        <v>14</v>
      </c>
      <c r="B23" s="5" t="s">
        <v>192</v>
      </c>
      <c r="C23" s="92" t="s">
        <v>313</v>
      </c>
      <c r="D23" s="5" t="s">
        <v>64</v>
      </c>
      <c r="E23" s="5" t="s">
        <v>317</v>
      </c>
      <c r="F23" s="5" t="s">
        <v>311</v>
      </c>
      <c r="G23" s="86">
        <v>9.0874310000000005</v>
      </c>
      <c r="H23" s="5" t="s">
        <v>318</v>
      </c>
    </row>
    <row r="24" spans="1:8" x14ac:dyDescent="0.3">
      <c r="A24" s="4" t="s">
        <v>14</v>
      </c>
      <c r="B24" s="5" t="s">
        <v>193</v>
      </c>
      <c r="C24" s="92" t="s">
        <v>314</v>
      </c>
      <c r="D24" s="5" t="s">
        <v>64</v>
      </c>
      <c r="E24" s="5" t="s">
        <v>317</v>
      </c>
      <c r="F24" s="5" t="s">
        <v>311</v>
      </c>
      <c r="G24" s="86">
        <v>16.140307</v>
      </c>
      <c r="H24" s="5" t="s">
        <v>318</v>
      </c>
    </row>
    <row r="25" spans="1:8" x14ac:dyDescent="0.3">
      <c r="A25" s="4" t="s">
        <v>14</v>
      </c>
      <c r="B25" s="5" t="s">
        <v>194</v>
      </c>
      <c r="C25" s="92" t="s">
        <v>315</v>
      </c>
      <c r="D25" s="5" t="s">
        <v>64</v>
      </c>
      <c r="E25" s="5" t="s">
        <v>317</v>
      </c>
      <c r="F25" s="5" t="s">
        <v>311</v>
      </c>
      <c r="G25" s="86">
        <v>0</v>
      </c>
      <c r="H25" s="5" t="s">
        <v>318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5"/>
  <sheetViews>
    <sheetView topLeftCell="A4" workbookViewId="0">
      <selection activeCell="M33" sqref="M33"/>
    </sheetView>
  </sheetViews>
  <sheetFormatPr defaultRowHeight="14.4" x14ac:dyDescent="0.3"/>
  <cols>
    <col min="1" max="1" width="18.109375" bestFit="1" customWidth="1"/>
    <col min="2" max="2" width="5.6640625" bestFit="1" customWidth="1"/>
    <col min="3" max="3" width="10.6640625" customWidth="1"/>
    <col min="4" max="4" width="13.5546875" customWidth="1"/>
    <col min="5" max="5" width="18" customWidth="1"/>
    <col min="6" max="6" width="11.6640625" bestFit="1" customWidth="1"/>
    <col min="7" max="7" width="5.33203125" bestFit="1" customWidth="1"/>
    <col min="8" max="8" width="14.33203125" bestFit="1" customWidth="1"/>
  </cols>
  <sheetData>
    <row r="1" spans="1:8" x14ac:dyDescent="0.3">
      <c r="A1" s="17" t="s">
        <v>0</v>
      </c>
      <c r="B1" s="17" t="s">
        <v>1</v>
      </c>
      <c r="C1" s="17" t="s">
        <v>302</v>
      </c>
      <c r="D1" s="17" t="s">
        <v>10</v>
      </c>
      <c r="E1" s="17" t="s">
        <v>303</v>
      </c>
      <c r="F1" s="17" t="s">
        <v>304</v>
      </c>
      <c r="G1" s="17" t="s">
        <v>305</v>
      </c>
      <c r="H1" s="17" t="s">
        <v>306</v>
      </c>
    </row>
    <row r="2" spans="1:8" x14ac:dyDescent="0.3">
      <c r="A2" s="4" t="s">
        <v>14</v>
      </c>
      <c r="B2" s="5" t="s">
        <v>191</v>
      </c>
      <c r="C2" s="90" t="s">
        <v>312</v>
      </c>
      <c r="D2" s="2" t="s">
        <v>64</v>
      </c>
      <c r="E2" s="85" t="s">
        <v>316</v>
      </c>
      <c r="F2" s="88" t="s">
        <v>13</v>
      </c>
      <c r="G2" s="85">
        <v>0</v>
      </c>
      <c r="H2" s="2" t="s">
        <v>307</v>
      </c>
    </row>
    <row r="3" spans="1:8" x14ac:dyDescent="0.3">
      <c r="A3" s="4" t="s">
        <v>14</v>
      </c>
      <c r="B3" s="5" t="s">
        <v>192</v>
      </c>
      <c r="C3" s="90" t="s">
        <v>313</v>
      </c>
      <c r="D3" s="2" t="s">
        <v>64</v>
      </c>
      <c r="E3" s="85" t="s">
        <v>316</v>
      </c>
      <c r="F3" s="88" t="s">
        <v>13</v>
      </c>
      <c r="G3" s="85">
        <v>644</v>
      </c>
      <c r="H3" s="2" t="s">
        <v>307</v>
      </c>
    </row>
    <row r="4" spans="1:8" x14ac:dyDescent="0.3">
      <c r="A4" s="4" t="s">
        <v>14</v>
      </c>
      <c r="B4" s="5" t="s">
        <v>193</v>
      </c>
      <c r="C4" s="90" t="s">
        <v>314</v>
      </c>
      <c r="D4" s="2" t="s">
        <v>64</v>
      </c>
      <c r="E4" s="85" t="s">
        <v>316</v>
      </c>
      <c r="F4" s="88" t="s">
        <v>13</v>
      </c>
      <c r="G4" s="85">
        <v>556</v>
      </c>
      <c r="H4" s="2" t="s">
        <v>307</v>
      </c>
    </row>
    <row r="5" spans="1:8" ht="15" thickBot="1" x14ac:dyDescent="0.35">
      <c r="A5" s="4" t="s">
        <v>14</v>
      </c>
      <c r="B5" s="5" t="s">
        <v>194</v>
      </c>
      <c r="C5" s="91" t="s">
        <v>315</v>
      </c>
      <c r="D5" s="2" t="s">
        <v>64</v>
      </c>
      <c r="E5" s="85" t="s">
        <v>316</v>
      </c>
      <c r="F5" s="88" t="s">
        <v>13</v>
      </c>
      <c r="G5" s="76">
        <v>889</v>
      </c>
      <c r="H5" s="2" t="s">
        <v>307</v>
      </c>
    </row>
    <row r="6" spans="1:8" x14ac:dyDescent="0.3">
      <c r="A6" s="4" t="s">
        <v>14</v>
      </c>
      <c r="B6" s="5" t="s">
        <v>191</v>
      </c>
      <c r="C6" s="90" t="s">
        <v>312</v>
      </c>
      <c r="D6" s="2" t="s">
        <v>64</v>
      </c>
      <c r="E6" s="85" t="s">
        <v>316</v>
      </c>
      <c r="F6" s="88" t="s">
        <v>301</v>
      </c>
      <c r="G6" s="85">
        <v>0</v>
      </c>
      <c r="H6" s="2" t="s">
        <v>307</v>
      </c>
    </row>
    <row r="7" spans="1:8" x14ac:dyDescent="0.3">
      <c r="A7" s="4" t="s">
        <v>14</v>
      </c>
      <c r="B7" s="5" t="s">
        <v>192</v>
      </c>
      <c r="C7" s="90" t="s">
        <v>313</v>
      </c>
      <c r="D7" s="2" t="s">
        <v>64</v>
      </c>
      <c r="E7" s="85" t="s">
        <v>316</v>
      </c>
      <c r="F7" s="88" t="s">
        <v>301</v>
      </c>
      <c r="G7" s="85">
        <v>8.2116788321167888</v>
      </c>
      <c r="H7" s="2" t="s">
        <v>307</v>
      </c>
    </row>
    <row r="8" spans="1:8" x14ac:dyDescent="0.3">
      <c r="A8" s="4" t="s">
        <v>14</v>
      </c>
      <c r="B8" s="5" t="s">
        <v>193</v>
      </c>
      <c r="C8" s="90" t="s">
        <v>314</v>
      </c>
      <c r="D8" s="2" t="s">
        <v>64</v>
      </c>
      <c r="E8" s="85" t="s">
        <v>316</v>
      </c>
      <c r="F8" s="88" t="s">
        <v>301</v>
      </c>
      <c r="G8" s="85">
        <v>12.342162162162161</v>
      </c>
      <c r="H8" s="2" t="s">
        <v>307</v>
      </c>
    </row>
    <row r="9" spans="1:8" ht="15" thickBot="1" x14ac:dyDescent="0.35">
      <c r="A9" s="4" t="s">
        <v>14</v>
      </c>
      <c r="B9" s="5" t="s">
        <v>194</v>
      </c>
      <c r="C9" s="91" t="s">
        <v>315</v>
      </c>
      <c r="D9" s="2" t="s">
        <v>64</v>
      </c>
      <c r="E9" s="85" t="s">
        <v>316</v>
      </c>
      <c r="F9" s="88" t="s">
        <v>301</v>
      </c>
      <c r="G9" s="85">
        <v>17.738273124405154</v>
      </c>
      <c r="H9" s="2" t="s">
        <v>307</v>
      </c>
    </row>
    <row r="10" spans="1:8" x14ac:dyDescent="0.3">
      <c r="A10" s="4" t="s">
        <v>14</v>
      </c>
      <c r="B10" s="5" t="s">
        <v>191</v>
      </c>
      <c r="C10" s="90" t="s">
        <v>312</v>
      </c>
      <c r="D10" s="2" t="s">
        <v>64</v>
      </c>
      <c r="E10" s="85" t="s">
        <v>316</v>
      </c>
      <c r="F10" s="89" t="s">
        <v>308</v>
      </c>
      <c r="G10" s="5">
        <v>0</v>
      </c>
      <c r="H10" s="2" t="s">
        <v>307</v>
      </c>
    </row>
    <row r="11" spans="1:8" x14ac:dyDescent="0.3">
      <c r="A11" s="4" t="s">
        <v>14</v>
      </c>
      <c r="B11" s="5" t="s">
        <v>192</v>
      </c>
      <c r="C11" s="90" t="s">
        <v>313</v>
      </c>
      <c r="D11" s="2" t="s">
        <v>64</v>
      </c>
      <c r="E11" s="85" t="s">
        <v>316</v>
      </c>
      <c r="F11" s="89" t="s">
        <v>308</v>
      </c>
      <c r="G11" s="5">
        <v>9</v>
      </c>
      <c r="H11" s="2" t="s">
        <v>307</v>
      </c>
    </row>
    <row r="12" spans="1:8" x14ac:dyDescent="0.3">
      <c r="A12" s="4" t="s">
        <v>14</v>
      </c>
      <c r="B12" s="5" t="s">
        <v>193</v>
      </c>
      <c r="C12" s="90" t="s">
        <v>314</v>
      </c>
      <c r="D12" s="2" t="s">
        <v>64</v>
      </c>
      <c r="E12" s="85" t="s">
        <v>316</v>
      </c>
      <c r="F12" s="89" t="s">
        <v>308</v>
      </c>
      <c r="G12" s="5">
        <v>12.9</v>
      </c>
      <c r="H12" s="2" t="s">
        <v>307</v>
      </c>
    </row>
    <row r="13" spans="1:8" ht="15" thickBot="1" x14ac:dyDescent="0.35">
      <c r="A13" s="4" t="s">
        <v>14</v>
      </c>
      <c r="B13" s="5" t="s">
        <v>194</v>
      </c>
      <c r="C13" s="91" t="s">
        <v>315</v>
      </c>
      <c r="D13" s="2" t="s">
        <v>64</v>
      </c>
      <c r="E13" s="85" t="s">
        <v>316</v>
      </c>
      <c r="F13" s="89" t="s">
        <v>308</v>
      </c>
      <c r="G13" s="86">
        <v>18.540002983135334</v>
      </c>
      <c r="H13" s="2" t="s">
        <v>307</v>
      </c>
    </row>
    <row r="14" spans="1:8" x14ac:dyDescent="0.3">
      <c r="A14" s="4" t="s">
        <v>14</v>
      </c>
      <c r="B14" s="5" t="s">
        <v>191</v>
      </c>
      <c r="C14" s="90" t="s">
        <v>312</v>
      </c>
      <c r="D14" s="2" t="s">
        <v>64</v>
      </c>
      <c r="E14" s="85" t="s">
        <v>317</v>
      </c>
      <c r="F14" s="85" t="s">
        <v>309</v>
      </c>
      <c r="G14" s="5">
        <v>0</v>
      </c>
      <c r="H14" s="2" t="s">
        <v>307</v>
      </c>
    </row>
    <row r="15" spans="1:8" x14ac:dyDescent="0.3">
      <c r="A15" s="4" t="s">
        <v>14</v>
      </c>
      <c r="B15" s="5" t="s">
        <v>192</v>
      </c>
      <c r="C15" s="90" t="s">
        <v>313</v>
      </c>
      <c r="D15" s="2" t="s">
        <v>64</v>
      </c>
      <c r="E15" s="85" t="s">
        <v>317</v>
      </c>
      <c r="F15" s="85" t="s">
        <v>309</v>
      </c>
      <c r="G15" s="5">
        <v>17.274944999999999</v>
      </c>
      <c r="H15" s="2" t="s">
        <v>307</v>
      </c>
    </row>
    <row r="16" spans="1:8" x14ac:dyDescent="0.3">
      <c r="A16" s="4" t="s">
        <v>14</v>
      </c>
      <c r="B16" s="5" t="s">
        <v>193</v>
      </c>
      <c r="C16" s="90" t="s">
        <v>314</v>
      </c>
      <c r="D16" s="2" t="s">
        <v>64</v>
      </c>
      <c r="E16" s="85" t="s">
        <v>317</v>
      </c>
      <c r="F16" s="85" t="s">
        <v>309</v>
      </c>
      <c r="G16" s="5">
        <v>44.040564000000003</v>
      </c>
      <c r="H16" s="2" t="s">
        <v>307</v>
      </c>
    </row>
    <row r="17" spans="1:8" ht="15" thickBot="1" x14ac:dyDescent="0.35">
      <c r="A17" s="4" t="s">
        <v>14</v>
      </c>
      <c r="B17" s="5" t="s">
        <v>194</v>
      </c>
      <c r="C17" s="91" t="s">
        <v>315</v>
      </c>
      <c r="D17" s="2" t="s">
        <v>64</v>
      </c>
      <c r="E17" s="85" t="s">
        <v>317</v>
      </c>
      <c r="F17" s="85" t="s">
        <v>309</v>
      </c>
      <c r="G17" s="5">
        <v>115.80466399999999</v>
      </c>
      <c r="H17" s="2" t="s">
        <v>307</v>
      </c>
    </row>
    <row r="18" spans="1:8" x14ac:dyDescent="0.3">
      <c r="A18" s="4" t="s">
        <v>14</v>
      </c>
      <c r="B18" s="5" t="s">
        <v>191</v>
      </c>
      <c r="C18" s="90" t="s">
        <v>312</v>
      </c>
      <c r="D18" s="2" t="s">
        <v>64</v>
      </c>
      <c r="E18" s="85" t="s">
        <v>317</v>
      </c>
      <c r="F18" s="85" t="s">
        <v>310</v>
      </c>
      <c r="G18" s="5">
        <v>0</v>
      </c>
      <c r="H18" s="2" t="s">
        <v>307</v>
      </c>
    </row>
    <row r="19" spans="1:8" x14ac:dyDescent="0.3">
      <c r="A19" s="4" t="s">
        <v>14</v>
      </c>
      <c r="B19" s="5" t="s">
        <v>192</v>
      </c>
      <c r="C19" s="90" t="s">
        <v>313</v>
      </c>
      <c r="D19" s="2" t="s">
        <v>64</v>
      </c>
      <c r="E19" s="85" t="s">
        <v>317</v>
      </c>
      <c r="F19" s="85" t="s">
        <v>310</v>
      </c>
      <c r="G19" s="5">
        <v>4.0113729999999999</v>
      </c>
      <c r="H19" s="2" t="s">
        <v>307</v>
      </c>
    </row>
    <row r="20" spans="1:8" x14ac:dyDescent="0.3">
      <c r="A20" s="4" t="s">
        <v>14</v>
      </c>
      <c r="B20" s="5" t="s">
        <v>193</v>
      </c>
      <c r="C20" s="90" t="s">
        <v>314</v>
      </c>
      <c r="D20" s="2" t="s">
        <v>64</v>
      </c>
      <c r="E20" s="85" t="s">
        <v>317</v>
      </c>
      <c r="F20" s="85" t="s">
        <v>310</v>
      </c>
      <c r="G20" s="5">
        <v>10.451845</v>
      </c>
      <c r="H20" s="2" t="s">
        <v>307</v>
      </c>
    </row>
    <row r="21" spans="1:8" ht="15" thickBot="1" x14ac:dyDescent="0.35">
      <c r="A21" s="4" t="s">
        <v>14</v>
      </c>
      <c r="B21" s="5" t="s">
        <v>194</v>
      </c>
      <c r="C21" s="91" t="s">
        <v>315</v>
      </c>
      <c r="D21" s="2" t="s">
        <v>64</v>
      </c>
      <c r="E21" s="85" t="s">
        <v>317</v>
      </c>
      <c r="F21" s="85" t="s">
        <v>310</v>
      </c>
      <c r="G21" s="5">
        <v>27.049668</v>
      </c>
      <c r="H21" s="2" t="s">
        <v>307</v>
      </c>
    </row>
    <row r="22" spans="1:8" x14ac:dyDescent="0.3">
      <c r="A22" s="4" t="s">
        <v>14</v>
      </c>
      <c r="B22" s="5" t="s">
        <v>191</v>
      </c>
      <c r="C22" s="90" t="s">
        <v>312</v>
      </c>
      <c r="D22" s="2" t="s">
        <v>64</v>
      </c>
      <c r="E22" s="85" t="s">
        <v>317</v>
      </c>
      <c r="F22" s="85" t="s">
        <v>311</v>
      </c>
      <c r="G22" s="5">
        <v>0</v>
      </c>
      <c r="H22" s="2" t="s">
        <v>307</v>
      </c>
    </row>
    <row r="23" spans="1:8" x14ac:dyDescent="0.3">
      <c r="A23" s="4" t="s">
        <v>14</v>
      </c>
      <c r="B23" s="5" t="s">
        <v>192</v>
      </c>
      <c r="C23" s="90" t="s">
        <v>313</v>
      </c>
      <c r="D23" s="2" t="s">
        <v>64</v>
      </c>
      <c r="E23" s="85" t="s">
        <v>317</v>
      </c>
      <c r="F23" s="85" t="s">
        <v>311</v>
      </c>
      <c r="G23" s="5">
        <v>4.0147930000000001</v>
      </c>
      <c r="H23" s="2" t="s">
        <v>307</v>
      </c>
    </row>
    <row r="24" spans="1:8" x14ac:dyDescent="0.3">
      <c r="A24" s="4" t="s">
        <v>14</v>
      </c>
      <c r="B24" s="5" t="s">
        <v>193</v>
      </c>
      <c r="C24" s="90" t="s">
        <v>314</v>
      </c>
      <c r="D24" s="2" t="s">
        <v>64</v>
      </c>
      <c r="E24" s="85" t="s">
        <v>317</v>
      </c>
      <c r="F24" s="85" t="s">
        <v>311</v>
      </c>
      <c r="G24" s="5">
        <v>8.0818670000000008</v>
      </c>
      <c r="H24" s="2" t="s">
        <v>307</v>
      </c>
    </row>
    <row r="25" spans="1:8" ht="15" thickBot="1" x14ac:dyDescent="0.35">
      <c r="A25" s="4" t="s">
        <v>14</v>
      </c>
      <c r="B25" s="5" t="s">
        <v>194</v>
      </c>
      <c r="C25" s="91" t="s">
        <v>315</v>
      </c>
      <c r="D25" s="2" t="s">
        <v>64</v>
      </c>
      <c r="E25" s="85" t="s">
        <v>317</v>
      </c>
      <c r="F25" s="85" t="s">
        <v>311</v>
      </c>
      <c r="G25" s="5">
        <v>16.205459999999999</v>
      </c>
      <c r="H25" s="2" t="s">
        <v>307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N127"/>
  <sheetViews>
    <sheetView topLeftCell="BF1" zoomScale="85" zoomScaleNormal="85" workbookViewId="0">
      <selection activeCell="BH127" sqref="BH6:BH127"/>
    </sheetView>
  </sheetViews>
  <sheetFormatPr defaultRowHeight="14.4" x14ac:dyDescent="0.3"/>
  <cols>
    <col min="1" max="1" width="7.5546875" bestFit="1" customWidth="1"/>
    <col min="2" max="2" width="4.5546875" bestFit="1" customWidth="1"/>
    <col min="3" max="3" width="24.109375" bestFit="1" customWidth="1"/>
    <col min="4" max="4" width="25.6640625" bestFit="1" customWidth="1"/>
    <col min="5" max="5" width="4.5546875" bestFit="1" customWidth="1"/>
    <col min="6" max="6" width="9.33203125" bestFit="1" customWidth="1"/>
    <col min="7" max="7" width="13.88671875" style="93" bestFit="1" customWidth="1"/>
    <col min="8" max="8" width="7.5546875" bestFit="1" customWidth="1"/>
    <col min="9" max="10" width="5.5546875" bestFit="1" customWidth="1"/>
    <col min="11" max="11" width="5.6640625" bestFit="1" customWidth="1"/>
    <col min="12" max="12" width="8.109375" bestFit="1" customWidth="1"/>
    <col min="13" max="13" width="11.109375" bestFit="1" customWidth="1"/>
    <col min="14" max="14" width="5.5546875" bestFit="1" customWidth="1"/>
    <col min="15" max="15" width="6.6640625" bestFit="1" customWidth="1"/>
    <col min="16" max="16" width="6.44140625" bestFit="1" customWidth="1"/>
    <col min="17" max="17" width="6.6640625" bestFit="1" customWidth="1"/>
    <col min="18" max="18" width="8.44140625" bestFit="1" customWidth="1"/>
    <col min="19" max="19" width="8" bestFit="1" customWidth="1"/>
    <col min="20" max="20" width="8.109375" bestFit="1" customWidth="1"/>
    <col min="21" max="21" width="6.5546875" bestFit="1" customWidth="1"/>
    <col min="22" max="22" width="47.33203125" bestFit="1" customWidth="1"/>
    <col min="23" max="23" width="10" bestFit="1" customWidth="1"/>
    <col min="24" max="24" width="9.88671875" customWidth="1"/>
    <col min="25" max="25" width="14.88671875" bestFit="1" customWidth="1"/>
    <col min="26" max="27" width="14.6640625" customWidth="1"/>
    <col min="28" max="28" width="16" bestFit="1" customWidth="1"/>
    <col min="29" max="29" width="16.109375" bestFit="1" customWidth="1"/>
    <col min="30" max="30" width="22" bestFit="1" customWidth="1"/>
    <col min="31" max="31" width="17.5546875" bestFit="1" customWidth="1"/>
    <col min="32" max="32" width="10" bestFit="1" customWidth="1"/>
    <col min="33" max="33" width="8.44140625" bestFit="1" customWidth="1"/>
    <col min="34" max="34" width="9" style="35" bestFit="1" customWidth="1"/>
    <col min="35" max="35" width="17.5546875" bestFit="1" customWidth="1"/>
    <col min="36" max="36" width="11" bestFit="1" customWidth="1"/>
    <col min="37" max="37" width="8.44140625" bestFit="1" customWidth="1"/>
    <col min="38" max="39" width="12.109375" bestFit="1" customWidth="1"/>
    <col min="40" max="40" width="10" bestFit="1" customWidth="1"/>
    <col min="41" max="41" width="10.33203125" bestFit="1" customWidth="1"/>
    <col min="42" max="42" width="10" bestFit="1" customWidth="1"/>
    <col min="43" max="43" width="8.5546875" bestFit="1" customWidth="1"/>
    <col min="44" max="44" width="9" bestFit="1" customWidth="1"/>
    <col min="45" max="45" width="10" bestFit="1" customWidth="1"/>
    <col min="46" max="46" width="8.33203125" bestFit="1" customWidth="1"/>
    <col min="47" max="47" width="10.6640625" bestFit="1" customWidth="1"/>
    <col min="48" max="48" width="8.33203125" bestFit="1" customWidth="1"/>
    <col min="49" max="49" width="9" bestFit="1" customWidth="1"/>
    <col min="50" max="50" width="16.33203125" bestFit="1" customWidth="1"/>
    <col min="51" max="51" width="10" bestFit="1" customWidth="1"/>
    <col min="52" max="52" width="8.44140625" bestFit="1" customWidth="1"/>
    <col min="53" max="54" width="12.109375" bestFit="1" customWidth="1"/>
    <col min="55" max="55" width="23.33203125" bestFit="1" customWidth="1"/>
    <col min="56" max="56" width="16.33203125" bestFit="1" customWidth="1"/>
    <col min="57" max="57" width="10" bestFit="1" customWidth="1"/>
    <col min="58" max="58" width="8.44140625" bestFit="1" customWidth="1"/>
    <col min="59" max="59" width="18.33203125" bestFit="1" customWidth="1"/>
    <col min="60" max="60" width="16.33203125" bestFit="1" customWidth="1"/>
    <col min="61" max="61" width="10" bestFit="1" customWidth="1"/>
    <col min="62" max="62" width="8.5546875" bestFit="1" customWidth="1"/>
    <col min="63" max="63" width="9" bestFit="1" customWidth="1"/>
    <col min="64" max="64" width="16.33203125" bestFit="1" customWidth="1"/>
    <col min="65" max="65" width="10" bestFit="1" customWidth="1"/>
    <col min="66" max="66" width="8.44140625" bestFit="1" customWidth="1"/>
  </cols>
  <sheetData>
    <row r="1" spans="1:66" ht="15" customHeight="1" x14ac:dyDescent="0.3">
      <c r="X1" s="114" t="s">
        <v>295</v>
      </c>
      <c r="Y1" s="114"/>
      <c r="Z1" s="114"/>
      <c r="AA1" s="115"/>
      <c r="AB1" s="130" t="s">
        <v>209</v>
      </c>
      <c r="AC1" s="131"/>
      <c r="AD1" s="131"/>
      <c r="AE1" s="131"/>
      <c r="AF1" s="131"/>
      <c r="AG1" s="132"/>
      <c r="AH1" s="122" t="s">
        <v>210</v>
      </c>
      <c r="AI1" s="123"/>
      <c r="AJ1" s="123"/>
      <c r="AK1" s="123"/>
      <c r="AL1" s="123"/>
      <c r="AM1" s="124"/>
      <c r="AN1" s="125" t="s">
        <v>211</v>
      </c>
      <c r="AO1" s="126"/>
      <c r="AP1" s="126"/>
      <c r="AQ1" s="127"/>
      <c r="AR1" s="128" t="s">
        <v>212</v>
      </c>
      <c r="AS1" s="129"/>
      <c r="AT1" s="129"/>
      <c r="AU1" s="129"/>
      <c r="AV1" s="129"/>
      <c r="AW1" s="116" t="s">
        <v>213</v>
      </c>
      <c r="AX1" s="117"/>
      <c r="AY1" s="117"/>
      <c r="AZ1" s="117"/>
      <c r="BA1" s="117"/>
      <c r="BB1" s="118"/>
      <c r="BC1" s="116" t="s">
        <v>214</v>
      </c>
      <c r="BD1" s="117"/>
      <c r="BE1" s="117"/>
      <c r="BF1" s="118"/>
      <c r="BG1" s="119" t="s">
        <v>215</v>
      </c>
      <c r="BH1" s="120"/>
      <c r="BI1" s="120"/>
      <c r="BJ1" s="121"/>
      <c r="BK1" s="112" t="s">
        <v>377</v>
      </c>
      <c r="BL1" s="113"/>
      <c r="BM1" s="113"/>
      <c r="BN1" s="113"/>
    </row>
    <row r="2" spans="1:66" ht="15.75" customHeight="1" x14ac:dyDescent="0.3">
      <c r="W2" s="26" t="s">
        <v>216</v>
      </c>
      <c r="X2" s="27" t="s">
        <v>217</v>
      </c>
      <c r="Y2" s="27" t="s">
        <v>218</v>
      </c>
      <c r="Z2" s="27" t="s">
        <v>219</v>
      </c>
      <c r="AA2" s="27" t="s">
        <v>220</v>
      </c>
      <c r="AB2" s="27" t="s">
        <v>217</v>
      </c>
      <c r="AC2" s="27" t="s">
        <v>216</v>
      </c>
      <c r="AD2" s="27" t="s">
        <v>216</v>
      </c>
      <c r="AE2" s="27" t="s">
        <v>218</v>
      </c>
      <c r="AF2" s="27" t="s">
        <v>219</v>
      </c>
      <c r="AG2" s="27" t="s">
        <v>220</v>
      </c>
      <c r="AH2" s="28" t="s">
        <v>217</v>
      </c>
      <c r="AI2" s="27" t="s">
        <v>218</v>
      </c>
      <c r="AJ2" s="27" t="s">
        <v>219</v>
      </c>
      <c r="AK2" s="27" t="s">
        <v>220</v>
      </c>
      <c r="AL2" s="27"/>
      <c r="AM2" s="27"/>
      <c r="AN2" s="27" t="s">
        <v>221</v>
      </c>
      <c r="AO2" s="27" t="s">
        <v>222</v>
      </c>
      <c r="AP2" s="27" t="s">
        <v>219</v>
      </c>
      <c r="AQ2" s="27" t="s">
        <v>220</v>
      </c>
      <c r="AR2" s="27" t="s">
        <v>223</v>
      </c>
      <c r="AS2" s="27" t="s">
        <v>224</v>
      </c>
      <c r="AT2" s="27" t="s">
        <v>225</v>
      </c>
      <c r="AU2" s="27" t="s">
        <v>226</v>
      </c>
      <c r="AV2" s="27" t="s">
        <v>225</v>
      </c>
      <c r="AW2" s="28" t="s">
        <v>217</v>
      </c>
      <c r="AX2" s="27" t="s">
        <v>218</v>
      </c>
      <c r="AY2" s="27" t="s">
        <v>219</v>
      </c>
      <c r="AZ2" s="27" t="s">
        <v>220</v>
      </c>
      <c r="BA2" s="27"/>
      <c r="BB2" s="27"/>
      <c r="BC2" s="28" t="s">
        <v>217</v>
      </c>
      <c r="BD2" s="27" t="s">
        <v>218</v>
      </c>
      <c r="BE2" s="27" t="s">
        <v>219</v>
      </c>
      <c r="BF2" s="29" t="s">
        <v>220</v>
      </c>
      <c r="BG2" s="27" t="s">
        <v>217</v>
      </c>
      <c r="BH2" s="27" t="s">
        <v>218</v>
      </c>
      <c r="BI2" s="27" t="s">
        <v>219</v>
      </c>
      <c r="BJ2" s="27" t="s">
        <v>220</v>
      </c>
      <c r="BK2" s="28" t="s">
        <v>217</v>
      </c>
      <c r="BL2" s="27" t="s">
        <v>218</v>
      </c>
      <c r="BM2" s="27" t="s">
        <v>219</v>
      </c>
      <c r="BN2" s="27" t="s">
        <v>220</v>
      </c>
    </row>
    <row r="3" spans="1:66" x14ac:dyDescent="0.3">
      <c r="V3" s="30" t="s">
        <v>227</v>
      </c>
      <c r="W3" s="30" t="s">
        <v>228</v>
      </c>
      <c r="X3" s="31" t="s">
        <v>229</v>
      </c>
      <c r="Y3" s="30" t="s">
        <v>232</v>
      </c>
      <c r="Z3" s="31" t="s">
        <v>233</v>
      </c>
      <c r="AA3" s="31" t="s">
        <v>234</v>
      </c>
      <c r="AB3" s="31" t="s">
        <v>229</v>
      </c>
      <c r="AC3" s="30" t="s">
        <v>230</v>
      </c>
      <c r="AD3" s="30" t="s">
        <v>231</v>
      </c>
      <c r="AE3" s="30" t="s">
        <v>232</v>
      </c>
      <c r="AF3" s="30" t="s">
        <v>233</v>
      </c>
      <c r="AG3" s="30" t="s">
        <v>234</v>
      </c>
      <c r="AH3" s="31" t="s">
        <v>229</v>
      </c>
      <c r="AI3" s="30" t="s">
        <v>232</v>
      </c>
      <c r="AJ3" s="30" t="s">
        <v>233</v>
      </c>
      <c r="AK3" s="30" t="s">
        <v>234</v>
      </c>
      <c r="AL3" s="30" t="s">
        <v>235</v>
      </c>
      <c r="AM3" s="32" t="s">
        <v>236</v>
      </c>
      <c r="AN3" s="33" t="s">
        <v>233</v>
      </c>
      <c r="AO3" s="33" t="s">
        <v>234</v>
      </c>
      <c r="AP3" s="33" t="s">
        <v>233</v>
      </c>
      <c r="AQ3" s="33" t="s">
        <v>234</v>
      </c>
      <c r="AR3" s="31" t="s">
        <v>229</v>
      </c>
      <c r="AS3" s="34" t="s">
        <v>233</v>
      </c>
      <c r="AT3" s="34"/>
      <c r="AU3" s="34" t="s">
        <v>234</v>
      </c>
      <c r="AV3" s="34"/>
      <c r="AW3" s="31" t="s">
        <v>229</v>
      </c>
      <c r="AX3" s="30" t="s">
        <v>232</v>
      </c>
      <c r="AY3" s="30" t="s">
        <v>233</v>
      </c>
      <c r="AZ3" s="30" t="s">
        <v>234</v>
      </c>
      <c r="BA3" s="30" t="s">
        <v>235</v>
      </c>
      <c r="BB3" s="32" t="s">
        <v>236</v>
      </c>
      <c r="BC3" s="31" t="s">
        <v>229</v>
      </c>
      <c r="BD3" s="30" t="s">
        <v>232</v>
      </c>
      <c r="BE3" s="30" t="s">
        <v>233</v>
      </c>
      <c r="BF3" s="32" t="s">
        <v>234</v>
      </c>
      <c r="BG3" s="30" t="s">
        <v>229</v>
      </c>
      <c r="BH3" s="30" t="s">
        <v>232</v>
      </c>
      <c r="BI3" s="30" t="s">
        <v>233</v>
      </c>
      <c r="BJ3" s="30" t="s">
        <v>234</v>
      </c>
      <c r="BK3" s="31" t="s">
        <v>229</v>
      </c>
      <c r="BL3" s="30" t="s">
        <v>232</v>
      </c>
      <c r="BM3" s="30" t="s">
        <v>233</v>
      </c>
      <c r="BN3" s="30" t="s">
        <v>234</v>
      </c>
    </row>
    <row r="4" spans="1:66" ht="15.75" customHeight="1" x14ac:dyDescent="0.3">
      <c r="A4" t="s">
        <v>237</v>
      </c>
      <c r="C4" t="s">
        <v>238</v>
      </c>
      <c r="D4" t="s">
        <v>239</v>
      </c>
      <c r="E4" t="s">
        <v>186</v>
      </c>
      <c r="F4" t="s">
        <v>320</v>
      </c>
      <c r="G4" s="93" t="s">
        <v>302</v>
      </c>
      <c r="H4" t="s">
        <v>240</v>
      </c>
      <c r="I4" t="s">
        <v>241</v>
      </c>
      <c r="J4" t="s">
        <v>242</v>
      </c>
      <c r="K4" t="s">
        <v>243</v>
      </c>
      <c r="L4" t="s">
        <v>244</v>
      </c>
      <c r="M4" t="s">
        <v>245</v>
      </c>
      <c r="N4" t="s">
        <v>246</v>
      </c>
      <c r="O4" t="s">
        <v>247</v>
      </c>
      <c r="P4" t="s">
        <v>248</v>
      </c>
      <c r="Q4" t="s">
        <v>249</v>
      </c>
      <c r="R4" t="s">
        <v>250</v>
      </c>
      <c r="S4" t="s">
        <v>251</v>
      </c>
      <c r="T4" t="s">
        <v>3</v>
      </c>
      <c r="U4" t="s">
        <v>252</v>
      </c>
      <c r="V4" t="s">
        <v>252</v>
      </c>
      <c r="W4" t="s">
        <v>253</v>
      </c>
      <c r="X4" s="35" t="s">
        <v>254</v>
      </c>
      <c r="Y4" t="s">
        <v>257</v>
      </c>
      <c r="Z4" s="35" t="s">
        <v>258</v>
      </c>
      <c r="AA4" s="35" t="s">
        <v>259</v>
      </c>
      <c r="AB4" s="35" t="s">
        <v>254</v>
      </c>
      <c r="AC4" t="s">
        <v>255</v>
      </c>
      <c r="AD4" t="s">
        <v>256</v>
      </c>
      <c r="AE4" t="s">
        <v>257</v>
      </c>
      <c r="AF4" t="s">
        <v>258</v>
      </c>
      <c r="AG4" t="s">
        <v>259</v>
      </c>
      <c r="AH4" s="35" t="s">
        <v>260</v>
      </c>
      <c r="AI4" t="s">
        <v>261</v>
      </c>
      <c r="AJ4" t="s">
        <v>262</v>
      </c>
      <c r="AK4" t="s">
        <v>263</v>
      </c>
      <c r="AM4" s="36"/>
      <c r="AP4" t="s">
        <v>264</v>
      </c>
      <c r="AQ4" t="s">
        <v>265</v>
      </c>
      <c r="AR4" s="35" t="s">
        <v>266</v>
      </c>
      <c r="AS4" t="s">
        <v>267</v>
      </c>
      <c r="AT4" t="s">
        <v>268</v>
      </c>
      <c r="AU4" t="s">
        <v>269</v>
      </c>
      <c r="AV4" t="s">
        <v>270</v>
      </c>
      <c r="AW4" s="35" t="s">
        <v>271</v>
      </c>
      <c r="AX4" t="s">
        <v>272</v>
      </c>
      <c r="AY4" t="s">
        <v>273</v>
      </c>
      <c r="AZ4" t="s">
        <v>274</v>
      </c>
      <c r="BB4" s="36"/>
      <c r="BC4" s="35" t="s">
        <v>275</v>
      </c>
      <c r="BD4" t="s">
        <v>276</v>
      </c>
      <c r="BE4" t="s">
        <v>277</v>
      </c>
      <c r="BF4" s="36" t="s">
        <v>278</v>
      </c>
      <c r="BG4" t="s">
        <v>279</v>
      </c>
      <c r="BH4" t="s">
        <v>280</v>
      </c>
      <c r="BI4" t="s">
        <v>281</v>
      </c>
      <c r="BJ4" t="s">
        <v>282</v>
      </c>
      <c r="BK4" s="35" t="s">
        <v>271</v>
      </c>
      <c r="BL4" t="s">
        <v>272</v>
      </c>
      <c r="BM4" t="s">
        <v>273</v>
      </c>
      <c r="BN4" t="s">
        <v>274</v>
      </c>
    </row>
    <row r="5" spans="1:66" ht="15" thickBot="1" x14ac:dyDescent="0.35">
      <c r="A5" t="s">
        <v>237</v>
      </c>
      <c r="B5" t="s">
        <v>238</v>
      </c>
      <c r="C5" t="s">
        <v>238</v>
      </c>
      <c r="E5" t="s">
        <v>186</v>
      </c>
      <c r="G5" s="93" t="s">
        <v>302</v>
      </c>
      <c r="H5" t="s">
        <v>240</v>
      </c>
      <c r="I5" t="s">
        <v>241</v>
      </c>
      <c r="J5" t="s">
        <v>242</v>
      </c>
      <c r="K5" t="s">
        <v>243</v>
      </c>
      <c r="L5" t="s">
        <v>244</v>
      </c>
      <c r="M5" t="s">
        <v>245</v>
      </c>
      <c r="N5" t="s">
        <v>246</v>
      </c>
      <c r="O5" t="s">
        <v>247</v>
      </c>
      <c r="P5" t="s">
        <v>248</v>
      </c>
      <c r="Q5" t="s">
        <v>249</v>
      </c>
      <c r="R5" t="s">
        <v>250</v>
      </c>
      <c r="S5" t="s">
        <v>251</v>
      </c>
      <c r="T5" t="s">
        <v>3</v>
      </c>
      <c r="U5" t="s">
        <v>283</v>
      </c>
      <c r="V5" t="s">
        <v>284</v>
      </c>
      <c r="W5" t="s">
        <v>228</v>
      </c>
      <c r="X5" t="s">
        <v>254</v>
      </c>
      <c r="Y5" t="s">
        <v>257</v>
      </c>
      <c r="Z5" t="s">
        <v>258</v>
      </c>
      <c r="AA5" t="s">
        <v>259</v>
      </c>
      <c r="AB5" t="s">
        <v>254</v>
      </c>
      <c r="AC5" t="s">
        <v>255</v>
      </c>
      <c r="AD5" t="s">
        <v>256</v>
      </c>
      <c r="AE5" t="s">
        <v>257</v>
      </c>
      <c r="AF5" t="s">
        <v>258</v>
      </c>
      <c r="AG5" t="s">
        <v>259</v>
      </c>
      <c r="AH5" s="35" t="s">
        <v>260</v>
      </c>
      <c r="AI5" t="s">
        <v>261</v>
      </c>
      <c r="AJ5" t="s">
        <v>262</v>
      </c>
      <c r="AK5" t="s">
        <v>263</v>
      </c>
      <c r="AP5" t="s">
        <v>264</v>
      </c>
      <c r="AQ5" t="s">
        <v>265</v>
      </c>
      <c r="AR5" t="s">
        <v>266</v>
      </c>
      <c r="AS5" t="s">
        <v>267</v>
      </c>
      <c r="AT5" t="s">
        <v>268</v>
      </c>
      <c r="AU5" t="s">
        <v>269</v>
      </c>
      <c r="AV5" t="s">
        <v>270</v>
      </c>
      <c r="AW5" t="s">
        <v>271</v>
      </c>
      <c r="AX5" t="s">
        <v>272</v>
      </c>
      <c r="AY5" t="s">
        <v>273</v>
      </c>
      <c r="AZ5" t="s">
        <v>274</v>
      </c>
      <c r="BC5" t="s">
        <v>275</v>
      </c>
      <c r="BD5" t="s">
        <v>276</v>
      </c>
      <c r="BE5" t="s">
        <v>277</v>
      </c>
      <c r="BF5" t="s">
        <v>278</v>
      </c>
      <c r="BG5" t="s">
        <v>279</v>
      </c>
      <c r="BH5" t="s">
        <v>280</v>
      </c>
      <c r="BI5" t="s">
        <v>281</v>
      </c>
      <c r="BJ5" t="s">
        <v>282</v>
      </c>
      <c r="BK5" t="s">
        <v>271</v>
      </c>
      <c r="BL5" t="s">
        <v>272</v>
      </c>
      <c r="BM5" t="s">
        <v>273</v>
      </c>
      <c r="BN5" t="s">
        <v>274</v>
      </c>
    </row>
    <row r="6" spans="1:66" x14ac:dyDescent="0.3">
      <c r="A6">
        <v>1225</v>
      </c>
      <c r="B6">
        <v>1</v>
      </c>
      <c r="C6" t="s">
        <v>285</v>
      </c>
      <c r="D6" t="s">
        <v>14</v>
      </c>
      <c r="E6">
        <v>1</v>
      </c>
      <c r="F6">
        <v>1</v>
      </c>
      <c r="G6" s="93" t="s">
        <v>321</v>
      </c>
      <c r="H6" s="93">
        <v>1987</v>
      </c>
      <c r="I6">
        <v>10</v>
      </c>
      <c r="J6">
        <v>5</v>
      </c>
      <c r="K6">
        <v>26</v>
      </c>
      <c r="L6">
        <v>0.09</v>
      </c>
      <c r="M6">
        <v>2</v>
      </c>
      <c r="N6">
        <v>56</v>
      </c>
      <c r="O6">
        <v>33</v>
      </c>
      <c r="P6">
        <v>15</v>
      </c>
      <c r="Q6">
        <v>13</v>
      </c>
      <c r="R6">
        <v>12</v>
      </c>
      <c r="S6">
        <v>52</v>
      </c>
      <c r="T6">
        <v>100</v>
      </c>
      <c r="U6">
        <v>4</v>
      </c>
      <c r="V6" t="s">
        <v>38</v>
      </c>
      <c r="W6">
        <v>31</v>
      </c>
      <c r="X6" t="e">
        <f t="shared" ref="X6:X37" si="0">SQRT(AP6/Y6/PI())*200</f>
        <v>#DIV/0!</v>
      </c>
      <c r="Z6">
        <f t="shared" ref="Z6:AA9" si="1">SUM(AF6,AJ6)</f>
        <v>17.7</v>
      </c>
      <c r="AA6" s="44">
        <f t="shared" si="1"/>
        <v>84.8</v>
      </c>
      <c r="AB6">
        <v>10.4</v>
      </c>
      <c r="AC6">
        <v>9.4</v>
      </c>
      <c r="AD6">
        <v>11.1</v>
      </c>
      <c r="AE6">
        <v>2089</v>
      </c>
      <c r="AF6">
        <v>17.7</v>
      </c>
      <c r="AG6">
        <v>84.8</v>
      </c>
      <c r="AH6" s="35">
        <v>0</v>
      </c>
      <c r="AI6">
        <v>0</v>
      </c>
      <c r="AJ6">
        <v>0</v>
      </c>
      <c r="AK6">
        <v>0</v>
      </c>
      <c r="AL6" s="37">
        <f t="shared" ref="AL6:AM8" si="2">AJ6/AF6*100</f>
        <v>0</v>
      </c>
      <c r="AM6" s="38">
        <f t="shared" si="2"/>
        <v>0</v>
      </c>
      <c r="AN6" s="37">
        <f>AP6</f>
        <v>17.7</v>
      </c>
      <c r="AO6" s="37">
        <f>AQ6</f>
        <v>84.8</v>
      </c>
      <c r="AP6">
        <v>17.7</v>
      </c>
      <c r="AQ6">
        <v>84.8</v>
      </c>
      <c r="AR6">
        <v>0</v>
      </c>
      <c r="AS6">
        <v>0</v>
      </c>
      <c r="AT6">
        <v>0</v>
      </c>
      <c r="AU6">
        <v>0</v>
      </c>
      <c r="AV6">
        <v>0</v>
      </c>
      <c r="AW6">
        <v>0</v>
      </c>
      <c r="AX6">
        <v>0</v>
      </c>
      <c r="AY6">
        <v>0</v>
      </c>
      <c r="AZ6">
        <v>0</v>
      </c>
      <c r="BA6" s="102">
        <f t="shared" ref="BA6:BB8" si="3">AY6/AF6*100</f>
        <v>0</v>
      </c>
      <c r="BB6" s="102">
        <f t="shared" si="3"/>
        <v>0</v>
      </c>
      <c r="BC6">
        <v>0</v>
      </c>
      <c r="BD6">
        <v>0</v>
      </c>
      <c r="BE6">
        <v>0</v>
      </c>
      <c r="BF6">
        <v>0</v>
      </c>
      <c r="BG6">
        <v>0</v>
      </c>
      <c r="BH6">
        <v>0</v>
      </c>
      <c r="BI6">
        <v>0</v>
      </c>
      <c r="BJ6">
        <v>0</v>
      </c>
      <c r="BK6">
        <f>AW6+BC6</f>
        <v>0</v>
      </c>
      <c r="BL6">
        <f t="shared" ref="BL6:BN6" si="4">AX6+BD6</f>
        <v>0</v>
      </c>
      <c r="BM6">
        <f t="shared" si="4"/>
        <v>0</v>
      </c>
      <c r="BN6">
        <f t="shared" si="4"/>
        <v>0</v>
      </c>
    </row>
    <row r="7" spans="1:66" x14ac:dyDescent="0.3">
      <c r="A7">
        <v>1225</v>
      </c>
      <c r="B7">
        <v>1</v>
      </c>
      <c r="C7" t="s">
        <v>285</v>
      </c>
      <c r="D7" t="s">
        <v>14</v>
      </c>
      <c r="E7">
        <v>2</v>
      </c>
      <c r="F7">
        <f>(H7-(H$6+1))*12+12-I$6+I7</f>
        <v>72</v>
      </c>
      <c r="G7" s="93" t="s">
        <v>322</v>
      </c>
      <c r="H7" s="93">
        <v>1993</v>
      </c>
      <c r="I7">
        <v>10</v>
      </c>
      <c r="J7">
        <v>19</v>
      </c>
      <c r="K7">
        <v>32</v>
      </c>
      <c r="L7">
        <v>0.09</v>
      </c>
      <c r="M7">
        <v>8</v>
      </c>
      <c r="N7">
        <v>56</v>
      </c>
      <c r="O7">
        <v>33</v>
      </c>
      <c r="P7">
        <v>15</v>
      </c>
      <c r="Q7">
        <v>13</v>
      </c>
      <c r="R7">
        <v>12</v>
      </c>
      <c r="S7">
        <v>52</v>
      </c>
      <c r="T7">
        <v>100</v>
      </c>
      <c r="U7">
        <v>4</v>
      </c>
      <c r="V7" t="s">
        <v>38</v>
      </c>
      <c r="W7">
        <v>31</v>
      </c>
      <c r="X7">
        <f t="shared" si="0"/>
        <v>12.46981189785731</v>
      </c>
      <c r="Y7">
        <v>2088</v>
      </c>
      <c r="Z7">
        <f t="shared" si="1"/>
        <v>25.5</v>
      </c>
      <c r="AA7" s="44">
        <f t="shared" si="1"/>
        <v>157.5</v>
      </c>
      <c r="AB7">
        <v>13.7</v>
      </c>
      <c r="AC7">
        <v>12.5</v>
      </c>
      <c r="AD7">
        <v>14.2</v>
      </c>
      <c r="AE7">
        <v>1444</v>
      </c>
      <c r="AF7">
        <v>21.4</v>
      </c>
      <c r="AG7">
        <v>135.30000000000001</v>
      </c>
      <c r="AH7" s="35">
        <v>9</v>
      </c>
      <c r="AI7">
        <v>644</v>
      </c>
      <c r="AJ7">
        <v>4.0999999999999996</v>
      </c>
      <c r="AK7">
        <v>22.2</v>
      </c>
      <c r="AL7">
        <f t="shared" si="2"/>
        <v>19.158878504672895</v>
      </c>
      <c r="AM7" s="36">
        <f t="shared" si="2"/>
        <v>16.407982261640797</v>
      </c>
      <c r="AN7">
        <f t="shared" ref="AN7:AO9" si="5">AP7-AP6</f>
        <v>7.8000000000000007</v>
      </c>
      <c r="AO7">
        <f t="shared" si="5"/>
        <v>72.7</v>
      </c>
      <c r="AP7">
        <v>25.5</v>
      </c>
      <c r="AQ7">
        <v>157.5</v>
      </c>
      <c r="AR7">
        <v>3.5</v>
      </c>
      <c r="AS7">
        <v>1.31</v>
      </c>
      <c r="AT7">
        <v>6.3</v>
      </c>
      <c r="AU7">
        <v>12.1</v>
      </c>
      <c r="AV7">
        <v>10.9</v>
      </c>
      <c r="AW7">
        <v>0</v>
      </c>
      <c r="AX7">
        <v>0</v>
      </c>
      <c r="AY7">
        <v>0</v>
      </c>
      <c r="AZ7">
        <v>0</v>
      </c>
      <c r="BA7" s="102">
        <f t="shared" si="3"/>
        <v>0</v>
      </c>
      <c r="BB7" s="36">
        <f t="shared" si="3"/>
        <v>0</v>
      </c>
      <c r="BC7">
        <v>0</v>
      </c>
      <c r="BD7">
        <v>0</v>
      </c>
      <c r="BE7">
        <v>0</v>
      </c>
      <c r="BF7">
        <v>0</v>
      </c>
      <c r="BG7">
        <v>0</v>
      </c>
      <c r="BH7">
        <v>0</v>
      </c>
      <c r="BI7">
        <v>0</v>
      </c>
      <c r="BJ7">
        <v>0</v>
      </c>
      <c r="BK7">
        <f t="shared" ref="BK7:BK70" si="6">AW7+BC7</f>
        <v>0</v>
      </c>
      <c r="BL7">
        <f t="shared" ref="BL7:BL70" si="7">AX7+BD7</f>
        <v>0</v>
      </c>
      <c r="BM7">
        <f t="shared" ref="BM7:BM70" si="8">AY7+BE7</f>
        <v>0</v>
      </c>
      <c r="BN7">
        <f t="shared" ref="BN7:BN70" si="9">AZ7+BF7</f>
        <v>0</v>
      </c>
    </row>
    <row r="8" spans="1:66" x14ac:dyDescent="0.3">
      <c r="A8">
        <v>1225</v>
      </c>
      <c r="B8">
        <v>1</v>
      </c>
      <c r="C8" t="s">
        <v>285</v>
      </c>
      <c r="D8" t="s">
        <v>14</v>
      </c>
      <c r="E8">
        <v>3</v>
      </c>
      <c r="F8">
        <f>(H8-(H$6+1))*12+12-I$6+I8</f>
        <v>171</v>
      </c>
      <c r="G8" s="93" t="s">
        <v>323</v>
      </c>
      <c r="H8" s="93">
        <v>2002</v>
      </c>
      <c r="I8">
        <v>1</v>
      </c>
      <c r="J8">
        <v>22</v>
      </c>
      <c r="K8">
        <v>40</v>
      </c>
      <c r="L8">
        <v>0.09</v>
      </c>
      <c r="M8">
        <v>8</v>
      </c>
      <c r="N8">
        <v>56</v>
      </c>
      <c r="O8">
        <v>33</v>
      </c>
      <c r="P8">
        <v>15</v>
      </c>
      <c r="Q8">
        <v>13</v>
      </c>
      <c r="R8">
        <v>12</v>
      </c>
      <c r="S8">
        <v>52</v>
      </c>
      <c r="T8">
        <v>100</v>
      </c>
      <c r="U8">
        <v>4</v>
      </c>
      <c r="V8" t="s">
        <v>38</v>
      </c>
      <c r="W8">
        <v>33</v>
      </c>
      <c r="X8">
        <f t="shared" si="0"/>
        <v>17.636341045161672</v>
      </c>
      <c r="Y8">
        <v>1445</v>
      </c>
      <c r="Z8">
        <f t="shared" si="1"/>
        <v>31.2</v>
      </c>
      <c r="AA8" s="44">
        <f t="shared" si="1"/>
        <v>269.10000000000002</v>
      </c>
      <c r="AB8">
        <v>18.5</v>
      </c>
      <c r="AC8">
        <v>17.7</v>
      </c>
      <c r="AD8">
        <v>18.600000000000001</v>
      </c>
      <c r="AE8">
        <v>889</v>
      </c>
      <c r="AF8">
        <v>23.9</v>
      </c>
      <c r="AG8">
        <v>212</v>
      </c>
      <c r="AH8" s="35">
        <v>12.9</v>
      </c>
      <c r="AI8">
        <v>556</v>
      </c>
      <c r="AJ8">
        <v>7.3</v>
      </c>
      <c r="AK8">
        <v>57.1</v>
      </c>
      <c r="AL8">
        <f t="shared" si="2"/>
        <v>30.543933054393307</v>
      </c>
      <c r="AM8" s="36">
        <f t="shared" si="2"/>
        <v>26.933962264150946</v>
      </c>
      <c r="AN8">
        <f t="shared" si="5"/>
        <v>9.7999999999999972</v>
      </c>
      <c r="AO8">
        <f t="shared" si="5"/>
        <v>133.80000000000001</v>
      </c>
      <c r="AP8">
        <v>35.299999999999997</v>
      </c>
      <c r="AQ8">
        <v>291.3</v>
      </c>
      <c r="AR8">
        <v>3.6</v>
      </c>
      <c r="AS8">
        <v>1.22</v>
      </c>
      <c r="AT8">
        <v>4.8</v>
      </c>
      <c r="AU8">
        <v>16.7</v>
      </c>
      <c r="AV8">
        <v>9</v>
      </c>
      <c r="AW8">
        <v>0</v>
      </c>
      <c r="AX8">
        <v>0</v>
      </c>
      <c r="AY8">
        <v>0</v>
      </c>
      <c r="AZ8">
        <v>0</v>
      </c>
      <c r="BA8">
        <f t="shared" si="3"/>
        <v>0</v>
      </c>
      <c r="BB8" s="36">
        <f t="shared" si="3"/>
        <v>0</v>
      </c>
      <c r="BC8">
        <v>0</v>
      </c>
      <c r="BD8">
        <v>0</v>
      </c>
      <c r="BE8">
        <v>0</v>
      </c>
      <c r="BF8">
        <v>0</v>
      </c>
      <c r="BG8">
        <v>0</v>
      </c>
      <c r="BH8">
        <v>0</v>
      </c>
      <c r="BI8">
        <v>0</v>
      </c>
      <c r="BJ8">
        <v>0</v>
      </c>
      <c r="BK8">
        <f t="shared" si="6"/>
        <v>0</v>
      </c>
      <c r="BL8">
        <f t="shared" si="7"/>
        <v>0</v>
      </c>
      <c r="BM8">
        <f t="shared" si="8"/>
        <v>0</v>
      </c>
      <c r="BN8">
        <f t="shared" si="9"/>
        <v>0</v>
      </c>
    </row>
    <row r="9" spans="1:66" s="39" customFormat="1" ht="15" thickBot="1" x14ac:dyDescent="0.35">
      <c r="A9" s="39">
        <v>1225</v>
      </c>
      <c r="B9">
        <v>1</v>
      </c>
      <c r="C9" s="39" t="s">
        <v>285</v>
      </c>
      <c r="D9" t="s">
        <v>14</v>
      </c>
      <c r="E9" s="39">
        <v>4</v>
      </c>
      <c r="F9">
        <f>(H9-(H$6+1))*12+12-I$6+I9</f>
        <v>209</v>
      </c>
      <c r="G9" s="95" t="s">
        <v>324</v>
      </c>
      <c r="H9" s="95">
        <v>2005</v>
      </c>
      <c r="I9" s="39">
        <v>3</v>
      </c>
      <c r="J9" s="39">
        <v>2</v>
      </c>
      <c r="K9" s="39">
        <v>43</v>
      </c>
      <c r="L9" s="39">
        <v>0.09</v>
      </c>
      <c r="M9" s="39">
        <v>0</v>
      </c>
      <c r="N9" s="39">
        <v>56</v>
      </c>
      <c r="O9" s="39">
        <v>33</v>
      </c>
      <c r="P9" s="39">
        <v>15</v>
      </c>
      <c r="Q9" s="39">
        <v>13</v>
      </c>
      <c r="R9" s="39">
        <v>12</v>
      </c>
      <c r="S9" s="39">
        <v>52</v>
      </c>
      <c r="T9" s="39">
        <v>100</v>
      </c>
      <c r="U9" s="39">
        <v>4</v>
      </c>
      <c r="V9" s="39" t="s">
        <v>38</v>
      </c>
      <c r="W9" s="39">
        <v>0</v>
      </c>
      <c r="X9" s="39">
        <f t="shared" si="0"/>
        <v>22.516755386969812</v>
      </c>
      <c r="Y9" s="39">
        <v>889</v>
      </c>
      <c r="Z9" s="39">
        <f>SUM(AF9,AJ9)</f>
        <v>24</v>
      </c>
      <c r="AA9" s="99">
        <f t="shared" si="1"/>
        <v>230.9</v>
      </c>
      <c r="AB9" s="39">
        <v>0</v>
      </c>
      <c r="AC9" s="39">
        <v>0</v>
      </c>
      <c r="AD9" s="39">
        <v>0</v>
      </c>
      <c r="AE9" s="39">
        <v>0</v>
      </c>
      <c r="AF9" s="39">
        <v>0</v>
      </c>
      <c r="AG9" s="39">
        <v>0</v>
      </c>
      <c r="AH9" s="40">
        <f>SQRT(AJ9/AI9/PI())*200</f>
        <v>18.540002983135334</v>
      </c>
      <c r="AI9" s="39">
        <v>889</v>
      </c>
      <c r="AJ9" s="39">
        <v>24</v>
      </c>
      <c r="AK9" s="39">
        <v>230.9</v>
      </c>
      <c r="AL9">
        <v>100</v>
      </c>
      <c r="AM9">
        <v>100</v>
      </c>
      <c r="AN9">
        <f t="shared" si="5"/>
        <v>0.10000000000000142</v>
      </c>
      <c r="AO9">
        <f t="shared" si="5"/>
        <v>18.899999999999977</v>
      </c>
      <c r="AP9" s="39">
        <v>35.4</v>
      </c>
      <c r="AQ9" s="39">
        <v>310.2</v>
      </c>
      <c r="AR9" s="39">
        <v>0.2</v>
      </c>
      <c r="AS9" s="39">
        <v>0.04</v>
      </c>
      <c r="AT9" s="39">
        <v>0.2</v>
      </c>
      <c r="AU9" s="39">
        <v>6.2</v>
      </c>
      <c r="AV9" s="39">
        <v>2.9</v>
      </c>
      <c r="AW9" s="39">
        <v>0</v>
      </c>
      <c r="AX9" s="39">
        <v>0</v>
      </c>
      <c r="AY9" s="39">
        <v>0</v>
      </c>
      <c r="AZ9" s="39">
        <v>0</v>
      </c>
      <c r="BC9" s="39">
        <v>0</v>
      </c>
      <c r="BD9" s="39">
        <v>0</v>
      </c>
      <c r="BE9" s="39">
        <v>0</v>
      </c>
      <c r="BF9" s="39">
        <v>0</v>
      </c>
      <c r="BG9" s="39">
        <v>0</v>
      </c>
      <c r="BH9" s="39">
        <v>0</v>
      </c>
      <c r="BI9" s="39">
        <v>0</v>
      </c>
      <c r="BJ9" s="39">
        <v>0</v>
      </c>
      <c r="BK9" s="39">
        <f t="shared" si="6"/>
        <v>0</v>
      </c>
      <c r="BL9" s="39">
        <f t="shared" si="7"/>
        <v>0</v>
      </c>
      <c r="BM9" s="39">
        <f t="shared" si="8"/>
        <v>0</v>
      </c>
      <c r="BN9" s="39">
        <f t="shared" si="9"/>
        <v>0</v>
      </c>
    </row>
    <row r="10" spans="1:66" s="37" customFormat="1" x14ac:dyDescent="0.3">
      <c r="A10" s="37">
        <v>1225</v>
      </c>
      <c r="B10">
        <v>3</v>
      </c>
      <c r="C10" s="37" t="s">
        <v>286</v>
      </c>
      <c r="D10" t="s">
        <v>15</v>
      </c>
      <c r="E10" s="37">
        <v>1</v>
      </c>
      <c r="F10" s="98">
        <v>1</v>
      </c>
      <c r="G10" s="96" t="s">
        <v>325</v>
      </c>
      <c r="H10" s="96">
        <v>1987</v>
      </c>
      <c r="I10" s="37">
        <v>9</v>
      </c>
      <c r="J10" s="37">
        <v>18</v>
      </c>
      <c r="K10" s="37">
        <v>26</v>
      </c>
      <c r="L10" s="37">
        <v>0.09</v>
      </c>
      <c r="M10" s="37">
        <v>2</v>
      </c>
      <c r="N10" s="37">
        <v>56</v>
      </c>
      <c r="O10" s="37">
        <v>33</v>
      </c>
      <c r="P10" s="37">
        <v>15</v>
      </c>
      <c r="Q10" s="37">
        <v>13</v>
      </c>
      <c r="R10" s="37">
        <v>12</v>
      </c>
      <c r="S10" s="37">
        <v>52</v>
      </c>
      <c r="T10" s="37">
        <v>100</v>
      </c>
      <c r="U10" s="37">
        <v>4</v>
      </c>
      <c r="V10" s="37" t="s">
        <v>38</v>
      </c>
      <c r="W10" s="37">
        <v>31</v>
      </c>
      <c r="X10" s="37">
        <f t="shared" si="0"/>
        <v>11.340365888581063</v>
      </c>
      <c r="Y10" s="37">
        <v>2089</v>
      </c>
      <c r="Z10" s="37">
        <f t="shared" ref="Z10:Z41" si="10">SUM(AF10,AJ10)</f>
        <v>21.1</v>
      </c>
      <c r="AA10" s="100">
        <f t="shared" ref="AA10:AA41" si="11">AD10*Y10/AC10</f>
        <v>2396.8526315789477</v>
      </c>
      <c r="AB10" s="37">
        <v>11.3</v>
      </c>
      <c r="AC10" s="37">
        <v>9.5</v>
      </c>
      <c r="AD10" s="37">
        <v>10.9</v>
      </c>
      <c r="AE10" s="37">
        <v>2089</v>
      </c>
      <c r="AF10" s="37">
        <v>21.1</v>
      </c>
      <c r="AG10" s="37">
        <v>101</v>
      </c>
      <c r="AH10" s="41">
        <v>0</v>
      </c>
      <c r="AI10" s="37">
        <v>0</v>
      </c>
      <c r="AJ10" s="37">
        <v>0</v>
      </c>
      <c r="AK10" s="37">
        <v>0</v>
      </c>
      <c r="AL10" s="37">
        <f t="shared" ref="AL10:AL34" si="12">AJ10/AF10*100</f>
        <v>0</v>
      </c>
      <c r="AM10" s="38">
        <f t="shared" ref="AM10:AM34" si="13">AK10/AG10*100</f>
        <v>0</v>
      </c>
      <c r="AN10" s="37">
        <f>AP10</f>
        <v>21.1</v>
      </c>
      <c r="AO10" s="37">
        <f>AQ10</f>
        <v>101</v>
      </c>
      <c r="AP10" s="37">
        <v>21.1</v>
      </c>
      <c r="AQ10" s="37">
        <v>101</v>
      </c>
      <c r="AR10" s="37">
        <v>0</v>
      </c>
      <c r="AS10" s="37">
        <v>0</v>
      </c>
      <c r="AT10" s="37">
        <v>0</v>
      </c>
      <c r="AU10" s="37">
        <v>0</v>
      </c>
      <c r="AV10" s="37">
        <v>0</v>
      </c>
      <c r="AW10" s="37">
        <v>0</v>
      </c>
      <c r="AX10" s="37">
        <v>0</v>
      </c>
      <c r="AY10" s="37">
        <v>0</v>
      </c>
      <c r="AZ10" s="37">
        <v>0</v>
      </c>
      <c r="BA10" s="37">
        <f>AY10/AF10*100</f>
        <v>0</v>
      </c>
      <c r="BB10" s="38">
        <f>AZ10/AG10*100</f>
        <v>0</v>
      </c>
      <c r="BC10" s="37">
        <v>0</v>
      </c>
      <c r="BD10" s="37">
        <v>0</v>
      </c>
      <c r="BE10" s="37">
        <v>0</v>
      </c>
      <c r="BF10" s="37">
        <v>0</v>
      </c>
      <c r="BG10" s="37">
        <v>0</v>
      </c>
      <c r="BH10" s="37">
        <v>0</v>
      </c>
      <c r="BI10" s="37">
        <v>0</v>
      </c>
      <c r="BJ10" s="37">
        <v>0</v>
      </c>
      <c r="BK10" s="37">
        <f t="shared" si="6"/>
        <v>0</v>
      </c>
      <c r="BL10" s="37">
        <f t="shared" si="7"/>
        <v>0</v>
      </c>
      <c r="BM10" s="37">
        <f t="shared" si="8"/>
        <v>0</v>
      </c>
      <c r="BN10" s="37">
        <f t="shared" si="9"/>
        <v>0</v>
      </c>
    </row>
    <row r="11" spans="1:66" x14ac:dyDescent="0.3">
      <c r="A11">
        <v>1225</v>
      </c>
      <c r="B11">
        <v>3</v>
      </c>
      <c r="C11" t="s">
        <v>286</v>
      </c>
      <c r="D11" t="s">
        <v>15</v>
      </c>
      <c r="E11">
        <v>2</v>
      </c>
      <c r="F11">
        <f>(H11-(H$6+1))*12+12-I$6+I11</f>
        <v>72</v>
      </c>
      <c r="G11" s="93" t="s">
        <v>322</v>
      </c>
      <c r="H11" s="93">
        <v>1993</v>
      </c>
      <c r="I11">
        <v>10</v>
      </c>
      <c r="J11">
        <v>19</v>
      </c>
      <c r="K11">
        <v>32</v>
      </c>
      <c r="L11">
        <v>0.09</v>
      </c>
      <c r="M11">
        <v>8</v>
      </c>
      <c r="N11">
        <v>56</v>
      </c>
      <c r="O11">
        <v>33</v>
      </c>
      <c r="P11">
        <v>15</v>
      </c>
      <c r="Q11">
        <v>13</v>
      </c>
      <c r="R11">
        <v>12</v>
      </c>
      <c r="S11">
        <v>52</v>
      </c>
      <c r="T11">
        <v>100</v>
      </c>
      <c r="U11">
        <v>4</v>
      </c>
      <c r="V11" t="s">
        <v>38</v>
      </c>
      <c r="W11">
        <v>31</v>
      </c>
      <c r="X11">
        <f t="shared" si="0"/>
        <v>13.214223737785391</v>
      </c>
      <c r="Y11">
        <v>2100</v>
      </c>
      <c r="Z11">
        <f t="shared" si="10"/>
        <v>28.8</v>
      </c>
      <c r="AA11" s="44">
        <f t="shared" si="11"/>
        <v>2321.9512195121952</v>
      </c>
      <c r="AB11">
        <v>14.8</v>
      </c>
      <c r="AC11">
        <v>12.3</v>
      </c>
      <c r="AD11">
        <v>13.6</v>
      </c>
      <c r="AE11">
        <v>1300</v>
      </c>
      <c r="AF11">
        <v>22.3</v>
      </c>
      <c r="AG11">
        <v>138.5</v>
      </c>
      <c r="AH11" s="35">
        <v>10.199999999999999</v>
      </c>
      <c r="AI11">
        <v>800</v>
      </c>
      <c r="AJ11">
        <v>6.5</v>
      </c>
      <c r="AK11">
        <v>37.799999999999997</v>
      </c>
      <c r="AL11">
        <f t="shared" si="12"/>
        <v>29.147982062780269</v>
      </c>
      <c r="AM11" s="36">
        <f t="shared" si="13"/>
        <v>27.292418772563177</v>
      </c>
      <c r="AN11">
        <f t="shared" ref="AN11:AO15" si="14">AP11-AP10</f>
        <v>7.6999999999999993</v>
      </c>
      <c r="AO11">
        <f t="shared" si="14"/>
        <v>75.300000000000011</v>
      </c>
      <c r="AP11">
        <v>28.8</v>
      </c>
      <c r="AQ11">
        <v>176.3</v>
      </c>
      <c r="AR11">
        <v>3.1</v>
      </c>
      <c r="AS11">
        <v>1.28</v>
      </c>
      <c r="AT11">
        <v>5.3</v>
      </c>
      <c r="AU11">
        <v>12.5</v>
      </c>
      <c r="AV11">
        <v>9.6999999999999993</v>
      </c>
      <c r="AW11">
        <v>0</v>
      </c>
      <c r="AX11">
        <v>0</v>
      </c>
      <c r="AY11">
        <v>0</v>
      </c>
      <c r="AZ11">
        <v>0</v>
      </c>
      <c r="BA11">
        <f>AY11/AF11*100</f>
        <v>0</v>
      </c>
      <c r="BB11" s="36">
        <f>AZ11/AG11*100</f>
        <v>0</v>
      </c>
      <c r="BC11">
        <v>0</v>
      </c>
      <c r="BD11">
        <v>0</v>
      </c>
      <c r="BE11">
        <v>0</v>
      </c>
      <c r="BF11">
        <v>0</v>
      </c>
      <c r="BG11">
        <v>0</v>
      </c>
      <c r="BH11">
        <v>0</v>
      </c>
      <c r="BI11">
        <v>0</v>
      </c>
      <c r="BJ11">
        <v>0</v>
      </c>
      <c r="BK11">
        <f t="shared" si="6"/>
        <v>0</v>
      </c>
      <c r="BL11">
        <f t="shared" si="7"/>
        <v>0</v>
      </c>
      <c r="BM11">
        <f t="shared" si="8"/>
        <v>0</v>
      </c>
      <c r="BN11">
        <f t="shared" si="9"/>
        <v>0</v>
      </c>
    </row>
    <row r="12" spans="1:66" x14ac:dyDescent="0.3">
      <c r="A12">
        <v>1225</v>
      </c>
      <c r="B12">
        <v>3</v>
      </c>
      <c r="C12" t="s">
        <v>286</v>
      </c>
      <c r="D12" t="s">
        <v>15</v>
      </c>
      <c r="E12">
        <v>3</v>
      </c>
      <c r="F12">
        <f>(H12-(H$6+1))*12+12-I$6+I12</f>
        <v>168</v>
      </c>
      <c r="G12" s="93" t="s">
        <v>326</v>
      </c>
      <c r="H12" s="93">
        <v>2001</v>
      </c>
      <c r="I12">
        <v>10</v>
      </c>
      <c r="J12">
        <v>23</v>
      </c>
      <c r="K12">
        <v>40</v>
      </c>
      <c r="L12">
        <v>0.09</v>
      </c>
      <c r="M12">
        <v>8</v>
      </c>
      <c r="N12">
        <v>56</v>
      </c>
      <c r="O12">
        <v>33</v>
      </c>
      <c r="P12">
        <v>15</v>
      </c>
      <c r="Q12">
        <v>13</v>
      </c>
      <c r="R12">
        <v>12</v>
      </c>
      <c r="S12">
        <v>52</v>
      </c>
      <c r="T12">
        <v>100</v>
      </c>
      <c r="U12">
        <v>4</v>
      </c>
      <c r="V12" t="s">
        <v>38</v>
      </c>
      <c r="W12">
        <v>32</v>
      </c>
      <c r="X12">
        <f t="shared" si="0"/>
        <v>18.905040966915344</v>
      </c>
      <c r="Y12">
        <v>1311</v>
      </c>
      <c r="Z12">
        <f t="shared" si="10"/>
        <v>30.3</v>
      </c>
      <c r="AA12" s="44">
        <f t="shared" si="11"/>
        <v>1380.8165680473373</v>
      </c>
      <c r="AB12">
        <v>18.100000000000001</v>
      </c>
      <c r="AC12">
        <v>16.899999999999999</v>
      </c>
      <c r="AD12">
        <v>17.8</v>
      </c>
      <c r="AE12">
        <v>933</v>
      </c>
      <c r="AF12">
        <v>24.1</v>
      </c>
      <c r="AG12">
        <v>203.7</v>
      </c>
      <c r="AH12" s="35">
        <v>14.7</v>
      </c>
      <c r="AI12">
        <v>367</v>
      </c>
      <c r="AJ12">
        <v>6.2</v>
      </c>
      <c r="AK12">
        <v>47.6</v>
      </c>
      <c r="AL12">
        <f t="shared" si="12"/>
        <v>25.726141078838172</v>
      </c>
      <c r="AM12" s="36">
        <f t="shared" si="13"/>
        <v>23.36769759450172</v>
      </c>
      <c r="AN12">
        <f t="shared" si="14"/>
        <v>7.9999999999999964</v>
      </c>
      <c r="AO12">
        <f t="shared" si="14"/>
        <v>112.80000000000001</v>
      </c>
      <c r="AP12">
        <v>36.799999999999997</v>
      </c>
      <c r="AQ12">
        <v>289.10000000000002</v>
      </c>
      <c r="AR12">
        <v>3.1</v>
      </c>
      <c r="AS12">
        <v>1</v>
      </c>
      <c r="AT12">
        <v>3.9</v>
      </c>
      <c r="AU12">
        <v>14.1</v>
      </c>
      <c r="AV12">
        <v>7.7</v>
      </c>
      <c r="AW12">
        <v>14.8</v>
      </c>
      <c r="AX12">
        <v>11</v>
      </c>
      <c r="AY12">
        <v>0.2</v>
      </c>
      <c r="AZ12">
        <v>1.4</v>
      </c>
      <c r="BC12">
        <v>0</v>
      </c>
      <c r="BD12">
        <v>0</v>
      </c>
      <c r="BE12">
        <v>0</v>
      </c>
      <c r="BF12">
        <v>0</v>
      </c>
      <c r="BG12">
        <v>0</v>
      </c>
      <c r="BH12">
        <v>0</v>
      </c>
      <c r="BI12">
        <v>0</v>
      </c>
      <c r="BJ12">
        <v>0</v>
      </c>
      <c r="BK12">
        <f>AW12+BC12</f>
        <v>14.8</v>
      </c>
      <c r="BL12">
        <f t="shared" si="7"/>
        <v>11</v>
      </c>
      <c r="BM12">
        <f t="shared" si="8"/>
        <v>0.2</v>
      </c>
      <c r="BN12">
        <f t="shared" si="9"/>
        <v>1.4</v>
      </c>
    </row>
    <row r="13" spans="1:66" x14ac:dyDescent="0.3">
      <c r="A13">
        <v>1225</v>
      </c>
      <c r="B13">
        <v>3</v>
      </c>
      <c r="C13" t="s">
        <v>286</v>
      </c>
      <c r="D13" t="s">
        <v>15</v>
      </c>
      <c r="E13">
        <v>4</v>
      </c>
      <c r="F13">
        <f>(H13-(H$6+1))*12+12-I$6+I13</f>
        <v>239</v>
      </c>
      <c r="G13" s="93" t="s">
        <v>327</v>
      </c>
      <c r="H13" s="93">
        <v>2007</v>
      </c>
      <c r="I13">
        <v>9</v>
      </c>
      <c r="J13">
        <v>18</v>
      </c>
      <c r="K13">
        <v>46</v>
      </c>
      <c r="L13">
        <v>0.09</v>
      </c>
      <c r="M13">
        <v>2</v>
      </c>
      <c r="N13">
        <v>56</v>
      </c>
      <c r="O13">
        <v>33</v>
      </c>
      <c r="P13">
        <v>15</v>
      </c>
      <c r="Q13">
        <v>13</v>
      </c>
      <c r="R13">
        <v>12</v>
      </c>
      <c r="S13">
        <v>52</v>
      </c>
      <c r="T13">
        <v>100</v>
      </c>
      <c r="U13">
        <v>4</v>
      </c>
      <c r="V13" t="s">
        <v>38</v>
      </c>
      <c r="W13">
        <v>32</v>
      </c>
      <c r="X13">
        <f t="shared" si="0"/>
        <v>21.903306336187338</v>
      </c>
      <c r="Y13">
        <v>1112</v>
      </c>
      <c r="Z13">
        <f t="shared" si="10"/>
        <v>29.299999999999997</v>
      </c>
      <c r="AA13" s="44">
        <f t="shared" si="11"/>
        <v>1208.172972972973</v>
      </c>
      <c r="AB13">
        <v>20.2</v>
      </c>
      <c r="AC13">
        <v>18.5</v>
      </c>
      <c r="AD13">
        <v>20.100000000000001</v>
      </c>
      <c r="AE13">
        <v>756</v>
      </c>
      <c r="AF13">
        <v>24.2</v>
      </c>
      <c r="AG13">
        <v>221.9</v>
      </c>
      <c r="AH13" s="35">
        <v>19</v>
      </c>
      <c r="AI13">
        <v>178</v>
      </c>
      <c r="AJ13">
        <v>5.0999999999999996</v>
      </c>
      <c r="AK13">
        <v>44.4</v>
      </c>
      <c r="AL13">
        <f t="shared" si="12"/>
        <v>21.074380165289256</v>
      </c>
      <c r="AM13" s="36">
        <f t="shared" si="13"/>
        <v>20.009013068949976</v>
      </c>
      <c r="AN13">
        <f t="shared" si="14"/>
        <v>5.1000000000000014</v>
      </c>
      <c r="AO13">
        <f t="shared" si="14"/>
        <v>62.699999999999989</v>
      </c>
      <c r="AP13">
        <v>41.9</v>
      </c>
      <c r="AQ13">
        <v>351.8</v>
      </c>
      <c r="AR13">
        <v>3.1</v>
      </c>
      <c r="AS13">
        <v>0.86</v>
      </c>
      <c r="AT13">
        <v>3.3</v>
      </c>
      <c r="AU13">
        <v>10.4</v>
      </c>
      <c r="AV13">
        <v>4.5999999999999996</v>
      </c>
      <c r="AW13">
        <v>0</v>
      </c>
      <c r="AX13">
        <v>0</v>
      </c>
      <c r="AY13">
        <v>0</v>
      </c>
      <c r="AZ13">
        <v>0</v>
      </c>
      <c r="BC13">
        <v>17.2</v>
      </c>
      <c r="BD13">
        <v>100</v>
      </c>
      <c r="BE13">
        <v>2.2999999999999998</v>
      </c>
      <c r="BF13">
        <v>19.899999999999999</v>
      </c>
      <c r="BG13">
        <v>21.2</v>
      </c>
      <c r="BH13">
        <v>78</v>
      </c>
      <c r="BI13">
        <v>2.7</v>
      </c>
      <c r="BJ13">
        <v>24.5</v>
      </c>
      <c r="BK13">
        <f t="shared" si="6"/>
        <v>17.2</v>
      </c>
      <c r="BL13">
        <f t="shared" si="7"/>
        <v>100</v>
      </c>
      <c r="BM13">
        <f t="shared" si="8"/>
        <v>2.2999999999999998</v>
      </c>
      <c r="BN13">
        <f t="shared" si="9"/>
        <v>19.899999999999999</v>
      </c>
    </row>
    <row r="14" spans="1:66" x14ac:dyDescent="0.3">
      <c r="A14">
        <v>1225</v>
      </c>
      <c r="B14">
        <v>3</v>
      </c>
      <c r="C14" t="s">
        <v>286</v>
      </c>
      <c r="D14" t="s">
        <v>15</v>
      </c>
      <c r="E14">
        <v>5</v>
      </c>
      <c r="F14">
        <f>(H14-(H$6+1))*12+12-I$6+I14</f>
        <v>275</v>
      </c>
      <c r="G14" s="93" t="s">
        <v>328</v>
      </c>
      <c r="H14" s="93">
        <v>2010</v>
      </c>
      <c r="I14">
        <v>9</v>
      </c>
      <c r="J14">
        <v>20</v>
      </c>
      <c r="K14">
        <v>49</v>
      </c>
      <c r="L14">
        <v>0.09</v>
      </c>
      <c r="M14">
        <v>2</v>
      </c>
      <c r="N14">
        <v>56</v>
      </c>
      <c r="O14">
        <v>33</v>
      </c>
      <c r="P14">
        <v>15</v>
      </c>
      <c r="Q14">
        <v>13</v>
      </c>
      <c r="R14">
        <v>12</v>
      </c>
      <c r="S14">
        <v>52</v>
      </c>
      <c r="T14">
        <v>100</v>
      </c>
      <c r="U14">
        <v>4</v>
      </c>
      <c r="V14" t="s">
        <v>38</v>
      </c>
      <c r="W14">
        <v>32</v>
      </c>
      <c r="X14">
        <f t="shared" si="0"/>
        <v>26.5395041413034</v>
      </c>
      <c r="Y14">
        <v>799</v>
      </c>
      <c r="Z14">
        <f t="shared" si="10"/>
        <v>26.4</v>
      </c>
      <c r="AA14" s="44">
        <f t="shared" si="11"/>
        <v>876.45408163265301</v>
      </c>
      <c r="AB14">
        <v>21.3</v>
      </c>
      <c r="AC14">
        <v>19.600000000000001</v>
      </c>
      <c r="AD14">
        <v>21.5</v>
      </c>
      <c r="AE14">
        <v>711</v>
      </c>
      <c r="AF14">
        <v>25.4</v>
      </c>
      <c r="AG14">
        <v>243.9</v>
      </c>
      <c r="AH14" s="35">
        <v>16.8</v>
      </c>
      <c r="AI14">
        <v>44</v>
      </c>
      <c r="AJ14">
        <v>1</v>
      </c>
      <c r="AK14">
        <v>8.9</v>
      </c>
      <c r="AL14">
        <f t="shared" si="12"/>
        <v>3.9370078740157481</v>
      </c>
      <c r="AM14" s="36">
        <f t="shared" si="13"/>
        <v>3.6490364903649035</v>
      </c>
      <c r="AN14">
        <f t="shared" si="14"/>
        <v>2.3000000000000043</v>
      </c>
      <c r="AO14">
        <f t="shared" si="14"/>
        <v>30.800000000000011</v>
      </c>
      <c r="AP14">
        <v>44.2</v>
      </c>
      <c r="AQ14">
        <v>382.6</v>
      </c>
      <c r="AR14">
        <v>3.1</v>
      </c>
      <c r="AS14">
        <v>0.75</v>
      </c>
      <c r="AT14">
        <v>3</v>
      </c>
      <c r="AU14">
        <v>10.3</v>
      </c>
      <c r="AV14">
        <v>4.4000000000000004</v>
      </c>
      <c r="AW14">
        <v>12.3</v>
      </c>
      <c r="AX14">
        <v>22</v>
      </c>
      <c r="AY14">
        <v>0.3</v>
      </c>
      <c r="AZ14">
        <v>2.2000000000000002</v>
      </c>
      <c r="BC14">
        <v>0</v>
      </c>
      <c r="BD14">
        <v>0</v>
      </c>
      <c r="BE14">
        <v>0</v>
      </c>
      <c r="BF14">
        <v>0</v>
      </c>
      <c r="BG14">
        <v>20.3</v>
      </c>
      <c r="BH14">
        <v>22</v>
      </c>
      <c r="BI14">
        <v>0.7</v>
      </c>
      <c r="BJ14">
        <v>6.7</v>
      </c>
      <c r="BK14">
        <f t="shared" si="6"/>
        <v>12.3</v>
      </c>
      <c r="BL14">
        <f t="shared" si="7"/>
        <v>22</v>
      </c>
      <c r="BM14">
        <f t="shared" si="8"/>
        <v>0.3</v>
      </c>
      <c r="BN14">
        <f t="shared" si="9"/>
        <v>2.2000000000000002</v>
      </c>
    </row>
    <row r="15" spans="1:66" s="39" customFormat="1" ht="15" thickBot="1" x14ac:dyDescent="0.35">
      <c r="A15" s="39">
        <v>1225</v>
      </c>
      <c r="B15">
        <v>3</v>
      </c>
      <c r="C15" s="39" t="s">
        <v>286</v>
      </c>
      <c r="D15" t="s">
        <v>15</v>
      </c>
      <c r="E15" s="39">
        <v>6</v>
      </c>
      <c r="F15">
        <f>(H15-(H$6+1))*12+12-I$6+I15</f>
        <v>397</v>
      </c>
      <c r="G15" s="95" t="s">
        <v>329</v>
      </c>
      <c r="H15" s="95">
        <v>2020</v>
      </c>
      <c r="I15" s="39">
        <v>11</v>
      </c>
      <c r="J15" s="39">
        <v>30</v>
      </c>
      <c r="K15" s="39">
        <v>59</v>
      </c>
      <c r="L15" s="39">
        <v>0.09</v>
      </c>
      <c r="M15" s="39">
        <v>2</v>
      </c>
      <c r="N15" s="39">
        <v>56</v>
      </c>
      <c r="O15" s="39">
        <v>33</v>
      </c>
      <c r="P15" s="39">
        <v>15</v>
      </c>
      <c r="Q15" s="39">
        <v>13</v>
      </c>
      <c r="R15" s="39">
        <v>12</v>
      </c>
      <c r="S15" s="39">
        <v>52</v>
      </c>
      <c r="T15" s="39">
        <v>100</v>
      </c>
      <c r="U15" s="39">
        <v>4</v>
      </c>
      <c r="V15" s="39" t="s">
        <v>38</v>
      </c>
      <c r="W15" s="39">
        <v>31</v>
      </c>
      <c r="X15" s="39">
        <f t="shared" si="0"/>
        <v>28.706151112222365</v>
      </c>
      <c r="Y15" s="39">
        <v>822</v>
      </c>
      <c r="Z15" s="39">
        <f t="shared" si="10"/>
        <v>34.5</v>
      </c>
      <c r="AA15" s="99">
        <f t="shared" si="11"/>
        <v>909.52777777777771</v>
      </c>
      <c r="AB15" s="39">
        <v>25.4</v>
      </c>
      <c r="AC15" s="39">
        <v>21.6</v>
      </c>
      <c r="AD15" s="39">
        <v>23.9</v>
      </c>
      <c r="AE15" s="39">
        <v>622</v>
      </c>
      <c r="AF15" s="39">
        <v>31.5</v>
      </c>
      <c r="AG15" s="39">
        <v>324.8</v>
      </c>
      <c r="AH15" s="42">
        <v>19.600000000000001</v>
      </c>
      <c r="AI15" s="39">
        <v>100</v>
      </c>
      <c r="AJ15" s="39">
        <v>3</v>
      </c>
      <c r="AK15" s="39">
        <v>30</v>
      </c>
      <c r="AL15">
        <f t="shared" si="12"/>
        <v>9.5238095238095237</v>
      </c>
      <c r="AM15" s="36">
        <f t="shared" si="13"/>
        <v>9.2364532019704431</v>
      </c>
      <c r="AN15">
        <f t="shared" si="14"/>
        <v>9</v>
      </c>
      <c r="AO15">
        <f t="shared" si="14"/>
        <v>110.89999999999998</v>
      </c>
      <c r="AP15" s="39">
        <v>53.2</v>
      </c>
      <c r="AQ15" s="39">
        <v>493.5</v>
      </c>
      <c r="AR15" s="39">
        <v>3.3</v>
      </c>
      <c r="AS15" s="39">
        <v>0.91</v>
      </c>
      <c r="AT15" s="39">
        <v>3.1</v>
      </c>
      <c r="AU15" s="39">
        <v>11.1</v>
      </c>
      <c r="AV15" s="39">
        <v>3.8</v>
      </c>
      <c r="AW15" s="39">
        <v>17.3</v>
      </c>
      <c r="AX15" s="39">
        <v>22</v>
      </c>
      <c r="AY15" s="39">
        <v>0.5</v>
      </c>
      <c r="AZ15" s="39">
        <v>4.8</v>
      </c>
      <c r="BC15" s="39">
        <v>0</v>
      </c>
      <c r="BD15" s="39">
        <v>0</v>
      </c>
      <c r="BE15" s="39">
        <v>0</v>
      </c>
      <c r="BF15" s="39">
        <v>0</v>
      </c>
      <c r="BG15" s="39">
        <v>20.3</v>
      </c>
      <c r="BH15" s="39">
        <v>78</v>
      </c>
      <c r="BI15" s="39">
        <v>2.5</v>
      </c>
      <c r="BJ15" s="39">
        <v>25.1</v>
      </c>
      <c r="BK15" s="39">
        <f t="shared" si="6"/>
        <v>17.3</v>
      </c>
      <c r="BL15" s="39">
        <f t="shared" si="7"/>
        <v>22</v>
      </c>
      <c r="BM15" s="39">
        <f t="shared" si="8"/>
        <v>0.5</v>
      </c>
      <c r="BN15" s="39">
        <f t="shared" si="9"/>
        <v>4.8</v>
      </c>
    </row>
    <row r="16" spans="1:66" s="37" customFormat="1" ht="15" thickBot="1" x14ac:dyDescent="0.35">
      <c r="A16" s="37">
        <v>1225</v>
      </c>
      <c r="B16">
        <v>4</v>
      </c>
      <c r="C16" s="37" t="s">
        <v>287</v>
      </c>
      <c r="D16" t="s">
        <v>16</v>
      </c>
      <c r="E16" s="37">
        <v>1</v>
      </c>
      <c r="F16" s="98">
        <v>1</v>
      </c>
      <c r="G16" s="96" t="s">
        <v>325</v>
      </c>
      <c r="H16" s="96">
        <v>1987</v>
      </c>
      <c r="I16" s="37">
        <v>9</v>
      </c>
      <c r="J16" s="37">
        <v>18</v>
      </c>
      <c r="K16" s="37">
        <v>26</v>
      </c>
      <c r="L16" s="37">
        <v>0.09</v>
      </c>
      <c r="M16" s="37">
        <v>2</v>
      </c>
      <c r="N16" s="37">
        <v>56</v>
      </c>
      <c r="O16" s="37">
        <v>33</v>
      </c>
      <c r="P16" s="37">
        <v>15</v>
      </c>
      <c r="Q16" s="37">
        <v>13</v>
      </c>
      <c r="R16" s="37">
        <v>12</v>
      </c>
      <c r="S16" s="37">
        <v>52</v>
      </c>
      <c r="T16" s="37">
        <v>100</v>
      </c>
      <c r="U16" s="37">
        <v>4</v>
      </c>
      <c r="V16" s="37" t="s">
        <v>38</v>
      </c>
      <c r="W16" s="37">
        <v>30</v>
      </c>
      <c r="X16" s="37">
        <f t="shared" si="0"/>
        <v>10.026649063659542</v>
      </c>
      <c r="Y16" s="37">
        <v>2267</v>
      </c>
      <c r="Z16" s="37">
        <f t="shared" si="10"/>
        <v>17.899999999999999</v>
      </c>
      <c r="AA16" s="100">
        <f t="shared" si="11"/>
        <v>2611.9782608695655</v>
      </c>
      <c r="AB16" s="37">
        <v>10</v>
      </c>
      <c r="AC16" s="37">
        <v>9.1999999999999993</v>
      </c>
      <c r="AD16" s="37">
        <v>10.6</v>
      </c>
      <c r="AE16" s="37">
        <v>2267</v>
      </c>
      <c r="AF16" s="37">
        <v>17.899999999999999</v>
      </c>
      <c r="AG16" s="37">
        <v>87.7</v>
      </c>
      <c r="AH16" s="41">
        <v>0</v>
      </c>
      <c r="AI16" s="37">
        <v>0</v>
      </c>
      <c r="AJ16" s="37">
        <v>0</v>
      </c>
      <c r="AK16" s="37">
        <v>0</v>
      </c>
      <c r="AL16" s="37">
        <f t="shared" si="12"/>
        <v>0</v>
      </c>
      <c r="AM16" s="38">
        <f t="shared" si="13"/>
        <v>0</v>
      </c>
      <c r="AN16" s="37">
        <f>AP16</f>
        <v>17.899999999999999</v>
      </c>
      <c r="AO16" s="37">
        <f>AQ16</f>
        <v>87.7</v>
      </c>
      <c r="AP16" s="37">
        <v>17.899999999999999</v>
      </c>
      <c r="AQ16" s="37">
        <v>87.7</v>
      </c>
      <c r="AR16" s="37">
        <v>0</v>
      </c>
      <c r="AS16" s="37">
        <v>0</v>
      </c>
      <c r="AT16" s="37">
        <v>0</v>
      </c>
      <c r="AU16" s="37">
        <v>0</v>
      </c>
      <c r="AV16" s="37">
        <v>0</v>
      </c>
      <c r="AW16" s="37">
        <v>0</v>
      </c>
      <c r="AX16" s="37">
        <v>0</v>
      </c>
      <c r="AY16" s="37">
        <v>0</v>
      </c>
      <c r="AZ16" s="37">
        <v>0</v>
      </c>
      <c r="BA16" s="37">
        <f>AY16/AF16*100</f>
        <v>0</v>
      </c>
      <c r="BB16" s="38">
        <f>AZ16/AG16*100</f>
        <v>0</v>
      </c>
      <c r="BC16" s="37">
        <v>0</v>
      </c>
      <c r="BD16" s="37">
        <v>0</v>
      </c>
      <c r="BE16" s="37">
        <v>0</v>
      </c>
      <c r="BF16" s="37">
        <v>0</v>
      </c>
      <c r="BG16" s="37">
        <v>0</v>
      </c>
      <c r="BH16" s="37">
        <v>0</v>
      </c>
      <c r="BI16" s="37">
        <v>0</v>
      </c>
      <c r="BJ16" s="37">
        <v>0</v>
      </c>
      <c r="BK16" s="37">
        <f t="shared" si="6"/>
        <v>0</v>
      </c>
      <c r="BL16" s="37">
        <f t="shared" si="7"/>
        <v>0</v>
      </c>
      <c r="BM16" s="37">
        <f t="shared" si="8"/>
        <v>0</v>
      </c>
      <c r="BN16" s="37">
        <f t="shared" si="9"/>
        <v>0</v>
      </c>
    </row>
    <row r="17" spans="1:66" s="44" customFormat="1" x14ac:dyDescent="0.3">
      <c r="A17" s="44">
        <v>1225</v>
      </c>
      <c r="B17" s="44">
        <v>4</v>
      </c>
      <c r="C17" s="44" t="s">
        <v>287</v>
      </c>
      <c r="D17" s="44" t="s">
        <v>16</v>
      </c>
      <c r="E17" s="37">
        <v>2</v>
      </c>
      <c r="F17">
        <f>(H17-(H$6+1))*12+12-I$6+I17</f>
        <v>72</v>
      </c>
      <c r="G17" s="93" t="s">
        <v>322</v>
      </c>
      <c r="H17" s="93">
        <v>1993</v>
      </c>
      <c r="I17" s="94">
        <v>10</v>
      </c>
      <c r="J17" s="44">
        <v>19</v>
      </c>
      <c r="K17" s="44">
        <v>32</v>
      </c>
      <c r="L17" s="44">
        <v>0.09</v>
      </c>
      <c r="M17" s="44">
        <v>8</v>
      </c>
      <c r="N17" s="44">
        <v>56</v>
      </c>
      <c r="O17" s="44">
        <v>33</v>
      </c>
      <c r="P17" s="44">
        <v>15</v>
      </c>
      <c r="Q17" s="44">
        <v>13</v>
      </c>
      <c r="R17" s="44">
        <v>12</v>
      </c>
      <c r="S17" s="44">
        <v>52</v>
      </c>
      <c r="T17" s="44">
        <v>100</v>
      </c>
      <c r="U17" s="44">
        <v>4</v>
      </c>
      <c r="V17" s="44" t="s">
        <v>38</v>
      </c>
      <c r="W17" s="44">
        <v>32</v>
      </c>
      <c r="X17" s="44">
        <f t="shared" si="0"/>
        <v>12.718196864657743</v>
      </c>
      <c r="Y17" s="44">
        <v>2267</v>
      </c>
      <c r="Z17" s="44">
        <f t="shared" si="10"/>
        <v>28.9</v>
      </c>
      <c r="AA17" s="44">
        <f t="shared" si="11"/>
        <v>2524.6136363636365</v>
      </c>
      <c r="AB17" s="44">
        <v>14.1</v>
      </c>
      <c r="AC17" s="44">
        <v>13.2</v>
      </c>
      <c r="AD17" s="44">
        <v>14.7</v>
      </c>
      <c r="AE17" s="44">
        <v>1411</v>
      </c>
      <c r="AF17" s="44">
        <v>22</v>
      </c>
      <c r="AG17" s="44">
        <v>149.80000000000001</v>
      </c>
      <c r="AH17" s="80">
        <v>10.1</v>
      </c>
      <c r="AI17" s="44">
        <v>856</v>
      </c>
      <c r="AJ17" s="44">
        <v>6.9</v>
      </c>
      <c r="AK17" s="44">
        <v>43.4</v>
      </c>
      <c r="AL17" s="44">
        <f t="shared" si="12"/>
        <v>31.363636363636367</v>
      </c>
      <c r="AM17" s="81">
        <f t="shared" si="13"/>
        <v>28.971962616822427</v>
      </c>
      <c r="AN17" s="44">
        <f t="shared" ref="AN17:AO21" si="15">AP17-AP16</f>
        <v>10.900000000000002</v>
      </c>
      <c r="AO17" s="44">
        <f t="shared" si="15"/>
        <v>105.60000000000001</v>
      </c>
      <c r="AP17" s="44">
        <v>28.8</v>
      </c>
      <c r="AQ17" s="44">
        <v>193.3</v>
      </c>
      <c r="AR17" s="44">
        <v>4.5</v>
      </c>
      <c r="AS17" s="44">
        <v>1.82</v>
      </c>
      <c r="AT17" s="44">
        <v>8.1999999999999993</v>
      </c>
      <c r="AU17" s="44">
        <v>17.600000000000001</v>
      </c>
      <c r="AV17" s="44">
        <v>14.1</v>
      </c>
      <c r="AW17" s="44">
        <v>0</v>
      </c>
      <c r="AX17" s="44">
        <v>0</v>
      </c>
      <c r="AY17" s="44">
        <v>0</v>
      </c>
      <c r="AZ17" s="44">
        <v>0</v>
      </c>
      <c r="BA17" s="44">
        <f>AY17/AF17*100</f>
        <v>0</v>
      </c>
      <c r="BB17" s="81">
        <f>AZ17/AG17*100</f>
        <v>0</v>
      </c>
      <c r="BC17" s="44">
        <v>0</v>
      </c>
      <c r="BD17" s="44">
        <v>0</v>
      </c>
      <c r="BE17" s="44">
        <v>0</v>
      </c>
      <c r="BF17" s="44">
        <v>0</v>
      </c>
      <c r="BG17" s="44">
        <v>0</v>
      </c>
      <c r="BH17" s="44">
        <v>0</v>
      </c>
      <c r="BI17" s="44">
        <v>0</v>
      </c>
      <c r="BJ17" s="44">
        <v>0</v>
      </c>
      <c r="BK17" s="44">
        <f t="shared" si="6"/>
        <v>0</v>
      </c>
      <c r="BL17" s="44">
        <f t="shared" si="7"/>
        <v>0</v>
      </c>
      <c r="BM17" s="44">
        <f t="shared" si="8"/>
        <v>0</v>
      </c>
      <c r="BN17" s="44">
        <f t="shared" si="9"/>
        <v>0</v>
      </c>
    </row>
    <row r="18" spans="1:66" x14ac:dyDescent="0.3">
      <c r="A18">
        <v>1225</v>
      </c>
      <c r="B18">
        <v>4</v>
      </c>
      <c r="C18" t="s">
        <v>287</v>
      </c>
      <c r="D18" t="s">
        <v>16</v>
      </c>
      <c r="E18">
        <v>3</v>
      </c>
      <c r="F18">
        <f>(H18-(H$6+1))*12+12-I$6+I18</f>
        <v>168</v>
      </c>
      <c r="G18" s="93" t="s">
        <v>330</v>
      </c>
      <c r="H18" s="93">
        <v>2001</v>
      </c>
      <c r="I18">
        <v>10</v>
      </c>
      <c r="J18">
        <v>24</v>
      </c>
      <c r="K18">
        <v>40</v>
      </c>
      <c r="L18">
        <v>0.09</v>
      </c>
      <c r="M18">
        <v>8</v>
      </c>
      <c r="N18">
        <v>56</v>
      </c>
      <c r="O18">
        <v>33</v>
      </c>
      <c r="P18">
        <v>15</v>
      </c>
      <c r="Q18">
        <v>13</v>
      </c>
      <c r="R18">
        <v>12</v>
      </c>
      <c r="S18">
        <v>52</v>
      </c>
      <c r="T18">
        <v>100</v>
      </c>
      <c r="U18">
        <v>4</v>
      </c>
      <c r="V18" t="s">
        <v>38</v>
      </c>
      <c r="W18">
        <v>33</v>
      </c>
      <c r="X18">
        <f t="shared" si="0"/>
        <v>19.02233119098754</v>
      </c>
      <c r="Y18">
        <v>1411</v>
      </c>
      <c r="Z18">
        <f t="shared" si="10"/>
        <v>33.200000000000003</v>
      </c>
      <c r="AA18" s="44">
        <f t="shared" si="11"/>
        <v>1533.3410404624276</v>
      </c>
      <c r="AB18">
        <v>18.399999999999999</v>
      </c>
      <c r="AC18">
        <v>17.3</v>
      </c>
      <c r="AD18">
        <v>18.8</v>
      </c>
      <c r="AE18">
        <v>1000</v>
      </c>
      <c r="AF18">
        <v>26.6</v>
      </c>
      <c r="AG18">
        <v>231.6</v>
      </c>
      <c r="AH18" s="35">
        <v>14.3</v>
      </c>
      <c r="AI18">
        <v>411</v>
      </c>
      <c r="AJ18">
        <v>6.6</v>
      </c>
      <c r="AK18">
        <v>56.6</v>
      </c>
      <c r="AL18">
        <f t="shared" si="12"/>
        <v>24.81203007518797</v>
      </c>
      <c r="AM18" s="36">
        <f t="shared" si="13"/>
        <v>24.438687392055268</v>
      </c>
      <c r="AN18">
        <f t="shared" si="15"/>
        <v>11.3</v>
      </c>
      <c r="AO18">
        <f t="shared" si="15"/>
        <v>138.30000000000001</v>
      </c>
      <c r="AP18">
        <v>40.1</v>
      </c>
      <c r="AQ18">
        <v>331.6</v>
      </c>
      <c r="AR18">
        <v>4.0999999999999996</v>
      </c>
      <c r="AS18">
        <v>1.41</v>
      </c>
      <c r="AT18">
        <v>5.3</v>
      </c>
      <c r="AU18">
        <v>17.3</v>
      </c>
      <c r="AV18">
        <v>8.5</v>
      </c>
      <c r="AW18">
        <v>0</v>
      </c>
      <c r="AX18">
        <v>0</v>
      </c>
      <c r="AY18">
        <v>0</v>
      </c>
      <c r="AZ18">
        <v>0</v>
      </c>
      <c r="BC18">
        <v>0</v>
      </c>
      <c r="BD18">
        <v>0</v>
      </c>
      <c r="BE18">
        <v>0</v>
      </c>
      <c r="BF18">
        <v>0</v>
      </c>
      <c r="BG18">
        <v>0</v>
      </c>
      <c r="BH18">
        <v>0</v>
      </c>
      <c r="BI18">
        <v>0</v>
      </c>
      <c r="BJ18">
        <v>0</v>
      </c>
      <c r="BK18">
        <f t="shared" si="6"/>
        <v>0</v>
      </c>
      <c r="BL18">
        <f t="shared" si="7"/>
        <v>0</v>
      </c>
      <c r="BM18">
        <f t="shared" si="8"/>
        <v>0</v>
      </c>
      <c r="BN18">
        <f t="shared" si="9"/>
        <v>0</v>
      </c>
    </row>
    <row r="19" spans="1:66" x14ac:dyDescent="0.3">
      <c r="A19">
        <v>1225</v>
      </c>
      <c r="B19">
        <v>4</v>
      </c>
      <c r="C19" t="s">
        <v>287</v>
      </c>
      <c r="D19" t="s">
        <v>16</v>
      </c>
      <c r="E19">
        <v>4</v>
      </c>
      <c r="F19">
        <f>(H19-(H$6+1))*12+12-I$6+I19</f>
        <v>239</v>
      </c>
      <c r="G19" s="93" t="s">
        <v>331</v>
      </c>
      <c r="H19" s="93">
        <v>2007</v>
      </c>
      <c r="I19">
        <v>9</v>
      </c>
      <c r="J19">
        <v>20</v>
      </c>
      <c r="K19">
        <v>46</v>
      </c>
      <c r="L19">
        <v>0.09</v>
      </c>
      <c r="M19">
        <v>2</v>
      </c>
      <c r="N19">
        <v>56</v>
      </c>
      <c r="O19">
        <v>33</v>
      </c>
      <c r="P19">
        <v>15</v>
      </c>
      <c r="Q19">
        <v>13</v>
      </c>
      <c r="R19">
        <v>12</v>
      </c>
      <c r="S19">
        <v>52</v>
      </c>
      <c r="T19">
        <v>100</v>
      </c>
      <c r="U19">
        <v>4</v>
      </c>
      <c r="V19" t="s">
        <v>38</v>
      </c>
      <c r="W19">
        <v>32</v>
      </c>
      <c r="X19">
        <f t="shared" si="0"/>
        <v>21.03621532848241</v>
      </c>
      <c r="Y19">
        <v>1289</v>
      </c>
      <c r="Z19">
        <f t="shared" si="10"/>
        <v>31.3</v>
      </c>
      <c r="AA19" s="44">
        <f t="shared" si="11"/>
        <v>1411.7619047619048</v>
      </c>
      <c r="AB19">
        <v>20.100000000000001</v>
      </c>
      <c r="AC19">
        <v>18.899999999999999</v>
      </c>
      <c r="AD19">
        <v>20.7</v>
      </c>
      <c r="AE19">
        <v>711</v>
      </c>
      <c r="AF19">
        <v>22.6</v>
      </c>
      <c r="AG19">
        <v>213.2</v>
      </c>
      <c r="AH19" s="35">
        <v>19.600000000000001</v>
      </c>
      <c r="AI19">
        <v>289</v>
      </c>
      <c r="AJ19">
        <v>8.6999999999999993</v>
      </c>
      <c r="AK19">
        <v>79.8</v>
      </c>
      <c r="AL19">
        <f t="shared" si="12"/>
        <v>38.49557522123893</v>
      </c>
      <c r="AM19" s="36">
        <f t="shared" si="13"/>
        <v>37.429643527204504</v>
      </c>
      <c r="AN19">
        <f t="shared" si="15"/>
        <v>4.6999999999999957</v>
      </c>
      <c r="AO19">
        <f t="shared" si="15"/>
        <v>61.399999999999977</v>
      </c>
      <c r="AP19">
        <v>44.8</v>
      </c>
      <c r="AQ19">
        <v>393</v>
      </c>
      <c r="AR19">
        <v>2.6</v>
      </c>
      <c r="AS19">
        <v>0.78</v>
      </c>
      <c r="AT19">
        <v>2.7</v>
      </c>
      <c r="AU19">
        <v>10.199999999999999</v>
      </c>
      <c r="AV19">
        <v>4</v>
      </c>
      <c r="AW19">
        <v>0</v>
      </c>
      <c r="AX19">
        <v>0</v>
      </c>
      <c r="AY19">
        <v>0</v>
      </c>
      <c r="AZ19">
        <v>0</v>
      </c>
      <c r="BC19">
        <v>19.600000000000001</v>
      </c>
      <c r="BD19">
        <v>67</v>
      </c>
      <c r="BE19">
        <v>2</v>
      </c>
      <c r="BF19">
        <v>18.399999999999999</v>
      </c>
      <c r="BG19">
        <v>19.600000000000001</v>
      </c>
      <c r="BH19">
        <v>222</v>
      </c>
      <c r="BI19">
        <v>6.7</v>
      </c>
      <c r="BJ19">
        <v>61.4</v>
      </c>
      <c r="BK19">
        <f t="shared" si="6"/>
        <v>19.600000000000001</v>
      </c>
      <c r="BL19">
        <f t="shared" si="7"/>
        <v>67</v>
      </c>
      <c r="BM19">
        <f t="shared" si="8"/>
        <v>2</v>
      </c>
      <c r="BN19">
        <f t="shared" si="9"/>
        <v>18.399999999999999</v>
      </c>
    </row>
    <row r="20" spans="1:66" x14ac:dyDescent="0.3">
      <c r="A20">
        <v>1225</v>
      </c>
      <c r="B20">
        <v>4</v>
      </c>
      <c r="C20" t="s">
        <v>287</v>
      </c>
      <c r="D20" t="s">
        <v>16</v>
      </c>
      <c r="E20">
        <v>5</v>
      </c>
      <c r="F20">
        <f>(H20-(H$6+1))*12+12-I$6+I20</f>
        <v>275</v>
      </c>
      <c r="G20" s="93" t="s">
        <v>328</v>
      </c>
      <c r="H20" s="93">
        <v>2010</v>
      </c>
      <c r="I20">
        <v>9</v>
      </c>
      <c r="J20">
        <v>20</v>
      </c>
      <c r="K20">
        <v>49</v>
      </c>
      <c r="L20">
        <v>0.09</v>
      </c>
      <c r="M20">
        <v>2</v>
      </c>
      <c r="N20">
        <v>56</v>
      </c>
      <c r="O20">
        <v>33</v>
      </c>
      <c r="P20">
        <v>15</v>
      </c>
      <c r="Q20">
        <v>13</v>
      </c>
      <c r="R20">
        <v>12</v>
      </c>
      <c r="S20">
        <v>52</v>
      </c>
      <c r="T20">
        <v>100</v>
      </c>
      <c r="U20">
        <v>4</v>
      </c>
      <c r="V20" t="s">
        <v>38</v>
      </c>
      <c r="W20">
        <v>32</v>
      </c>
      <c r="X20">
        <f t="shared" si="0"/>
        <v>28.54118942291381</v>
      </c>
      <c r="Y20">
        <v>744</v>
      </c>
      <c r="Z20">
        <f t="shared" si="10"/>
        <v>25.4</v>
      </c>
      <c r="AA20" s="44">
        <f t="shared" si="11"/>
        <v>807.55778894472371</v>
      </c>
      <c r="AB20">
        <v>21.1</v>
      </c>
      <c r="AC20">
        <v>19.899999999999999</v>
      </c>
      <c r="AD20">
        <v>21.6</v>
      </c>
      <c r="AE20">
        <v>700</v>
      </c>
      <c r="AF20">
        <v>24.5</v>
      </c>
      <c r="AG20">
        <v>243</v>
      </c>
      <c r="AH20" s="35">
        <v>23.2</v>
      </c>
      <c r="AI20">
        <v>22</v>
      </c>
      <c r="AJ20">
        <v>0.9</v>
      </c>
      <c r="AK20">
        <v>9.6</v>
      </c>
      <c r="AL20">
        <f t="shared" si="12"/>
        <v>3.6734693877551026</v>
      </c>
      <c r="AM20" s="36">
        <f t="shared" si="13"/>
        <v>3.9506172839506171</v>
      </c>
      <c r="AN20">
        <f t="shared" si="15"/>
        <v>2.8000000000000043</v>
      </c>
      <c r="AO20">
        <f t="shared" si="15"/>
        <v>39.399999999999977</v>
      </c>
      <c r="AP20">
        <v>47.6</v>
      </c>
      <c r="AQ20">
        <v>432.4</v>
      </c>
      <c r="AR20">
        <v>3.5</v>
      </c>
      <c r="AS20">
        <v>0.94</v>
      </c>
      <c r="AT20">
        <v>4</v>
      </c>
      <c r="AU20">
        <v>13.1</v>
      </c>
      <c r="AV20">
        <v>5.8</v>
      </c>
      <c r="AW20">
        <v>0</v>
      </c>
      <c r="AX20">
        <v>0</v>
      </c>
      <c r="AY20">
        <v>0</v>
      </c>
      <c r="AZ20">
        <v>0</v>
      </c>
      <c r="BC20">
        <v>0</v>
      </c>
      <c r="BD20">
        <v>0</v>
      </c>
      <c r="BE20">
        <v>0</v>
      </c>
      <c r="BF20">
        <v>0</v>
      </c>
      <c r="BG20">
        <v>23.2</v>
      </c>
      <c r="BH20">
        <v>22</v>
      </c>
      <c r="BI20">
        <v>0.9</v>
      </c>
      <c r="BJ20">
        <v>9.6</v>
      </c>
      <c r="BK20">
        <f t="shared" si="6"/>
        <v>0</v>
      </c>
      <c r="BL20">
        <f t="shared" si="7"/>
        <v>0</v>
      </c>
      <c r="BM20">
        <f t="shared" si="8"/>
        <v>0</v>
      </c>
      <c r="BN20">
        <f t="shared" si="9"/>
        <v>0</v>
      </c>
    </row>
    <row r="21" spans="1:66" s="39" customFormat="1" ht="15" thickBot="1" x14ac:dyDescent="0.35">
      <c r="A21" s="39">
        <v>1225</v>
      </c>
      <c r="B21">
        <v>4</v>
      </c>
      <c r="C21" s="39" t="s">
        <v>287</v>
      </c>
      <c r="D21" t="s">
        <v>16</v>
      </c>
      <c r="E21" s="39">
        <v>6</v>
      </c>
      <c r="F21">
        <f>(H21-(H$6+1))*12+12-I$6+I21</f>
        <v>397</v>
      </c>
      <c r="G21" s="95" t="s">
        <v>329</v>
      </c>
      <c r="H21" s="95">
        <v>2020</v>
      </c>
      <c r="I21" s="39">
        <v>11</v>
      </c>
      <c r="J21" s="39">
        <v>30</v>
      </c>
      <c r="K21" s="39">
        <v>59</v>
      </c>
      <c r="L21" s="39">
        <v>0.09</v>
      </c>
      <c r="M21" s="39">
        <v>2</v>
      </c>
      <c r="N21" s="39">
        <v>56</v>
      </c>
      <c r="O21" s="39">
        <v>33</v>
      </c>
      <c r="P21" s="39">
        <v>15</v>
      </c>
      <c r="Q21" s="39">
        <v>13</v>
      </c>
      <c r="R21" s="39">
        <v>12</v>
      </c>
      <c r="S21" s="39">
        <v>52</v>
      </c>
      <c r="T21" s="39">
        <v>100</v>
      </c>
      <c r="U21" s="39">
        <v>4</v>
      </c>
      <c r="V21" s="39" t="s">
        <v>38</v>
      </c>
      <c r="W21" s="39">
        <v>30</v>
      </c>
      <c r="X21" s="39">
        <f t="shared" si="0"/>
        <v>31.775661279079259</v>
      </c>
      <c r="Y21" s="39">
        <v>744</v>
      </c>
      <c r="Z21" s="39">
        <f t="shared" si="10"/>
        <v>35.9</v>
      </c>
      <c r="AA21" s="99">
        <f t="shared" si="11"/>
        <v>781.3698630136987</v>
      </c>
      <c r="AB21" s="39">
        <v>26</v>
      </c>
      <c r="AC21" s="39">
        <v>21.9</v>
      </c>
      <c r="AD21" s="39">
        <v>23</v>
      </c>
      <c r="AE21" s="39">
        <v>656</v>
      </c>
      <c r="AF21" s="39">
        <v>34.799999999999997</v>
      </c>
      <c r="AG21" s="39">
        <v>362.7</v>
      </c>
      <c r="AH21" s="42">
        <v>17.5</v>
      </c>
      <c r="AI21" s="39">
        <v>44</v>
      </c>
      <c r="AJ21" s="39">
        <v>1.1000000000000001</v>
      </c>
      <c r="AK21" s="39">
        <v>10.3</v>
      </c>
      <c r="AL21">
        <f t="shared" si="12"/>
        <v>3.1609195402298855</v>
      </c>
      <c r="AM21" s="36">
        <f t="shared" si="13"/>
        <v>2.8398125172318727</v>
      </c>
      <c r="AN21">
        <f t="shared" si="15"/>
        <v>11.399999999999999</v>
      </c>
      <c r="AO21">
        <f t="shared" si="15"/>
        <v>129.89999999999998</v>
      </c>
      <c r="AP21" s="39">
        <v>59</v>
      </c>
      <c r="AQ21" s="39">
        <v>562.29999999999995</v>
      </c>
      <c r="AR21" s="39">
        <v>4.4000000000000004</v>
      </c>
      <c r="AS21" s="39">
        <v>1.1399999999999999</v>
      </c>
      <c r="AT21" s="39">
        <v>3.9</v>
      </c>
      <c r="AU21" s="39">
        <v>13</v>
      </c>
      <c r="AV21" s="39">
        <v>4.4000000000000004</v>
      </c>
      <c r="AW21" s="39">
        <v>0</v>
      </c>
      <c r="AX21" s="39">
        <v>0</v>
      </c>
      <c r="AY21" s="39">
        <v>0</v>
      </c>
      <c r="AZ21" s="39">
        <v>0</v>
      </c>
      <c r="BC21" s="39">
        <v>0.1</v>
      </c>
      <c r="BD21" s="39">
        <v>11</v>
      </c>
      <c r="BE21" s="39">
        <v>0</v>
      </c>
      <c r="BF21" s="39">
        <v>0</v>
      </c>
      <c r="BG21" s="39">
        <v>20.3</v>
      </c>
      <c r="BH21" s="39">
        <v>33</v>
      </c>
      <c r="BI21" s="39">
        <v>1.1000000000000001</v>
      </c>
      <c r="BJ21" s="39">
        <v>10.3</v>
      </c>
      <c r="BK21" s="39">
        <f t="shared" si="6"/>
        <v>0.1</v>
      </c>
      <c r="BL21" s="39">
        <f t="shared" si="7"/>
        <v>11</v>
      </c>
      <c r="BM21" s="39">
        <f t="shared" si="8"/>
        <v>0</v>
      </c>
      <c r="BN21" s="39">
        <f t="shared" si="9"/>
        <v>0</v>
      </c>
    </row>
    <row r="22" spans="1:66" s="37" customFormat="1" ht="15" thickBot="1" x14ac:dyDescent="0.35">
      <c r="A22" s="37">
        <v>1225</v>
      </c>
      <c r="B22">
        <v>6</v>
      </c>
      <c r="C22" s="37" t="s">
        <v>288</v>
      </c>
      <c r="D22" s="37" t="s">
        <v>34</v>
      </c>
      <c r="E22" s="37">
        <v>1</v>
      </c>
      <c r="F22" s="98">
        <v>1</v>
      </c>
      <c r="G22" s="96" t="s">
        <v>332</v>
      </c>
      <c r="H22" s="96">
        <v>1989</v>
      </c>
      <c r="I22" s="37">
        <v>10</v>
      </c>
      <c r="J22" s="37">
        <v>20</v>
      </c>
      <c r="K22" s="37">
        <v>28</v>
      </c>
      <c r="L22" s="37">
        <v>0.09</v>
      </c>
      <c r="M22" s="37">
        <v>2</v>
      </c>
      <c r="N22" s="37">
        <v>56</v>
      </c>
      <c r="O22" s="37">
        <v>33</v>
      </c>
      <c r="P22" s="37">
        <v>15</v>
      </c>
      <c r="Q22" s="37">
        <v>13</v>
      </c>
      <c r="R22" s="37">
        <v>12</v>
      </c>
      <c r="S22" s="37">
        <v>52</v>
      </c>
      <c r="T22" s="37">
        <v>100</v>
      </c>
      <c r="U22" s="37">
        <v>4</v>
      </c>
      <c r="V22" s="37" t="s">
        <v>38</v>
      </c>
      <c r="W22" s="37">
        <v>31</v>
      </c>
      <c r="X22" s="37">
        <f t="shared" si="0"/>
        <v>10.3101962890933</v>
      </c>
      <c r="Y22" s="37">
        <v>2156</v>
      </c>
      <c r="Z22" s="37">
        <f t="shared" si="10"/>
        <v>18</v>
      </c>
      <c r="AA22" s="100">
        <f t="shared" si="11"/>
        <v>2569.7777777777778</v>
      </c>
      <c r="AB22" s="37">
        <v>10.3</v>
      </c>
      <c r="AC22" s="37">
        <v>9.9</v>
      </c>
      <c r="AD22" s="37">
        <v>11.8</v>
      </c>
      <c r="AE22" s="37">
        <v>2156</v>
      </c>
      <c r="AF22" s="37">
        <v>18</v>
      </c>
      <c r="AG22" s="37">
        <v>91.6</v>
      </c>
      <c r="AH22" s="41">
        <v>0</v>
      </c>
      <c r="AI22" s="37">
        <v>0</v>
      </c>
      <c r="AJ22" s="37">
        <v>0</v>
      </c>
      <c r="AK22" s="37">
        <v>0</v>
      </c>
      <c r="AL22" s="37">
        <f t="shared" si="12"/>
        <v>0</v>
      </c>
      <c r="AM22" s="38">
        <f t="shared" si="13"/>
        <v>0</v>
      </c>
      <c r="AN22" s="37">
        <f>AP22</f>
        <v>18</v>
      </c>
      <c r="AO22" s="37">
        <f>AQ22</f>
        <v>91.6</v>
      </c>
      <c r="AP22" s="37">
        <v>18</v>
      </c>
      <c r="AQ22" s="37">
        <v>91.6</v>
      </c>
      <c r="AR22" s="37">
        <v>0</v>
      </c>
      <c r="AS22" s="37">
        <v>0</v>
      </c>
      <c r="AT22" s="37">
        <v>0</v>
      </c>
      <c r="AU22" s="37">
        <v>0</v>
      </c>
      <c r="AV22" s="37">
        <v>0</v>
      </c>
      <c r="AW22" s="37">
        <v>0</v>
      </c>
      <c r="AX22" s="37">
        <v>0</v>
      </c>
      <c r="AY22" s="37">
        <v>0</v>
      </c>
      <c r="AZ22" s="37">
        <v>0</v>
      </c>
      <c r="BA22" s="37">
        <f>AY22/AF22*100</f>
        <v>0</v>
      </c>
      <c r="BB22" s="38">
        <f>AZ22/AG22*100</f>
        <v>0</v>
      </c>
      <c r="BC22" s="37">
        <v>0</v>
      </c>
      <c r="BD22" s="37">
        <v>0</v>
      </c>
      <c r="BE22" s="37">
        <v>0</v>
      </c>
      <c r="BF22" s="37">
        <v>0</v>
      </c>
      <c r="BG22" s="37">
        <v>0</v>
      </c>
      <c r="BH22" s="37">
        <v>0</v>
      </c>
      <c r="BI22" s="37">
        <v>0</v>
      </c>
      <c r="BJ22" s="37">
        <v>0</v>
      </c>
      <c r="BK22" s="37">
        <f t="shared" si="6"/>
        <v>0</v>
      </c>
      <c r="BL22" s="37">
        <f t="shared" si="7"/>
        <v>0</v>
      </c>
      <c r="BM22" s="37">
        <f t="shared" si="8"/>
        <v>0</v>
      </c>
      <c r="BN22" s="37">
        <f t="shared" si="9"/>
        <v>0</v>
      </c>
    </row>
    <row r="23" spans="1:66" ht="15" thickBot="1" x14ac:dyDescent="0.35">
      <c r="A23">
        <v>1225</v>
      </c>
      <c r="B23">
        <v>6</v>
      </c>
      <c r="C23" t="s">
        <v>288</v>
      </c>
      <c r="D23" s="37" t="s">
        <v>34</v>
      </c>
      <c r="E23">
        <v>2</v>
      </c>
      <c r="F23">
        <f>(H23-(H$6+1))*12+12-I$6+I23</f>
        <v>72</v>
      </c>
      <c r="G23" s="93" t="s">
        <v>333</v>
      </c>
      <c r="H23" s="93">
        <v>1993</v>
      </c>
      <c r="I23">
        <v>10</v>
      </c>
      <c r="J23">
        <v>20</v>
      </c>
      <c r="K23">
        <v>32</v>
      </c>
      <c r="L23">
        <v>0.09</v>
      </c>
      <c r="M23">
        <v>8</v>
      </c>
      <c r="N23">
        <v>56</v>
      </c>
      <c r="O23">
        <v>33</v>
      </c>
      <c r="P23">
        <v>15</v>
      </c>
      <c r="Q23">
        <v>13</v>
      </c>
      <c r="R23">
        <v>12</v>
      </c>
      <c r="S23">
        <v>52</v>
      </c>
      <c r="T23">
        <v>100</v>
      </c>
      <c r="U23">
        <v>4</v>
      </c>
      <c r="V23" t="s">
        <v>38</v>
      </c>
      <c r="W23">
        <v>31</v>
      </c>
      <c r="X23">
        <f t="shared" si="0"/>
        <v>11.805562440042465</v>
      </c>
      <c r="Y23">
        <v>2156</v>
      </c>
      <c r="Z23">
        <f t="shared" si="10"/>
        <v>23.6</v>
      </c>
      <c r="AA23" s="44">
        <f t="shared" si="11"/>
        <v>2491.7704918032787</v>
      </c>
      <c r="AB23">
        <v>13.2</v>
      </c>
      <c r="AC23">
        <v>12.2</v>
      </c>
      <c r="AD23">
        <v>14.1</v>
      </c>
      <c r="AE23">
        <v>1367</v>
      </c>
      <c r="AF23">
        <v>18.600000000000001</v>
      </c>
      <c r="AG23">
        <v>114.8</v>
      </c>
      <c r="AH23" s="35">
        <v>9</v>
      </c>
      <c r="AI23">
        <v>789</v>
      </c>
      <c r="AJ23">
        <v>5</v>
      </c>
      <c r="AK23">
        <v>28</v>
      </c>
      <c r="AL23">
        <f t="shared" si="12"/>
        <v>26.881720430107524</v>
      </c>
      <c r="AM23" s="36">
        <f t="shared" si="13"/>
        <v>24.390243902439025</v>
      </c>
      <c r="AN23">
        <f t="shared" ref="AN23:AO25" si="16">AP23-AP22</f>
        <v>5.6000000000000014</v>
      </c>
      <c r="AO23">
        <f t="shared" si="16"/>
        <v>51.200000000000017</v>
      </c>
      <c r="AP23">
        <v>23.6</v>
      </c>
      <c r="AQ23">
        <v>142.80000000000001</v>
      </c>
      <c r="AR23">
        <v>3.7</v>
      </c>
      <c r="AS23">
        <v>1.39</v>
      </c>
      <c r="AT23">
        <v>6.9</v>
      </c>
      <c r="AU23">
        <v>12.8</v>
      </c>
      <c r="AV23">
        <v>11.8</v>
      </c>
      <c r="AW23">
        <v>0</v>
      </c>
      <c r="AX23">
        <v>0</v>
      </c>
      <c r="AY23">
        <v>0</v>
      </c>
      <c r="AZ23">
        <v>0</v>
      </c>
      <c r="BA23">
        <f>AY23/AF23*100</f>
        <v>0</v>
      </c>
      <c r="BB23" s="36">
        <f>AZ23/AG23*100</f>
        <v>0</v>
      </c>
      <c r="BC23">
        <v>0</v>
      </c>
      <c r="BD23">
        <v>0</v>
      </c>
      <c r="BE23">
        <v>0</v>
      </c>
      <c r="BF23">
        <v>0</v>
      </c>
      <c r="BG23">
        <v>0</v>
      </c>
      <c r="BH23">
        <v>0</v>
      </c>
      <c r="BI23">
        <v>0</v>
      </c>
      <c r="BJ23">
        <v>0</v>
      </c>
      <c r="BK23">
        <f t="shared" si="6"/>
        <v>0</v>
      </c>
      <c r="BL23">
        <f t="shared" si="7"/>
        <v>0</v>
      </c>
      <c r="BM23">
        <f t="shared" si="8"/>
        <v>0</v>
      </c>
      <c r="BN23">
        <f t="shared" si="9"/>
        <v>0</v>
      </c>
    </row>
    <row r="24" spans="1:66" ht="15" thickBot="1" x14ac:dyDescent="0.35">
      <c r="A24">
        <v>1225</v>
      </c>
      <c r="B24">
        <v>6</v>
      </c>
      <c r="C24" t="s">
        <v>288</v>
      </c>
      <c r="D24" s="37" t="s">
        <v>34</v>
      </c>
      <c r="E24">
        <v>3</v>
      </c>
      <c r="F24">
        <f>(H24-(H$6+1))*12+12-I$6+I24</f>
        <v>168</v>
      </c>
      <c r="G24" s="93" t="s">
        <v>330</v>
      </c>
      <c r="H24" s="93">
        <v>2001</v>
      </c>
      <c r="I24">
        <v>10</v>
      </c>
      <c r="J24">
        <v>24</v>
      </c>
      <c r="K24">
        <v>40</v>
      </c>
      <c r="L24">
        <v>0.09</v>
      </c>
      <c r="M24">
        <v>8</v>
      </c>
      <c r="N24">
        <v>56</v>
      </c>
      <c r="O24">
        <v>33</v>
      </c>
      <c r="P24">
        <v>15</v>
      </c>
      <c r="Q24">
        <v>13</v>
      </c>
      <c r="R24">
        <v>12</v>
      </c>
      <c r="S24">
        <v>52</v>
      </c>
      <c r="T24">
        <v>100</v>
      </c>
      <c r="U24">
        <v>4</v>
      </c>
      <c r="V24" t="s">
        <v>38</v>
      </c>
      <c r="W24">
        <v>33</v>
      </c>
      <c r="X24">
        <f t="shared" si="0"/>
        <v>17.644239453758548</v>
      </c>
      <c r="Y24">
        <v>1366</v>
      </c>
      <c r="Z24">
        <f t="shared" si="10"/>
        <v>28.4</v>
      </c>
      <c r="AA24" s="44">
        <f t="shared" si="11"/>
        <v>1561.1428571428571</v>
      </c>
      <c r="AB24">
        <v>17.5</v>
      </c>
      <c r="AC24">
        <v>16.8</v>
      </c>
      <c r="AD24">
        <v>19.2</v>
      </c>
      <c r="AE24">
        <v>933</v>
      </c>
      <c r="AF24">
        <v>22.4</v>
      </c>
      <c r="AG24">
        <v>188.7</v>
      </c>
      <c r="AH24" s="35">
        <v>13.3</v>
      </c>
      <c r="AI24">
        <v>433</v>
      </c>
      <c r="AJ24">
        <v>6</v>
      </c>
      <c r="AK24">
        <v>46.7</v>
      </c>
      <c r="AL24">
        <f t="shared" si="12"/>
        <v>26.785714285714285</v>
      </c>
      <c r="AM24" s="36">
        <f t="shared" si="13"/>
        <v>24.748277689454163</v>
      </c>
      <c r="AN24">
        <f t="shared" si="16"/>
        <v>9.7999999999999972</v>
      </c>
      <c r="AO24">
        <f t="shared" si="16"/>
        <v>120.59999999999997</v>
      </c>
      <c r="AP24">
        <v>33.4</v>
      </c>
      <c r="AQ24">
        <v>263.39999999999998</v>
      </c>
      <c r="AR24">
        <v>3.9</v>
      </c>
      <c r="AS24">
        <v>1.23</v>
      </c>
      <c r="AT24">
        <v>5.4</v>
      </c>
      <c r="AU24">
        <v>15.1</v>
      </c>
      <c r="AV24">
        <v>9.4</v>
      </c>
      <c r="AW24">
        <v>0</v>
      </c>
      <c r="AX24">
        <v>0</v>
      </c>
      <c r="AY24">
        <v>0</v>
      </c>
      <c r="AZ24">
        <v>0</v>
      </c>
      <c r="BC24">
        <v>0</v>
      </c>
      <c r="BD24">
        <v>0</v>
      </c>
      <c r="BE24">
        <v>0</v>
      </c>
      <c r="BF24">
        <v>0</v>
      </c>
      <c r="BG24">
        <v>0</v>
      </c>
      <c r="BH24">
        <v>0</v>
      </c>
      <c r="BI24">
        <v>0</v>
      </c>
      <c r="BJ24">
        <v>0</v>
      </c>
      <c r="BK24">
        <f t="shared" si="6"/>
        <v>0</v>
      </c>
      <c r="BL24">
        <f t="shared" si="7"/>
        <v>0</v>
      </c>
      <c r="BM24">
        <f t="shared" si="8"/>
        <v>0</v>
      </c>
      <c r="BN24">
        <f t="shared" si="9"/>
        <v>0</v>
      </c>
    </row>
    <row r="25" spans="1:66" s="39" customFormat="1" ht="15" thickBot="1" x14ac:dyDescent="0.35">
      <c r="A25" s="39">
        <v>1225</v>
      </c>
      <c r="B25">
        <v>6</v>
      </c>
      <c r="C25" s="39" t="s">
        <v>288</v>
      </c>
      <c r="D25" s="37" t="s">
        <v>34</v>
      </c>
      <c r="E25" s="39">
        <v>4</v>
      </c>
      <c r="F25">
        <f>(H25-(H$6+1))*12+12-I$6+I25</f>
        <v>239</v>
      </c>
      <c r="G25" s="95" t="s">
        <v>334</v>
      </c>
      <c r="H25" s="95">
        <v>2007</v>
      </c>
      <c r="I25" s="39">
        <v>9</v>
      </c>
      <c r="J25" s="39">
        <v>19</v>
      </c>
      <c r="K25" s="39">
        <v>46</v>
      </c>
      <c r="L25" s="39">
        <v>0.09</v>
      </c>
      <c r="M25" s="39">
        <v>2</v>
      </c>
      <c r="N25" s="39">
        <v>56</v>
      </c>
      <c r="O25" s="39">
        <v>33</v>
      </c>
      <c r="P25" s="39">
        <v>15</v>
      </c>
      <c r="Q25" s="39">
        <v>13</v>
      </c>
      <c r="R25" s="39">
        <v>12</v>
      </c>
      <c r="S25" s="39">
        <v>52</v>
      </c>
      <c r="T25" s="39">
        <v>100</v>
      </c>
      <c r="U25" s="39">
        <v>4</v>
      </c>
      <c r="V25" s="39" t="s">
        <v>38</v>
      </c>
      <c r="W25" s="39">
        <v>34</v>
      </c>
      <c r="X25" s="39">
        <f t="shared" si="0"/>
        <v>17.877713924286347</v>
      </c>
      <c r="Y25" s="39">
        <v>1466</v>
      </c>
      <c r="Z25" s="39">
        <f t="shared" si="10"/>
        <v>25.700000000000003</v>
      </c>
      <c r="AA25" s="99">
        <f t="shared" si="11"/>
        <v>1613.3366834170854</v>
      </c>
      <c r="AB25" s="39">
        <v>21.4</v>
      </c>
      <c r="AC25" s="39">
        <v>19.899999999999999</v>
      </c>
      <c r="AD25" s="39">
        <v>21.9</v>
      </c>
      <c r="AE25" s="39">
        <v>400</v>
      </c>
      <c r="AF25" s="39">
        <v>14.4</v>
      </c>
      <c r="AG25" s="39">
        <v>140.19999999999999</v>
      </c>
      <c r="AH25" s="42">
        <v>16.399999999999999</v>
      </c>
      <c r="AI25" s="39">
        <v>533</v>
      </c>
      <c r="AJ25" s="39">
        <v>11.3</v>
      </c>
      <c r="AK25" s="39">
        <v>98</v>
      </c>
      <c r="AL25">
        <f t="shared" si="12"/>
        <v>78.472222222222214</v>
      </c>
      <c r="AM25" s="36">
        <f t="shared" si="13"/>
        <v>69.900142653352361</v>
      </c>
      <c r="AN25">
        <f t="shared" si="16"/>
        <v>3.3999999999999986</v>
      </c>
      <c r="AO25">
        <f t="shared" si="16"/>
        <v>49.5</v>
      </c>
      <c r="AP25" s="39">
        <v>36.799999999999997</v>
      </c>
      <c r="AQ25" s="39">
        <v>312.89999999999998</v>
      </c>
      <c r="AR25" s="39">
        <v>2.1</v>
      </c>
      <c r="AS25" s="39">
        <v>0.56999999999999995</v>
      </c>
      <c r="AT25" s="39">
        <v>2.4</v>
      </c>
      <c r="AU25" s="39">
        <v>8.3000000000000007</v>
      </c>
      <c r="AV25" s="39">
        <v>4</v>
      </c>
      <c r="AW25" s="39">
        <v>14.4</v>
      </c>
      <c r="AX25" s="39">
        <v>11</v>
      </c>
      <c r="AY25" s="39">
        <v>0.2</v>
      </c>
      <c r="AZ25" s="39">
        <v>1.3</v>
      </c>
      <c r="BC25" s="39">
        <v>0</v>
      </c>
      <c r="BD25" s="39">
        <v>0</v>
      </c>
      <c r="BE25" s="39">
        <v>0</v>
      </c>
      <c r="BF25" s="39">
        <v>0</v>
      </c>
      <c r="BG25" s="39">
        <v>16.5</v>
      </c>
      <c r="BH25" s="39">
        <v>522</v>
      </c>
      <c r="BI25" s="39">
        <v>11.1</v>
      </c>
      <c r="BJ25" s="39">
        <v>96.8</v>
      </c>
      <c r="BK25" s="39">
        <f t="shared" si="6"/>
        <v>14.4</v>
      </c>
      <c r="BL25" s="39">
        <f t="shared" si="7"/>
        <v>11</v>
      </c>
      <c r="BM25" s="39">
        <f t="shared" si="8"/>
        <v>0.2</v>
      </c>
      <c r="BN25" s="39">
        <f t="shared" si="9"/>
        <v>1.3</v>
      </c>
    </row>
    <row r="26" spans="1:66" s="37" customFormat="1" x14ac:dyDescent="0.3">
      <c r="A26" s="37">
        <v>1225</v>
      </c>
      <c r="B26">
        <v>7</v>
      </c>
      <c r="C26" s="37" t="s">
        <v>289</v>
      </c>
      <c r="D26" t="s">
        <v>17</v>
      </c>
      <c r="E26" s="37">
        <v>1</v>
      </c>
      <c r="F26" s="98">
        <v>1</v>
      </c>
      <c r="G26" s="96" t="s">
        <v>335</v>
      </c>
      <c r="H26" s="96">
        <v>1987</v>
      </c>
      <c r="I26" s="37">
        <v>9</v>
      </c>
      <c r="J26" s="37">
        <v>30</v>
      </c>
      <c r="K26" s="37">
        <v>26</v>
      </c>
      <c r="L26" s="37">
        <v>0.09</v>
      </c>
      <c r="M26" s="37">
        <v>2</v>
      </c>
      <c r="N26" s="37">
        <v>56</v>
      </c>
      <c r="O26" s="37">
        <v>33</v>
      </c>
      <c r="P26" s="37">
        <v>15</v>
      </c>
      <c r="Q26" s="37">
        <v>13</v>
      </c>
      <c r="R26" s="37">
        <v>12</v>
      </c>
      <c r="S26" s="37">
        <v>52</v>
      </c>
      <c r="T26" s="37">
        <v>100</v>
      </c>
      <c r="U26" s="37">
        <v>4</v>
      </c>
      <c r="V26" s="37" t="s">
        <v>38</v>
      </c>
      <c r="W26" s="37">
        <v>31</v>
      </c>
      <c r="X26" s="37">
        <f t="shared" si="0"/>
        <v>10.421355908941935</v>
      </c>
      <c r="Y26" s="37">
        <v>2333</v>
      </c>
      <c r="Z26" s="37">
        <f t="shared" si="10"/>
        <v>19.899999999999999</v>
      </c>
      <c r="AA26" s="100">
        <f t="shared" si="11"/>
        <v>2542.9700000000003</v>
      </c>
      <c r="AB26" s="37">
        <v>10.4</v>
      </c>
      <c r="AC26" s="37">
        <v>10</v>
      </c>
      <c r="AD26" s="37">
        <v>10.9</v>
      </c>
      <c r="AE26" s="37">
        <v>2333</v>
      </c>
      <c r="AF26" s="37">
        <v>19.899999999999999</v>
      </c>
      <c r="AG26" s="37">
        <v>103.7</v>
      </c>
      <c r="AH26" s="41">
        <v>0</v>
      </c>
      <c r="AI26" s="37">
        <v>0</v>
      </c>
      <c r="AJ26" s="37">
        <v>0</v>
      </c>
      <c r="AK26" s="37">
        <v>0</v>
      </c>
      <c r="AL26" s="37">
        <f t="shared" si="12"/>
        <v>0</v>
      </c>
      <c r="AM26" s="38">
        <f t="shared" si="13"/>
        <v>0</v>
      </c>
      <c r="AN26" s="37">
        <f>AP26</f>
        <v>19.899999999999999</v>
      </c>
      <c r="AO26" s="37">
        <f>AQ26</f>
        <v>103.7</v>
      </c>
      <c r="AP26" s="37">
        <v>19.899999999999999</v>
      </c>
      <c r="AQ26" s="37">
        <v>103.7</v>
      </c>
      <c r="AR26" s="37">
        <v>0</v>
      </c>
      <c r="AS26" s="37">
        <v>0</v>
      </c>
      <c r="AT26" s="37">
        <v>0</v>
      </c>
      <c r="AU26" s="37">
        <v>0</v>
      </c>
      <c r="AV26" s="37">
        <v>0</v>
      </c>
      <c r="AW26" s="37">
        <v>0</v>
      </c>
      <c r="AX26" s="37">
        <v>0</v>
      </c>
      <c r="AY26" s="37">
        <v>0</v>
      </c>
      <c r="AZ26" s="37">
        <v>0</v>
      </c>
      <c r="BA26" s="37">
        <f>AY26/AF26*100</f>
        <v>0</v>
      </c>
      <c r="BB26" s="38">
        <f>AZ26/AG26*100</f>
        <v>0</v>
      </c>
      <c r="BC26" s="37">
        <v>0</v>
      </c>
      <c r="BD26" s="37">
        <v>0</v>
      </c>
      <c r="BE26" s="37">
        <v>0</v>
      </c>
      <c r="BF26" s="37">
        <v>0</v>
      </c>
      <c r="BG26" s="37">
        <v>0</v>
      </c>
      <c r="BH26" s="37">
        <v>0</v>
      </c>
      <c r="BI26" s="37">
        <v>0</v>
      </c>
      <c r="BJ26" s="37">
        <v>0</v>
      </c>
      <c r="BK26" s="37">
        <f t="shared" si="6"/>
        <v>0</v>
      </c>
      <c r="BL26" s="37">
        <f t="shared" si="7"/>
        <v>0</v>
      </c>
      <c r="BM26" s="37">
        <f t="shared" si="8"/>
        <v>0</v>
      </c>
      <c r="BN26" s="37">
        <f t="shared" si="9"/>
        <v>0</v>
      </c>
    </row>
    <row r="27" spans="1:66" x14ac:dyDescent="0.3">
      <c r="A27">
        <v>1225</v>
      </c>
      <c r="B27">
        <v>7</v>
      </c>
      <c r="C27" t="s">
        <v>289</v>
      </c>
      <c r="D27" t="s">
        <v>17</v>
      </c>
      <c r="E27">
        <v>2</v>
      </c>
      <c r="F27">
        <f>(H27-(H$6+1))*12+12-I$6+I27</f>
        <v>72</v>
      </c>
      <c r="G27" s="93" t="s">
        <v>333</v>
      </c>
      <c r="H27" s="93">
        <v>1993</v>
      </c>
      <c r="I27">
        <v>10</v>
      </c>
      <c r="J27">
        <v>20</v>
      </c>
      <c r="K27">
        <v>32</v>
      </c>
      <c r="L27">
        <v>0.09</v>
      </c>
      <c r="M27">
        <v>8</v>
      </c>
      <c r="N27">
        <v>56</v>
      </c>
      <c r="O27">
        <v>33</v>
      </c>
      <c r="P27">
        <v>15</v>
      </c>
      <c r="Q27">
        <v>13</v>
      </c>
      <c r="R27">
        <v>12</v>
      </c>
      <c r="S27">
        <v>52</v>
      </c>
      <c r="T27">
        <v>100</v>
      </c>
      <c r="U27">
        <v>4</v>
      </c>
      <c r="V27" t="s">
        <v>38</v>
      </c>
      <c r="W27">
        <v>32</v>
      </c>
      <c r="X27">
        <f t="shared" si="0"/>
        <v>12.468869036572997</v>
      </c>
      <c r="Y27">
        <v>2334</v>
      </c>
      <c r="Z27">
        <f t="shared" si="10"/>
        <v>28.4</v>
      </c>
      <c r="AA27" s="44">
        <f t="shared" si="11"/>
        <v>2547.8015267175579</v>
      </c>
      <c r="AB27">
        <v>13.7</v>
      </c>
      <c r="AC27">
        <v>13.1</v>
      </c>
      <c r="AD27">
        <v>14.3</v>
      </c>
      <c r="AE27">
        <v>1456</v>
      </c>
      <c r="AF27">
        <v>21.5</v>
      </c>
      <c r="AG27">
        <v>147.19999999999999</v>
      </c>
      <c r="AH27" s="35">
        <v>10</v>
      </c>
      <c r="AI27">
        <v>878</v>
      </c>
      <c r="AJ27">
        <v>6.9</v>
      </c>
      <c r="AK27">
        <v>46.3</v>
      </c>
      <c r="AL27">
        <f t="shared" si="12"/>
        <v>32.093023255813961</v>
      </c>
      <c r="AM27" s="36">
        <f t="shared" si="13"/>
        <v>31.453804347826086</v>
      </c>
      <c r="AN27">
        <f t="shared" ref="AN27:AO31" si="17">AP27-AP26</f>
        <v>8.6000000000000014</v>
      </c>
      <c r="AO27">
        <f t="shared" si="17"/>
        <v>89.8</v>
      </c>
      <c r="AP27">
        <v>28.5</v>
      </c>
      <c r="AQ27">
        <v>193.5</v>
      </c>
      <c r="AR27">
        <v>3.4</v>
      </c>
      <c r="AS27">
        <v>1.42</v>
      </c>
      <c r="AT27">
        <v>6.1</v>
      </c>
      <c r="AU27">
        <v>15</v>
      </c>
      <c r="AV27">
        <v>11</v>
      </c>
      <c r="AW27">
        <v>0</v>
      </c>
      <c r="AX27">
        <v>0</v>
      </c>
      <c r="AY27">
        <v>0</v>
      </c>
      <c r="AZ27">
        <v>0</v>
      </c>
      <c r="BA27">
        <f>AY27/AF27*100</f>
        <v>0</v>
      </c>
      <c r="BB27" s="36">
        <f>AZ27/AG27*100</f>
        <v>0</v>
      </c>
      <c r="BC27">
        <v>0</v>
      </c>
      <c r="BD27">
        <v>0</v>
      </c>
      <c r="BE27">
        <v>0</v>
      </c>
      <c r="BF27">
        <v>0</v>
      </c>
      <c r="BG27">
        <v>0</v>
      </c>
      <c r="BH27">
        <v>0</v>
      </c>
      <c r="BI27">
        <v>0</v>
      </c>
      <c r="BJ27">
        <v>0</v>
      </c>
      <c r="BK27">
        <f t="shared" si="6"/>
        <v>0</v>
      </c>
      <c r="BL27">
        <f t="shared" si="7"/>
        <v>0</v>
      </c>
      <c r="BM27">
        <f t="shared" si="8"/>
        <v>0</v>
      </c>
      <c r="BN27">
        <f t="shared" si="9"/>
        <v>0</v>
      </c>
    </row>
    <row r="28" spans="1:66" x14ac:dyDescent="0.3">
      <c r="A28">
        <v>1225</v>
      </c>
      <c r="B28">
        <v>7</v>
      </c>
      <c r="C28" t="s">
        <v>289</v>
      </c>
      <c r="D28" t="s">
        <v>17</v>
      </c>
      <c r="E28">
        <v>3</v>
      </c>
      <c r="F28">
        <f>(H28-(H$6+1))*12+12-I$6+I28</f>
        <v>168</v>
      </c>
      <c r="G28" s="93" t="s">
        <v>330</v>
      </c>
      <c r="H28" s="93">
        <v>2001</v>
      </c>
      <c r="I28">
        <v>10</v>
      </c>
      <c r="J28">
        <v>24</v>
      </c>
      <c r="K28">
        <v>40</v>
      </c>
      <c r="L28">
        <v>0.09</v>
      </c>
      <c r="M28">
        <v>8</v>
      </c>
      <c r="N28">
        <v>56</v>
      </c>
      <c r="O28">
        <v>33</v>
      </c>
      <c r="P28">
        <v>15</v>
      </c>
      <c r="Q28">
        <v>13</v>
      </c>
      <c r="R28">
        <v>12</v>
      </c>
      <c r="S28">
        <v>52</v>
      </c>
      <c r="T28">
        <v>100</v>
      </c>
      <c r="U28">
        <v>4</v>
      </c>
      <c r="V28" t="s">
        <v>38</v>
      </c>
      <c r="W28">
        <v>32</v>
      </c>
      <c r="X28">
        <f t="shared" si="0"/>
        <v>17.390971747682077</v>
      </c>
      <c r="Y28">
        <v>1545</v>
      </c>
      <c r="Z28">
        <f t="shared" si="10"/>
        <v>29.799999999999997</v>
      </c>
      <c r="AA28" s="44">
        <f t="shared" si="11"/>
        <v>1703.2228915662649</v>
      </c>
      <c r="AB28">
        <v>17.2</v>
      </c>
      <c r="AC28">
        <v>16.600000000000001</v>
      </c>
      <c r="AD28">
        <v>18.3</v>
      </c>
      <c r="AE28">
        <v>1000</v>
      </c>
      <c r="AF28">
        <v>23.2</v>
      </c>
      <c r="AG28">
        <v>198.8</v>
      </c>
      <c r="AH28" s="35">
        <v>13.6</v>
      </c>
      <c r="AI28">
        <v>456</v>
      </c>
      <c r="AJ28">
        <v>6.6</v>
      </c>
      <c r="AK28">
        <v>50.3</v>
      </c>
      <c r="AL28">
        <f t="shared" si="12"/>
        <v>28.448275862068968</v>
      </c>
      <c r="AM28" s="36">
        <f t="shared" si="13"/>
        <v>25.301810865191143</v>
      </c>
      <c r="AN28">
        <f t="shared" si="17"/>
        <v>8.2000000000000028</v>
      </c>
      <c r="AO28">
        <f t="shared" si="17"/>
        <v>101.89999999999998</v>
      </c>
      <c r="AP28">
        <v>36.700000000000003</v>
      </c>
      <c r="AQ28">
        <v>295.39999999999998</v>
      </c>
      <c r="AR28">
        <v>3</v>
      </c>
      <c r="AS28">
        <v>1.03</v>
      </c>
      <c r="AT28">
        <v>4.0999999999999996</v>
      </c>
      <c r="AU28">
        <v>12.7</v>
      </c>
      <c r="AV28">
        <v>6.8</v>
      </c>
      <c r="AW28">
        <v>11.4</v>
      </c>
      <c r="AX28">
        <v>89</v>
      </c>
      <c r="AY28">
        <v>0.9</v>
      </c>
      <c r="AZ28">
        <v>6.8</v>
      </c>
      <c r="BC28">
        <v>0</v>
      </c>
      <c r="BD28">
        <v>0</v>
      </c>
      <c r="BE28">
        <v>0</v>
      </c>
      <c r="BF28">
        <v>0</v>
      </c>
      <c r="BG28">
        <v>0</v>
      </c>
      <c r="BH28">
        <v>0</v>
      </c>
      <c r="BI28">
        <v>0</v>
      </c>
      <c r="BJ28">
        <v>0</v>
      </c>
      <c r="BK28">
        <f t="shared" si="6"/>
        <v>11.4</v>
      </c>
      <c r="BL28">
        <f t="shared" si="7"/>
        <v>89</v>
      </c>
      <c r="BM28">
        <f t="shared" si="8"/>
        <v>0.9</v>
      </c>
      <c r="BN28">
        <f t="shared" si="9"/>
        <v>6.8</v>
      </c>
    </row>
    <row r="29" spans="1:66" x14ac:dyDescent="0.3">
      <c r="A29">
        <v>1225</v>
      </c>
      <c r="B29">
        <v>7</v>
      </c>
      <c r="C29" t="s">
        <v>289</v>
      </c>
      <c r="D29" t="s">
        <v>17</v>
      </c>
      <c r="E29">
        <v>4</v>
      </c>
      <c r="F29">
        <f>(H29-(H$6+1))*12+12-I$6+I29</f>
        <v>239</v>
      </c>
      <c r="G29" s="93" t="s">
        <v>334</v>
      </c>
      <c r="H29" s="93">
        <v>2007</v>
      </c>
      <c r="I29">
        <v>9</v>
      </c>
      <c r="J29">
        <v>19</v>
      </c>
      <c r="K29">
        <v>46</v>
      </c>
      <c r="L29">
        <v>0.09</v>
      </c>
      <c r="M29">
        <v>2</v>
      </c>
      <c r="N29">
        <v>56</v>
      </c>
      <c r="O29">
        <v>33</v>
      </c>
      <c r="P29">
        <v>15</v>
      </c>
      <c r="Q29">
        <v>13</v>
      </c>
      <c r="R29">
        <v>12</v>
      </c>
      <c r="S29">
        <v>52</v>
      </c>
      <c r="T29">
        <v>100</v>
      </c>
      <c r="U29">
        <v>4</v>
      </c>
      <c r="V29" t="s">
        <v>38</v>
      </c>
      <c r="W29">
        <v>32</v>
      </c>
      <c r="X29">
        <f t="shared" si="0"/>
        <v>19.093354454317819</v>
      </c>
      <c r="Y29">
        <v>1411</v>
      </c>
      <c r="Z29">
        <f t="shared" si="10"/>
        <v>26.9</v>
      </c>
      <c r="AA29" s="44">
        <f t="shared" si="11"/>
        <v>1594.3502824858758</v>
      </c>
      <c r="AB29">
        <v>18.899999999999999</v>
      </c>
      <c r="AC29">
        <v>17.7</v>
      </c>
      <c r="AD29">
        <v>20</v>
      </c>
      <c r="AE29">
        <v>589</v>
      </c>
      <c r="AF29">
        <v>16.5</v>
      </c>
      <c r="AG29">
        <v>148.1</v>
      </c>
      <c r="AH29" s="35">
        <v>17.899999999999999</v>
      </c>
      <c r="AI29">
        <v>411</v>
      </c>
      <c r="AJ29">
        <v>10.4</v>
      </c>
      <c r="AK29">
        <v>92.7</v>
      </c>
      <c r="AL29">
        <f t="shared" si="12"/>
        <v>63.030303030303038</v>
      </c>
      <c r="AM29" s="36">
        <f t="shared" si="13"/>
        <v>62.592842673869008</v>
      </c>
      <c r="AN29">
        <f t="shared" si="17"/>
        <v>3.6999999999999957</v>
      </c>
      <c r="AO29">
        <f t="shared" si="17"/>
        <v>42</v>
      </c>
      <c r="AP29">
        <v>40.4</v>
      </c>
      <c r="AQ29">
        <v>337.4</v>
      </c>
      <c r="AR29">
        <v>2.2000000000000002</v>
      </c>
      <c r="AS29">
        <v>0.61</v>
      </c>
      <c r="AT29">
        <v>2.5</v>
      </c>
      <c r="AU29">
        <v>7</v>
      </c>
      <c r="AV29">
        <v>3.2</v>
      </c>
      <c r="AW29">
        <v>16.5</v>
      </c>
      <c r="AX29">
        <v>44</v>
      </c>
      <c r="AY29">
        <v>1</v>
      </c>
      <c r="AZ29">
        <v>8.3000000000000007</v>
      </c>
      <c r="BC29">
        <v>13.9</v>
      </c>
      <c r="BD29">
        <v>11</v>
      </c>
      <c r="BE29">
        <v>0.2</v>
      </c>
      <c r="BF29">
        <v>1.4</v>
      </c>
      <c r="BG29">
        <v>18.2</v>
      </c>
      <c r="BH29">
        <v>356</v>
      </c>
      <c r="BI29">
        <v>9.1999999999999993</v>
      </c>
      <c r="BJ29">
        <v>83</v>
      </c>
      <c r="BK29">
        <f>AW29+BC29</f>
        <v>30.4</v>
      </c>
      <c r="BL29">
        <f t="shared" si="7"/>
        <v>55</v>
      </c>
      <c r="BM29">
        <f t="shared" si="8"/>
        <v>1.2</v>
      </c>
      <c r="BN29">
        <f t="shared" si="9"/>
        <v>9.7000000000000011</v>
      </c>
    </row>
    <row r="30" spans="1:66" x14ac:dyDescent="0.3">
      <c r="A30">
        <v>1225</v>
      </c>
      <c r="B30">
        <v>7</v>
      </c>
      <c r="C30" t="s">
        <v>289</v>
      </c>
      <c r="D30" t="s">
        <v>17</v>
      </c>
      <c r="E30">
        <v>5</v>
      </c>
      <c r="F30">
        <f>(H30-(H$6+1))*12+12-I$6+I30</f>
        <v>275</v>
      </c>
      <c r="G30" s="93" t="s">
        <v>328</v>
      </c>
      <c r="H30" s="93">
        <v>2010</v>
      </c>
      <c r="I30">
        <v>9</v>
      </c>
      <c r="J30">
        <v>20</v>
      </c>
      <c r="K30">
        <v>49</v>
      </c>
      <c r="L30">
        <v>7.2230000000000003E-2</v>
      </c>
      <c r="M30">
        <v>2</v>
      </c>
      <c r="N30">
        <v>56</v>
      </c>
      <c r="O30">
        <v>33</v>
      </c>
      <c r="P30">
        <v>15</v>
      </c>
      <c r="Q30">
        <v>13</v>
      </c>
      <c r="R30">
        <v>12</v>
      </c>
      <c r="S30">
        <v>52</v>
      </c>
      <c r="T30">
        <v>100</v>
      </c>
      <c r="U30">
        <v>4</v>
      </c>
      <c r="V30" t="s">
        <v>38</v>
      </c>
      <c r="W30">
        <v>31</v>
      </c>
      <c r="X30">
        <f t="shared" si="0"/>
        <v>27.153371603117716</v>
      </c>
      <c r="Y30">
        <v>803</v>
      </c>
      <c r="Z30">
        <f t="shared" si="10"/>
        <v>22.5</v>
      </c>
      <c r="AA30" s="44">
        <f t="shared" si="11"/>
        <v>899.0108695652176</v>
      </c>
      <c r="AB30">
        <v>19.8</v>
      </c>
      <c r="AC30">
        <v>18.399999999999999</v>
      </c>
      <c r="AD30">
        <v>20.6</v>
      </c>
      <c r="AE30">
        <v>665</v>
      </c>
      <c r="AF30">
        <v>20.5</v>
      </c>
      <c r="AG30">
        <v>189.3</v>
      </c>
      <c r="AH30" s="35">
        <v>19.100000000000001</v>
      </c>
      <c r="AI30">
        <v>69</v>
      </c>
      <c r="AJ30">
        <v>2</v>
      </c>
      <c r="AK30">
        <v>18.100000000000001</v>
      </c>
      <c r="AL30">
        <f t="shared" si="12"/>
        <v>9.7560975609756095</v>
      </c>
      <c r="AM30" s="36">
        <f t="shared" si="13"/>
        <v>9.5615425250924471</v>
      </c>
      <c r="AN30">
        <f t="shared" si="17"/>
        <v>6.1000000000000014</v>
      </c>
      <c r="AO30">
        <f t="shared" si="17"/>
        <v>59.300000000000011</v>
      </c>
      <c r="AP30">
        <v>46.5</v>
      </c>
      <c r="AQ30">
        <v>396.7</v>
      </c>
      <c r="AR30">
        <v>3</v>
      </c>
      <c r="AS30">
        <v>2.0099999999999998</v>
      </c>
      <c r="AT30">
        <v>11</v>
      </c>
      <c r="AU30">
        <v>19.8</v>
      </c>
      <c r="AV30">
        <v>11.9</v>
      </c>
      <c r="AW30">
        <v>16.5</v>
      </c>
      <c r="AX30">
        <v>14</v>
      </c>
      <c r="AY30">
        <v>0.3</v>
      </c>
      <c r="AZ30">
        <v>2.7</v>
      </c>
      <c r="BC30">
        <v>0</v>
      </c>
      <c r="BD30">
        <v>0</v>
      </c>
      <c r="BE30">
        <v>0</v>
      </c>
      <c r="BF30">
        <v>0</v>
      </c>
      <c r="BG30">
        <v>19.7</v>
      </c>
      <c r="BH30">
        <v>55</v>
      </c>
      <c r="BI30">
        <v>1.7</v>
      </c>
      <c r="BJ30">
        <v>15.4</v>
      </c>
      <c r="BK30">
        <f t="shared" si="6"/>
        <v>16.5</v>
      </c>
      <c r="BL30">
        <f t="shared" si="7"/>
        <v>14</v>
      </c>
      <c r="BM30">
        <f t="shared" si="8"/>
        <v>0.3</v>
      </c>
      <c r="BN30">
        <f t="shared" si="9"/>
        <v>2.7</v>
      </c>
    </row>
    <row r="31" spans="1:66" s="39" customFormat="1" ht="15" thickBot="1" x14ac:dyDescent="0.35">
      <c r="A31" s="39">
        <v>1225</v>
      </c>
      <c r="B31">
        <v>7</v>
      </c>
      <c r="C31" s="39" t="s">
        <v>289</v>
      </c>
      <c r="D31" t="s">
        <v>17</v>
      </c>
      <c r="E31" s="39">
        <v>6</v>
      </c>
      <c r="F31">
        <f>(H31-(H$6+1))*12+12-I$6+I31</f>
        <v>400</v>
      </c>
      <c r="G31" s="95" t="s">
        <v>336</v>
      </c>
      <c r="H31" s="95">
        <v>2021</v>
      </c>
      <c r="I31" s="39">
        <v>2</v>
      </c>
      <c r="J31" s="39">
        <v>26</v>
      </c>
      <c r="K31" s="39">
        <v>59</v>
      </c>
      <c r="L31" s="39">
        <v>7.2230000000000003E-2</v>
      </c>
      <c r="M31" s="39">
        <v>2</v>
      </c>
      <c r="N31" s="39">
        <v>56</v>
      </c>
      <c r="O31" s="39">
        <v>33</v>
      </c>
      <c r="P31" s="39">
        <v>15</v>
      </c>
      <c r="Q31" s="39">
        <v>13</v>
      </c>
      <c r="R31" s="39">
        <v>12</v>
      </c>
      <c r="S31" s="39">
        <v>52</v>
      </c>
      <c r="T31" s="39">
        <v>100</v>
      </c>
      <c r="U31" s="39">
        <v>4</v>
      </c>
      <c r="V31" s="39" t="s">
        <v>38</v>
      </c>
      <c r="W31" s="39">
        <v>29</v>
      </c>
      <c r="X31" s="39">
        <f t="shared" si="0"/>
        <v>30.506408382120391</v>
      </c>
      <c r="Y31" s="39">
        <v>747</v>
      </c>
      <c r="Z31" s="39">
        <f t="shared" si="10"/>
        <v>28.7</v>
      </c>
      <c r="AA31" s="99">
        <f t="shared" si="11"/>
        <v>813.89552238805959</v>
      </c>
      <c r="AB31" s="39">
        <v>23.8</v>
      </c>
      <c r="AC31" s="39">
        <v>20.100000000000001</v>
      </c>
      <c r="AD31" s="39">
        <v>21.9</v>
      </c>
      <c r="AE31" s="39">
        <v>581</v>
      </c>
      <c r="AF31" s="39">
        <v>26</v>
      </c>
      <c r="AG31" s="39">
        <v>252</v>
      </c>
      <c r="AH31" s="42">
        <v>20.3</v>
      </c>
      <c r="AI31" s="39">
        <v>83</v>
      </c>
      <c r="AJ31" s="39">
        <v>2.7</v>
      </c>
      <c r="AK31" s="39">
        <v>24.9</v>
      </c>
      <c r="AL31">
        <f t="shared" si="12"/>
        <v>10.384615384615385</v>
      </c>
      <c r="AM31" s="36">
        <f t="shared" si="13"/>
        <v>9.8809523809523814</v>
      </c>
      <c r="AN31">
        <f t="shared" si="17"/>
        <v>8.1000000000000014</v>
      </c>
      <c r="AO31">
        <f t="shared" si="17"/>
        <v>87.699999999999989</v>
      </c>
      <c r="AP31" s="39">
        <v>54.6</v>
      </c>
      <c r="AQ31" s="39">
        <v>484.4</v>
      </c>
      <c r="AR31" s="39">
        <v>3.6</v>
      </c>
      <c r="AS31" s="39">
        <v>0.81</v>
      </c>
      <c r="AT31" s="39">
        <v>3.4</v>
      </c>
      <c r="AU31" s="39">
        <v>8.8000000000000007</v>
      </c>
      <c r="AV31" s="39">
        <v>3.9</v>
      </c>
      <c r="AW31" s="39">
        <v>28.7</v>
      </c>
      <c r="AX31" s="39">
        <v>14</v>
      </c>
      <c r="AY31" s="39">
        <v>0.9</v>
      </c>
      <c r="AZ31" s="39">
        <v>9.1</v>
      </c>
      <c r="BC31" s="39">
        <v>0</v>
      </c>
      <c r="BD31" s="39">
        <v>0</v>
      </c>
      <c r="BE31" s="39">
        <v>0</v>
      </c>
      <c r="BF31" s="39">
        <v>0</v>
      </c>
      <c r="BG31" s="39">
        <v>18.2</v>
      </c>
      <c r="BH31" s="39">
        <v>69</v>
      </c>
      <c r="BI31" s="39">
        <v>1.8</v>
      </c>
      <c r="BJ31" s="39">
        <v>15.8</v>
      </c>
      <c r="BK31" s="39">
        <f t="shared" si="6"/>
        <v>28.7</v>
      </c>
      <c r="BL31" s="39">
        <f t="shared" si="7"/>
        <v>14</v>
      </c>
      <c r="BM31" s="39">
        <f t="shared" si="8"/>
        <v>0.9</v>
      </c>
      <c r="BN31" s="39">
        <f t="shared" si="9"/>
        <v>9.1</v>
      </c>
    </row>
    <row r="32" spans="1:66" s="37" customFormat="1" x14ac:dyDescent="0.3">
      <c r="A32" s="37">
        <v>1225</v>
      </c>
      <c r="B32">
        <v>9</v>
      </c>
      <c r="C32" s="37" t="s">
        <v>290</v>
      </c>
      <c r="D32" t="s">
        <v>18</v>
      </c>
      <c r="E32" s="37">
        <v>1</v>
      </c>
      <c r="F32" s="98">
        <v>1</v>
      </c>
      <c r="G32" s="96" t="s">
        <v>337</v>
      </c>
      <c r="H32" s="96">
        <v>1987</v>
      </c>
      <c r="I32" s="37">
        <v>10</v>
      </c>
      <c r="J32" s="37">
        <v>6</v>
      </c>
      <c r="K32" s="37">
        <v>26</v>
      </c>
      <c r="L32" s="37">
        <v>0.09</v>
      </c>
      <c r="M32" s="37">
        <v>2</v>
      </c>
      <c r="N32" s="37">
        <v>56</v>
      </c>
      <c r="O32" s="37">
        <v>33</v>
      </c>
      <c r="P32" s="37">
        <v>15</v>
      </c>
      <c r="Q32" s="37">
        <v>13</v>
      </c>
      <c r="R32" s="37">
        <v>12</v>
      </c>
      <c r="S32" s="37">
        <v>52</v>
      </c>
      <c r="T32" s="37">
        <v>100</v>
      </c>
      <c r="U32" s="37">
        <v>4</v>
      </c>
      <c r="V32" s="37" t="s">
        <v>38</v>
      </c>
      <c r="W32" s="37">
        <v>32</v>
      </c>
      <c r="X32" s="37">
        <f t="shared" si="0"/>
        <v>11.953483639985061</v>
      </c>
      <c r="Y32" s="37">
        <v>1800</v>
      </c>
      <c r="Z32" s="37">
        <f t="shared" si="10"/>
        <v>20.2</v>
      </c>
      <c r="AA32" s="100">
        <f t="shared" si="11"/>
        <v>2029.4117647058824</v>
      </c>
      <c r="AB32" s="37">
        <v>12</v>
      </c>
      <c r="AC32" s="37">
        <v>10.199999999999999</v>
      </c>
      <c r="AD32" s="37">
        <v>11.5</v>
      </c>
      <c r="AE32" s="37">
        <v>1800</v>
      </c>
      <c r="AF32" s="37">
        <v>20.2</v>
      </c>
      <c r="AG32" s="37">
        <v>101.5</v>
      </c>
      <c r="AH32" s="41">
        <v>0</v>
      </c>
      <c r="AI32" s="37">
        <v>0</v>
      </c>
      <c r="AJ32" s="37">
        <v>0</v>
      </c>
      <c r="AK32" s="37">
        <v>0</v>
      </c>
      <c r="AL32" s="37">
        <f t="shared" si="12"/>
        <v>0</v>
      </c>
      <c r="AM32" s="38">
        <f t="shared" si="13"/>
        <v>0</v>
      </c>
      <c r="AN32" s="37">
        <f>AP32</f>
        <v>20.2</v>
      </c>
      <c r="AO32" s="37">
        <f>AQ32</f>
        <v>101.5</v>
      </c>
      <c r="AP32" s="37">
        <v>20.2</v>
      </c>
      <c r="AQ32" s="37">
        <v>101.5</v>
      </c>
      <c r="AR32" s="37">
        <v>0</v>
      </c>
      <c r="AS32" s="37">
        <v>0</v>
      </c>
      <c r="AT32" s="37">
        <v>0</v>
      </c>
      <c r="AU32" s="37">
        <v>0</v>
      </c>
      <c r="AV32" s="37">
        <v>0</v>
      </c>
      <c r="AW32" s="37">
        <v>0</v>
      </c>
      <c r="AX32" s="37">
        <v>0</v>
      </c>
      <c r="AY32" s="37">
        <v>0</v>
      </c>
      <c r="AZ32" s="37">
        <v>0</v>
      </c>
      <c r="BA32" s="37">
        <f>AY32/AF32*100</f>
        <v>0</v>
      </c>
      <c r="BB32" s="38">
        <f>AZ32/AG32*100</f>
        <v>0</v>
      </c>
      <c r="BC32" s="37">
        <v>0</v>
      </c>
      <c r="BD32" s="37">
        <v>0</v>
      </c>
      <c r="BE32" s="37">
        <v>0</v>
      </c>
      <c r="BF32" s="37">
        <v>0</v>
      </c>
      <c r="BG32" s="37">
        <v>0</v>
      </c>
      <c r="BH32" s="37">
        <v>0</v>
      </c>
      <c r="BI32" s="37">
        <v>0</v>
      </c>
      <c r="BJ32" s="37">
        <v>0</v>
      </c>
      <c r="BK32" s="37">
        <f t="shared" si="6"/>
        <v>0</v>
      </c>
      <c r="BL32" s="37">
        <f t="shared" si="7"/>
        <v>0</v>
      </c>
      <c r="BM32" s="37">
        <f t="shared" si="8"/>
        <v>0</v>
      </c>
      <c r="BN32" s="37">
        <f t="shared" si="9"/>
        <v>0</v>
      </c>
    </row>
    <row r="33" spans="1:66" x14ac:dyDescent="0.3">
      <c r="A33">
        <v>1225</v>
      </c>
      <c r="B33">
        <v>9</v>
      </c>
      <c r="C33" t="s">
        <v>290</v>
      </c>
      <c r="D33" t="s">
        <v>18</v>
      </c>
      <c r="E33">
        <v>2</v>
      </c>
      <c r="F33">
        <f>(H33-(H$6+1))*12+12-I$6+I33</f>
        <v>72</v>
      </c>
      <c r="G33" s="93" t="s">
        <v>333</v>
      </c>
      <c r="H33" s="93">
        <v>1993</v>
      </c>
      <c r="I33">
        <v>10</v>
      </c>
      <c r="J33">
        <v>20</v>
      </c>
      <c r="K33">
        <v>32</v>
      </c>
      <c r="L33">
        <v>0.09</v>
      </c>
      <c r="M33">
        <v>8</v>
      </c>
      <c r="N33">
        <v>56</v>
      </c>
      <c r="O33">
        <v>33</v>
      </c>
      <c r="P33">
        <v>15</v>
      </c>
      <c r="Q33">
        <v>13</v>
      </c>
      <c r="R33">
        <v>12</v>
      </c>
      <c r="S33">
        <v>52</v>
      </c>
      <c r="T33">
        <v>100</v>
      </c>
      <c r="U33">
        <v>4</v>
      </c>
      <c r="V33" t="s">
        <v>38</v>
      </c>
      <c r="W33">
        <v>33</v>
      </c>
      <c r="X33">
        <f t="shared" si="0"/>
        <v>15.734495731377161</v>
      </c>
      <c r="Y33">
        <v>1800</v>
      </c>
      <c r="Z33">
        <f t="shared" si="10"/>
        <v>34.9</v>
      </c>
      <c r="AA33" s="44">
        <f t="shared" si="11"/>
        <v>1897.9591836734694</v>
      </c>
      <c r="AB33">
        <v>17.100000000000001</v>
      </c>
      <c r="AC33">
        <v>14.7</v>
      </c>
      <c r="AD33">
        <v>15.5</v>
      </c>
      <c r="AE33">
        <v>1278</v>
      </c>
      <c r="AF33">
        <v>29.3</v>
      </c>
      <c r="AG33">
        <v>214.2</v>
      </c>
      <c r="AH33" s="35">
        <v>11.7</v>
      </c>
      <c r="AI33">
        <v>522</v>
      </c>
      <c r="AJ33">
        <v>5.6</v>
      </c>
      <c r="AK33">
        <v>39.5</v>
      </c>
      <c r="AL33">
        <f t="shared" si="12"/>
        <v>19.112627986348123</v>
      </c>
      <c r="AM33" s="36">
        <f t="shared" si="13"/>
        <v>18.440709617180207</v>
      </c>
      <c r="AN33">
        <f t="shared" ref="AN33:AO35" si="18">AP33-AP32</f>
        <v>14.8</v>
      </c>
      <c r="AO33">
        <f t="shared" si="18"/>
        <v>152.1</v>
      </c>
      <c r="AP33">
        <v>35</v>
      </c>
      <c r="AQ33">
        <v>253.6</v>
      </c>
      <c r="AR33">
        <v>6.3</v>
      </c>
      <c r="AS33">
        <v>2.46</v>
      </c>
      <c r="AT33">
        <v>9.6</v>
      </c>
      <c r="AU33">
        <v>25.4</v>
      </c>
      <c r="AV33">
        <v>16.5</v>
      </c>
      <c r="AW33">
        <v>0</v>
      </c>
      <c r="AX33">
        <v>0</v>
      </c>
      <c r="AY33">
        <v>0</v>
      </c>
      <c r="AZ33">
        <v>0</v>
      </c>
      <c r="BA33">
        <f>AY33/AF33*100</f>
        <v>0</v>
      </c>
      <c r="BB33" s="36">
        <f>AZ33/AG33*100</f>
        <v>0</v>
      </c>
      <c r="BC33">
        <v>0</v>
      </c>
      <c r="BD33">
        <v>0</v>
      </c>
      <c r="BE33">
        <v>0</v>
      </c>
      <c r="BF33">
        <v>0</v>
      </c>
      <c r="BG33">
        <v>0</v>
      </c>
      <c r="BH33">
        <v>0</v>
      </c>
      <c r="BI33">
        <v>0</v>
      </c>
      <c r="BJ33">
        <v>0</v>
      </c>
      <c r="BK33">
        <f t="shared" si="6"/>
        <v>0</v>
      </c>
      <c r="BL33">
        <f t="shared" si="7"/>
        <v>0</v>
      </c>
      <c r="BM33">
        <f t="shared" si="8"/>
        <v>0</v>
      </c>
      <c r="BN33">
        <f t="shared" si="9"/>
        <v>0</v>
      </c>
    </row>
    <row r="34" spans="1:66" x14ac:dyDescent="0.3">
      <c r="A34">
        <v>1225</v>
      </c>
      <c r="B34">
        <v>9</v>
      </c>
      <c r="C34" t="s">
        <v>290</v>
      </c>
      <c r="D34" t="s">
        <v>18</v>
      </c>
      <c r="E34">
        <v>3</v>
      </c>
      <c r="F34">
        <f>(H34-(H$6+1))*12+12-I$6+I34</f>
        <v>168</v>
      </c>
      <c r="G34" s="93" t="s">
        <v>330</v>
      </c>
      <c r="H34" s="93">
        <v>2001</v>
      </c>
      <c r="I34">
        <v>10</v>
      </c>
      <c r="J34">
        <v>24</v>
      </c>
      <c r="K34">
        <v>40</v>
      </c>
      <c r="L34">
        <v>0.09</v>
      </c>
      <c r="M34">
        <v>8</v>
      </c>
      <c r="N34">
        <v>56</v>
      </c>
      <c r="O34">
        <v>33</v>
      </c>
      <c r="P34">
        <v>15</v>
      </c>
      <c r="Q34">
        <v>13</v>
      </c>
      <c r="R34">
        <v>12</v>
      </c>
      <c r="S34">
        <v>52</v>
      </c>
      <c r="T34">
        <v>100</v>
      </c>
      <c r="U34">
        <v>4</v>
      </c>
      <c r="V34" t="s">
        <v>38</v>
      </c>
      <c r="W34">
        <v>37</v>
      </c>
      <c r="X34">
        <f t="shared" si="0"/>
        <v>22.629303747610589</v>
      </c>
      <c r="Y34">
        <v>1278</v>
      </c>
      <c r="Z34">
        <f t="shared" si="10"/>
        <v>45.800000000000004</v>
      </c>
      <c r="AA34" s="44">
        <f t="shared" si="11"/>
        <v>1372.4334975369459</v>
      </c>
      <c r="AB34">
        <v>23.3</v>
      </c>
      <c r="AC34">
        <v>20.3</v>
      </c>
      <c r="AD34">
        <v>21.8</v>
      </c>
      <c r="AE34">
        <v>811</v>
      </c>
      <c r="AF34">
        <v>34.700000000000003</v>
      </c>
      <c r="AG34">
        <v>346</v>
      </c>
      <c r="AH34" s="35">
        <v>17.399999999999999</v>
      </c>
      <c r="AI34">
        <v>467</v>
      </c>
      <c r="AJ34">
        <v>11.1</v>
      </c>
      <c r="AK34">
        <v>106.2</v>
      </c>
      <c r="AL34">
        <f t="shared" si="12"/>
        <v>31.98847262247838</v>
      </c>
      <c r="AM34" s="36">
        <f t="shared" si="13"/>
        <v>30.693641618497107</v>
      </c>
      <c r="AN34">
        <f t="shared" si="18"/>
        <v>16.399999999999999</v>
      </c>
      <c r="AO34">
        <f t="shared" si="18"/>
        <v>238.00000000000003</v>
      </c>
      <c r="AP34">
        <v>51.4</v>
      </c>
      <c r="AQ34">
        <v>491.6</v>
      </c>
      <c r="AR34">
        <v>5.3</v>
      </c>
      <c r="AS34">
        <v>2.06</v>
      </c>
      <c r="AT34">
        <v>5.7</v>
      </c>
      <c r="AU34">
        <v>29.7</v>
      </c>
      <c r="AV34">
        <v>9.8000000000000007</v>
      </c>
      <c r="AW34">
        <v>0</v>
      </c>
      <c r="AX34">
        <v>0</v>
      </c>
      <c r="AY34">
        <v>0</v>
      </c>
      <c r="AZ34">
        <v>0</v>
      </c>
      <c r="BC34">
        <v>0</v>
      </c>
      <c r="BD34">
        <v>0</v>
      </c>
      <c r="BE34">
        <v>0</v>
      </c>
      <c r="BF34">
        <v>0</v>
      </c>
      <c r="BG34">
        <v>0</v>
      </c>
      <c r="BH34">
        <v>0</v>
      </c>
      <c r="BI34">
        <v>0</v>
      </c>
      <c r="BJ34">
        <v>0</v>
      </c>
      <c r="BK34">
        <f t="shared" si="6"/>
        <v>0</v>
      </c>
      <c r="BL34">
        <f t="shared" si="7"/>
        <v>0</v>
      </c>
      <c r="BM34">
        <f t="shared" si="8"/>
        <v>0</v>
      </c>
      <c r="BN34">
        <f t="shared" si="9"/>
        <v>0</v>
      </c>
    </row>
    <row r="35" spans="1:66" s="39" customFormat="1" ht="15" thickBot="1" x14ac:dyDescent="0.35">
      <c r="A35" s="39">
        <v>1225</v>
      </c>
      <c r="B35">
        <v>9</v>
      </c>
      <c r="C35" s="39" t="s">
        <v>290</v>
      </c>
      <c r="D35" t="s">
        <v>18</v>
      </c>
      <c r="E35" s="39">
        <v>4</v>
      </c>
      <c r="F35">
        <f>(H35-(H$6+1))*12+12-I$6+I35</f>
        <v>209</v>
      </c>
      <c r="G35" s="95" t="s">
        <v>324</v>
      </c>
      <c r="H35" s="95">
        <v>2005</v>
      </c>
      <c r="I35" s="39">
        <v>3</v>
      </c>
      <c r="J35" s="39">
        <v>2</v>
      </c>
      <c r="K35" s="39">
        <v>43</v>
      </c>
      <c r="L35" s="39">
        <v>0.09</v>
      </c>
      <c r="M35" s="39">
        <v>0</v>
      </c>
      <c r="N35" s="39">
        <v>56</v>
      </c>
      <c r="O35" s="39">
        <v>33</v>
      </c>
      <c r="P35" s="39">
        <v>15</v>
      </c>
      <c r="Q35" s="39">
        <v>13</v>
      </c>
      <c r="R35" s="39">
        <v>12</v>
      </c>
      <c r="S35" s="39">
        <v>52</v>
      </c>
      <c r="T35" s="39">
        <v>100</v>
      </c>
      <c r="U35" s="39">
        <v>4</v>
      </c>
      <c r="V35" s="39" t="s">
        <v>38</v>
      </c>
      <c r="W35" s="39">
        <v>0</v>
      </c>
      <c r="X35" s="39">
        <f t="shared" si="0"/>
        <v>28.462232174194408</v>
      </c>
      <c r="Y35" s="39">
        <v>800</v>
      </c>
      <c r="Z35" s="39">
        <f t="shared" si="10"/>
        <v>34.200000000000003</v>
      </c>
      <c r="AA35" s="99" t="e">
        <f t="shared" si="11"/>
        <v>#DIV/0!</v>
      </c>
      <c r="AB35" s="39">
        <v>0</v>
      </c>
      <c r="AC35" s="39">
        <v>0</v>
      </c>
      <c r="AD35" s="39">
        <v>0</v>
      </c>
      <c r="AE35" s="39">
        <v>0</v>
      </c>
      <c r="AF35" s="39">
        <v>0</v>
      </c>
      <c r="AG35" s="39">
        <v>0</v>
      </c>
      <c r="AH35" s="42">
        <v>0</v>
      </c>
      <c r="AI35" s="39">
        <v>800</v>
      </c>
      <c r="AJ35" s="39">
        <v>34.200000000000003</v>
      </c>
      <c r="AK35" s="39">
        <v>345.3</v>
      </c>
      <c r="AL35">
        <v>100</v>
      </c>
      <c r="AM35">
        <v>100</v>
      </c>
      <c r="AN35">
        <f t="shared" si="18"/>
        <v>-0.5</v>
      </c>
      <c r="AO35">
        <f t="shared" si="18"/>
        <v>-0.80000000000001137</v>
      </c>
      <c r="AP35" s="39">
        <v>50.9</v>
      </c>
      <c r="AQ35" s="39">
        <v>490.8</v>
      </c>
      <c r="AR35" s="39">
        <v>0</v>
      </c>
      <c r="AS35" s="39">
        <v>0</v>
      </c>
      <c r="AT35" s="39">
        <v>0</v>
      </c>
      <c r="AU35" s="39">
        <v>0</v>
      </c>
      <c r="AV35" s="39">
        <v>0</v>
      </c>
      <c r="AW35" s="39">
        <v>0</v>
      </c>
      <c r="AX35" s="39">
        <v>0</v>
      </c>
      <c r="AY35" s="39">
        <v>0</v>
      </c>
      <c r="AZ35" s="39">
        <v>0</v>
      </c>
      <c r="BC35" s="39">
        <v>0</v>
      </c>
      <c r="BD35" s="39">
        <v>0</v>
      </c>
      <c r="BE35" s="39">
        <v>0</v>
      </c>
      <c r="BF35" s="39">
        <v>0</v>
      </c>
      <c r="BG35" s="39">
        <v>0</v>
      </c>
      <c r="BH35" s="39">
        <v>0</v>
      </c>
      <c r="BI35" s="39">
        <v>0</v>
      </c>
      <c r="BJ35" s="39">
        <v>0</v>
      </c>
      <c r="BK35" s="39">
        <f t="shared" si="6"/>
        <v>0</v>
      </c>
      <c r="BL35" s="39">
        <f t="shared" si="7"/>
        <v>0</v>
      </c>
      <c r="BM35" s="39">
        <f t="shared" si="8"/>
        <v>0</v>
      </c>
      <c r="BN35" s="39">
        <f t="shared" si="9"/>
        <v>0</v>
      </c>
    </row>
    <row r="36" spans="1:66" s="37" customFormat="1" ht="15" thickBot="1" x14ac:dyDescent="0.35">
      <c r="A36" s="37">
        <v>1225</v>
      </c>
      <c r="B36">
        <v>10</v>
      </c>
      <c r="C36" s="37" t="s">
        <v>291</v>
      </c>
      <c r="D36" s="37" t="s">
        <v>35</v>
      </c>
      <c r="E36" s="37">
        <v>1</v>
      </c>
      <c r="F36" s="98">
        <v>1</v>
      </c>
      <c r="G36" s="96" t="s">
        <v>338</v>
      </c>
      <c r="H36" s="96">
        <v>1989</v>
      </c>
      <c r="I36" s="37">
        <v>10</v>
      </c>
      <c r="J36" s="37">
        <v>27</v>
      </c>
      <c r="K36" s="37">
        <v>28</v>
      </c>
      <c r="L36" s="37">
        <v>0.09</v>
      </c>
      <c r="M36" s="37">
        <v>2</v>
      </c>
      <c r="N36" s="37">
        <v>56</v>
      </c>
      <c r="O36" s="37">
        <v>33</v>
      </c>
      <c r="P36" s="37">
        <v>15</v>
      </c>
      <c r="Q36" s="37">
        <v>13</v>
      </c>
      <c r="R36" s="37">
        <v>12</v>
      </c>
      <c r="S36" s="37">
        <v>52</v>
      </c>
      <c r="T36" s="37">
        <v>100</v>
      </c>
      <c r="U36" s="37">
        <v>4</v>
      </c>
      <c r="V36" s="37" t="s">
        <v>38</v>
      </c>
      <c r="W36" s="37">
        <v>32</v>
      </c>
      <c r="X36" s="37">
        <f t="shared" si="0"/>
        <v>12.262280668284003</v>
      </c>
      <c r="Y36" s="37">
        <v>2100</v>
      </c>
      <c r="Z36" s="37">
        <f t="shared" si="10"/>
        <v>24.8</v>
      </c>
      <c r="AA36" s="100">
        <f t="shared" si="11"/>
        <v>2386.3636363636365</v>
      </c>
      <c r="AB36" s="37">
        <v>12.3</v>
      </c>
      <c r="AC36" s="37">
        <v>11</v>
      </c>
      <c r="AD36" s="37">
        <v>12.5</v>
      </c>
      <c r="AE36" s="37">
        <v>2100</v>
      </c>
      <c r="AF36" s="37">
        <v>24.8</v>
      </c>
      <c r="AG36" s="37">
        <v>139.80000000000001</v>
      </c>
      <c r="AH36" s="41">
        <v>0</v>
      </c>
      <c r="AI36" s="37">
        <v>0</v>
      </c>
      <c r="AJ36" s="37">
        <v>0</v>
      </c>
      <c r="AK36" s="37">
        <v>0</v>
      </c>
      <c r="AL36" s="37">
        <f t="shared" ref="AL36:AM38" si="19">AJ36/AF36*100</f>
        <v>0</v>
      </c>
      <c r="AM36" s="38">
        <f t="shared" si="19"/>
        <v>0</v>
      </c>
      <c r="AN36" s="37">
        <f>AP36</f>
        <v>24.8</v>
      </c>
      <c r="AO36" s="37">
        <f>AQ36</f>
        <v>139.80000000000001</v>
      </c>
      <c r="AP36" s="37">
        <v>24.8</v>
      </c>
      <c r="AQ36" s="37">
        <v>139.80000000000001</v>
      </c>
      <c r="AR36" s="37">
        <v>0</v>
      </c>
      <c r="AS36" s="37">
        <v>0</v>
      </c>
      <c r="AT36" s="37">
        <v>0</v>
      </c>
      <c r="AU36" s="37">
        <v>0</v>
      </c>
      <c r="AV36" s="37">
        <v>0</v>
      </c>
      <c r="AW36" s="37">
        <v>0</v>
      </c>
      <c r="AX36" s="37">
        <v>0</v>
      </c>
      <c r="AY36" s="37">
        <v>0</v>
      </c>
      <c r="AZ36" s="37">
        <v>0</v>
      </c>
      <c r="BA36" s="37">
        <f>AY36/AF36*100</f>
        <v>0</v>
      </c>
      <c r="BB36" s="38">
        <f>AZ36/AG36*100</f>
        <v>0</v>
      </c>
      <c r="BC36" s="37">
        <v>0</v>
      </c>
      <c r="BD36" s="37">
        <v>0</v>
      </c>
      <c r="BE36" s="37">
        <v>0</v>
      </c>
      <c r="BF36" s="37">
        <v>0</v>
      </c>
      <c r="BG36" s="37">
        <v>0</v>
      </c>
      <c r="BH36" s="37">
        <v>0</v>
      </c>
      <c r="BI36" s="37">
        <v>0</v>
      </c>
      <c r="BJ36" s="37">
        <v>0</v>
      </c>
      <c r="BK36" s="37">
        <f t="shared" si="6"/>
        <v>0</v>
      </c>
      <c r="BL36" s="37">
        <f t="shared" si="7"/>
        <v>0</v>
      </c>
      <c r="BM36" s="37">
        <f t="shared" si="8"/>
        <v>0</v>
      </c>
      <c r="BN36" s="37">
        <f t="shared" si="9"/>
        <v>0</v>
      </c>
    </row>
    <row r="37" spans="1:66" ht="15" thickBot="1" x14ac:dyDescent="0.35">
      <c r="A37">
        <v>1225</v>
      </c>
      <c r="B37">
        <v>10</v>
      </c>
      <c r="C37" t="s">
        <v>291</v>
      </c>
      <c r="D37" s="37" t="s">
        <v>35</v>
      </c>
      <c r="E37">
        <v>2</v>
      </c>
      <c r="F37">
        <f>(H37-(H$6+1))*12+12-I$6+I37</f>
        <v>72</v>
      </c>
      <c r="G37" s="93" t="s">
        <v>333</v>
      </c>
      <c r="H37" s="93">
        <v>1993</v>
      </c>
      <c r="I37">
        <v>10</v>
      </c>
      <c r="J37">
        <v>20</v>
      </c>
      <c r="K37">
        <v>32</v>
      </c>
      <c r="L37">
        <v>0.09</v>
      </c>
      <c r="M37">
        <v>8</v>
      </c>
      <c r="N37">
        <v>56</v>
      </c>
      <c r="O37">
        <v>33</v>
      </c>
      <c r="P37">
        <v>15</v>
      </c>
      <c r="Q37">
        <v>13</v>
      </c>
      <c r="R37">
        <v>12</v>
      </c>
      <c r="S37">
        <v>52</v>
      </c>
      <c r="T37">
        <v>100</v>
      </c>
      <c r="U37">
        <v>4</v>
      </c>
      <c r="V37" t="s">
        <v>38</v>
      </c>
      <c r="W37">
        <v>31</v>
      </c>
      <c r="X37">
        <f t="shared" si="0"/>
        <v>13.576324307928218</v>
      </c>
      <c r="Y37">
        <v>2100</v>
      </c>
      <c r="Z37">
        <f t="shared" si="10"/>
        <v>30.4</v>
      </c>
      <c r="AA37" s="44">
        <f t="shared" si="11"/>
        <v>2385.6</v>
      </c>
      <c r="AB37">
        <v>14.9</v>
      </c>
      <c r="AC37">
        <v>12.5</v>
      </c>
      <c r="AD37">
        <v>14.2</v>
      </c>
      <c r="AE37">
        <v>1422</v>
      </c>
      <c r="AF37">
        <v>24.9</v>
      </c>
      <c r="AG37">
        <v>160.1</v>
      </c>
      <c r="AH37" s="35">
        <v>10.1</v>
      </c>
      <c r="AI37">
        <v>678</v>
      </c>
      <c r="AJ37">
        <v>5.5</v>
      </c>
      <c r="AK37">
        <v>32.200000000000003</v>
      </c>
      <c r="AL37">
        <f t="shared" si="19"/>
        <v>22.08835341365462</v>
      </c>
      <c r="AM37" s="36">
        <f t="shared" si="19"/>
        <v>20.112429731417865</v>
      </c>
      <c r="AN37">
        <f t="shared" ref="AN37:AO39" si="20">AP37-AP36</f>
        <v>5.5999999999999979</v>
      </c>
      <c r="AO37">
        <f t="shared" si="20"/>
        <v>52.599999999999994</v>
      </c>
      <c r="AP37">
        <v>30.4</v>
      </c>
      <c r="AQ37">
        <v>192.4</v>
      </c>
      <c r="AR37">
        <v>3.3</v>
      </c>
      <c r="AS37">
        <v>1.4</v>
      </c>
      <c r="AT37">
        <v>5.2</v>
      </c>
      <c r="AU37">
        <v>13.1</v>
      </c>
      <c r="AV37">
        <v>8.3000000000000007</v>
      </c>
      <c r="AW37">
        <v>0</v>
      </c>
      <c r="AX37">
        <v>0</v>
      </c>
      <c r="AY37">
        <v>0</v>
      </c>
      <c r="AZ37">
        <v>0</v>
      </c>
      <c r="BA37">
        <f>AY37/AF37*100</f>
        <v>0</v>
      </c>
      <c r="BB37" s="36">
        <f>AZ37/AG37*100</f>
        <v>0</v>
      </c>
      <c r="BC37">
        <v>0</v>
      </c>
      <c r="BD37">
        <v>0</v>
      </c>
      <c r="BE37">
        <v>0</v>
      </c>
      <c r="BF37">
        <v>0</v>
      </c>
      <c r="BG37">
        <v>0</v>
      </c>
      <c r="BH37">
        <v>0</v>
      </c>
      <c r="BI37">
        <v>0</v>
      </c>
      <c r="BJ37">
        <v>0</v>
      </c>
      <c r="BK37">
        <f t="shared" si="6"/>
        <v>0</v>
      </c>
      <c r="BL37">
        <f t="shared" si="7"/>
        <v>0</v>
      </c>
      <c r="BM37">
        <f t="shared" si="8"/>
        <v>0</v>
      </c>
      <c r="BN37">
        <f t="shared" si="9"/>
        <v>0</v>
      </c>
    </row>
    <row r="38" spans="1:66" ht="15" thickBot="1" x14ac:dyDescent="0.35">
      <c r="A38">
        <v>1225</v>
      </c>
      <c r="B38">
        <v>10</v>
      </c>
      <c r="C38" t="s">
        <v>291</v>
      </c>
      <c r="D38" s="37" t="s">
        <v>35</v>
      </c>
      <c r="E38">
        <v>3</v>
      </c>
      <c r="F38">
        <f>(H38-(H$6+1))*12+12-I$6+I38</f>
        <v>168</v>
      </c>
      <c r="G38" s="93" t="s">
        <v>339</v>
      </c>
      <c r="H38" s="93">
        <v>2001</v>
      </c>
      <c r="I38">
        <v>10</v>
      </c>
      <c r="J38">
        <v>30</v>
      </c>
      <c r="K38">
        <v>40</v>
      </c>
      <c r="L38">
        <v>0.09</v>
      </c>
      <c r="M38">
        <v>8</v>
      </c>
      <c r="N38">
        <v>56</v>
      </c>
      <c r="O38">
        <v>33</v>
      </c>
      <c r="P38">
        <v>15</v>
      </c>
      <c r="Q38">
        <v>13</v>
      </c>
      <c r="R38">
        <v>12</v>
      </c>
      <c r="S38">
        <v>52</v>
      </c>
      <c r="T38">
        <v>100</v>
      </c>
      <c r="U38">
        <v>4</v>
      </c>
      <c r="V38" t="s">
        <v>38</v>
      </c>
      <c r="W38">
        <v>32</v>
      </c>
      <c r="X38">
        <f t="shared" ref="X38:X69" si="21">SQRT(AP38/Y38/PI())*200</f>
        <v>19.46146120331294</v>
      </c>
      <c r="Y38">
        <v>1422</v>
      </c>
      <c r="Z38">
        <f t="shared" si="10"/>
        <v>36.799999999999997</v>
      </c>
      <c r="AA38" s="44">
        <f t="shared" si="11"/>
        <v>1487.0057142857145</v>
      </c>
      <c r="AB38">
        <v>19.2</v>
      </c>
      <c r="AC38">
        <v>17.5</v>
      </c>
      <c r="AD38">
        <v>18.3</v>
      </c>
      <c r="AE38">
        <v>944</v>
      </c>
      <c r="AF38">
        <v>27.3</v>
      </c>
      <c r="AG38">
        <v>238.2</v>
      </c>
      <c r="AH38" s="35">
        <v>15.9</v>
      </c>
      <c r="AI38">
        <v>478</v>
      </c>
      <c r="AJ38">
        <v>9.5</v>
      </c>
      <c r="AK38">
        <v>80.3</v>
      </c>
      <c r="AL38">
        <f t="shared" si="19"/>
        <v>34.798534798534796</v>
      </c>
      <c r="AM38" s="36">
        <f t="shared" si="19"/>
        <v>33.71116708648195</v>
      </c>
      <c r="AN38">
        <f t="shared" si="20"/>
        <v>11.899999999999999</v>
      </c>
      <c r="AO38">
        <f t="shared" si="20"/>
        <v>158.29999999999998</v>
      </c>
      <c r="AP38">
        <v>42.3</v>
      </c>
      <c r="AQ38">
        <v>350.7</v>
      </c>
      <c r="AR38">
        <v>4</v>
      </c>
      <c r="AS38">
        <v>1.48</v>
      </c>
      <c r="AT38">
        <v>5</v>
      </c>
      <c r="AU38">
        <v>19.8</v>
      </c>
      <c r="AV38">
        <v>9</v>
      </c>
      <c r="AW38">
        <v>0</v>
      </c>
      <c r="AX38">
        <v>0</v>
      </c>
      <c r="AY38">
        <v>0</v>
      </c>
      <c r="AZ38">
        <v>0</v>
      </c>
      <c r="BC38">
        <v>0</v>
      </c>
      <c r="BD38">
        <v>0</v>
      </c>
      <c r="BE38">
        <v>0</v>
      </c>
      <c r="BF38">
        <v>0</v>
      </c>
      <c r="BG38">
        <v>0</v>
      </c>
      <c r="BH38">
        <v>0</v>
      </c>
      <c r="BI38">
        <v>0</v>
      </c>
      <c r="BJ38">
        <v>0</v>
      </c>
      <c r="BK38">
        <f t="shared" si="6"/>
        <v>0</v>
      </c>
      <c r="BL38">
        <f t="shared" si="7"/>
        <v>0</v>
      </c>
      <c r="BM38">
        <f t="shared" si="8"/>
        <v>0</v>
      </c>
      <c r="BN38">
        <f t="shared" si="9"/>
        <v>0</v>
      </c>
    </row>
    <row r="39" spans="1:66" s="39" customFormat="1" ht="15" thickBot="1" x14ac:dyDescent="0.35">
      <c r="A39" s="39">
        <v>1225</v>
      </c>
      <c r="B39">
        <v>10</v>
      </c>
      <c r="C39" s="39" t="s">
        <v>291</v>
      </c>
      <c r="D39" s="37" t="s">
        <v>35</v>
      </c>
      <c r="E39" s="39">
        <v>4</v>
      </c>
      <c r="F39">
        <f>(H39-(H$6+1))*12+12-I$6+I39</f>
        <v>209</v>
      </c>
      <c r="G39" s="95" t="s">
        <v>324</v>
      </c>
      <c r="H39" s="95">
        <v>2005</v>
      </c>
      <c r="I39" s="39">
        <v>3</v>
      </c>
      <c r="J39" s="39">
        <v>2</v>
      </c>
      <c r="K39" s="39">
        <v>43</v>
      </c>
      <c r="L39" s="39">
        <v>0.09</v>
      </c>
      <c r="M39" s="39">
        <v>0</v>
      </c>
      <c r="N39" s="39">
        <v>56</v>
      </c>
      <c r="O39" s="39">
        <v>33</v>
      </c>
      <c r="P39" s="39">
        <v>15</v>
      </c>
      <c r="Q39" s="39">
        <v>13</v>
      </c>
      <c r="R39" s="39">
        <v>12</v>
      </c>
      <c r="S39" s="39">
        <v>52</v>
      </c>
      <c r="T39" s="39">
        <v>100</v>
      </c>
      <c r="U39" s="39">
        <v>4</v>
      </c>
      <c r="V39" s="39" t="s">
        <v>38</v>
      </c>
      <c r="W39" s="39">
        <v>0</v>
      </c>
      <c r="X39" s="39">
        <f t="shared" si="21"/>
        <v>17.420488180241563</v>
      </c>
      <c r="Y39" s="39">
        <v>1888</v>
      </c>
      <c r="Z39" s="39">
        <f t="shared" si="10"/>
        <v>30</v>
      </c>
      <c r="AA39" s="99" t="e">
        <f t="shared" si="11"/>
        <v>#DIV/0!</v>
      </c>
      <c r="AB39" s="39">
        <v>0</v>
      </c>
      <c r="AC39" s="39">
        <v>0</v>
      </c>
      <c r="AD39" s="39">
        <v>0</v>
      </c>
      <c r="AE39" s="39">
        <v>0</v>
      </c>
      <c r="AF39" s="39">
        <v>0</v>
      </c>
      <c r="AG39" s="39">
        <v>0</v>
      </c>
      <c r="AH39" s="42">
        <v>20.100000000000001</v>
      </c>
      <c r="AI39" s="39">
        <v>944</v>
      </c>
      <c r="AJ39" s="39">
        <v>30</v>
      </c>
      <c r="AK39" s="39">
        <v>0</v>
      </c>
      <c r="AL39">
        <v>100</v>
      </c>
      <c r="AM39">
        <v>100</v>
      </c>
      <c r="AN39">
        <f t="shared" si="20"/>
        <v>2.7000000000000028</v>
      </c>
      <c r="AO39">
        <f t="shared" si="20"/>
        <v>-238.2</v>
      </c>
      <c r="AP39" s="39">
        <v>45</v>
      </c>
      <c r="AQ39" s="39">
        <v>112.5</v>
      </c>
      <c r="AR39" s="39">
        <v>3.1</v>
      </c>
      <c r="AS39" s="39">
        <v>0.9</v>
      </c>
      <c r="AT39" s="39">
        <v>3.2</v>
      </c>
      <c r="AU39" s="39">
        <v>-79.400000000000006</v>
      </c>
      <c r="AV39" s="39">
        <v>-100</v>
      </c>
      <c r="AW39" s="39">
        <v>0</v>
      </c>
      <c r="AX39" s="39">
        <v>0</v>
      </c>
      <c r="AY39" s="39">
        <v>0</v>
      </c>
      <c r="AZ39" s="39">
        <v>0</v>
      </c>
      <c r="BC39" s="39">
        <v>18.2</v>
      </c>
      <c r="BD39" s="39">
        <v>22</v>
      </c>
      <c r="BE39" s="39">
        <v>0.6</v>
      </c>
      <c r="BF39" s="39">
        <v>0</v>
      </c>
      <c r="BG39" s="39">
        <v>20.2</v>
      </c>
      <c r="BH39" s="39">
        <v>922</v>
      </c>
      <c r="BI39" s="39">
        <v>29.4</v>
      </c>
      <c r="BJ39" s="39">
        <v>0</v>
      </c>
      <c r="BK39" s="39">
        <f t="shared" si="6"/>
        <v>18.2</v>
      </c>
      <c r="BL39" s="39">
        <f t="shared" si="7"/>
        <v>22</v>
      </c>
      <c r="BM39" s="39">
        <f t="shared" si="8"/>
        <v>0.6</v>
      </c>
      <c r="BN39" s="39">
        <f t="shared" si="9"/>
        <v>0</v>
      </c>
    </row>
    <row r="40" spans="1:66" s="37" customFormat="1" x14ac:dyDescent="0.3">
      <c r="A40" s="37">
        <v>1225</v>
      </c>
      <c r="B40">
        <v>12</v>
      </c>
      <c r="C40" s="37" t="s">
        <v>287</v>
      </c>
      <c r="D40" t="s">
        <v>19</v>
      </c>
      <c r="E40" s="37">
        <v>1</v>
      </c>
      <c r="F40" s="98">
        <v>1</v>
      </c>
      <c r="G40" s="96" t="s">
        <v>340</v>
      </c>
      <c r="H40" s="96">
        <v>1987</v>
      </c>
      <c r="I40" s="37">
        <v>10</v>
      </c>
      <c r="J40" s="37">
        <v>23</v>
      </c>
      <c r="K40" s="37">
        <v>26</v>
      </c>
      <c r="L40" s="37">
        <v>0.09</v>
      </c>
      <c r="M40" s="37">
        <v>2</v>
      </c>
      <c r="N40" s="37">
        <v>56</v>
      </c>
      <c r="O40" s="37">
        <v>33</v>
      </c>
      <c r="P40" s="37">
        <v>15</v>
      </c>
      <c r="Q40" s="37">
        <v>13</v>
      </c>
      <c r="R40" s="37">
        <v>12</v>
      </c>
      <c r="S40" s="37">
        <v>52</v>
      </c>
      <c r="T40" s="37">
        <v>100</v>
      </c>
      <c r="U40" s="37">
        <v>4</v>
      </c>
      <c r="V40" s="37" t="s">
        <v>38</v>
      </c>
      <c r="W40" s="37">
        <v>33</v>
      </c>
      <c r="X40" s="37">
        <f t="shared" si="21"/>
        <v>10.325170768162172</v>
      </c>
      <c r="Y40" s="37">
        <v>3356</v>
      </c>
      <c r="Z40" s="37">
        <f t="shared" si="10"/>
        <v>28.1</v>
      </c>
      <c r="AA40" s="100">
        <f t="shared" si="11"/>
        <v>3987.3267326732675</v>
      </c>
      <c r="AB40" s="37">
        <v>10.3</v>
      </c>
      <c r="AC40" s="37">
        <v>10.1</v>
      </c>
      <c r="AD40" s="37">
        <v>12</v>
      </c>
      <c r="AE40" s="37">
        <v>3356</v>
      </c>
      <c r="AF40" s="37">
        <v>28.1</v>
      </c>
      <c r="AG40" s="37">
        <v>150.30000000000001</v>
      </c>
      <c r="AH40" s="41">
        <v>0</v>
      </c>
      <c r="AI40" s="37">
        <v>0</v>
      </c>
      <c r="AJ40" s="37">
        <v>0</v>
      </c>
      <c r="AK40" s="37">
        <v>0</v>
      </c>
      <c r="AL40" s="37">
        <f t="shared" ref="AL40:AL60" si="22">AJ40/AF40*100</f>
        <v>0</v>
      </c>
      <c r="AM40" s="38">
        <f t="shared" ref="AM40:AM60" si="23">AK40/AG40*100</f>
        <v>0</v>
      </c>
      <c r="AN40" s="37">
        <f>AP40</f>
        <v>28.1</v>
      </c>
      <c r="AO40" s="37">
        <f>AQ40</f>
        <v>150.30000000000001</v>
      </c>
      <c r="AP40" s="37">
        <v>28.1</v>
      </c>
      <c r="AQ40" s="37">
        <v>150.30000000000001</v>
      </c>
      <c r="AR40" s="37">
        <v>0</v>
      </c>
      <c r="AS40" s="37">
        <v>0</v>
      </c>
      <c r="AT40" s="37">
        <v>0</v>
      </c>
      <c r="AU40" s="37">
        <v>0</v>
      </c>
      <c r="AV40" s="37">
        <v>0</v>
      </c>
      <c r="AW40" s="37">
        <v>0</v>
      </c>
      <c r="AX40" s="37">
        <v>0</v>
      </c>
      <c r="AY40" s="37">
        <v>0</v>
      </c>
      <c r="AZ40" s="37">
        <v>0</v>
      </c>
      <c r="BA40" s="37">
        <f>AY40/AF40*100</f>
        <v>0</v>
      </c>
      <c r="BB40" s="38">
        <f>AZ40/AG40*100</f>
        <v>0</v>
      </c>
      <c r="BC40" s="37">
        <v>0</v>
      </c>
      <c r="BD40" s="37">
        <v>0</v>
      </c>
      <c r="BE40" s="37">
        <v>0</v>
      </c>
      <c r="BF40" s="37">
        <v>0</v>
      </c>
      <c r="BG40" s="37">
        <v>0</v>
      </c>
      <c r="BH40" s="37">
        <v>0</v>
      </c>
      <c r="BI40" s="37">
        <v>0</v>
      </c>
      <c r="BJ40" s="37">
        <v>0</v>
      </c>
      <c r="BK40" s="37">
        <f t="shared" si="6"/>
        <v>0</v>
      </c>
      <c r="BL40" s="37">
        <f t="shared" si="7"/>
        <v>0</v>
      </c>
      <c r="BM40" s="37">
        <f t="shared" si="8"/>
        <v>0</v>
      </c>
      <c r="BN40" s="37">
        <f t="shared" si="9"/>
        <v>0</v>
      </c>
    </row>
    <row r="41" spans="1:66" x14ac:dyDescent="0.3">
      <c r="A41">
        <v>1225</v>
      </c>
      <c r="B41">
        <v>12</v>
      </c>
      <c r="C41" t="s">
        <v>287</v>
      </c>
      <c r="D41" t="s">
        <v>19</v>
      </c>
      <c r="E41">
        <v>2</v>
      </c>
      <c r="F41">
        <f>(H41-(H$6+1))*12+12-I$6+I41</f>
        <v>72</v>
      </c>
      <c r="G41" s="93" t="s">
        <v>333</v>
      </c>
      <c r="H41" s="93">
        <v>1993</v>
      </c>
      <c r="I41">
        <v>10</v>
      </c>
      <c r="J41">
        <v>20</v>
      </c>
      <c r="K41">
        <v>32</v>
      </c>
      <c r="L41">
        <v>0.09</v>
      </c>
      <c r="M41">
        <v>8</v>
      </c>
      <c r="N41">
        <v>56</v>
      </c>
      <c r="O41">
        <v>33</v>
      </c>
      <c r="P41">
        <v>15</v>
      </c>
      <c r="Q41">
        <v>13</v>
      </c>
      <c r="R41">
        <v>12</v>
      </c>
      <c r="S41">
        <v>52</v>
      </c>
      <c r="T41">
        <v>100</v>
      </c>
      <c r="U41">
        <v>4</v>
      </c>
      <c r="V41" t="s">
        <v>38</v>
      </c>
      <c r="W41">
        <v>34</v>
      </c>
      <c r="X41">
        <f t="shared" si="21"/>
        <v>12.070067405310681</v>
      </c>
      <c r="Y41">
        <v>3356</v>
      </c>
      <c r="Z41">
        <f t="shared" si="10"/>
        <v>38.299999999999997</v>
      </c>
      <c r="AA41" s="44">
        <f t="shared" si="11"/>
        <v>3849.5294117647059</v>
      </c>
      <c r="AB41">
        <v>13.6</v>
      </c>
      <c r="AC41">
        <v>13.6</v>
      </c>
      <c r="AD41">
        <v>15.6</v>
      </c>
      <c r="AE41">
        <v>1956</v>
      </c>
      <c r="AF41">
        <v>28.3</v>
      </c>
      <c r="AG41">
        <v>199.8</v>
      </c>
      <c r="AH41" s="35">
        <v>9.5</v>
      </c>
      <c r="AI41">
        <v>1400</v>
      </c>
      <c r="AJ41">
        <v>10</v>
      </c>
      <c r="AK41">
        <v>63</v>
      </c>
      <c r="AL41">
        <f t="shared" si="22"/>
        <v>35.335689045936398</v>
      </c>
      <c r="AM41" s="36">
        <f t="shared" si="23"/>
        <v>31.531531531531531</v>
      </c>
      <c r="AN41">
        <f t="shared" ref="AN41:AO45" si="24">AP41-AP40</f>
        <v>10.299999999999997</v>
      </c>
      <c r="AO41">
        <f t="shared" si="24"/>
        <v>112.5</v>
      </c>
      <c r="AP41">
        <v>38.4</v>
      </c>
      <c r="AQ41">
        <v>262.8</v>
      </c>
      <c r="AR41">
        <v>2.9</v>
      </c>
      <c r="AS41">
        <v>1.72</v>
      </c>
      <c r="AT41">
        <v>5.3</v>
      </c>
      <c r="AU41">
        <v>18.8</v>
      </c>
      <c r="AV41">
        <v>9.8000000000000007</v>
      </c>
      <c r="AW41">
        <v>0</v>
      </c>
      <c r="AX41">
        <v>0</v>
      </c>
      <c r="AY41">
        <v>0</v>
      </c>
      <c r="AZ41">
        <v>0</v>
      </c>
      <c r="BA41">
        <f>AY41/AF41*100</f>
        <v>0</v>
      </c>
      <c r="BB41" s="36">
        <f>AZ41/AG41*100</f>
        <v>0</v>
      </c>
      <c r="BC41">
        <v>0</v>
      </c>
      <c r="BD41">
        <v>0</v>
      </c>
      <c r="BE41">
        <v>0</v>
      </c>
      <c r="BF41">
        <v>0</v>
      </c>
      <c r="BG41">
        <v>0</v>
      </c>
      <c r="BH41">
        <v>0</v>
      </c>
      <c r="BI41">
        <v>0</v>
      </c>
      <c r="BJ41">
        <v>0</v>
      </c>
      <c r="BK41">
        <f t="shared" si="6"/>
        <v>0</v>
      </c>
      <c r="BL41">
        <f t="shared" si="7"/>
        <v>0</v>
      </c>
      <c r="BM41">
        <f t="shared" si="8"/>
        <v>0</v>
      </c>
      <c r="BN41">
        <f t="shared" si="9"/>
        <v>0</v>
      </c>
    </row>
    <row r="42" spans="1:66" x14ac:dyDescent="0.3">
      <c r="A42">
        <v>1225</v>
      </c>
      <c r="B42">
        <v>12</v>
      </c>
      <c r="C42" t="s">
        <v>287</v>
      </c>
      <c r="D42" t="s">
        <v>19</v>
      </c>
      <c r="E42">
        <v>3</v>
      </c>
      <c r="F42">
        <f>(H42-(H$6+1))*12+12-I$6+I42</f>
        <v>168</v>
      </c>
      <c r="G42" s="93" t="s">
        <v>339</v>
      </c>
      <c r="H42" s="93">
        <v>2001</v>
      </c>
      <c r="I42">
        <v>10</v>
      </c>
      <c r="J42">
        <v>30</v>
      </c>
      <c r="K42">
        <v>40</v>
      </c>
      <c r="L42">
        <v>0.09</v>
      </c>
      <c r="M42">
        <v>8</v>
      </c>
      <c r="N42">
        <v>56</v>
      </c>
      <c r="O42">
        <v>33</v>
      </c>
      <c r="P42">
        <v>15</v>
      </c>
      <c r="Q42">
        <v>13</v>
      </c>
      <c r="R42">
        <v>12</v>
      </c>
      <c r="S42">
        <v>52</v>
      </c>
      <c r="T42">
        <v>100</v>
      </c>
      <c r="U42">
        <v>4</v>
      </c>
      <c r="V42" t="s">
        <v>38</v>
      </c>
      <c r="W42">
        <v>34</v>
      </c>
      <c r="X42">
        <f t="shared" si="21"/>
        <v>18.022195918452674</v>
      </c>
      <c r="Y42">
        <v>2011</v>
      </c>
      <c r="Z42">
        <f t="shared" ref="Z42:Z73" si="25">SUM(AF42,AJ42)</f>
        <v>41.3</v>
      </c>
      <c r="AA42" s="44">
        <f t="shared" ref="AA42:AA73" si="26">AD42*Y42/AC42</f>
        <v>2193.8181818181815</v>
      </c>
      <c r="AB42">
        <v>18.399999999999999</v>
      </c>
      <c r="AC42">
        <v>17.600000000000001</v>
      </c>
      <c r="AD42">
        <v>19.2</v>
      </c>
      <c r="AE42">
        <v>1144</v>
      </c>
      <c r="AF42">
        <v>30.5</v>
      </c>
      <c r="AG42">
        <v>270.3</v>
      </c>
      <c r="AH42" s="35">
        <v>13</v>
      </c>
      <c r="AI42">
        <v>811</v>
      </c>
      <c r="AJ42">
        <v>10.8</v>
      </c>
      <c r="AK42">
        <v>83.2</v>
      </c>
      <c r="AL42">
        <f t="shared" si="22"/>
        <v>35.409836065573771</v>
      </c>
      <c r="AM42" s="36">
        <f t="shared" si="23"/>
        <v>30.780614132445432</v>
      </c>
      <c r="AN42">
        <f t="shared" si="24"/>
        <v>12.899999999999999</v>
      </c>
      <c r="AO42">
        <f t="shared" si="24"/>
        <v>153.69999999999999</v>
      </c>
      <c r="AP42">
        <v>51.3</v>
      </c>
      <c r="AQ42">
        <v>416.5</v>
      </c>
      <c r="AR42">
        <v>3.5</v>
      </c>
      <c r="AS42">
        <v>1.62</v>
      </c>
      <c r="AT42">
        <v>4.8</v>
      </c>
      <c r="AU42">
        <v>19.2</v>
      </c>
      <c r="AV42">
        <v>7.4</v>
      </c>
      <c r="AW42">
        <v>10.7</v>
      </c>
      <c r="AX42">
        <v>56</v>
      </c>
      <c r="AY42">
        <v>0.5</v>
      </c>
      <c r="AZ42">
        <v>3.7</v>
      </c>
      <c r="BC42">
        <v>0</v>
      </c>
      <c r="BD42">
        <v>0</v>
      </c>
      <c r="BE42">
        <v>0</v>
      </c>
      <c r="BF42">
        <v>0</v>
      </c>
      <c r="BG42">
        <v>0</v>
      </c>
      <c r="BH42">
        <v>0</v>
      </c>
      <c r="BI42">
        <v>0</v>
      </c>
      <c r="BJ42">
        <v>0</v>
      </c>
      <c r="BK42">
        <f t="shared" si="6"/>
        <v>10.7</v>
      </c>
      <c r="BL42">
        <f t="shared" si="7"/>
        <v>56</v>
      </c>
      <c r="BM42">
        <f t="shared" si="8"/>
        <v>0.5</v>
      </c>
      <c r="BN42">
        <f t="shared" si="9"/>
        <v>3.7</v>
      </c>
    </row>
    <row r="43" spans="1:66" x14ac:dyDescent="0.3">
      <c r="A43">
        <v>1225</v>
      </c>
      <c r="B43">
        <v>12</v>
      </c>
      <c r="C43" t="s">
        <v>287</v>
      </c>
      <c r="D43" t="s">
        <v>19</v>
      </c>
      <c r="E43">
        <v>4</v>
      </c>
      <c r="F43">
        <f>(H43-(H$6+1))*12+12-I$6+I43</f>
        <v>240</v>
      </c>
      <c r="G43" s="93" t="s">
        <v>341</v>
      </c>
      <c r="H43" s="93">
        <v>2007</v>
      </c>
      <c r="I43">
        <v>10</v>
      </c>
      <c r="J43">
        <v>18</v>
      </c>
      <c r="K43">
        <v>46</v>
      </c>
      <c r="L43">
        <v>0.09</v>
      </c>
      <c r="M43">
        <v>2</v>
      </c>
      <c r="N43">
        <v>56</v>
      </c>
      <c r="O43">
        <v>33</v>
      </c>
      <c r="P43">
        <v>15</v>
      </c>
      <c r="Q43">
        <v>13</v>
      </c>
      <c r="R43">
        <v>12</v>
      </c>
      <c r="S43">
        <v>52</v>
      </c>
      <c r="T43">
        <v>100</v>
      </c>
      <c r="U43">
        <v>4</v>
      </c>
      <c r="V43" t="s">
        <v>38</v>
      </c>
      <c r="W43">
        <v>33</v>
      </c>
      <c r="X43">
        <f t="shared" si="21"/>
        <v>24.501972148734392</v>
      </c>
      <c r="Y43">
        <v>1211</v>
      </c>
      <c r="Z43">
        <f t="shared" si="25"/>
        <v>36.299999999999997</v>
      </c>
      <c r="AA43" s="44">
        <f t="shared" si="26"/>
        <v>1353.4705882352941</v>
      </c>
      <c r="AB43">
        <v>20.2</v>
      </c>
      <c r="AC43">
        <v>18.7</v>
      </c>
      <c r="AD43">
        <v>20.9</v>
      </c>
      <c r="AE43">
        <v>1078</v>
      </c>
      <c r="AF43">
        <v>34.5</v>
      </c>
      <c r="AG43">
        <v>323.7</v>
      </c>
      <c r="AH43" s="35">
        <v>18.3</v>
      </c>
      <c r="AI43">
        <v>67</v>
      </c>
      <c r="AJ43">
        <v>1.8</v>
      </c>
      <c r="AK43">
        <v>16.2</v>
      </c>
      <c r="AL43">
        <f t="shared" si="22"/>
        <v>5.2173913043478262</v>
      </c>
      <c r="AM43" s="36">
        <f t="shared" si="23"/>
        <v>5.0046339202965706</v>
      </c>
      <c r="AN43">
        <f t="shared" si="24"/>
        <v>5.8000000000000043</v>
      </c>
      <c r="AO43">
        <f t="shared" si="24"/>
        <v>69.699999999999989</v>
      </c>
      <c r="AP43">
        <v>57.1</v>
      </c>
      <c r="AQ43">
        <v>486.2</v>
      </c>
      <c r="AR43">
        <v>2.8</v>
      </c>
      <c r="AS43">
        <v>0.96</v>
      </c>
      <c r="AT43">
        <v>2.9</v>
      </c>
      <c r="AU43">
        <v>11.6</v>
      </c>
      <c r="AV43">
        <v>3.9</v>
      </c>
      <c r="AW43">
        <v>0</v>
      </c>
      <c r="AX43">
        <v>0</v>
      </c>
      <c r="AY43">
        <v>0</v>
      </c>
      <c r="AZ43">
        <v>0</v>
      </c>
      <c r="BC43">
        <v>14.5</v>
      </c>
      <c r="BD43">
        <v>33</v>
      </c>
      <c r="BE43">
        <v>0.5</v>
      </c>
      <c r="BF43">
        <v>4.8</v>
      </c>
      <c r="BG43">
        <v>21.4</v>
      </c>
      <c r="BH43">
        <v>33</v>
      </c>
      <c r="BI43">
        <v>1.2</v>
      </c>
      <c r="BJ43">
        <v>11.5</v>
      </c>
      <c r="BK43">
        <f t="shared" si="6"/>
        <v>14.5</v>
      </c>
      <c r="BL43">
        <f t="shared" si="7"/>
        <v>33</v>
      </c>
      <c r="BM43">
        <f t="shared" si="8"/>
        <v>0.5</v>
      </c>
      <c r="BN43">
        <f t="shared" si="9"/>
        <v>4.8</v>
      </c>
    </row>
    <row r="44" spans="1:66" x14ac:dyDescent="0.3">
      <c r="A44">
        <v>1225</v>
      </c>
      <c r="B44">
        <v>12</v>
      </c>
      <c r="C44" t="s">
        <v>287</v>
      </c>
      <c r="D44" t="s">
        <v>19</v>
      </c>
      <c r="E44">
        <v>5</v>
      </c>
      <c r="F44">
        <f>(H44-(H$6+1))*12+12-I$6+I44</f>
        <v>275</v>
      </c>
      <c r="G44" s="93" t="s">
        <v>342</v>
      </c>
      <c r="H44" s="93">
        <v>2010</v>
      </c>
      <c r="I44">
        <v>9</v>
      </c>
      <c r="J44">
        <v>22</v>
      </c>
      <c r="K44">
        <v>49</v>
      </c>
      <c r="L44">
        <v>0.09</v>
      </c>
      <c r="M44">
        <v>2</v>
      </c>
      <c r="N44">
        <v>56</v>
      </c>
      <c r="O44">
        <v>33</v>
      </c>
      <c r="P44">
        <v>15</v>
      </c>
      <c r="Q44">
        <v>13</v>
      </c>
      <c r="R44">
        <v>12</v>
      </c>
      <c r="S44">
        <v>52</v>
      </c>
      <c r="T44">
        <v>100</v>
      </c>
      <c r="U44">
        <v>4</v>
      </c>
      <c r="V44" t="s">
        <v>38</v>
      </c>
      <c r="W44">
        <v>33</v>
      </c>
      <c r="X44">
        <f t="shared" si="21"/>
        <v>26.124744563041446</v>
      </c>
      <c r="Y44">
        <v>1110</v>
      </c>
      <c r="Z44">
        <f t="shared" si="25"/>
        <v>36.9</v>
      </c>
      <c r="AA44" s="44">
        <f t="shared" si="26"/>
        <v>1227.7272727272727</v>
      </c>
      <c r="AB44">
        <v>20.9</v>
      </c>
      <c r="AC44">
        <v>19.8</v>
      </c>
      <c r="AD44">
        <v>21.9</v>
      </c>
      <c r="AE44">
        <v>1044</v>
      </c>
      <c r="AF44">
        <v>36</v>
      </c>
      <c r="AG44">
        <v>354.6</v>
      </c>
      <c r="AH44" s="35">
        <v>19</v>
      </c>
      <c r="AI44">
        <v>33</v>
      </c>
      <c r="AJ44">
        <v>0.9</v>
      </c>
      <c r="AK44">
        <v>9.1999999999999993</v>
      </c>
      <c r="AL44">
        <f t="shared" si="22"/>
        <v>2.5</v>
      </c>
      <c r="AM44" s="36">
        <f t="shared" si="23"/>
        <v>2.5944726452340663</v>
      </c>
      <c r="AN44">
        <f t="shared" si="24"/>
        <v>2.3999999999999986</v>
      </c>
      <c r="AO44">
        <f t="shared" si="24"/>
        <v>40.099999999999966</v>
      </c>
      <c r="AP44">
        <v>59.5</v>
      </c>
      <c r="AQ44">
        <v>526.29999999999995</v>
      </c>
      <c r="AR44">
        <v>2.2999999999999998</v>
      </c>
      <c r="AS44">
        <v>0.8</v>
      </c>
      <c r="AT44">
        <v>2.2999999999999998</v>
      </c>
      <c r="AU44">
        <v>13.4</v>
      </c>
      <c r="AV44">
        <v>4</v>
      </c>
      <c r="AW44">
        <v>19</v>
      </c>
      <c r="AX44">
        <v>33</v>
      </c>
      <c r="AY44">
        <v>0.9</v>
      </c>
      <c r="AZ44">
        <v>9.1999999999999993</v>
      </c>
      <c r="BC44">
        <v>0</v>
      </c>
      <c r="BD44">
        <v>0</v>
      </c>
      <c r="BE44">
        <v>0</v>
      </c>
      <c r="BF44">
        <v>0</v>
      </c>
      <c r="BG44">
        <v>0</v>
      </c>
      <c r="BH44">
        <v>0</v>
      </c>
      <c r="BI44">
        <v>0</v>
      </c>
      <c r="BJ44">
        <v>0</v>
      </c>
      <c r="BK44">
        <f t="shared" si="6"/>
        <v>19</v>
      </c>
      <c r="BL44">
        <f t="shared" si="7"/>
        <v>33</v>
      </c>
      <c r="BM44">
        <f t="shared" si="8"/>
        <v>0.9</v>
      </c>
      <c r="BN44">
        <f t="shared" si="9"/>
        <v>9.1999999999999993</v>
      </c>
    </row>
    <row r="45" spans="1:66" s="39" customFormat="1" ht="15" thickBot="1" x14ac:dyDescent="0.35">
      <c r="A45" s="39">
        <v>1225</v>
      </c>
      <c r="B45">
        <v>12</v>
      </c>
      <c r="C45" s="39" t="s">
        <v>287</v>
      </c>
      <c r="D45" t="s">
        <v>19</v>
      </c>
      <c r="E45" s="39">
        <v>6</v>
      </c>
      <c r="F45">
        <f>(H45-(H$6+1))*12+12-I$6+I45</f>
        <v>398</v>
      </c>
      <c r="G45" s="95" t="s">
        <v>343</v>
      </c>
      <c r="H45" s="95">
        <v>2020</v>
      </c>
      <c r="I45" s="39">
        <v>12</v>
      </c>
      <c r="J45" s="39">
        <v>1</v>
      </c>
      <c r="K45" s="39">
        <v>59</v>
      </c>
      <c r="L45" s="39">
        <v>0.09</v>
      </c>
      <c r="M45" s="39">
        <v>2</v>
      </c>
      <c r="N45" s="39">
        <v>56</v>
      </c>
      <c r="O45" s="39">
        <v>33</v>
      </c>
      <c r="P45" s="39">
        <v>15</v>
      </c>
      <c r="Q45" s="39">
        <v>13</v>
      </c>
      <c r="R45" s="39">
        <v>12</v>
      </c>
      <c r="S45" s="39">
        <v>52</v>
      </c>
      <c r="T45" s="39">
        <v>100</v>
      </c>
      <c r="U45" s="39">
        <v>4</v>
      </c>
      <c r="V45" s="39" t="s">
        <v>38</v>
      </c>
      <c r="W45" s="39">
        <v>32</v>
      </c>
      <c r="X45" s="39">
        <f t="shared" si="21"/>
        <v>28.49839140271721</v>
      </c>
      <c r="Y45" s="39">
        <v>1088</v>
      </c>
      <c r="Z45" s="39">
        <f t="shared" si="25"/>
        <v>45.8</v>
      </c>
      <c r="AA45" s="99">
        <f t="shared" si="26"/>
        <v>1203.3179723502305</v>
      </c>
      <c r="AB45" s="39">
        <v>23.9</v>
      </c>
      <c r="AC45" s="39">
        <v>21.7</v>
      </c>
      <c r="AD45" s="39">
        <v>24</v>
      </c>
      <c r="AE45" s="39">
        <v>1000</v>
      </c>
      <c r="AF45" s="39">
        <v>44.8</v>
      </c>
      <c r="AG45" s="39">
        <v>475.4</v>
      </c>
      <c r="AH45" s="42">
        <v>17.100000000000001</v>
      </c>
      <c r="AI45" s="39">
        <v>44</v>
      </c>
      <c r="AJ45" s="39">
        <v>1</v>
      </c>
      <c r="AK45" s="39">
        <v>10</v>
      </c>
      <c r="AL45">
        <f t="shared" si="22"/>
        <v>2.2321428571428572</v>
      </c>
      <c r="AM45" s="36">
        <f t="shared" si="23"/>
        <v>2.1034917963819941</v>
      </c>
      <c r="AN45">
        <f t="shared" si="24"/>
        <v>9.9000000000000057</v>
      </c>
      <c r="AO45">
        <f t="shared" si="24"/>
        <v>130.80000000000007</v>
      </c>
      <c r="AP45" s="39">
        <v>69.400000000000006</v>
      </c>
      <c r="AQ45" s="39">
        <v>657.1</v>
      </c>
      <c r="AR45" s="39">
        <v>2.7</v>
      </c>
      <c r="AS45" s="39">
        <v>0.99</v>
      </c>
      <c r="AT45" s="39">
        <v>2.5</v>
      </c>
      <c r="AU45" s="39">
        <v>13.1</v>
      </c>
      <c r="AV45" s="39">
        <v>3.2</v>
      </c>
      <c r="AW45" s="39">
        <v>13.9</v>
      </c>
      <c r="AX45" s="39">
        <v>22</v>
      </c>
      <c r="AY45" s="39">
        <v>0.3</v>
      </c>
      <c r="AZ45" s="39">
        <v>2.9</v>
      </c>
      <c r="BC45" s="39">
        <v>0</v>
      </c>
      <c r="BD45" s="39">
        <v>0</v>
      </c>
      <c r="BE45" s="39">
        <v>0</v>
      </c>
      <c r="BF45" s="39">
        <v>0</v>
      </c>
      <c r="BG45" s="39">
        <v>19.8</v>
      </c>
      <c r="BH45" s="39">
        <v>22</v>
      </c>
      <c r="BI45" s="39">
        <v>0.7</v>
      </c>
      <c r="BJ45" s="39">
        <v>7</v>
      </c>
      <c r="BK45" s="39">
        <f t="shared" si="6"/>
        <v>13.9</v>
      </c>
      <c r="BL45" s="39">
        <f t="shared" si="7"/>
        <v>22</v>
      </c>
      <c r="BM45" s="39">
        <f t="shared" si="8"/>
        <v>0.3</v>
      </c>
      <c r="BN45" s="39">
        <f t="shared" si="9"/>
        <v>2.9</v>
      </c>
    </row>
    <row r="46" spans="1:66" s="37" customFormat="1" x14ac:dyDescent="0.3">
      <c r="A46" s="37">
        <v>1225</v>
      </c>
      <c r="B46">
        <v>13</v>
      </c>
      <c r="C46" s="37" t="s">
        <v>290</v>
      </c>
      <c r="D46" t="s">
        <v>20</v>
      </c>
      <c r="E46" s="37">
        <v>1</v>
      </c>
      <c r="F46" s="98">
        <v>1</v>
      </c>
      <c r="G46" s="96" t="s">
        <v>344</v>
      </c>
      <c r="H46" s="96">
        <v>1987</v>
      </c>
      <c r="I46" s="37">
        <v>11</v>
      </c>
      <c r="J46" s="37">
        <v>6</v>
      </c>
      <c r="K46" s="37">
        <v>26</v>
      </c>
      <c r="L46" s="37">
        <v>0.09</v>
      </c>
      <c r="M46" s="37">
        <v>2</v>
      </c>
      <c r="N46" s="37">
        <v>56</v>
      </c>
      <c r="O46" s="37">
        <v>33</v>
      </c>
      <c r="P46" s="37">
        <v>15</v>
      </c>
      <c r="Q46" s="37">
        <v>13</v>
      </c>
      <c r="R46" s="37">
        <v>12</v>
      </c>
      <c r="S46" s="37">
        <v>52</v>
      </c>
      <c r="T46" s="37">
        <v>100</v>
      </c>
      <c r="U46" s="37">
        <v>4</v>
      </c>
      <c r="V46" s="37" t="s">
        <v>38</v>
      </c>
      <c r="W46" s="37">
        <v>31</v>
      </c>
      <c r="X46" s="37">
        <f t="shared" si="21"/>
        <v>12.220614846765452</v>
      </c>
      <c r="Y46" s="37">
        <v>1833</v>
      </c>
      <c r="Z46" s="37">
        <f t="shared" si="25"/>
        <v>21.5</v>
      </c>
      <c r="AA46" s="100">
        <f t="shared" si="26"/>
        <v>2097.5567010309278</v>
      </c>
      <c r="AB46" s="37">
        <v>12.2</v>
      </c>
      <c r="AC46" s="37">
        <v>9.6999999999999993</v>
      </c>
      <c r="AD46" s="37">
        <v>11.1</v>
      </c>
      <c r="AE46" s="37">
        <v>1833</v>
      </c>
      <c r="AF46" s="37">
        <v>21.5</v>
      </c>
      <c r="AG46" s="37">
        <v>103.3</v>
      </c>
      <c r="AH46" s="41">
        <v>0</v>
      </c>
      <c r="AI46" s="37">
        <v>0</v>
      </c>
      <c r="AJ46" s="37">
        <v>0</v>
      </c>
      <c r="AK46" s="37">
        <v>0</v>
      </c>
      <c r="AL46" s="37">
        <f t="shared" si="22"/>
        <v>0</v>
      </c>
      <c r="AM46" s="38">
        <f t="shared" si="23"/>
        <v>0</v>
      </c>
      <c r="AN46" s="37">
        <f>AP46</f>
        <v>21.5</v>
      </c>
      <c r="AO46" s="37">
        <f>AQ46</f>
        <v>103.3</v>
      </c>
      <c r="AP46" s="37">
        <v>21.5</v>
      </c>
      <c r="AQ46" s="37">
        <v>103.3</v>
      </c>
      <c r="AR46" s="37">
        <v>0</v>
      </c>
      <c r="AS46" s="37">
        <v>0</v>
      </c>
      <c r="AT46" s="37">
        <v>0</v>
      </c>
      <c r="AU46" s="37">
        <v>0</v>
      </c>
      <c r="AV46" s="37">
        <v>0</v>
      </c>
      <c r="AW46" s="37">
        <v>0</v>
      </c>
      <c r="AX46" s="37">
        <v>0</v>
      </c>
      <c r="AY46" s="37">
        <v>0</v>
      </c>
      <c r="AZ46" s="37">
        <v>0</v>
      </c>
      <c r="BA46" s="37">
        <f>AY46/AF46*100</f>
        <v>0</v>
      </c>
      <c r="BB46" s="38">
        <f>AZ46/AG46*100</f>
        <v>0</v>
      </c>
      <c r="BC46" s="37">
        <v>0</v>
      </c>
      <c r="BD46" s="37">
        <v>0</v>
      </c>
      <c r="BE46" s="37">
        <v>0</v>
      </c>
      <c r="BF46" s="37">
        <v>0</v>
      </c>
      <c r="BG46" s="37">
        <v>0</v>
      </c>
      <c r="BH46" s="37">
        <v>0</v>
      </c>
      <c r="BI46" s="37">
        <v>0</v>
      </c>
      <c r="BJ46" s="37">
        <v>0</v>
      </c>
      <c r="BK46" s="37">
        <f t="shared" si="6"/>
        <v>0</v>
      </c>
      <c r="BL46" s="37">
        <f t="shared" si="7"/>
        <v>0</v>
      </c>
      <c r="BM46" s="37">
        <f t="shared" si="8"/>
        <v>0</v>
      </c>
      <c r="BN46" s="37">
        <f t="shared" si="9"/>
        <v>0</v>
      </c>
    </row>
    <row r="47" spans="1:66" x14ac:dyDescent="0.3">
      <c r="A47">
        <v>1225</v>
      </c>
      <c r="B47">
        <v>13</v>
      </c>
      <c r="C47" t="s">
        <v>290</v>
      </c>
      <c r="D47" t="s">
        <v>20</v>
      </c>
      <c r="E47">
        <v>2</v>
      </c>
      <c r="F47">
        <f>(H47-(H$6+1))*12+12-I$6+I47</f>
        <v>72</v>
      </c>
      <c r="G47" s="93" t="s">
        <v>345</v>
      </c>
      <c r="H47" s="93">
        <v>1993</v>
      </c>
      <c r="I47">
        <v>10</v>
      </c>
      <c r="J47">
        <v>21</v>
      </c>
      <c r="K47">
        <v>32</v>
      </c>
      <c r="L47">
        <v>0.09</v>
      </c>
      <c r="M47">
        <v>8</v>
      </c>
      <c r="N47">
        <v>56</v>
      </c>
      <c r="O47">
        <v>33</v>
      </c>
      <c r="P47">
        <v>15</v>
      </c>
      <c r="Q47">
        <v>13</v>
      </c>
      <c r="R47">
        <v>12</v>
      </c>
      <c r="S47">
        <v>52</v>
      </c>
      <c r="T47">
        <v>100</v>
      </c>
      <c r="U47">
        <v>4</v>
      </c>
      <c r="V47" t="s">
        <v>38</v>
      </c>
      <c r="W47">
        <v>33</v>
      </c>
      <c r="X47">
        <f t="shared" si="21"/>
        <v>15.791415150311719</v>
      </c>
      <c r="Y47">
        <v>1833</v>
      </c>
      <c r="Z47">
        <f t="shared" si="25"/>
        <v>35.9</v>
      </c>
      <c r="AA47" s="44">
        <f t="shared" si="26"/>
        <v>1962.0845070422536</v>
      </c>
      <c r="AB47">
        <v>17.7</v>
      </c>
      <c r="AC47">
        <v>14.2</v>
      </c>
      <c r="AD47">
        <v>15.2</v>
      </c>
      <c r="AE47">
        <v>1144</v>
      </c>
      <c r="AF47">
        <v>28.3</v>
      </c>
      <c r="AG47">
        <v>197.1</v>
      </c>
      <c r="AH47" s="35">
        <v>11.9</v>
      </c>
      <c r="AI47">
        <v>689</v>
      </c>
      <c r="AJ47">
        <v>7.6</v>
      </c>
      <c r="AK47">
        <v>51.2</v>
      </c>
      <c r="AL47">
        <f t="shared" si="22"/>
        <v>26.855123674911656</v>
      </c>
      <c r="AM47" s="36">
        <f t="shared" si="23"/>
        <v>25.976661593099955</v>
      </c>
      <c r="AN47">
        <f t="shared" ref="AN47:AO51" si="27">AP47-AP46</f>
        <v>14.399999999999999</v>
      </c>
      <c r="AO47">
        <f t="shared" si="27"/>
        <v>145</v>
      </c>
      <c r="AP47">
        <v>35.9</v>
      </c>
      <c r="AQ47">
        <v>248.3</v>
      </c>
      <c r="AR47">
        <v>5.9</v>
      </c>
      <c r="AS47">
        <v>2.4</v>
      </c>
      <c r="AT47">
        <v>8.9</v>
      </c>
      <c r="AU47">
        <v>24.2</v>
      </c>
      <c r="AV47">
        <v>15.7</v>
      </c>
      <c r="AW47">
        <v>0</v>
      </c>
      <c r="AX47">
        <v>0</v>
      </c>
      <c r="AY47">
        <v>0</v>
      </c>
      <c r="AZ47">
        <v>0</v>
      </c>
      <c r="BA47">
        <f>AY47/AF47*100</f>
        <v>0</v>
      </c>
      <c r="BB47" s="36">
        <f>AZ47/AG47*100</f>
        <v>0</v>
      </c>
      <c r="BC47">
        <v>0</v>
      </c>
      <c r="BD47">
        <v>0</v>
      </c>
      <c r="BE47">
        <v>0</v>
      </c>
      <c r="BF47">
        <v>0</v>
      </c>
      <c r="BG47">
        <v>0</v>
      </c>
      <c r="BH47">
        <v>0</v>
      </c>
      <c r="BI47">
        <v>0</v>
      </c>
      <c r="BJ47">
        <v>0</v>
      </c>
      <c r="BK47">
        <f t="shared" si="6"/>
        <v>0</v>
      </c>
      <c r="BL47">
        <f t="shared" si="7"/>
        <v>0</v>
      </c>
      <c r="BM47">
        <f t="shared" si="8"/>
        <v>0</v>
      </c>
      <c r="BN47">
        <f t="shared" si="9"/>
        <v>0</v>
      </c>
    </row>
    <row r="48" spans="1:66" x14ac:dyDescent="0.3">
      <c r="A48">
        <v>1225</v>
      </c>
      <c r="B48">
        <v>13</v>
      </c>
      <c r="C48" t="s">
        <v>290</v>
      </c>
      <c r="D48" t="s">
        <v>20</v>
      </c>
      <c r="E48">
        <v>3</v>
      </c>
      <c r="F48">
        <f>(H48-(H$6+1))*12+12-I$6+I48</f>
        <v>171</v>
      </c>
      <c r="G48" s="93" t="s">
        <v>346</v>
      </c>
      <c r="H48" s="93">
        <v>2002</v>
      </c>
      <c r="I48">
        <v>1</v>
      </c>
      <c r="J48">
        <v>8</v>
      </c>
      <c r="K48">
        <v>40</v>
      </c>
      <c r="L48">
        <v>0.09</v>
      </c>
      <c r="M48">
        <v>8</v>
      </c>
      <c r="N48">
        <v>56</v>
      </c>
      <c r="O48">
        <v>33</v>
      </c>
      <c r="P48">
        <v>15</v>
      </c>
      <c r="Q48">
        <v>13</v>
      </c>
      <c r="R48">
        <v>12</v>
      </c>
      <c r="S48">
        <v>52</v>
      </c>
      <c r="T48">
        <v>100</v>
      </c>
      <c r="U48">
        <v>4</v>
      </c>
      <c r="V48" t="s">
        <v>38</v>
      </c>
      <c r="W48">
        <v>36</v>
      </c>
      <c r="X48">
        <f t="shared" si="21"/>
        <v>24.276733496623017</v>
      </c>
      <c r="Y48">
        <v>1145</v>
      </c>
      <c r="Z48">
        <f t="shared" si="25"/>
        <v>45.4</v>
      </c>
      <c r="AA48" s="44">
        <f t="shared" si="26"/>
        <v>1213.7</v>
      </c>
      <c r="AB48">
        <v>23.5</v>
      </c>
      <c r="AC48">
        <v>20</v>
      </c>
      <c r="AD48">
        <v>21.2</v>
      </c>
      <c r="AE48">
        <v>778</v>
      </c>
      <c r="AF48">
        <v>33.799999999999997</v>
      </c>
      <c r="AG48">
        <v>328.9</v>
      </c>
      <c r="AH48" s="35">
        <v>20</v>
      </c>
      <c r="AI48">
        <v>367</v>
      </c>
      <c r="AJ48">
        <v>11.6</v>
      </c>
      <c r="AK48">
        <v>113.4</v>
      </c>
      <c r="AL48">
        <f t="shared" si="22"/>
        <v>34.319526627218941</v>
      </c>
      <c r="AM48" s="36">
        <f t="shared" si="23"/>
        <v>34.478564913347526</v>
      </c>
      <c r="AN48">
        <f t="shared" si="27"/>
        <v>17.100000000000001</v>
      </c>
      <c r="AO48">
        <f t="shared" si="27"/>
        <v>245.09999999999997</v>
      </c>
      <c r="AP48">
        <v>53</v>
      </c>
      <c r="AQ48">
        <v>493.4</v>
      </c>
      <c r="AR48">
        <v>5.9</v>
      </c>
      <c r="AS48">
        <v>2.13</v>
      </c>
      <c r="AT48">
        <v>6.1</v>
      </c>
      <c r="AU48">
        <v>30.6</v>
      </c>
      <c r="AV48">
        <v>10.6</v>
      </c>
      <c r="AW48">
        <v>0</v>
      </c>
      <c r="AX48">
        <v>0</v>
      </c>
      <c r="AY48">
        <v>0</v>
      </c>
      <c r="AZ48">
        <v>0</v>
      </c>
      <c r="BC48">
        <v>0</v>
      </c>
      <c r="BD48">
        <v>0</v>
      </c>
      <c r="BE48">
        <v>0</v>
      </c>
      <c r="BF48">
        <v>0</v>
      </c>
      <c r="BG48">
        <v>0</v>
      </c>
      <c r="BH48">
        <v>0</v>
      </c>
      <c r="BI48">
        <v>0</v>
      </c>
      <c r="BJ48">
        <v>0</v>
      </c>
      <c r="BK48">
        <f t="shared" si="6"/>
        <v>0</v>
      </c>
      <c r="BL48">
        <f t="shared" si="7"/>
        <v>0</v>
      </c>
      <c r="BM48">
        <f t="shared" si="8"/>
        <v>0</v>
      </c>
      <c r="BN48">
        <f t="shared" si="9"/>
        <v>0</v>
      </c>
    </row>
    <row r="49" spans="1:66" x14ac:dyDescent="0.3">
      <c r="A49">
        <v>1225</v>
      </c>
      <c r="B49">
        <v>13</v>
      </c>
      <c r="C49" t="s">
        <v>290</v>
      </c>
      <c r="D49" t="s">
        <v>20</v>
      </c>
      <c r="E49">
        <v>4</v>
      </c>
      <c r="F49">
        <f>(H49-(H$6+1))*12+12-I$6+I49</f>
        <v>240</v>
      </c>
      <c r="G49" s="93" t="s">
        <v>341</v>
      </c>
      <c r="H49" s="93">
        <v>2007</v>
      </c>
      <c r="I49">
        <v>10</v>
      </c>
      <c r="J49">
        <v>18</v>
      </c>
      <c r="K49">
        <v>46</v>
      </c>
      <c r="L49">
        <v>0.09</v>
      </c>
      <c r="M49">
        <v>2</v>
      </c>
      <c r="N49">
        <v>56</v>
      </c>
      <c r="O49">
        <v>33</v>
      </c>
      <c r="P49">
        <v>15</v>
      </c>
      <c r="Q49">
        <v>13</v>
      </c>
      <c r="R49">
        <v>12</v>
      </c>
      <c r="S49">
        <v>52</v>
      </c>
      <c r="T49">
        <v>100</v>
      </c>
      <c r="U49">
        <v>4</v>
      </c>
      <c r="V49" t="s">
        <v>38</v>
      </c>
      <c r="W49">
        <v>35</v>
      </c>
      <c r="X49">
        <f t="shared" si="21"/>
        <v>24.736854812033616</v>
      </c>
      <c r="Y49">
        <v>1211</v>
      </c>
      <c r="Z49">
        <f t="shared" si="25"/>
        <v>39</v>
      </c>
      <c r="AA49" s="44">
        <f t="shared" si="26"/>
        <v>1271.2760180995474</v>
      </c>
      <c r="AB49">
        <v>26.4</v>
      </c>
      <c r="AC49">
        <v>22.1</v>
      </c>
      <c r="AD49">
        <v>23.2</v>
      </c>
      <c r="AE49">
        <v>344</v>
      </c>
      <c r="AF49">
        <v>18.899999999999999</v>
      </c>
      <c r="AG49">
        <v>201.2</v>
      </c>
      <c r="AH49" s="35">
        <v>24.3</v>
      </c>
      <c r="AI49">
        <v>433</v>
      </c>
      <c r="AJ49">
        <v>20.100000000000001</v>
      </c>
      <c r="AK49">
        <v>210.3</v>
      </c>
      <c r="AL49">
        <f t="shared" si="22"/>
        <v>106.34920634920637</v>
      </c>
      <c r="AM49" s="36">
        <f t="shared" si="23"/>
        <v>104.52286282306164</v>
      </c>
      <c r="AN49">
        <f t="shared" si="27"/>
        <v>5.2000000000000028</v>
      </c>
      <c r="AO49">
        <f t="shared" si="27"/>
        <v>82.600000000000023</v>
      </c>
      <c r="AP49">
        <v>58.2</v>
      </c>
      <c r="AQ49">
        <v>576</v>
      </c>
      <c r="AR49">
        <v>2.9</v>
      </c>
      <c r="AS49">
        <v>0.86</v>
      </c>
      <c r="AT49">
        <v>2.4</v>
      </c>
      <c r="AU49">
        <v>13.8</v>
      </c>
      <c r="AV49">
        <v>3.8</v>
      </c>
      <c r="AW49">
        <v>0</v>
      </c>
      <c r="AX49">
        <v>0</v>
      </c>
      <c r="AY49">
        <v>0</v>
      </c>
      <c r="AZ49">
        <v>0</v>
      </c>
      <c r="BC49">
        <v>23</v>
      </c>
      <c r="BD49">
        <v>56</v>
      </c>
      <c r="BE49">
        <v>2.2999999999999998</v>
      </c>
      <c r="BF49">
        <v>23.6</v>
      </c>
      <c r="BG49">
        <v>24.5</v>
      </c>
      <c r="BH49">
        <v>378</v>
      </c>
      <c r="BI49">
        <v>17.8</v>
      </c>
      <c r="BJ49">
        <v>186.7</v>
      </c>
      <c r="BK49">
        <f t="shared" si="6"/>
        <v>23</v>
      </c>
      <c r="BL49">
        <f t="shared" si="7"/>
        <v>56</v>
      </c>
      <c r="BM49">
        <f t="shared" si="8"/>
        <v>2.2999999999999998</v>
      </c>
      <c r="BN49">
        <f t="shared" si="9"/>
        <v>23.6</v>
      </c>
    </row>
    <row r="50" spans="1:66" x14ac:dyDescent="0.3">
      <c r="A50">
        <v>1225</v>
      </c>
      <c r="B50">
        <v>13</v>
      </c>
      <c r="C50" t="s">
        <v>290</v>
      </c>
      <c r="D50" t="s">
        <v>20</v>
      </c>
      <c r="E50">
        <v>5</v>
      </c>
      <c r="F50">
        <f>(H50-(H$6+1))*12+12-I$6+I50</f>
        <v>275</v>
      </c>
      <c r="G50" s="93" t="s">
        <v>347</v>
      </c>
      <c r="H50" s="93">
        <v>2010</v>
      </c>
      <c r="I50">
        <v>9</v>
      </c>
      <c r="J50">
        <v>27</v>
      </c>
      <c r="K50">
        <v>49</v>
      </c>
      <c r="L50">
        <v>0.09</v>
      </c>
      <c r="M50">
        <v>2</v>
      </c>
      <c r="N50">
        <v>56</v>
      </c>
      <c r="O50">
        <v>33</v>
      </c>
      <c r="P50">
        <v>15</v>
      </c>
      <c r="Q50">
        <v>13</v>
      </c>
      <c r="R50">
        <v>12</v>
      </c>
      <c r="S50">
        <v>52</v>
      </c>
      <c r="T50">
        <v>100</v>
      </c>
      <c r="U50">
        <v>4</v>
      </c>
      <c r="V50" t="s">
        <v>38</v>
      </c>
      <c r="W50">
        <v>35</v>
      </c>
      <c r="X50">
        <f t="shared" si="21"/>
        <v>45.876703511045392</v>
      </c>
      <c r="Y50">
        <v>366</v>
      </c>
      <c r="Z50">
        <f t="shared" si="25"/>
        <v>21.3</v>
      </c>
      <c r="AA50" s="44">
        <f t="shared" si="26"/>
        <v>383.58078602620088</v>
      </c>
      <c r="AB50">
        <v>28.3</v>
      </c>
      <c r="AC50">
        <v>22.9</v>
      </c>
      <c r="AD50">
        <v>24</v>
      </c>
      <c r="AE50">
        <v>322</v>
      </c>
      <c r="AF50">
        <v>20.3</v>
      </c>
      <c r="AG50">
        <v>221</v>
      </c>
      <c r="AH50" s="35">
        <v>23.4</v>
      </c>
      <c r="AI50">
        <v>22</v>
      </c>
      <c r="AJ50">
        <v>1</v>
      </c>
      <c r="AK50">
        <v>10.3</v>
      </c>
      <c r="AL50">
        <f t="shared" si="22"/>
        <v>4.9261083743842358</v>
      </c>
      <c r="AM50" s="36">
        <f t="shared" si="23"/>
        <v>4.6606334841628962</v>
      </c>
      <c r="AN50">
        <f t="shared" si="27"/>
        <v>2.2999999999999972</v>
      </c>
      <c r="AO50">
        <f t="shared" si="27"/>
        <v>30.100000000000023</v>
      </c>
      <c r="AP50">
        <v>60.5</v>
      </c>
      <c r="AQ50">
        <v>606.1</v>
      </c>
      <c r="AR50">
        <v>5.3</v>
      </c>
      <c r="AS50">
        <v>0.78</v>
      </c>
      <c r="AT50">
        <v>4</v>
      </c>
      <c r="AU50">
        <v>10</v>
      </c>
      <c r="AV50">
        <v>4.7</v>
      </c>
      <c r="AW50">
        <v>25.8</v>
      </c>
      <c r="AX50">
        <v>11</v>
      </c>
      <c r="AY50">
        <v>0.6</v>
      </c>
      <c r="AZ50">
        <v>6.3</v>
      </c>
      <c r="BC50">
        <v>0</v>
      </c>
      <c r="BD50">
        <v>0</v>
      </c>
      <c r="BE50">
        <v>0</v>
      </c>
      <c r="BF50">
        <v>0</v>
      </c>
      <c r="BG50">
        <v>20.8</v>
      </c>
      <c r="BH50">
        <v>11</v>
      </c>
      <c r="BI50">
        <v>0.4</v>
      </c>
      <c r="BJ50">
        <v>3.9</v>
      </c>
      <c r="BK50">
        <f t="shared" si="6"/>
        <v>25.8</v>
      </c>
      <c r="BL50">
        <f t="shared" si="7"/>
        <v>11</v>
      </c>
      <c r="BM50">
        <f t="shared" si="8"/>
        <v>0.6</v>
      </c>
      <c r="BN50">
        <f t="shared" si="9"/>
        <v>6.3</v>
      </c>
    </row>
    <row r="51" spans="1:66" s="39" customFormat="1" ht="15" thickBot="1" x14ac:dyDescent="0.35">
      <c r="A51" s="39">
        <v>1225</v>
      </c>
      <c r="B51">
        <v>13</v>
      </c>
      <c r="C51" s="39" t="s">
        <v>290</v>
      </c>
      <c r="D51" t="s">
        <v>20</v>
      </c>
      <c r="E51" s="39">
        <v>6</v>
      </c>
      <c r="F51">
        <f>(H51-(H$6+1))*12+12-I$6+I51</f>
        <v>398</v>
      </c>
      <c r="G51" s="95" t="s">
        <v>343</v>
      </c>
      <c r="H51" s="95">
        <v>2020</v>
      </c>
      <c r="I51" s="39">
        <v>12</v>
      </c>
      <c r="J51" s="39">
        <v>1</v>
      </c>
      <c r="K51" s="39">
        <v>59</v>
      </c>
      <c r="L51" s="39">
        <v>0.09</v>
      </c>
      <c r="M51" s="39">
        <v>2</v>
      </c>
      <c r="N51" s="39">
        <v>56</v>
      </c>
      <c r="O51" s="39">
        <v>33</v>
      </c>
      <c r="P51" s="39">
        <v>15</v>
      </c>
      <c r="Q51" s="39">
        <v>13</v>
      </c>
      <c r="R51" s="39">
        <v>12</v>
      </c>
      <c r="S51" s="39">
        <v>52</v>
      </c>
      <c r="T51" s="39">
        <v>100</v>
      </c>
      <c r="U51" s="39">
        <v>4</v>
      </c>
      <c r="V51" s="39" t="s">
        <v>38</v>
      </c>
      <c r="W51" s="39">
        <v>33</v>
      </c>
      <c r="X51" s="39">
        <f t="shared" si="21"/>
        <v>50.72715135610315</v>
      </c>
      <c r="Y51" s="39">
        <v>333</v>
      </c>
      <c r="Z51" s="39">
        <f t="shared" si="25"/>
        <v>27.099999999999998</v>
      </c>
      <c r="AA51" s="99">
        <f t="shared" si="26"/>
        <v>343.82926829268285</v>
      </c>
      <c r="AB51" s="39">
        <v>32.9</v>
      </c>
      <c r="AC51" s="39">
        <v>24.6</v>
      </c>
      <c r="AD51" s="39">
        <v>25.4</v>
      </c>
      <c r="AE51" s="39">
        <v>311</v>
      </c>
      <c r="AF51" s="39">
        <v>26.4</v>
      </c>
      <c r="AG51" s="39">
        <v>298.89999999999998</v>
      </c>
      <c r="AH51" s="42">
        <v>27.5</v>
      </c>
      <c r="AI51" s="39">
        <v>11</v>
      </c>
      <c r="AJ51" s="39">
        <v>0.7</v>
      </c>
      <c r="AK51" s="39">
        <v>7.4</v>
      </c>
      <c r="AL51">
        <f t="shared" si="22"/>
        <v>2.6515151515151514</v>
      </c>
      <c r="AM51" s="36">
        <f t="shared" si="23"/>
        <v>2.4757443961191039</v>
      </c>
      <c r="AN51">
        <f t="shared" si="27"/>
        <v>6.7999999999999972</v>
      </c>
      <c r="AO51">
        <f t="shared" si="27"/>
        <v>85.199999999999932</v>
      </c>
      <c r="AP51" s="39">
        <v>67.3</v>
      </c>
      <c r="AQ51" s="39">
        <v>691.3</v>
      </c>
      <c r="AR51" s="39">
        <v>4.4000000000000004</v>
      </c>
      <c r="AS51" s="39">
        <v>0.68</v>
      </c>
      <c r="AT51" s="39">
        <v>2.9</v>
      </c>
      <c r="AU51" s="39">
        <v>8.5</v>
      </c>
      <c r="AV51" s="39">
        <v>3.3</v>
      </c>
      <c r="AW51" s="39">
        <v>0</v>
      </c>
      <c r="AX51" s="39">
        <v>0</v>
      </c>
      <c r="AY51" s="39">
        <v>0</v>
      </c>
      <c r="AZ51" s="39">
        <v>0</v>
      </c>
      <c r="BC51" s="39">
        <v>0</v>
      </c>
      <c r="BD51" s="39">
        <v>0</v>
      </c>
      <c r="BE51" s="39">
        <v>0</v>
      </c>
      <c r="BF51" s="39">
        <v>0</v>
      </c>
      <c r="BG51" s="39">
        <v>27.5</v>
      </c>
      <c r="BH51" s="39">
        <v>11</v>
      </c>
      <c r="BI51" s="39">
        <v>0.7</v>
      </c>
      <c r="BJ51" s="39">
        <v>7.4</v>
      </c>
      <c r="BK51" s="39">
        <f t="shared" si="6"/>
        <v>0</v>
      </c>
      <c r="BL51" s="39">
        <f t="shared" si="7"/>
        <v>0</v>
      </c>
      <c r="BM51" s="39">
        <f t="shared" si="8"/>
        <v>0</v>
      </c>
      <c r="BN51" s="39">
        <f t="shared" si="9"/>
        <v>0</v>
      </c>
    </row>
    <row r="52" spans="1:66" x14ac:dyDescent="0.3">
      <c r="A52">
        <v>1225</v>
      </c>
      <c r="B52">
        <v>14</v>
      </c>
      <c r="C52" t="s">
        <v>287</v>
      </c>
      <c r="D52" t="s">
        <v>21</v>
      </c>
      <c r="E52">
        <v>1</v>
      </c>
      <c r="F52">
        <v>1</v>
      </c>
      <c r="G52" s="93" t="s">
        <v>348</v>
      </c>
      <c r="H52" s="93">
        <v>1987</v>
      </c>
      <c r="I52">
        <v>11</v>
      </c>
      <c r="J52">
        <v>26</v>
      </c>
      <c r="K52">
        <v>26</v>
      </c>
      <c r="L52">
        <v>0.09</v>
      </c>
      <c r="M52">
        <v>2</v>
      </c>
      <c r="N52">
        <v>56</v>
      </c>
      <c r="O52">
        <v>33</v>
      </c>
      <c r="P52">
        <v>15</v>
      </c>
      <c r="Q52">
        <v>13</v>
      </c>
      <c r="R52">
        <v>12</v>
      </c>
      <c r="S52">
        <v>52</v>
      </c>
      <c r="T52">
        <v>100</v>
      </c>
      <c r="U52">
        <v>4</v>
      </c>
      <c r="V52" t="s">
        <v>38</v>
      </c>
      <c r="W52">
        <v>32</v>
      </c>
      <c r="X52">
        <f t="shared" si="21"/>
        <v>11.796437140191896</v>
      </c>
      <c r="Y52">
        <v>1711</v>
      </c>
      <c r="Z52">
        <f t="shared" si="25"/>
        <v>18.7</v>
      </c>
      <c r="AA52" s="44">
        <f t="shared" si="26"/>
        <v>1952.9595959595961</v>
      </c>
      <c r="AB52">
        <v>11.8</v>
      </c>
      <c r="AC52">
        <v>9.9</v>
      </c>
      <c r="AD52">
        <v>11.3</v>
      </c>
      <c r="AE52">
        <v>1711</v>
      </c>
      <c r="AF52">
        <v>18.7</v>
      </c>
      <c r="AG52">
        <v>91.4</v>
      </c>
      <c r="AH52" s="35">
        <v>0</v>
      </c>
      <c r="AI52">
        <v>0</v>
      </c>
      <c r="AJ52">
        <v>0</v>
      </c>
      <c r="AK52">
        <v>0</v>
      </c>
      <c r="AL52" s="37">
        <f t="shared" si="22"/>
        <v>0</v>
      </c>
      <c r="AM52" s="38">
        <f t="shared" si="23"/>
        <v>0</v>
      </c>
      <c r="AN52" s="37">
        <f>AP52</f>
        <v>18.7</v>
      </c>
      <c r="AO52" s="37">
        <f>AQ52</f>
        <v>91.4</v>
      </c>
      <c r="AP52">
        <v>18.7</v>
      </c>
      <c r="AQ52">
        <v>91.4</v>
      </c>
      <c r="AR52">
        <v>0</v>
      </c>
      <c r="AS52">
        <v>0</v>
      </c>
      <c r="AT52">
        <v>0</v>
      </c>
      <c r="AU52">
        <v>0</v>
      </c>
      <c r="AV52">
        <v>0</v>
      </c>
      <c r="AW52">
        <v>0</v>
      </c>
      <c r="AX52">
        <v>0</v>
      </c>
      <c r="AY52">
        <v>0</v>
      </c>
      <c r="AZ52">
        <v>0</v>
      </c>
      <c r="BA52" s="37">
        <f>AY52/AF52*100</f>
        <v>0</v>
      </c>
      <c r="BB52" s="38">
        <f>AZ52/AG52*100</f>
        <v>0</v>
      </c>
      <c r="BC52">
        <v>0</v>
      </c>
      <c r="BD52">
        <v>0</v>
      </c>
      <c r="BE52">
        <v>0</v>
      </c>
      <c r="BF52">
        <v>0</v>
      </c>
      <c r="BG52">
        <v>0</v>
      </c>
      <c r="BH52">
        <v>0</v>
      </c>
      <c r="BI52">
        <v>0</v>
      </c>
      <c r="BJ52">
        <v>0</v>
      </c>
      <c r="BK52">
        <f t="shared" si="6"/>
        <v>0</v>
      </c>
      <c r="BL52">
        <f t="shared" si="7"/>
        <v>0</v>
      </c>
      <c r="BM52">
        <f t="shared" si="8"/>
        <v>0</v>
      </c>
      <c r="BN52">
        <f t="shared" si="9"/>
        <v>0</v>
      </c>
    </row>
    <row r="53" spans="1:66" x14ac:dyDescent="0.3">
      <c r="A53">
        <v>1225</v>
      </c>
      <c r="B53">
        <v>14</v>
      </c>
      <c r="C53" t="s">
        <v>287</v>
      </c>
      <c r="D53" t="s">
        <v>21</v>
      </c>
      <c r="E53">
        <v>2</v>
      </c>
      <c r="F53">
        <f>(H53-(H$6+1))*12+12-I$6+I53</f>
        <v>72</v>
      </c>
      <c r="G53" s="93" t="s">
        <v>345</v>
      </c>
      <c r="H53" s="93">
        <v>1993</v>
      </c>
      <c r="I53">
        <v>10</v>
      </c>
      <c r="J53">
        <v>21</v>
      </c>
      <c r="K53">
        <v>32</v>
      </c>
      <c r="L53">
        <v>0.09</v>
      </c>
      <c r="M53">
        <v>8</v>
      </c>
      <c r="N53">
        <v>56</v>
      </c>
      <c r="O53">
        <v>33</v>
      </c>
      <c r="P53">
        <v>15</v>
      </c>
      <c r="Q53">
        <v>13</v>
      </c>
      <c r="R53">
        <v>12</v>
      </c>
      <c r="S53">
        <v>52</v>
      </c>
      <c r="T53">
        <v>100</v>
      </c>
      <c r="U53">
        <v>4</v>
      </c>
      <c r="V53" t="s">
        <v>38</v>
      </c>
      <c r="W53">
        <v>33</v>
      </c>
      <c r="X53">
        <f t="shared" si="21"/>
        <v>14.792400093864218</v>
      </c>
      <c r="Y53">
        <v>1734</v>
      </c>
      <c r="Z53">
        <f t="shared" si="25"/>
        <v>29.700000000000003</v>
      </c>
      <c r="AA53" s="44">
        <f t="shared" si="26"/>
        <v>1893.8723404255322</v>
      </c>
      <c r="AB53">
        <v>15.8</v>
      </c>
      <c r="AC53">
        <v>14.1</v>
      </c>
      <c r="AD53">
        <v>15.4</v>
      </c>
      <c r="AE53">
        <v>1267</v>
      </c>
      <c r="AF53">
        <v>24.8</v>
      </c>
      <c r="AG53">
        <v>174.1</v>
      </c>
      <c r="AH53" s="35">
        <v>11.7</v>
      </c>
      <c r="AI53">
        <v>456</v>
      </c>
      <c r="AJ53">
        <v>4.9000000000000004</v>
      </c>
      <c r="AK53">
        <v>32.9</v>
      </c>
      <c r="AL53">
        <f t="shared" si="22"/>
        <v>19.758064516129036</v>
      </c>
      <c r="AM53" s="36">
        <f t="shared" si="23"/>
        <v>18.897185525560023</v>
      </c>
      <c r="AN53">
        <f t="shared" ref="AN53:AO57" si="28">AP53-AP52</f>
        <v>11.100000000000001</v>
      </c>
      <c r="AO53">
        <f t="shared" si="28"/>
        <v>115.6</v>
      </c>
      <c r="AP53">
        <v>29.8</v>
      </c>
      <c r="AQ53">
        <v>207</v>
      </c>
      <c r="AR53">
        <v>5</v>
      </c>
      <c r="AS53">
        <v>1.84</v>
      </c>
      <c r="AT53">
        <v>8</v>
      </c>
      <c r="AU53">
        <v>19.3</v>
      </c>
      <c r="AV53">
        <v>14.6</v>
      </c>
      <c r="AW53">
        <v>2.5</v>
      </c>
      <c r="AX53">
        <v>11</v>
      </c>
      <c r="AY53">
        <v>0</v>
      </c>
      <c r="AZ53">
        <v>0</v>
      </c>
      <c r="BA53">
        <f>AY53/AF53*100</f>
        <v>0</v>
      </c>
      <c r="BB53" s="36">
        <f>AZ53/AG53*100</f>
        <v>0</v>
      </c>
      <c r="BC53">
        <v>0</v>
      </c>
      <c r="BD53">
        <v>0</v>
      </c>
      <c r="BE53">
        <v>0</v>
      </c>
      <c r="BF53">
        <v>0</v>
      </c>
      <c r="BG53">
        <v>0</v>
      </c>
      <c r="BH53">
        <v>0</v>
      </c>
      <c r="BI53">
        <v>0</v>
      </c>
      <c r="BJ53">
        <v>0</v>
      </c>
      <c r="BK53">
        <f t="shared" si="6"/>
        <v>2.5</v>
      </c>
      <c r="BL53">
        <f t="shared" si="7"/>
        <v>11</v>
      </c>
      <c r="BM53">
        <f t="shared" si="8"/>
        <v>0</v>
      </c>
      <c r="BN53">
        <f t="shared" si="9"/>
        <v>0</v>
      </c>
    </row>
    <row r="54" spans="1:66" x14ac:dyDescent="0.3">
      <c r="A54">
        <v>1225</v>
      </c>
      <c r="B54">
        <v>14</v>
      </c>
      <c r="C54" t="s">
        <v>287</v>
      </c>
      <c r="D54" t="s">
        <v>21</v>
      </c>
      <c r="E54">
        <v>3</v>
      </c>
      <c r="F54">
        <f>(H54-(H$6+1))*12+12-I$6+I54</f>
        <v>171</v>
      </c>
      <c r="G54" s="93" t="s">
        <v>349</v>
      </c>
      <c r="H54" s="93">
        <v>2002</v>
      </c>
      <c r="I54">
        <v>1</v>
      </c>
      <c r="J54">
        <v>15</v>
      </c>
      <c r="K54">
        <v>40</v>
      </c>
      <c r="L54">
        <v>0.09</v>
      </c>
      <c r="M54">
        <v>8</v>
      </c>
      <c r="N54">
        <v>56</v>
      </c>
      <c r="O54">
        <v>33</v>
      </c>
      <c r="P54">
        <v>15</v>
      </c>
      <c r="Q54">
        <v>13</v>
      </c>
      <c r="R54">
        <v>12</v>
      </c>
      <c r="S54">
        <v>52</v>
      </c>
      <c r="T54">
        <v>100</v>
      </c>
      <c r="U54">
        <v>4</v>
      </c>
      <c r="V54" t="s">
        <v>38</v>
      </c>
      <c r="W54">
        <v>35</v>
      </c>
      <c r="X54">
        <f t="shared" si="21"/>
        <v>20.60129077457011</v>
      </c>
      <c r="Y54">
        <v>1266</v>
      </c>
      <c r="Z54">
        <f t="shared" si="25"/>
        <v>37.200000000000003</v>
      </c>
      <c r="AA54" s="44">
        <f t="shared" si="26"/>
        <v>1398.1648351648353</v>
      </c>
      <c r="AB54">
        <v>20.3</v>
      </c>
      <c r="AC54">
        <v>18.2</v>
      </c>
      <c r="AD54">
        <v>20.100000000000001</v>
      </c>
      <c r="AE54">
        <v>822</v>
      </c>
      <c r="AF54">
        <v>26.7</v>
      </c>
      <c r="AG54">
        <v>238.3</v>
      </c>
      <c r="AH54" s="35">
        <v>17.399999999999999</v>
      </c>
      <c r="AI54">
        <v>444</v>
      </c>
      <c r="AJ54">
        <v>10.5</v>
      </c>
      <c r="AK54">
        <v>91.6</v>
      </c>
      <c r="AL54">
        <f t="shared" si="22"/>
        <v>39.325842696629216</v>
      </c>
      <c r="AM54" s="36">
        <f t="shared" si="23"/>
        <v>38.438942509441873</v>
      </c>
      <c r="AN54">
        <f t="shared" si="28"/>
        <v>12.400000000000002</v>
      </c>
      <c r="AO54">
        <f t="shared" si="28"/>
        <v>155.80000000000001</v>
      </c>
      <c r="AP54">
        <v>42.2</v>
      </c>
      <c r="AQ54">
        <v>362.8</v>
      </c>
      <c r="AR54">
        <v>4.4000000000000004</v>
      </c>
      <c r="AS54">
        <v>1.55</v>
      </c>
      <c r="AT54">
        <v>5.2</v>
      </c>
      <c r="AU54">
        <v>19.5</v>
      </c>
      <c r="AV54">
        <v>8.3000000000000007</v>
      </c>
      <c r="AW54">
        <v>0</v>
      </c>
      <c r="AX54">
        <v>0</v>
      </c>
      <c r="AY54">
        <v>0</v>
      </c>
      <c r="AZ54">
        <v>0</v>
      </c>
      <c r="BC54">
        <v>0</v>
      </c>
      <c r="BD54">
        <v>0</v>
      </c>
      <c r="BE54">
        <v>0</v>
      </c>
      <c r="BF54">
        <v>0</v>
      </c>
      <c r="BG54">
        <v>0</v>
      </c>
      <c r="BH54">
        <v>0</v>
      </c>
      <c r="BI54">
        <v>0</v>
      </c>
      <c r="BJ54">
        <v>0</v>
      </c>
      <c r="BK54">
        <f t="shared" si="6"/>
        <v>0</v>
      </c>
      <c r="BL54">
        <f t="shared" si="7"/>
        <v>0</v>
      </c>
      <c r="BM54">
        <f t="shared" si="8"/>
        <v>0</v>
      </c>
      <c r="BN54">
        <f t="shared" si="9"/>
        <v>0</v>
      </c>
    </row>
    <row r="55" spans="1:66" x14ac:dyDescent="0.3">
      <c r="A55">
        <v>1225</v>
      </c>
      <c r="B55">
        <v>14</v>
      </c>
      <c r="C55" t="s">
        <v>287</v>
      </c>
      <c r="D55" t="s">
        <v>21</v>
      </c>
      <c r="E55">
        <v>4</v>
      </c>
      <c r="F55">
        <f>(H55-(H$6+1))*12+12-I$6+I55</f>
        <v>240</v>
      </c>
      <c r="G55" s="93" t="s">
        <v>341</v>
      </c>
      <c r="H55" s="93">
        <v>2007</v>
      </c>
      <c r="I55">
        <v>10</v>
      </c>
      <c r="J55">
        <v>18</v>
      </c>
      <c r="K55">
        <v>46</v>
      </c>
      <c r="L55">
        <v>0.09</v>
      </c>
      <c r="M55">
        <v>2</v>
      </c>
      <c r="N55">
        <v>56</v>
      </c>
      <c r="O55">
        <v>33</v>
      </c>
      <c r="P55">
        <v>15</v>
      </c>
      <c r="Q55">
        <v>13</v>
      </c>
      <c r="R55">
        <v>12</v>
      </c>
      <c r="S55">
        <v>52</v>
      </c>
      <c r="T55">
        <v>100</v>
      </c>
      <c r="U55">
        <v>4</v>
      </c>
      <c r="V55" t="s">
        <v>38</v>
      </c>
      <c r="W55">
        <v>33</v>
      </c>
      <c r="X55">
        <f t="shared" si="21"/>
        <v>23.224783546238349</v>
      </c>
      <c r="Y55">
        <v>1100</v>
      </c>
      <c r="Z55">
        <f t="shared" si="25"/>
        <v>31.1</v>
      </c>
      <c r="AA55" s="44">
        <f t="shared" si="26"/>
        <v>1195.408163265306</v>
      </c>
      <c r="AB55">
        <v>22.1</v>
      </c>
      <c r="AC55">
        <v>19.600000000000001</v>
      </c>
      <c r="AD55">
        <v>21.3</v>
      </c>
      <c r="AE55">
        <v>544</v>
      </c>
      <c r="AF55">
        <v>20.8</v>
      </c>
      <c r="AG55">
        <v>200</v>
      </c>
      <c r="AH55" s="35">
        <v>21.8</v>
      </c>
      <c r="AI55">
        <v>278</v>
      </c>
      <c r="AJ55">
        <v>10.3</v>
      </c>
      <c r="AK55">
        <v>98.3</v>
      </c>
      <c r="AL55">
        <f t="shared" si="22"/>
        <v>49.519230769230774</v>
      </c>
      <c r="AM55" s="36">
        <f t="shared" si="23"/>
        <v>49.15</v>
      </c>
      <c r="AN55">
        <f t="shared" si="28"/>
        <v>4.3999999999999986</v>
      </c>
      <c r="AO55">
        <f t="shared" si="28"/>
        <v>60.099999999999966</v>
      </c>
      <c r="AP55">
        <v>46.6</v>
      </c>
      <c r="AQ55">
        <v>422.9</v>
      </c>
      <c r="AR55">
        <v>2.7</v>
      </c>
      <c r="AS55">
        <v>0.74</v>
      </c>
      <c r="AT55">
        <v>2.6</v>
      </c>
      <c r="AU55">
        <v>10</v>
      </c>
      <c r="AV55">
        <v>3.8</v>
      </c>
      <c r="AW55">
        <v>29.5</v>
      </c>
      <c r="AX55">
        <v>22</v>
      </c>
      <c r="AY55">
        <v>1.5</v>
      </c>
      <c r="AZ55">
        <v>14.8</v>
      </c>
      <c r="BC55">
        <v>19.399999999999999</v>
      </c>
      <c r="BD55">
        <v>78</v>
      </c>
      <c r="BE55">
        <v>2.2999999999999998</v>
      </c>
      <c r="BF55">
        <v>21.1</v>
      </c>
      <c r="BG55">
        <v>21.6</v>
      </c>
      <c r="BH55">
        <v>178</v>
      </c>
      <c r="BI55">
        <v>6.5</v>
      </c>
      <c r="BJ55">
        <v>62.5</v>
      </c>
      <c r="BK55">
        <f t="shared" si="6"/>
        <v>48.9</v>
      </c>
      <c r="BL55">
        <f t="shared" si="7"/>
        <v>100</v>
      </c>
      <c r="BM55">
        <f t="shared" si="8"/>
        <v>3.8</v>
      </c>
      <c r="BN55">
        <f t="shared" si="9"/>
        <v>35.900000000000006</v>
      </c>
    </row>
    <row r="56" spans="1:66" x14ac:dyDescent="0.3">
      <c r="A56">
        <v>1225</v>
      </c>
      <c r="B56">
        <v>14</v>
      </c>
      <c r="C56" t="s">
        <v>287</v>
      </c>
      <c r="D56" t="s">
        <v>21</v>
      </c>
      <c r="E56">
        <v>5</v>
      </c>
      <c r="F56">
        <f>(H56-(H$6+1))*12+12-I$6+I56</f>
        <v>275</v>
      </c>
      <c r="G56" s="93" t="s">
        <v>350</v>
      </c>
      <c r="H56" s="93">
        <v>2010</v>
      </c>
      <c r="I56">
        <v>9</v>
      </c>
      <c r="J56">
        <v>28</v>
      </c>
      <c r="K56">
        <v>49</v>
      </c>
      <c r="L56">
        <v>0.09</v>
      </c>
      <c r="M56">
        <v>2</v>
      </c>
      <c r="N56">
        <v>56</v>
      </c>
      <c r="O56">
        <v>33</v>
      </c>
      <c r="P56">
        <v>15</v>
      </c>
      <c r="Q56">
        <v>13</v>
      </c>
      <c r="R56">
        <v>12</v>
      </c>
      <c r="S56">
        <v>52</v>
      </c>
      <c r="T56">
        <v>100</v>
      </c>
      <c r="U56">
        <v>4</v>
      </c>
      <c r="V56" t="s">
        <v>38</v>
      </c>
      <c r="W56">
        <v>32</v>
      </c>
      <c r="X56">
        <f t="shared" si="21"/>
        <v>33.865200365703515</v>
      </c>
      <c r="Y56">
        <v>544</v>
      </c>
      <c r="Z56">
        <f t="shared" si="25"/>
        <v>23.2</v>
      </c>
      <c r="AA56" s="44">
        <f t="shared" si="26"/>
        <v>581.70297029702976</v>
      </c>
      <c r="AB56">
        <v>23.3</v>
      </c>
      <c r="AC56">
        <v>20.2</v>
      </c>
      <c r="AD56">
        <v>21.6</v>
      </c>
      <c r="AE56">
        <v>544</v>
      </c>
      <c r="AF56">
        <v>23.2</v>
      </c>
      <c r="AG56">
        <v>228.2</v>
      </c>
      <c r="AH56" s="35">
        <v>0</v>
      </c>
      <c r="AI56">
        <v>0</v>
      </c>
      <c r="AJ56">
        <v>0</v>
      </c>
      <c r="AK56">
        <v>0</v>
      </c>
      <c r="AL56">
        <f t="shared" si="22"/>
        <v>0</v>
      </c>
      <c r="AM56" s="36">
        <f t="shared" si="23"/>
        <v>0</v>
      </c>
      <c r="AN56">
        <f t="shared" si="28"/>
        <v>2.3999999999999986</v>
      </c>
      <c r="AO56">
        <f t="shared" si="28"/>
        <v>28.200000000000045</v>
      </c>
      <c r="AP56">
        <v>49</v>
      </c>
      <c r="AQ56">
        <v>451.1</v>
      </c>
      <c r="AR56">
        <v>4.0999999999999996</v>
      </c>
      <c r="AS56">
        <v>0.8</v>
      </c>
      <c r="AT56">
        <v>3.7</v>
      </c>
      <c r="AU56">
        <v>9.4</v>
      </c>
      <c r="AV56">
        <v>4.5</v>
      </c>
      <c r="AW56">
        <v>0</v>
      </c>
      <c r="AX56">
        <v>0</v>
      </c>
      <c r="AY56">
        <v>0</v>
      </c>
      <c r="AZ56">
        <v>0</v>
      </c>
      <c r="BC56">
        <v>0</v>
      </c>
      <c r="BD56">
        <v>0</v>
      </c>
      <c r="BE56">
        <v>0</v>
      </c>
      <c r="BF56">
        <v>0</v>
      </c>
      <c r="BG56">
        <v>0</v>
      </c>
      <c r="BH56">
        <v>0</v>
      </c>
      <c r="BI56">
        <v>0</v>
      </c>
      <c r="BJ56">
        <v>0</v>
      </c>
      <c r="BK56">
        <f t="shared" si="6"/>
        <v>0</v>
      </c>
      <c r="BL56">
        <f t="shared" si="7"/>
        <v>0</v>
      </c>
      <c r="BM56">
        <f t="shared" si="8"/>
        <v>0</v>
      </c>
      <c r="BN56">
        <f t="shared" si="9"/>
        <v>0</v>
      </c>
    </row>
    <row r="57" spans="1:66" s="39" customFormat="1" ht="15" thickBot="1" x14ac:dyDescent="0.35">
      <c r="A57" s="39">
        <v>1225</v>
      </c>
      <c r="B57">
        <v>14</v>
      </c>
      <c r="C57" s="39" t="s">
        <v>287</v>
      </c>
      <c r="D57" t="s">
        <v>21</v>
      </c>
      <c r="E57" s="39">
        <v>6</v>
      </c>
      <c r="F57">
        <f>(H57-(H$6+1))*12+12-I$6+I57</f>
        <v>398</v>
      </c>
      <c r="G57" s="95" t="s">
        <v>351</v>
      </c>
      <c r="H57" s="95">
        <v>2020</v>
      </c>
      <c r="I57" s="39">
        <v>12</v>
      </c>
      <c r="J57" s="39">
        <v>4</v>
      </c>
      <c r="K57" s="39">
        <v>59</v>
      </c>
      <c r="L57" s="39">
        <v>0.09</v>
      </c>
      <c r="M57" s="39">
        <v>2</v>
      </c>
      <c r="N57" s="39">
        <v>56</v>
      </c>
      <c r="O57" s="39">
        <v>33</v>
      </c>
      <c r="P57" s="39">
        <v>15</v>
      </c>
      <c r="Q57" s="39">
        <v>13</v>
      </c>
      <c r="R57" s="39">
        <v>12</v>
      </c>
      <c r="S57" s="39">
        <v>52</v>
      </c>
      <c r="T57" s="39">
        <v>100</v>
      </c>
      <c r="U57" s="39">
        <v>4</v>
      </c>
      <c r="V57" s="39" t="s">
        <v>38</v>
      </c>
      <c r="W57" s="39">
        <v>32</v>
      </c>
      <c r="X57" s="39">
        <f t="shared" si="21"/>
        <v>36.780660900548135</v>
      </c>
      <c r="Y57" s="39">
        <v>544</v>
      </c>
      <c r="Z57" s="39">
        <f t="shared" si="25"/>
        <v>32</v>
      </c>
      <c r="AA57" s="99">
        <f t="shared" si="26"/>
        <v>595.22869955156943</v>
      </c>
      <c r="AB57" s="39">
        <v>27.4</v>
      </c>
      <c r="AC57" s="39">
        <v>22.3</v>
      </c>
      <c r="AD57" s="39">
        <v>24.4</v>
      </c>
      <c r="AE57" s="39">
        <v>544</v>
      </c>
      <c r="AF57" s="39">
        <v>32</v>
      </c>
      <c r="AG57" s="39">
        <v>338.3</v>
      </c>
      <c r="AH57" s="42">
        <v>0</v>
      </c>
      <c r="AI57" s="39">
        <v>0</v>
      </c>
      <c r="AJ57" s="39">
        <v>0</v>
      </c>
      <c r="AK57" s="39">
        <v>0</v>
      </c>
      <c r="AL57">
        <f t="shared" si="22"/>
        <v>0</v>
      </c>
      <c r="AM57" s="36">
        <f t="shared" si="23"/>
        <v>0</v>
      </c>
      <c r="AN57">
        <f t="shared" si="28"/>
        <v>8.7999999999999972</v>
      </c>
      <c r="AO57">
        <f t="shared" si="28"/>
        <v>110.10000000000002</v>
      </c>
      <c r="AP57" s="39">
        <v>57.8</v>
      </c>
      <c r="AQ57" s="39">
        <v>561.20000000000005</v>
      </c>
      <c r="AR57" s="39">
        <v>4.0999999999999996</v>
      </c>
      <c r="AS57" s="39">
        <v>0.88</v>
      </c>
      <c r="AT57" s="39">
        <v>3.3</v>
      </c>
      <c r="AU57" s="39">
        <v>11</v>
      </c>
      <c r="AV57" s="39">
        <v>4</v>
      </c>
      <c r="AW57" s="39">
        <v>0</v>
      </c>
      <c r="AX57" s="39">
        <v>0</v>
      </c>
      <c r="AY57" s="39">
        <v>0</v>
      </c>
      <c r="AZ57" s="39">
        <v>0</v>
      </c>
      <c r="BC57" s="39">
        <v>0</v>
      </c>
      <c r="BD57" s="39">
        <v>0</v>
      </c>
      <c r="BE57" s="39">
        <v>0</v>
      </c>
      <c r="BF57" s="39">
        <v>0</v>
      </c>
      <c r="BG57" s="39">
        <v>0</v>
      </c>
      <c r="BH57" s="39">
        <v>0</v>
      </c>
      <c r="BI57" s="39">
        <v>0</v>
      </c>
      <c r="BJ57" s="39">
        <v>0</v>
      </c>
      <c r="BK57" s="39">
        <f t="shared" si="6"/>
        <v>0</v>
      </c>
      <c r="BL57" s="39">
        <f t="shared" si="7"/>
        <v>0</v>
      </c>
      <c r="BM57" s="39">
        <f t="shared" si="8"/>
        <v>0</v>
      </c>
      <c r="BN57" s="39">
        <f t="shared" si="9"/>
        <v>0</v>
      </c>
    </row>
    <row r="58" spans="1:66" s="37" customFormat="1" x14ac:dyDescent="0.3">
      <c r="A58" s="37">
        <v>1225</v>
      </c>
      <c r="B58" s="37">
        <v>15</v>
      </c>
      <c r="C58" s="37" t="s">
        <v>286</v>
      </c>
      <c r="D58" t="s">
        <v>22</v>
      </c>
      <c r="E58" s="37">
        <v>1</v>
      </c>
      <c r="F58" s="98">
        <v>1</v>
      </c>
      <c r="G58" s="96" t="s">
        <v>352</v>
      </c>
      <c r="H58" s="96">
        <v>1987</v>
      </c>
      <c r="I58" s="37">
        <v>11</v>
      </c>
      <c r="J58" s="37">
        <v>10</v>
      </c>
      <c r="K58" s="37">
        <v>26</v>
      </c>
      <c r="L58" s="37">
        <v>0.09</v>
      </c>
      <c r="M58" s="37">
        <v>2</v>
      </c>
      <c r="N58" s="37">
        <v>56</v>
      </c>
      <c r="O58" s="37">
        <v>33</v>
      </c>
      <c r="P58" s="37">
        <v>15</v>
      </c>
      <c r="Q58" s="37">
        <v>13</v>
      </c>
      <c r="R58" s="37">
        <v>12</v>
      </c>
      <c r="S58" s="37">
        <v>52</v>
      </c>
      <c r="T58" s="37">
        <v>100</v>
      </c>
      <c r="U58" s="37">
        <v>4</v>
      </c>
      <c r="V58" s="37" t="s">
        <v>38</v>
      </c>
      <c r="W58" s="37">
        <v>33</v>
      </c>
      <c r="X58" s="37">
        <f t="shared" si="21"/>
        <v>12.893696497187596</v>
      </c>
      <c r="Y58" s="37">
        <v>2244</v>
      </c>
      <c r="Z58" s="37">
        <f t="shared" si="25"/>
        <v>29.3</v>
      </c>
      <c r="AA58" s="100">
        <f t="shared" si="26"/>
        <v>2468.3999999999996</v>
      </c>
      <c r="AB58" s="37">
        <v>12.9</v>
      </c>
      <c r="AC58" s="37">
        <v>11</v>
      </c>
      <c r="AD58" s="37">
        <v>12.1</v>
      </c>
      <c r="AE58" s="37">
        <v>2244</v>
      </c>
      <c r="AF58" s="37">
        <v>29.3</v>
      </c>
      <c r="AG58" s="37">
        <v>166.5</v>
      </c>
      <c r="AH58" s="41">
        <v>0</v>
      </c>
      <c r="AI58" s="37">
        <v>0</v>
      </c>
      <c r="AJ58" s="37">
        <v>0</v>
      </c>
      <c r="AK58" s="37">
        <v>0</v>
      </c>
      <c r="AL58" s="37">
        <f t="shared" si="22"/>
        <v>0</v>
      </c>
      <c r="AM58" s="38">
        <f t="shared" si="23"/>
        <v>0</v>
      </c>
      <c r="AN58" s="37">
        <f>AP58</f>
        <v>29.3</v>
      </c>
      <c r="AO58" s="37">
        <f>AQ58</f>
        <v>166.5</v>
      </c>
      <c r="AP58" s="37">
        <v>29.3</v>
      </c>
      <c r="AQ58" s="37">
        <v>166.5</v>
      </c>
      <c r="AR58" s="37">
        <v>0</v>
      </c>
      <c r="AS58" s="37">
        <v>0</v>
      </c>
      <c r="AT58" s="37">
        <v>0</v>
      </c>
      <c r="AU58" s="37">
        <v>0</v>
      </c>
      <c r="AV58" s="37">
        <v>0</v>
      </c>
      <c r="AW58" s="37">
        <v>0</v>
      </c>
      <c r="AX58" s="37">
        <v>0</v>
      </c>
      <c r="AY58" s="37">
        <v>0</v>
      </c>
      <c r="AZ58" s="37">
        <v>0</v>
      </c>
      <c r="BA58" s="37">
        <f>AY58/AF58*100</f>
        <v>0</v>
      </c>
      <c r="BB58" s="38">
        <f>AZ58/AG58*100</f>
        <v>0</v>
      </c>
      <c r="BC58" s="37">
        <v>0</v>
      </c>
      <c r="BD58" s="37">
        <v>0</v>
      </c>
      <c r="BE58" s="37">
        <v>0</v>
      </c>
      <c r="BF58" s="37">
        <v>0</v>
      </c>
      <c r="BG58" s="37">
        <v>0</v>
      </c>
      <c r="BH58" s="37">
        <v>0</v>
      </c>
      <c r="BI58" s="37">
        <v>0</v>
      </c>
      <c r="BJ58" s="37">
        <v>0</v>
      </c>
      <c r="BK58" s="37">
        <f t="shared" si="6"/>
        <v>0</v>
      </c>
      <c r="BL58" s="37">
        <f t="shared" si="7"/>
        <v>0</v>
      </c>
      <c r="BM58" s="37">
        <f t="shared" si="8"/>
        <v>0</v>
      </c>
      <c r="BN58" s="37">
        <f t="shared" si="9"/>
        <v>0</v>
      </c>
    </row>
    <row r="59" spans="1:66" x14ac:dyDescent="0.3">
      <c r="A59">
        <v>1225</v>
      </c>
      <c r="B59">
        <v>15</v>
      </c>
      <c r="C59" t="s">
        <v>286</v>
      </c>
      <c r="D59" t="s">
        <v>22</v>
      </c>
      <c r="E59">
        <v>2</v>
      </c>
      <c r="F59">
        <f>(H59-(H$6+1))*12+12-I$6+I59</f>
        <v>72</v>
      </c>
      <c r="G59" s="93" t="s">
        <v>345</v>
      </c>
      <c r="H59" s="93">
        <v>1993</v>
      </c>
      <c r="I59">
        <v>10</v>
      </c>
      <c r="J59">
        <v>21</v>
      </c>
      <c r="K59">
        <v>32</v>
      </c>
      <c r="L59">
        <v>0.09</v>
      </c>
      <c r="M59">
        <v>8</v>
      </c>
      <c r="N59">
        <v>56</v>
      </c>
      <c r="O59">
        <v>33</v>
      </c>
      <c r="P59">
        <v>15</v>
      </c>
      <c r="Q59">
        <v>13</v>
      </c>
      <c r="R59">
        <v>12</v>
      </c>
      <c r="S59">
        <v>52</v>
      </c>
      <c r="T59">
        <v>100</v>
      </c>
      <c r="U59">
        <v>4</v>
      </c>
      <c r="V59" t="s">
        <v>38</v>
      </c>
      <c r="W59">
        <v>33</v>
      </c>
      <c r="X59">
        <f t="shared" si="21"/>
        <v>14.641743234626356</v>
      </c>
      <c r="Y59">
        <v>2245</v>
      </c>
      <c r="Z59">
        <f t="shared" si="25"/>
        <v>37.700000000000003</v>
      </c>
      <c r="AA59" s="44">
        <f t="shared" si="26"/>
        <v>2509.1176470588234</v>
      </c>
      <c r="AB59">
        <v>15.9</v>
      </c>
      <c r="AC59">
        <v>13.6</v>
      </c>
      <c r="AD59">
        <v>15.2</v>
      </c>
      <c r="AE59">
        <v>1489</v>
      </c>
      <c r="AF59">
        <v>29.4</v>
      </c>
      <c r="AG59">
        <v>204.1</v>
      </c>
      <c r="AH59" s="35">
        <v>11.8</v>
      </c>
      <c r="AI59">
        <v>756</v>
      </c>
      <c r="AJ59">
        <v>8.3000000000000007</v>
      </c>
      <c r="AK59">
        <v>53.3</v>
      </c>
      <c r="AL59">
        <f t="shared" si="22"/>
        <v>28.231292517006807</v>
      </c>
      <c r="AM59" s="36">
        <f t="shared" si="23"/>
        <v>26.114649681528661</v>
      </c>
      <c r="AN59">
        <f t="shared" ref="AN59:AO61" si="29">AP59-AP58</f>
        <v>8.4999999999999964</v>
      </c>
      <c r="AO59">
        <f t="shared" si="29"/>
        <v>90.899999999999977</v>
      </c>
      <c r="AP59">
        <v>37.799999999999997</v>
      </c>
      <c r="AQ59">
        <v>257.39999999999998</v>
      </c>
      <c r="AR59">
        <v>2.9</v>
      </c>
      <c r="AS59">
        <v>1.41</v>
      </c>
      <c r="AT59">
        <v>4.3</v>
      </c>
      <c r="AU59">
        <v>15.1</v>
      </c>
      <c r="AV59">
        <v>7.5</v>
      </c>
      <c r="AW59">
        <v>0</v>
      </c>
      <c r="AX59">
        <v>0</v>
      </c>
      <c r="AY59">
        <v>0</v>
      </c>
      <c r="AZ59">
        <v>0</v>
      </c>
      <c r="BA59">
        <f>AY59/AF59*100</f>
        <v>0</v>
      </c>
      <c r="BB59" s="36">
        <f>AZ59/AG59*100</f>
        <v>0</v>
      </c>
      <c r="BC59">
        <v>0</v>
      </c>
      <c r="BD59">
        <v>0</v>
      </c>
      <c r="BE59">
        <v>0</v>
      </c>
      <c r="BF59">
        <v>0</v>
      </c>
      <c r="BG59">
        <v>0</v>
      </c>
      <c r="BH59">
        <v>0</v>
      </c>
      <c r="BI59">
        <v>0</v>
      </c>
      <c r="BJ59">
        <v>0</v>
      </c>
      <c r="BK59">
        <f t="shared" si="6"/>
        <v>0</v>
      </c>
      <c r="BL59">
        <f t="shared" si="7"/>
        <v>0</v>
      </c>
      <c r="BM59">
        <f t="shared" si="8"/>
        <v>0</v>
      </c>
      <c r="BN59">
        <f t="shared" si="9"/>
        <v>0</v>
      </c>
    </row>
    <row r="60" spans="1:66" x14ac:dyDescent="0.3">
      <c r="A60">
        <v>1225</v>
      </c>
      <c r="B60">
        <v>15</v>
      </c>
      <c r="C60" t="s">
        <v>286</v>
      </c>
      <c r="D60" t="s">
        <v>22</v>
      </c>
      <c r="E60">
        <v>3</v>
      </c>
      <c r="F60">
        <f>(H60-(H$6+1))*12+12-I$6+I60</f>
        <v>171</v>
      </c>
      <c r="G60" s="93" t="s">
        <v>353</v>
      </c>
      <c r="H60" s="93">
        <v>2002</v>
      </c>
      <c r="I60">
        <v>1</v>
      </c>
      <c r="J60">
        <v>18</v>
      </c>
      <c r="K60">
        <v>40</v>
      </c>
      <c r="L60">
        <v>0.09</v>
      </c>
      <c r="M60">
        <v>8</v>
      </c>
      <c r="N60">
        <v>56</v>
      </c>
      <c r="O60">
        <v>33</v>
      </c>
      <c r="P60">
        <v>15</v>
      </c>
      <c r="Q60">
        <v>13</v>
      </c>
      <c r="R60">
        <v>12</v>
      </c>
      <c r="S60">
        <v>52</v>
      </c>
      <c r="T60">
        <v>100</v>
      </c>
      <c r="U60">
        <v>4</v>
      </c>
      <c r="V60" t="s">
        <v>38</v>
      </c>
      <c r="W60">
        <v>33</v>
      </c>
      <c r="X60">
        <f t="shared" si="21"/>
        <v>20.322693897328563</v>
      </c>
      <c r="Y60">
        <v>1489</v>
      </c>
      <c r="Z60">
        <f t="shared" si="25"/>
        <v>40</v>
      </c>
      <c r="AA60" s="44">
        <f t="shared" si="26"/>
        <v>1597.7471910112361</v>
      </c>
      <c r="AB60">
        <v>19.600000000000001</v>
      </c>
      <c r="AC60">
        <v>17.8</v>
      </c>
      <c r="AD60">
        <v>19.100000000000001</v>
      </c>
      <c r="AE60">
        <v>989</v>
      </c>
      <c r="AF60">
        <v>29.9</v>
      </c>
      <c r="AG60">
        <v>266.10000000000002</v>
      </c>
      <c r="AH60" s="35">
        <v>16</v>
      </c>
      <c r="AI60">
        <v>500</v>
      </c>
      <c r="AJ60">
        <v>10.1</v>
      </c>
      <c r="AK60">
        <v>83.8</v>
      </c>
      <c r="AL60">
        <f t="shared" si="22"/>
        <v>33.779264214046819</v>
      </c>
      <c r="AM60" s="36">
        <f t="shared" si="23"/>
        <v>31.49192033070274</v>
      </c>
      <c r="AN60">
        <f t="shared" si="29"/>
        <v>10.5</v>
      </c>
      <c r="AO60">
        <f t="shared" si="29"/>
        <v>145.90000000000003</v>
      </c>
      <c r="AP60">
        <v>48.3</v>
      </c>
      <c r="AQ60">
        <v>403.3</v>
      </c>
      <c r="AR60">
        <v>3.3</v>
      </c>
      <c r="AS60">
        <v>1.32</v>
      </c>
      <c r="AT60">
        <v>3.9</v>
      </c>
      <c r="AU60">
        <v>18.2</v>
      </c>
      <c r="AV60">
        <v>7</v>
      </c>
      <c r="AW60">
        <v>0</v>
      </c>
      <c r="AX60">
        <v>0</v>
      </c>
      <c r="AY60">
        <v>0</v>
      </c>
      <c r="AZ60">
        <v>0</v>
      </c>
      <c r="BC60">
        <v>0</v>
      </c>
      <c r="BD60">
        <v>0</v>
      </c>
      <c r="BE60">
        <v>0</v>
      </c>
      <c r="BF60">
        <v>0</v>
      </c>
      <c r="BG60">
        <v>0</v>
      </c>
      <c r="BH60">
        <v>0</v>
      </c>
      <c r="BI60">
        <v>0</v>
      </c>
      <c r="BJ60">
        <v>0</v>
      </c>
      <c r="BK60">
        <f t="shared" si="6"/>
        <v>0</v>
      </c>
      <c r="BL60">
        <f t="shared" si="7"/>
        <v>0</v>
      </c>
      <c r="BM60">
        <f t="shared" si="8"/>
        <v>0</v>
      </c>
      <c r="BN60">
        <f t="shared" si="9"/>
        <v>0</v>
      </c>
    </row>
    <row r="61" spans="1:66" s="39" customFormat="1" ht="15" thickBot="1" x14ac:dyDescent="0.35">
      <c r="A61" s="39">
        <v>1225</v>
      </c>
      <c r="B61" s="39">
        <v>15</v>
      </c>
      <c r="C61" s="39" t="s">
        <v>286</v>
      </c>
      <c r="D61" t="s">
        <v>22</v>
      </c>
      <c r="E61" s="39">
        <v>4</v>
      </c>
      <c r="F61">
        <f>(H61-(H$6+1))*12+12-I$6+I61</f>
        <v>209</v>
      </c>
      <c r="G61" s="95" t="s">
        <v>324</v>
      </c>
      <c r="H61" s="95">
        <v>2005</v>
      </c>
      <c r="I61" s="39">
        <v>3</v>
      </c>
      <c r="J61" s="39">
        <v>2</v>
      </c>
      <c r="K61" s="39">
        <v>43</v>
      </c>
      <c r="L61" s="39">
        <v>0.09</v>
      </c>
      <c r="M61" s="39">
        <v>0</v>
      </c>
      <c r="N61" s="39">
        <v>56</v>
      </c>
      <c r="O61" s="39">
        <v>33</v>
      </c>
      <c r="P61" s="39">
        <v>15</v>
      </c>
      <c r="Q61" s="39">
        <v>13</v>
      </c>
      <c r="R61" s="39">
        <v>12</v>
      </c>
      <c r="S61" s="39">
        <v>52</v>
      </c>
      <c r="T61" s="39">
        <v>100</v>
      </c>
      <c r="U61" s="39">
        <v>4</v>
      </c>
      <c r="V61" s="39" t="s">
        <v>38</v>
      </c>
      <c r="W61" s="39">
        <v>0</v>
      </c>
      <c r="X61" s="39">
        <f t="shared" si="21"/>
        <v>25.113635059523741</v>
      </c>
      <c r="Y61" s="39">
        <v>967</v>
      </c>
      <c r="Z61" s="39">
        <f t="shared" si="25"/>
        <v>29.5</v>
      </c>
      <c r="AA61" s="99" t="e">
        <f t="shared" si="26"/>
        <v>#DIV/0!</v>
      </c>
      <c r="AB61" s="39">
        <v>0</v>
      </c>
      <c r="AC61" s="39">
        <v>0</v>
      </c>
      <c r="AD61" s="39">
        <v>0</v>
      </c>
      <c r="AE61" s="39">
        <v>0</v>
      </c>
      <c r="AF61" s="39">
        <v>0</v>
      </c>
      <c r="AG61" s="39">
        <v>0</v>
      </c>
      <c r="AH61" s="42">
        <v>0</v>
      </c>
      <c r="AI61" s="39">
        <v>967</v>
      </c>
      <c r="AJ61" s="39">
        <v>29.5</v>
      </c>
      <c r="AK61" s="39">
        <v>298.60000000000002</v>
      </c>
      <c r="AL61">
        <v>100</v>
      </c>
      <c r="AM61">
        <v>100</v>
      </c>
      <c r="AN61">
        <f t="shared" si="29"/>
        <v>-0.39999999999999858</v>
      </c>
      <c r="AO61">
        <f t="shared" si="29"/>
        <v>32.399999999999977</v>
      </c>
      <c r="AP61" s="39">
        <v>47.9</v>
      </c>
      <c r="AQ61" s="39">
        <v>435.7</v>
      </c>
      <c r="AR61" s="39">
        <v>0.3</v>
      </c>
      <c r="AS61" s="39">
        <v>0</v>
      </c>
      <c r="AT61" s="39">
        <v>0</v>
      </c>
      <c r="AU61" s="39">
        <v>0</v>
      </c>
      <c r="AV61" s="39">
        <v>0</v>
      </c>
      <c r="AW61" s="39">
        <v>0</v>
      </c>
      <c r="AX61" s="39">
        <v>0</v>
      </c>
      <c r="AY61" s="39">
        <v>0</v>
      </c>
      <c r="AZ61" s="39">
        <v>0</v>
      </c>
      <c r="BC61" s="39">
        <v>0</v>
      </c>
      <c r="BD61" s="39">
        <v>0</v>
      </c>
      <c r="BE61" s="39">
        <v>0</v>
      </c>
      <c r="BF61" s="39">
        <v>0</v>
      </c>
      <c r="BG61" s="39">
        <v>0</v>
      </c>
      <c r="BH61" s="39">
        <v>0</v>
      </c>
      <c r="BI61" s="39">
        <v>0</v>
      </c>
      <c r="BJ61" s="39">
        <v>0</v>
      </c>
      <c r="BK61" s="39">
        <f t="shared" si="6"/>
        <v>0</v>
      </c>
      <c r="BL61" s="39">
        <f t="shared" si="7"/>
        <v>0</v>
      </c>
      <c r="BM61" s="39">
        <f t="shared" si="8"/>
        <v>0</v>
      </c>
      <c r="BN61" s="39">
        <f t="shared" si="9"/>
        <v>0</v>
      </c>
    </row>
    <row r="62" spans="1:66" s="37" customFormat="1" x14ac:dyDescent="0.3">
      <c r="A62" s="37">
        <v>1225</v>
      </c>
      <c r="B62" s="37">
        <v>17</v>
      </c>
      <c r="C62" s="37" t="s">
        <v>285</v>
      </c>
      <c r="D62" t="s">
        <v>23</v>
      </c>
      <c r="E62" s="37">
        <v>1</v>
      </c>
      <c r="F62" s="98">
        <v>1</v>
      </c>
      <c r="G62" s="96" t="s">
        <v>354</v>
      </c>
      <c r="H62" s="96">
        <v>1987</v>
      </c>
      <c r="I62" s="37">
        <v>11</v>
      </c>
      <c r="J62" s="37">
        <v>18</v>
      </c>
      <c r="K62" s="37">
        <v>26</v>
      </c>
      <c r="L62" s="37">
        <v>0.09</v>
      </c>
      <c r="M62" s="37">
        <v>2</v>
      </c>
      <c r="N62" s="37">
        <v>56</v>
      </c>
      <c r="O62" s="37">
        <v>33</v>
      </c>
      <c r="P62" s="37">
        <v>15</v>
      </c>
      <c r="Q62" s="37">
        <v>13</v>
      </c>
      <c r="R62" s="37">
        <v>12</v>
      </c>
      <c r="S62" s="37">
        <v>52</v>
      </c>
      <c r="T62" s="37">
        <v>100</v>
      </c>
      <c r="U62" s="37">
        <v>4</v>
      </c>
      <c r="V62" s="37" t="s">
        <v>38</v>
      </c>
      <c r="W62" s="37">
        <v>35</v>
      </c>
      <c r="X62" s="37">
        <f t="shared" si="21"/>
        <v>12.317780336337938</v>
      </c>
      <c r="Y62" s="37">
        <v>2400</v>
      </c>
      <c r="Z62" s="37">
        <f t="shared" si="25"/>
        <v>28.6</v>
      </c>
      <c r="AA62" s="100">
        <f t="shared" si="26"/>
        <v>2707.6923076923081</v>
      </c>
      <c r="AB62" s="37">
        <v>12.3</v>
      </c>
      <c r="AC62" s="37">
        <v>11.7</v>
      </c>
      <c r="AD62" s="37">
        <v>13.2</v>
      </c>
      <c r="AE62" s="37">
        <v>2400</v>
      </c>
      <c r="AF62" s="37">
        <v>28.6</v>
      </c>
      <c r="AG62" s="37">
        <v>174.3</v>
      </c>
      <c r="AH62" s="41">
        <v>0</v>
      </c>
      <c r="AI62" s="37">
        <v>0</v>
      </c>
      <c r="AJ62" s="37">
        <v>0</v>
      </c>
      <c r="AK62" s="37">
        <v>0</v>
      </c>
      <c r="AL62" s="37">
        <f t="shared" ref="AL62:AM64" si="30">AJ62/AF62*100</f>
        <v>0</v>
      </c>
      <c r="AM62" s="38">
        <f t="shared" si="30"/>
        <v>0</v>
      </c>
      <c r="AN62" s="37">
        <f>AP62</f>
        <v>28.6</v>
      </c>
      <c r="AO62" s="37">
        <f>AQ62</f>
        <v>174.3</v>
      </c>
      <c r="AP62" s="37">
        <v>28.6</v>
      </c>
      <c r="AQ62" s="37">
        <v>174.3</v>
      </c>
      <c r="AR62" s="37">
        <v>0</v>
      </c>
      <c r="AS62" s="37">
        <v>0</v>
      </c>
      <c r="AT62" s="37">
        <v>0</v>
      </c>
      <c r="AU62" s="37">
        <v>0</v>
      </c>
      <c r="AV62" s="37">
        <v>0</v>
      </c>
      <c r="AW62" s="37">
        <v>0</v>
      </c>
      <c r="AX62" s="37">
        <v>0</v>
      </c>
      <c r="AY62" s="37">
        <v>0</v>
      </c>
      <c r="AZ62" s="37">
        <v>0</v>
      </c>
      <c r="BA62" s="37">
        <f>AY62/AF62*100</f>
        <v>0</v>
      </c>
      <c r="BB62" s="38">
        <f>AZ62/AG62*100</f>
        <v>0</v>
      </c>
      <c r="BC62" s="37">
        <v>0</v>
      </c>
      <c r="BD62" s="37">
        <v>0</v>
      </c>
      <c r="BE62" s="37">
        <v>0</v>
      </c>
      <c r="BF62" s="37">
        <v>0</v>
      </c>
      <c r="BG62" s="37">
        <v>0</v>
      </c>
      <c r="BH62" s="37">
        <v>0</v>
      </c>
      <c r="BI62" s="37">
        <v>0</v>
      </c>
      <c r="BJ62" s="37">
        <v>0</v>
      </c>
      <c r="BK62" s="37">
        <f t="shared" si="6"/>
        <v>0</v>
      </c>
      <c r="BL62" s="37">
        <f t="shared" si="7"/>
        <v>0</v>
      </c>
      <c r="BM62" s="37">
        <f t="shared" si="8"/>
        <v>0</v>
      </c>
      <c r="BN62" s="37">
        <f t="shared" si="9"/>
        <v>0</v>
      </c>
    </row>
    <row r="63" spans="1:66" x14ac:dyDescent="0.3">
      <c r="A63">
        <v>1225</v>
      </c>
      <c r="B63">
        <v>17</v>
      </c>
      <c r="C63" t="s">
        <v>285</v>
      </c>
      <c r="D63" t="s">
        <v>23</v>
      </c>
      <c r="E63">
        <v>2</v>
      </c>
      <c r="F63">
        <f>(H63-(H$6+1))*12+12-I$6+I63</f>
        <v>72</v>
      </c>
      <c r="G63" s="93" t="s">
        <v>345</v>
      </c>
      <c r="H63" s="93">
        <v>1993</v>
      </c>
      <c r="I63">
        <v>10</v>
      </c>
      <c r="J63">
        <v>21</v>
      </c>
      <c r="K63">
        <v>32</v>
      </c>
      <c r="L63">
        <v>0.09</v>
      </c>
      <c r="M63">
        <v>8</v>
      </c>
      <c r="N63">
        <v>56</v>
      </c>
      <c r="O63">
        <v>33</v>
      </c>
      <c r="P63">
        <v>15</v>
      </c>
      <c r="Q63">
        <v>13</v>
      </c>
      <c r="R63">
        <v>12</v>
      </c>
      <c r="S63">
        <v>52</v>
      </c>
      <c r="T63">
        <v>100</v>
      </c>
      <c r="U63">
        <v>4</v>
      </c>
      <c r="V63" t="s">
        <v>38</v>
      </c>
      <c r="W63">
        <v>35</v>
      </c>
      <c r="X63">
        <f t="shared" si="21"/>
        <v>13.985889400844037</v>
      </c>
      <c r="Y63">
        <v>2467</v>
      </c>
      <c r="Z63">
        <f t="shared" si="25"/>
        <v>37.9</v>
      </c>
      <c r="AA63" s="44">
        <f t="shared" si="26"/>
        <v>2775.375</v>
      </c>
      <c r="AB63">
        <v>15.8</v>
      </c>
      <c r="AC63">
        <v>14.4</v>
      </c>
      <c r="AD63">
        <v>16.2</v>
      </c>
      <c r="AE63">
        <v>1456</v>
      </c>
      <c r="AF63">
        <v>28.5</v>
      </c>
      <c r="AG63">
        <v>210.9</v>
      </c>
      <c r="AH63" s="35">
        <v>11.3</v>
      </c>
      <c r="AI63">
        <v>944</v>
      </c>
      <c r="AJ63">
        <v>9.4</v>
      </c>
      <c r="AK63">
        <v>65.3</v>
      </c>
      <c r="AL63">
        <f t="shared" si="30"/>
        <v>32.982456140350877</v>
      </c>
      <c r="AM63" s="36">
        <f t="shared" si="30"/>
        <v>30.962541488857276</v>
      </c>
      <c r="AN63">
        <f t="shared" ref="AN63:AO65" si="31">AP63-AP62</f>
        <v>9.2999999999999972</v>
      </c>
      <c r="AO63">
        <f t="shared" si="31"/>
        <v>101.89999999999998</v>
      </c>
      <c r="AP63">
        <v>37.9</v>
      </c>
      <c r="AQ63">
        <v>276.2</v>
      </c>
      <c r="AR63">
        <v>3.1</v>
      </c>
      <c r="AS63">
        <v>1.54</v>
      </c>
      <c r="AT63">
        <v>4.8</v>
      </c>
      <c r="AU63">
        <v>17</v>
      </c>
      <c r="AV63">
        <v>8</v>
      </c>
      <c r="AW63">
        <v>5.5</v>
      </c>
      <c r="AX63">
        <v>67</v>
      </c>
      <c r="AY63">
        <v>0.2</v>
      </c>
      <c r="AZ63">
        <v>1</v>
      </c>
      <c r="BA63">
        <f>AY63/AF63*100</f>
        <v>0.70175438596491224</v>
      </c>
      <c r="BB63" s="36">
        <f>AZ63/AG63*100</f>
        <v>0.47415836889521096</v>
      </c>
      <c r="BC63">
        <v>0</v>
      </c>
      <c r="BD63">
        <v>0</v>
      </c>
      <c r="BE63">
        <v>0</v>
      </c>
      <c r="BF63">
        <v>0</v>
      </c>
      <c r="BG63">
        <v>0</v>
      </c>
      <c r="BH63">
        <v>0</v>
      </c>
      <c r="BI63">
        <v>0</v>
      </c>
      <c r="BJ63">
        <v>0</v>
      </c>
      <c r="BK63">
        <f t="shared" si="6"/>
        <v>5.5</v>
      </c>
      <c r="BL63">
        <f t="shared" si="7"/>
        <v>67</v>
      </c>
      <c r="BM63">
        <f t="shared" si="8"/>
        <v>0.2</v>
      </c>
      <c r="BN63">
        <f t="shared" si="9"/>
        <v>1</v>
      </c>
    </row>
    <row r="64" spans="1:66" x14ac:dyDescent="0.3">
      <c r="A64">
        <v>1225</v>
      </c>
      <c r="B64">
        <v>17</v>
      </c>
      <c r="C64" t="s">
        <v>285</v>
      </c>
      <c r="D64" t="s">
        <v>23</v>
      </c>
      <c r="E64">
        <v>3</v>
      </c>
      <c r="F64">
        <f>(H64-(H$6+1))*12+12-I$6+I64</f>
        <v>171</v>
      </c>
      <c r="G64" s="93" t="s">
        <v>355</v>
      </c>
      <c r="H64" s="93">
        <v>2002</v>
      </c>
      <c r="I64">
        <v>1</v>
      </c>
      <c r="J64">
        <v>16</v>
      </c>
      <c r="K64">
        <v>40</v>
      </c>
      <c r="L64">
        <v>0.09</v>
      </c>
      <c r="M64">
        <v>8</v>
      </c>
      <c r="N64">
        <v>56</v>
      </c>
      <c r="O64">
        <v>33</v>
      </c>
      <c r="P64">
        <v>15</v>
      </c>
      <c r="Q64">
        <v>13</v>
      </c>
      <c r="R64">
        <v>12</v>
      </c>
      <c r="S64">
        <v>52</v>
      </c>
      <c r="T64">
        <v>100</v>
      </c>
      <c r="U64">
        <v>4</v>
      </c>
      <c r="V64" t="s">
        <v>38</v>
      </c>
      <c r="W64">
        <v>37</v>
      </c>
      <c r="X64">
        <f t="shared" si="21"/>
        <v>20.580041371520217</v>
      </c>
      <c r="Y64">
        <v>1455</v>
      </c>
      <c r="Z64">
        <f t="shared" si="25"/>
        <v>39.1</v>
      </c>
      <c r="AA64" s="44">
        <f t="shared" si="26"/>
        <v>1578.675</v>
      </c>
      <c r="AB64">
        <v>20</v>
      </c>
      <c r="AC64">
        <v>20</v>
      </c>
      <c r="AD64">
        <v>21.7</v>
      </c>
      <c r="AE64">
        <v>933</v>
      </c>
      <c r="AF64">
        <v>29.3</v>
      </c>
      <c r="AG64">
        <v>293.3</v>
      </c>
      <c r="AH64" s="35">
        <v>15.4</v>
      </c>
      <c r="AI64">
        <v>522</v>
      </c>
      <c r="AJ64">
        <v>9.8000000000000007</v>
      </c>
      <c r="AK64">
        <v>88</v>
      </c>
      <c r="AL64">
        <f t="shared" si="30"/>
        <v>33.447098976109217</v>
      </c>
      <c r="AM64" s="36">
        <f t="shared" si="30"/>
        <v>30.003409478349813</v>
      </c>
      <c r="AN64">
        <f t="shared" si="31"/>
        <v>10.5</v>
      </c>
      <c r="AO64">
        <f t="shared" si="31"/>
        <v>170.40000000000003</v>
      </c>
      <c r="AP64">
        <v>48.4</v>
      </c>
      <c r="AQ64">
        <v>446.6</v>
      </c>
      <c r="AR64">
        <v>3.4</v>
      </c>
      <c r="AS64">
        <v>1.32</v>
      </c>
      <c r="AT64">
        <v>4</v>
      </c>
      <c r="AU64">
        <v>21.3</v>
      </c>
      <c r="AV64">
        <v>7.7</v>
      </c>
      <c r="AW64">
        <v>0</v>
      </c>
      <c r="AX64">
        <v>0</v>
      </c>
      <c r="AY64">
        <v>0</v>
      </c>
      <c r="AZ64">
        <v>0</v>
      </c>
      <c r="BC64">
        <v>0</v>
      </c>
      <c r="BD64">
        <v>0</v>
      </c>
      <c r="BE64">
        <v>0</v>
      </c>
      <c r="BF64">
        <v>0</v>
      </c>
      <c r="BG64">
        <v>0</v>
      </c>
      <c r="BH64">
        <v>0</v>
      </c>
      <c r="BI64">
        <v>0</v>
      </c>
      <c r="BJ64">
        <v>0</v>
      </c>
      <c r="BK64">
        <f t="shared" si="6"/>
        <v>0</v>
      </c>
      <c r="BL64">
        <f t="shared" si="7"/>
        <v>0</v>
      </c>
      <c r="BM64">
        <f t="shared" si="8"/>
        <v>0</v>
      </c>
      <c r="BN64">
        <f t="shared" si="9"/>
        <v>0</v>
      </c>
    </row>
    <row r="65" spans="1:66" s="39" customFormat="1" ht="15" thickBot="1" x14ac:dyDescent="0.35">
      <c r="A65" s="39">
        <v>1225</v>
      </c>
      <c r="B65" s="39">
        <v>17</v>
      </c>
      <c r="C65" s="39" t="s">
        <v>285</v>
      </c>
      <c r="D65" t="s">
        <v>23</v>
      </c>
      <c r="E65" s="39">
        <v>4</v>
      </c>
      <c r="F65">
        <f>(H65-(H$6+1))*12+12-I$6+I65</f>
        <v>209</v>
      </c>
      <c r="G65" s="95" t="s">
        <v>324</v>
      </c>
      <c r="H65" s="95">
        <v>2005</v>
      </c>
      <c r="I65" s="39">
        <v>3</v>
      </c>
      <c r="J65" s="39">
        <v>2</v>
      </c>
      <c r="K65" s="39">
        <v>43</v>
      </c>
      <c r="L65" s="39">
        <v>0.09</v>
      </c>
      <c r="M65" s="39">
        <v>0</v>
      </c>
      <c r="N65" s="39">
        <v>56</v>
      </c>
      <c r="O65" s="39">
        <v>33</v>
      </c>
      <c r="P65" s="39">
        <v>15</v>
      </c>
      <c r="Q65" s="39">
        <v>13</v>
      </c>
      <c r="R65" s="39">
        <v>12</v>
      </c>
      <c r="S65" s="39">
        <v>52</v>
      </c>
      <c r="T65" s="39">
        <v>100</v>
      </c>
      <c r="U65" s="39">
        <v>4</v>
      </c>
      <c r="V65" s="39" t="s">
        <v>38</v>
      </c>
      <c r="W65" s="39">
        <v>0</v>
      </c>
      <c r="X65" s="39">
        <f t="shared" si="21"/>
        <v>26.027637484087428</v>
      </c>
      <c r="Y65" s="39">
        <v>889</v>
      </c>
      <c r="Z65" s="39">
        <f t="shared" si="25"/>
        <v>28.2</v>
      </c>
      <c r="AA65" s="99" t="e">
        <f t="shared" si="26"/>
        <v>#DIV/0!</v>
      </c>
      <c r="AB65" s="39">
        <v>0</v>
      </c>
      <c r="AC65" s="39">
        <v>0</v>
      </c>
      <c r="AD65" s="39">
        <v>0</v>
      </c>
      <c r="AE65" s="39">
        <v>0</v>
      </c>
      <c r="AF65" s="39">
        <v>0</v>
      </c>
      <c r="AG65" s="39">
        <v>0</v>
      </c>
      <c r="AH65" s="42">
        <v>0</v>
      </c>
      <c r="AI65" s="39">
        <v>889</v>
      </c>
      <c r="AJ65" s="39">
        <v>28.2</v>
      </c>
      <c r="AK65" s="39">
        <v>287.39999999999998</v>
      </c>
      <c r="AL65">
        <v>100</v>
      </c>
      <c r="AM65">
        <v>100</v>
      </c>
      <c r="AN65">
        <f t="shared" si="31"/>
        <v>-1.1000000000000014</v>
      </c>
      <c r="AO65">
        <f t="shared" si="31"/>
        <v>-5</v>
      </c>
      <c r="AP65" s="39">
        <v>47.3</v>
      </c>
      <c r="AQ65" s="39">
        <v>441.6</v>
      </c>
      <c r="AR65" s="39">
        <v>0.3</v>
      </c>
      <c r="AS65" s="39">
        <v>0</v>
      </c>
      <c r="AT65" s="39">
        <v>0</v>
      </c>
      <c r="AU65" s="39">
        <v>0</v>
      </c>
      <c r="AV65" s="39">
        <v>0</v>
      </c>
      <c r="AW65" s="39">
        <v>0</v>
      </c>
      <c r="AX65" s="39">
        <v>0</v>
      </c>
      <c r="AY65" s="39">
        <v>0</v>
      </c>
      <c r="AZ65" s="39">
        <v>0</v>
      </c>
      <c r="BC65" s="39">
        <v>0</v>
      </c>
      <c r="BD65" s="39">
        <v>0</v>
      </c>
      <c r="BE65" s="39">
        <v>0</v>
      </c>
      <c r="BF65" s="39">
        <v>0</v>
      </c>
      <c r="BG65" s="39">
        <v>0</v>
      </c>
      <c r="BH65" s="39">
        <v>0</v>
      </c>
      <c r="BI65" s="39">
        <v>0</v>
      </c>
      <c r="BJ65" s="39">
        <v>0</v>
      </c>
      <c r="BK65" s="39">
        <f t="shared" si="6"/>
        <v>0</v>
      </c>
      <c r="BL65" s="39">
        <f t="shared" si="7"/>
        <v>0</v>
      </c>
      <c r="BM65" s="39">
        <f t="shared" si="8"/>
        <v>0</v>
      </c>
      <c r="BN65" s="39">
        <f t="shared" si="9"/>
        <v>0</v>
      </c>
    </row>
    <row r="66" spans="1:66" s="37" customFormat="1" x14ac:dyDescent="0.3">
      <c r="A66" s="37">
        <v>1225</v>
      </c>
      <c r="B66" s="37">
        <v>18</v>
      </c>
      <c r="C66" s="37" t="s">
        <v>286</v>
      </c>
      <c r="D66" t="s">
        <v>24</v>
      </c>
      <c r="E66" s="37">
        <v>1</v>
      </c>
      <c r="F66" s="98">
        <v>1</v>
      </c>
      <c r="G66" s="96" t="s">
        <v>356</v>
      </c>
      <c r="H66" s="96">
        <v>1987</v>
      </c>
      <c r="I66" s="37">
        <v>11</v>
      </c>
      <c r="J66" s="37">
        <v>13</v>
      </c>
      <c r="K66" s="37">
        <v>26</v>
      </c>
      <c r="L66" s="37">
        <v>0.09</v>
      </c>
      <c r="M66" s="37">
        <v>2</v>
      </c>
      <c r="N66" s="37">
        <v>56</v>
      </c>
      <c r="O66" s="37">
        <v>33</v>
      </c>
      <c r="P66" s="37">
        <v>15</v>
      </c>
      <c r="Q66" s="37">
        <v>13</v>
      </c>
      <c r="R66" s="37">
        <v>12</v>
      </c>
      <c r="S66" s="37">
        <v>52</v>
      </c>
      <c r="T66" s="37">
        <v>100</v>
      </c>
      <c r="U66" s="37">
        <v>4</v>
      </c>
      <c r="V66" s="37" t="s">
        <v>38</v>
      </c>
      <c r="W66" s="37">
        <v>33</v>
      </c>
      <c r="X66" s="37">
        <f t="shared" si="21"/>
        <v>12.807154716775001</v>
      </c>
      <c r="Y66" s="37">
        <v>1700</v>
      </c>
      <c r="Z66" s="37">
        <f t="shared" si="25"/>
        <v>21.9</v>
      </c>
      <c r="AA66" s="100">
        <f t="shared" si="26"/>
        <v>1994.2307692307691</v>
      </c>
      <c r="AB66" s="37">
        <v>12.8</v>
      </c>
      <c r="AC66" s="37">
        <v>10.4</v>
      </c>
      <c r="AD66" s="37">
        <v>12.2</v>
      </c>
      <c r="AE66" s="37">
        <v>1700</v>
      </c>
      <c r="AF66" s="37">
        <v>21.9</v>
      </c>
      <c r="AG66" s="37">
        <v>110.1</v>
      </c>
      <c r="AH66" s="41">
        <v>0</v>
      </c>
      <c r="AI66" s="37">
        <v>0</v>
      </c>
      <c r="AJ66" s="37">
        <v>0</v>
      </c>
      <c r="AK66" s="37">
        <v>0</v>
      </c>
      <c r="AL66" s="37">
        <f t="shared" ref="AL66:AM68" si="32">AJ66/AF66*100</f>
        <v>0</v>
      </c>
      <c r="AM66" s="38">
        <f t="shared" si="32"/>
        <v>0</v>
      </c>
      <c r="AN66" s="37">
        <f>AP66</f>
        <v>21.9</v>
      </c>
      <c r="AO66" s="37">
        <f>AQ66</f>
        <v>110.1</v>
      </c>
      <c r="AP66" s="37">
        <v>21.9</v>
      </c>
      <c r="AQ66" s="37">
        <v>110.1</v>
      </c>
      <c r="AR66" s="37">
        <v>0</v>
      </c>
      <c r="AS66" s="37">
        <v>0</v>
      </c>
      <c r="AT66" s="37">
        <v>0</v>
      </c>
      <c r="AU66" s="37">
        <v>0</v>
      </c>
      <c r="AV66" s="37">
        <v>0</v>
      </c>
      <c r="AW66" s="37">
        <v>0</v>
      </c>
      <c r="AX66" s="37">
        <v>0</v>
      </c>
      <c r="AY66" s="37">
        <v>0</v>
      </c>
      <c r="AZ66" s="37">
        <v>0</v>
      </c>
      <c r="BA66" s="37">
        <f t="shared" ref="BA66:BB68" si="33">AY66/AF66*100</f>
        <v>0</v>
      </c>
      <c r="BB66" s="38">
        <f t="shared" si="33"/>
        <v>0</v>
      </c>
      <c r="BC66" s="37">
        <v>0</v>
      </c>
      <c r="BD66" s="37">
        <v>0</v>
      </c>
      <c r="BE66" s="37">
        <v>0</v>
      </c>
      <c r="BF66" s="37">
        <v>0</v>
      </c>
      <c r="BG66" s="37">
        <v>0</v>
      </c>
      <c r="BH66" s="37">
        <v>0</v>
      </c>
      <c r="BI66" s="37">
        <v>0</v>
      </c>
      <c r="BJ66" s="37">
        <v>0</v>
      </c>
      <c r="BK66" s="37">
        <f t="shared" si="6"/>
        <v>0</v>
      </c>
      <c r="BL66" s="37">
        <f t="shared" si="7"/>
        <v>0</v>
      </c>
      <c r="BM66" s="37">
        <f t="shared" si="8"/>
        <v>0</v>
      </c>
      <c r="BN66" s="37">
        <f t="shared" si="9"/>
        <v>0</v>
      </c>
    </row>
    <row r="67" spans="1:66" x14ac:dyDescent="0.3">
      <c r="A67">
        <v>1225</v>
      </c>
      <c r="B67">
        <v>18</v>
      </c>
      <c r="C67" t="s">
        <v>286</v>
      </c>
      <c r="D67" t="s">
        <v>24</v>
      </c>
      <c r="E67">
        <v>2</v>
      </c>
      <c r="F67">
        <f>(H67-(H$6+1))*12+12-I$6+I67</f>
        <v>72</v>
      </c>
      <c r="G67" s="93" t="s">
        <v>345</v>
      </c>
      <c r="H67" s="93">
        <v>1993</v>
      </c>
      <c r="I67">
        <v>10</v>
      </c>
      <c r="J67">
        <v>21</v>
      </c>
      <c r="K67">
        <v>32</v>
      </c>
      <c r="L67">
        <v>0.09</v>
      </c>
      <c r="M67">
        <v>8</v>
      </c>
      <c r="N67">
        <v>56</v>
      </c>
      <c r="O67">
        <v>33</v>
      </c>
      <c r="P67">
        <v>15</v>
      </c>
      <c r="Q67">
        <v>13</v>
      </c>
      <c r="R67">
        <v>12</v>
      </c>
      <c r="S67">
        <v>52</v>
      </c>
      <c r="T67">
        <v>100</v>
      </c>
      <c r="U67">
        <v>4</v>
      </c>
      <c r="V67" t="s">
        <v>38</v>
      </c>
      <c r="W67">
        <v>34</v>
      </c>
      <c r="X67">
        <f t="shared" si="21"/>
        <v>15.237276608879489</v>
      </c>
      <c r="Y67">
        <v>1711</v>
      </c>
      <c r="Z67">
        <f t="shared" si="25"/>
        <v>31.200000000000003</v>
      </c>
      <c r="AA67" s="44">
        <f t="shared" si="26"/>
        <v>1969.4964028776978</v>
      </c>
      <c r="AB67">
        <v>16.399999999999999</v>
      </c>
      <c r="AC67">
        <v>13.9</v>
      </c>
      <c r="AD67">
        <v>16</v>
      </c>
      <c r="AE67">
        <v>1256</v>
      </c>
      <c r="AF67">
        <v>26.6</v>
      </c>
      <c r="AG67">
        <v>182.1</v>
      </c>
      <c r="AH67" s="35">
        <v>11.5</v>
      </c>
      <c r="AI67">
        <v>444</v>
      </c>
      <c r="AJ67">
        <v>4.5999999999999996</v>
      </c>
      <c r="AK67">
        <v>29.1</v>
      </c>
      <c r="AL67">
        <f t="shared" si="32"/>
        <v>17.293233082706767</v>
      </c>
      <c r="AM67" s="36">
        <f t="shared" si="32"/>
        <v>15.98023064250412</v>
      </c>
      <c r="AN67">
        <f t="shared" ref="AN67:AO69" si="34">AP67-AP66</f>
        <v>9.3000000000000007</v>
      </c>
      <c r="AO67">
        <f t="shared" si="34"/>
        <v>101</v>
      </c>
      <c r="AP67">
        <v>31.2</v>
      </c>
      <c r="AQ67">
        <v>211.1</v>
      </c>
      <c r="AR67">
        <v>4.0999999999999996</v>
      </c>
      <c r="AS67">
        <v>1.55</v>
      </c>
      <c r="AT67">
        <v>6.1</v>
      </c>
      <c r="AU67">
        <v>16.8</v>
      </c>
      <c r="AV67">
        <v>11.5</v>
      </c>
      <c r="AW67">
        <v>5.9</v>
      </c>
      <c r="AX67">
        <v>11</v>
      </c>
      <c r="AY67">
        <v>0</v>
      </c>
      <c r="AZ67">
        <v>0.1</v>
      </c>
      <c r="BA67">
        <f t="shared" si="33"/>
        <v>0</v>
      </c>
      <c r="BB67" s="36">
        <f t="shared" si="33"/>
        <v>5.4914881933003847E-2</v>
      </c>
      <c r="BC67">
        <v>0</v>
      </c>
      <c r="BD67">
        <v>0</v>
      </c>
      <c r="BE67">
        <v>0</v>
      </c>
      <c r="BF67">
        <v>0</v>
      </c>
      <c r="BG67">
        <v>0</v>
      </c>
      <c r="BH67">
        <v>0</v>
      </c>
      <c r="BI67">
        <v>0</v>
      </c>
      <c r="BJ67">
        <v>0</v>
      </c>
      <c r="BK67">
        <f t="shared" si="6"/>
        <v>5.9</v>
      </c>
      <c r="BL67">
        <f t="shared" si="7"/>
        <v>11</v>
      </c>
      <c r="BM67">
        <f t="shared" si="8"/>
        <v>0</v>
      </c>
      <c r="BN67">
        <f t="shared" si="9"/>
        <v>0.1</v>
      </c>
    </row>
    <row r="68" spans="1:66" x14ac:dyDescent="0.3">
      <c r="A68">
        <v>1225</v>
      </c>
      <c r="B68">
        <v>18</v>
      </c>
      <c r="C68" t="s">
        <v>286</v>
      </c>
      <c r="D68" t="s">
        <v>24</v>
      </c>
      <c r="E68">
        <v>3</v>
      </c>
      <c r="F68">
        <f>(H68-(H$6+1))*12+12-I$6+I68</f>
        <v>171</v>
      </c>
      <c r="G68" s="93" t="s">
        <v>353</v>
      </c>
      <c r="H68" s="93">
        <v>2002</v>
      </c>
      <c r="I68">
        <v>1</v>
      </c>
      <c r="J68">
        <v>18</v>
      </c>
      <c r="K68">
        <v>40</v>
      </c>
      <c r="L68">
        <v>0.09</v>
      </c>
      <c r="M68">
        <v>8</v>
      </c>
      <c r="N68">
        <v>56</v>
      </c>
      <c r="O68">
        <v>33</v>
      </c>
      <c r="P68">
        <v>15</v>
      </c>
      <c r="Q68">
        <v>13</v>
      </c>
      <c r="R68">
        <v>12</v>
      </c>
      <c r="S68">
        <v>52</v>
      </c>
      <c r="T68">
        <v>100</v>
      </c>
      <c r="U68">
        <v>4</v>
      </c>
      <c r="V68" t="s">
        <v>38</v>
      </c>
      <c r="W68">
        <v>35</v>
      </c>
      <c r="X68">
        <f t="shared" si="21"/>
        <v>20.576867184744824</v>
      </c>
      <c r="Y68">
        <v>1266</v>
      </c>
      <c r="Z68">
        <f t="shared" si="25"/>
        <v>37.4</v>
      </c>
      <c r="AA68" s="44">
        <f t="shared" si="26"/>
        <v>1367.0106382978722</v>
      </c>
      <c r="AB68">
        <v>21.7</v>
      </c>
      <c r="AC68">
        <v>18.8</v>
      </c>
      <c r="AD68">
        <v>20.3</v>
      </c>
      <c r="AE68">
        <v>722</v>
      </c>
      <c r="AF68">
        <v>26.7</v>
      </c>
      <c r="AG68">
        <v>244.7</v>
      </c>
      <c r="AH68" s="35">
        <v>16</v>
      </c>
      <c r="AI68">
        <v>533</v>
      </c>
      <c r="AJ68">
        <v>10.7</v>
      </c>
      <c r="AK68">
        <v>88.6</v>
      </c>
      <c r="AL68">
        <f t="shared" si="32"/>
        <v>40.074906367041194</v>
      </c>
      <c r="AM68" s="36">
        <f t="shared" si="32"/>
        <v>36.20760114425827</v>
      </c>
      <c r="AN68">
        <f t="shared" si="34"/>
        <v>10.900000000000002</v>
      </c>
      <c r="AO68">
        <f t="shared" si="34"/>
        <v>151.29999999999998</v>
      </c>
      <c r="AP68">
        <v>42.1</v>
      </c>
      <c r="AQ68">
        <v>362.4</v>
      </c>
      <c r="AR68">
        <v>3.8</v>
      </c>
      <c r="AS68">
        <v>1.36</v>
      </c>
      <c r="AT68">
        <v>4.4000000000000004</v>
      </c>
      <c r="AU68">
        <v>18.899999999999999</v>
      </c>
      <c r="AV68">
        <v>7.9</v>
      </c>
      <c r="AW68">
        <v>5</v>
      </c>
      <c r="AX68">
        <v>11</v>
      </c>
      <c r="AY68">
        <v>0</v>
      </c>
      <c r="AZ68">
        <v>0.2</v>
      </c>
      <c r="BA68">
        <f t="shared" si="33"/>
        <v>0</v>
      </c>
      <c r="BB68" s="36">
        <f t="shared" si="33"/>
        <v>8.1732733959950968E-2</v>
      </c>
      <c r="BC68">
        <v>0</v>
      </c>
      <c r="BD68">
        <v>0</v>
      </c>
      <c r="BE68">
        <v>0</v>
      </c>
      <c r="BF68">
        <v>0</v>
      </c>
      <c r="BG68">
        <v>0</v>
      </c>
      <c r="BH68">
        <v>0</v>
      </c>
      <c r="BI68">
        <v>0</v>
      </c>
      <c r="BJ68">
        <v>0</v>
      </c>
      <c r="BK68">
        <f t="shared" si="6"/>
        <v>5</v>
      </c>
      <c r="BL68">
        <f t="shared" si="7"/>
        <v>11</v>
      </c>
      <c r="BM68">
        <f t="shared" si="8"/>
        <v>0</v>
      </c>
      <c r="BN68">
        <f t="shared" si="9"/>
        <v>0.2</v>
      </c>
    </row>
    <row r="69" spans="1:66" s="39" customFormat="1" ht="15" thickBot="1" x14ac:dyDescent="0.35">
      <c r="A69" s="39">
        <v>1225</v>
      </c>
      <c r="B69" s="39">
        <v>18</v>
      </c>
      <c r="C69" s="39" t="s">
        <v>286</v>
      </c>
      <c r="D69" t="s">
        <v>24</v>
      </c>
      <c r="E69" s="39">
        <v>4</v>
      </c>
      <c r="F69">
        <f>(H69-(H$6+1))*12+12-I$6+I69</f>
        <v>209</v>
      </c>
      <c r="G69" s="95" t="s">
        <v>324</v>
      </c>
      <c r="H69" s="95">
        <v>2005</v>
      </c>
      <c r="I69" s="39">
        <v>3</v>
      </c>
      <c r="J69" s="39">
        <v>2</v>
      </c>
      <c r="K69" s="39">
        <v>43</v>
      </c>
      <c r="L69" s="39">
        <v>0.09</v>
      </c>
      <c r="M69" s="39">
        <v>0</v>
      </c>
      <c r="N69" s="39">
        <v>56</v>
      </c>
      <c r="O69" s="39">
        <v>33</v>
      </c>
      <c r="P69" s="39">
        <v>15</v>
      </c>
      <c r="Q69" s="39">
        <v>13</v>
      </c>
      <c r="R69" s="39">
        <v>12</v>
      </c>
      <c r="S69" s="39">
        <v>52</v>
      </c>
      <c r="T69" s="39">
        <v>100</v>
      </c>
      <c r="U69" s="39">
        <v>4</v>
      </c>
      <c r="V69" s="39" t="s">
        <v>38</v>
      </c>
      <c r="W69" s="39">
        <v>0</v>
      </c>
      <c r="X69" s="39">
        <f t="shared" si="21"/>
        <v>27.247553152833497</v>
      </c>
      <c r="Y69" s="39">
        <v>722</v>
      </c>
      <c r="Z69" s="39">
        <f t="shared" si="25"/>
        <v>26.7</v>
      </c>
      <c r="AA69" s="99" t="e">
        <f t="shared" si="26"/>
        <v>#DIV/0!</v>
      </c>
      <c r="AB69" s="39">
        <v>0</v>
      </c>
      <c r="AC69" s="39">
        <v>0</v>
      </c>
      <c r="AD69" s="39">
        <v>0</v>
      </c>
      <c r="AE69" s="39">
        <v>0</v>
      </c>
      <c r="AF69" s="39">
        <v>0</v>
      </c>
      <c r="AG69" s="39">
        <v>0</v>
      </c>
      <c r="AH69" s="42">
        <v>0</v>
      </c>
      <c r="AI69" s="39">
        <v>722</v>
      </c>
      <c r="AJ69" s="39">
        <v>26.7</v>
      </c>
      <c r="AK69" s="39">
        <v>270</v>
      </c>
      <c r="AL69">
        <v>100</v>
      </c>
      <c r="AM69">
        <v>100</v>
      </c>
      <c r="AN69">
        <f t="shared" si="34"/>
        <v>0</v>
      </c>
      <c r="AO69">
        <f t="shared" si="34"/>
        <v>23.900000000000034</v>
      </c>
      <c r="AP69" s="39">
        <v>42.1</v>
      </c>
      <c r="AQ69" s="39">
        <v>386.3</v>
      </c>
      <c r="AR69" s="39">
        <v>0</v>
      </c>
      <c r="AS69" s="39">
        <v>0</v>
      </c>
      <c r="AT69" s="39">
        <v>0</v>
      </c>
      <c r="AU69" s="39">
        <v>8.4</v>
      </c>
      <c r="AV69" s="39">
        <v>3.3</v>
      </c>
      <c r="AW69" s="39">
        <v>0</v>
      </c>
      <c r="AX69" s="39">
        <v>0</v>
      </c>
      <c r="AY69" s="39">
        <v>0</v>
      </c>
      <c r="AZ69" s="39">
        <v>0</v>
      </c>
      <c r="BA69"/>
      <c r="BB69" s="36"/>
      <c r="BC69" s="39">
        <v>0</v>
      </c>
      <c r="BD69" s="39">
        <v>0</v>
      </c>
      <c r="BE69" s="39">
        <v>0</v>
      </c>
      <c r="BF69" s="39">
        <v>0</v>
      </c>
      <c r="BG69" s="39">
        <v>0</v>
      </c>
      <c r="BH69" s="39">
        <v>0</v>
      </c>
      <c r="BI69" s="39">
        <v>0</v>
      </c>
      <c r="BJ69" s="39">
        <v>0</v>
      </c>
      <c r="BK69" s="39">
        <f t="shared" si="6"/>
        <v>0</v>
      </c>
      <c r="BL69" s="39">
        <f t="shared" si="7"/>
        <v>0</v>
      </c>
      <c r="BM69" s="39">
        <f t="shared" si="8"/>
        <v>0</v>
      </c>
      <c r="BN69" s="39">
        <f t="shared" si="9"/>
        <v>0</v>
      </c>
    </row>
    <row r="70" spans="1:66" s="37" customFormat="1" x14ac:dyDescent="0.3">
      <c r="A70" s="37">
        <v>1225</v>
      </c>
      <c r="B70" s="37">
        <v>19</v>
      </c>
      <c r="C70" s="37" t="s">
        <v>289</v>
      </c>
      <c r="D70" t="s">
        <v>25</v>
      </c>
      <c r="E70" s="37">
        <v>1</v>
      </c>
      <c r="F70" s="98">
        <v>1</v>
      </c>
      <c r="G70" s="96" t="s">
        <v>354</v>
      </c>
      <c r="H70" s="96">
        <v>1987</v>
      </c>
      <c r="I70" s="37">
        <v>11</v>
      </c>
      <c r="J70" s="37">
        <v>18</v>
      </c>
      <c r="K70" s="37">
        <v>26</v>
      </c>
      <c r="L70" s="37">
        <v>0.09</v>
      </c>
      <c r="M70" s="37">
        <v>2</v>
      </c>
      <c r="N70" s="37">
        <v>56</v>
      </c>
      <c r="O70" s="37">
        <v>33</v>
      </c>
      <c r="P70" s="37">
        <v>15</v>
      </c>
      <c r="Q70" s="37">
        <v>13</v>
      </c>
      <c r="R70" s="37">
        <v>12</v>
      </c>
      <c r="S70" s="37">
        <v>52</v>
      </c>
      <c r="T70" s="37">
        <v>100</v>
      </c>
      <c r="U70" s="37">
        <v>4</v>
      </c>
      <c r="V70" s="37" t="s">
        <v>38</v>
      </c>
      <c r="W70" s="37">
        <v>35</v>
      </c>
      <c r="X70" s="37">
        <f t="shared" ref="X70:X101" si="35">SQRT(AP70/Y70/PI())*200</f>
        <v>11.878405421533724</v>
      </c>
      <c r="Y70" s="37">
        <v>2644</v>
      </c>
      <c r="Z70" s="37">
        <f t="shared" si="25"/>
        <v>29.3</v>
      </c>
      <c r="AA70" s="100">
        <f t="shared" si="26"/>
        <v>2910.6218487394958</v>
      </c>
      <c r="AB70" s="37">
        <v>11.9</v>
      </c>
      <c r="AC70" s="37">
        <v>11.9</v>
      </c>
      <c r="AD70" s="37">
        <v>13.1</v>
      </c>
      <c r="AE70" s="37">
        <v>2644</v>
      </c>
      <c r="AF70" s="37">
        <v>29.3</v>
      </c>
      <c r="AG70" s="37">
        <v>181.6</v>
      </c>
      <c r="AH70" s="41">
        <v>0</v>
      </c>
      <c r="AI70" s="37">
        <v>0</v>
      </c>
      <c r="AJ70" s="37">
        <v>0</v>
      </c>
      <c r="AK70" s="37">
        <v>0</v>
      </c>
      <c r="AL70" s="37">
        <f t="shared" ref="AL70:AL84" si="36">AJ70/AF70*100</f>
        <v>0</v>
      </c>
      <c r="AM70" s="38">
        <f t="shared" ref="AM70:AM84" si="37">AK70/AG70*100</f>
        <v>0</v>
      </c>
      <c r="AN70" s="37">
        <f>AP70</f>
        <v>29.3</v>
      </c>
      <c r="AO70" s="37">
        <f>AQ70</f>
        <v>181.6</v>
      </c>
      <c r="AP70" s="37">
        <v>29.3</v>
      </c>
      <c r="AQ70" s="37">
        <v>181.6</v>
      </c>
      <c r="AR70" s="37">
        <v>0</v>
      </c>
      <c r="AS70" s="37">
        <v>0</v>
      </c>
      <c r="AT70" s="37">
        <v>0</v>
      </c>
      <c r="AU70" s="37">
        <v>0</v>
      </c>
      <c r="AV70" s="37">
        <v>0</v>
      </c>
      <c r="AW70" s="37">
        <v>0</v>
      </c>
      <c r="AX70" s="37">
        <v>0</v>
      </c>
      <c r="AY70" s="37">
        <v>0</v>
      </c>
      <c r="AZ70" s="37">
        <v>0</v>
      </c>
      <c r="BA70" s="37">
        <f t="shared" ref="BA70:BA101" si="38">AY70/AF70*100</f>
        <v>0</v>
      </c>
      <c r="BB70" s="38">
        <f t="shared" ref="BB70:BB101" si="39">AZ70/AG70*100</f>
        <v>0</v>
      </c>
      <c r="BC70" s="37">
        <v>0</v>
      </c>
      <c r="BD70" s="37">
        <v>0</v>
      </c>
      <c r="BE70" s="37">
        <v>0</v>
      </c>
      <c r="BF70" s="37">
        <v>0</v>
      </c>
      <c r="BG70" s="37">
        <v>0</v>
      </c>
      <c r="BH70" s="37">
        <v>0</v>
      </c>
      <c r="BI70" s="37">
        <v>0</v>
      </c>
      <c r="BJ70" s="37">
        <v>0</v>
      </c>
      <c r="BK70" s="37">
        <f t="shared" si="6"/>
        <v>0</v>
      </c>
      <c r="BL70" s="37">
        <f t="shared" si="7"/>
        <v>0</v>
      </c>
      <c r="BM70" s="37">
        <f t="shared" si="8"/>
        <v>0</v>
      </c>
      <c r="BN70" s="37">
        <f t="shared" si="9"/>
        <v>0</v>
      </c>
    </row>
    <row r="71" spans="1:66" x14ac:dyDescent="0.3">
      <c r="A71">
        <v>1225</v>
      </c>
      <c r="B71">
        <v>19</v>
      </c>
      <c r="C71" t="s">
        <v>289</v>
      </c>
      <c r="D71" t="s">
        <v>25</v>
      </c>
      <c r="E71">
        <v>2</v>
      </c>
      <c r="F71">
        <f>(H71-(H$6+1))*12+12-I$6+I71</f>
        <v>72</v>
      </c>
      <c r="G71" s="93" t="s">
        <v>345</v>
      </c>
      <c r="H71" s="93">
        <v>1993</v>
      </c>
      <c r="I71">
        <v>10</v>
      </c>
      <c r="J71">
        <v>21</v>
      </c>
      <c r="K71">
        <v>32</v>
      </c>
      <c r="L71">
        <v>0.09</v>
      </c>
      <c r="M71">
        <v>8</v>
      </c>
      <c r="N71">
        <v>56</v>
      </c>
      <c r="O71">
        <v>33</v>
      </c>
      <c r="P71">
        <v>15</v>
      </c>
      <c r="Q71">
        <v>13</v>
      </c>
      <c r="R71">
        <v>12</v>
      </c>
      <c r="S71">
        <v>52</v>
      </c>
      <c r="T71">
        <v>100</v>
      </c>
      <c r="U71">
        <v>4</v>
      </c>
      <c r="V71" t="s">
        <v>38</v>
      </c>
      <c r="W71">
        <v>35</v>
      </c>
      <c r="X71">
        <f t="shared" si="35"/>
        <v>13.55677193276739</v>
      </c>
      <c r="Y71">
        <v>2688</v>
      </c>
      <c r="Z71">
        <f t="shared" si="25"/>
        <v>38.799999999999997</v>
      </c>
      <c r="AA71" s="44">
        <f t="shared" si="26"/>
        <v>2919.4172185430461</v>
      </c>
      <c r="AB71">
        <v>14.6</v>
      </c>
      <c r="AC71">
        <v>15.1</v>
      </c>
      <c r="AD71">
        <v>16.399999999999999</v>
      </c>
      <c r="AE71">
        <v>1822</v>
      </c>
      <c r="AF71">
        <v>30.6</v>
      </c>
      <c r="AG71">
        <v>240.7</v>
      </c>
      <c r="AH71" s="35">
        <v>11.3</v>
      </c>
      <c r="AI71">
        <v>822</v>
      </c>
      <c r="AJ71">
        <v>8.1999999999999993</v>
      </c>
      <c r="AK71">
        <v>61.2</v>
      </c>
      <c r="AL71">
        <f t="shared" si="36"/>
        <v>26.797385620915033</v>
      </c>
      <c r="AM71" s="36">
        <f t="shared" si="37"/>
        <v>25.425841296219364</v>
      </c>
      <c r="AN71">
        <f t="shared" ref="AN71:AO75" si="40">AP71-AP70</f>
        <v>9.4999999999999964</v>
      </c>
      <c r="AO71">
        <f t="shared" si="40"/>
        <v>120.20000000000002</v>
      </c>
      <c r="AP71">
        <v>38.799999999999997</v>
      </c>
      <c r="AQ71">
        <v>301.8</v>
      </c>
      <c r="AR71">
        <v>3</v>
      </c>
      <c r="AS71">
        <v>1.58</v>
      </c>
      <c r="AT71">
        <v>4.8</v>
      </c>
      <c r="AU71">
        <v>20</v>
      </c>
      <c r="AV71">
        <v>8.8000000000000007</v>
      </c>
      <c r="AW71">
        <v>5.3</v>
      </c>
      <c r="AX71">
        <v>44</v>
      </c>
      <c r="AY71">
        <v>0.1</v>
      </c>
      <c r="AZ71">
        <v>0.6</v>
      </c>
      <c r="BA71">
        <f t="shared" si="38"/>
        <v>0.32679738562091504</v>
      </c>
      <c r="BB71" s="36">
        <f t="shared" si="39"/>
        <v>0.24927295388450355</v>
      </c>
      <c r="BC71">
        <v>0</v>
      </c>
      <c r="BD71">
        <v>0</v>
      </c>
      <c r="BE71">
        <v>0</v>
      </c>
      <c r="BF71">
        <v>0</v>
      </c>
      <c r="BG71">
        <v>0</v>
      </c>
      <c r="BH71">
        <v>0</v>
      </c>
      <c r="BI71">
        <v>0</v>
      </c>
      <c r="BJ71">
        <v>0</v>
      </c>
      <c r="BK71">
        <f t="shared" ref="BK71:BK127" si="41">AW71+BC71</f>
        <v>5.3</v>
      </c>
      <c r="BL71">
        <f t="shared" ref="BL71:BL127" si="42">AX71+BD71</f>
        <v>44</v>
      </c>
      <c r="BM71">
        <f t="shared" ref="BM71:BM127" si="43">AY71+BE71</f>
        <v>0.1</v>
      </c>
      <c r="BN71">
        <f t="shared" ref="BN71:BN127" si="44">AZ71+BF71</f>
        <v>0.6</v>
      </c>
    </row>
    <row r="72" spans="1:66" x14ac:dyDescent="0.3">
      <c r="A72">
        <v>1225</v>
      </c>
      <c r="B72">
        <v>19</v>
      </c>
      <c r="C72" t="s">
        <v>289</v>
      </c>
      <c r="D72" t="s">
        <v>25</v>
      </c>
      <c r="E72">
        <v>3</v>
      </c>
      <c r="F72">
        <f>(H72-(H$6+1))*12+12-I$6+I72</f>
        <v>171</v>
      </c>
      <c r="G72" s="93" t="s">
        <v>355</v>
      </c>
      <c r="H72" s="93">
        <v>2002</v>
      </c>
      <c r="I72">
        <v>1</v>
      </c>
      <c r="J72">
        <v>16</v>
      </c>
      <c r="K72">
        <v>40</v>
      </c>
      <c r="L72">
        <v>0.09</v>
      </c>
      <c r="M72">
        <v>8</v>
      </c>
      <c r="N72">
        <v>56</v>
      </c>
      <c r="O72">
        <v>33</v>
      </c>
      <c r="P72">
        <v>15</v>
      </c>
      <c r="Q72">
        <v>13</v>
      </c>
      <c r="R72">
        <v>12</v>
      </c>
      <c r="S72">
        <v>52</v>
      </c>
      <c r="T72">
        <v>100</v>
      </c>
      <c r="U72">
        <v>4</v>
      </c>
      <c r="V72" t="s">
        <v>38</v>
      </c>
      <c r="W72">
        <v>34</v>
      </c>
      <c r="X72">
        <f t="shared" si="35"/>
        <v>18.24031841245197</v>
      </c>
      <c r="Y72">
        <v>1879</v>
      </c>
      <c r="Z72">
        <f t="shared" si="25"/>
        <v>40.799999999999997</v>
      </c>
      <c r="AA72" s="44">
        <f t="shared" si="26"/>
        <v>2000.2258064516129</v>
      </c>
      <c r="AB72">
        <v>19.3</v>
      </c>
      <c r="AC72">
        <v>18.600000000000001</v>
      </c>
      <c r="AD72">
        <v>19.8</v>
      </c>
      <c r="AE72">
        <v>956</v>
      </c>
      <c r="AF72">
        <v>28</v>
      </c>
      <c r="AG72">
        <v>266.60000000000002</v>
      </c>
      <c r="AH72" s="35">
        <v>13.7</v>
      </c>
      <c r="AI72">
        <v>867</v>
      </c>
      <c r="AJ72">
        <v>12.8</v>
      </c>
      <c r="AK72">
        <v>111.8</v>
      </c>
      <c r="AL72">
        <f t="shared" si="36"/>
        <v>45.714285714285715</v>
      </c>
      <c r="AM72" s="36">
        <f t="shared" si="37"/>
        <v>41.935483870967737</v>
      </c>
      <c r="AN72">
        <f t="shared" si="40"/>
        <v>10.300000000000004</v>
      </c>
      <c r="AO72">
        <f t="shared" si="40"/>
        <v>137.80000000000001</v>
      </c>
      <c r="AP72">
        <v>49.1</v>
      </c>
      <c r="AQ72">
        <v>439.6</v>
      </c>
      <c r="AR72">
        <v>2.8</v>
      </c>
      <c r="AS72">
        <v>1.29</v>
      </c>
      <c r="AT72">
        <v>3.7</v>
      </c>
      <c r="AU72">
        <v>17.2</v>
      </c>
      <c r="AV72">
        <v>5.8</v>
      </c>
      <c r="AW72">
        <v>12.1</v>
      </c>
      <c r="AX72">
        <v>56</v>
      </c>
      <c r="AY72">
        <v>0.6</v>
      </c>
      <c r="AZ72">
        <v>5.6</v>
      </c>
      <c r="BA72">
        <f t="shared" si="38"/>
        <v>2.1428571428571428</v>
      </c>
      <c r="BB72" s="36">
        <f t="shared" si="39"/>
        <v>2.1005251312828204</v>
      </c>
      <c r="BC72">
        <v>0</v>
      </c>
      <c r="BD72">
        <v>0</v>
      </c>
      <c r="BE72">
        <v>0</v>
      </c>
      <c r="BF72">
        <v>0</v>
      </c>
      <c r="BG72">
        <v>0</v>
      </c>
      <c r="BH72">
        <v>0</v>
      </c>
      <c r="BI72">
        <v>0</v>
      </c>
      <c r="BJ72">
        <v>0</v>
      </c>
      <c r="BK72">
        <f t="shared" si="41"/>
        <v>12.1</v>
      </c>
      <c r="BL72">
        <f t="shared" si="42"/>
        <v>56</v>
      </c>
      <c r="BM72">
        <f t="shared" si="43"/>
        <v>0.6</v>
      </c>
      <c r="BN72">
        <f t="shared" si="44"/>
        <v>5.6</v>
      </c>
    </row>
    <row r="73" spans="1:66" x14ac:dyDescent="0.3">
      <c r="A73">
        <v>1225</v>
      </c>
      <c r="B73">
        <v>19</v>
      </c>
      <c r="C73" t="s">
        <v>289</v>
      </c>
      <c r="D73" t="s">
        <v>25</v>
      </c>
      <c r="E73">
        <v>4</v>
      </c>
      <c r="F73">
        <f>(H73-(H$6+1))*12+12-I$6+I73</f>
        <v>239</v>
      </c>
      <c r="G73" s="93" t="s">
        <v>357</v>
      </c>
      <c r="H73" s="93">
        <v>2007</v>
      </c>
      <c r="I73">
        <v>9</v>
      </c>
      <c r="J73">
        <v>21</v>
      </c>
      <c r="K73">
        <v>46</v>
      </c>
      <c r="L73">
        <v>0.09</v>
      </c>
      <c r="M73">
        <v>2</v>
      </c>
      <c r="N73">
        <v>56</v>
      </c>
      <c r="O73">
        <v>33</v>
      </c>
      <c r="P73">
        <v>15</v>
      </c>
      <c r="Q73">
        <v>13</v>
      </c>
      <c r="R73">
        <v>12</v>
      </c>
      <c r="S73">
        <v>52</v>
      </c>
      <c r="T73">
        <v>100</v>
      </c>
      <c r="U73">
        <v>4</v>
      </c>
      <c r="V73" t="s">
        <v>38</v>
      </c>
      <c r="W73">
        <v>32</v>
      </c>
      <c r="X73">
        <f t="shared" si="35"/>
        <v>20.930073388690225</v>
      </c>
      <c r="Y73">
        <v>1523</v>
      </c>
      <c r="Z73">
        <f t="shared" si="25"/>
        <v>31.299999999999997</v>
      </c>
      <c r="AA73" s="44">
        <f t="shared" si="26"/>
        <v>1608.4744897959181</v>
      </c>
      <c r="AB73">
        <v>20.7</v>
      </c>
      <c r="AC73">
        <v>19.600000000000001</v>
      </c>
      <c r="AD73">
        <v>20.7</v>
      </c>
      <c r="AE73">
        <v>389</v>
      </c>
      <c r="AF73">
        <v>13.1</v>
      </c>
      <c r="AG73">
        <v>130.30000000000001</v>
      </c>
      <c r="AH73" s="35">
        <v>20.2</v>
      </c>
      <c r="AI73">
        <v>567</v>
      </c>
      <c r="AJ73">
        <v>18.2</v>
      </c>
      <c r="AK73">
        <v>179</v>
      </c>
      <c r="AL73">
        <f t="shared" si="36"/>
        <v>138.93129770992368</v>
      </c>
      <c r="AM73" s="36">
        <f t="shared" si="37"/>
        <v>137.37528779739063</v>
      </c>
      <c r="AN73">
        <f t="shared" si="40"/>
        <v>3.2999999999999972</v>
      </c>
      <c r="AO73">
        <f t="shared" si="40"/>
        <v>42.599999999999966</v>
      </c>
      <c r="AP73">
        <v>52.4</v>
      </c>
      <c r="AQ73">
        <v>482.2</v>
      </c>
      <c r="AR73">
        <v>1.8</v>
      </c>
      <c r="AS73">
        <v>0.55000000000000004</v>
      </c>
      <c r="AT73">
        <v>1.9</v>
      </c>
      <c r="AU73">
        <v>7.1</v>
      </c>
      <c r="AV73">
        <v>2.5</v>
      </c>
      <c r="AW73">
        <v>0</v>
      </c>
      <c r="AX73">
        <v>0</v>
      </c>
      <c r="AY73">
        <v>0</v>
      </c>
      <c r="AZ73">
        <v>0</v>
      </c>
      <c r="BA73">
        <f t="shared" si="38"/>
        <v>0</v>
      </c>
      <c r="BB73" s="36">
        <f t="shared" si="39"/>
        <v>0</v>
      </c>
      <c r="BC73">
        <v>19.2</v>
      </c>
      <c r="BD73">
        <v>189</v>
      </c>
      <c r="BE73">
        <v>5.5</v>
      </c>
      <c r="BF73">
        <v>52.7</v>
      </c>
      <c r="BG73">
        <v>20.7</v>
      </c>
      <c r="BH73">
        <v>378</v>
      </c>
      <c r="BI73">
        <v>12.7</v>
      </c>
      <c r="BJ73">
        <v>126.2</v>
      </c>
      <c r="BK73">
        <f t="shared" si="41"/>
        <v>19.2</v>
      </c>
      <c r="BL73">
        <f t="shared" si="42"/>
        <v>189</v>
      </c>
      <c r="BM73">
        <f t="shared" si="43"/>
        <v>5.5</v>
      </c>
      <c r="BN73">
        <f t="shared" si="44"/>
        <v>52.7</v>
      </c>
    </row>
    <row r="74" spans="1:66" x14ac:dyDescent="0.3">
      <c r="A74">
        <v>1225</v>
      </c>
      <c r="B74">
        <v>19</v>
      </c>
      <c r="C74" t="s">
        <v>289</v>
      </c>
      <c r="D74" t="s">
        <v>25</v>
      </c>
      <c r="E74">
        <v>5</v>
      </c>
      <c r="F74">
        <f>(H74-(H$6+1))*12+12-I$6+I74</f>
        <v>275</v>
      </c>
      <c r="G74" s="93" t="s">
        <v>358</v>
      </c>
      <c r="H74" s="93">
        <v>2010</v>
      </c>
      <c r="I74">
        <v>9</v>
      </c>
      <c r="J74">
        <v>24</v>
      </c>
      <c r="K74">
        <v>49</v>
      </c>
      <c r="L74">
        <v>3.5659999999999997E-2</v>
      </c>
      <c r="M74">
        <v>2</v>
      </c>
      <c r="N74">
        <v>56</v>
      </c>
      <c r="O74">
        <v>33</v>
      </c>
      <c r="P74">
        <v>15</v>
      </c>
      <c r="Q74">
        <v>13</v>
      </c>
      <c r="R74">
        <v>12</v>
      </c>
      <c r="S74">
        <v>52</v>
      </c>
      <c r="T74">
        <v>100</v>
      </c>
      <c r="U74">
        <v>4</v>
      </c>
      <c r="V74" t="s">
        <v>38</v>
      </c>
      <c r="W74">
        <v>31</v>
      </c>
      <c r="X74">
        <f t="shared" si="35"/>
        <v>29.11410024486112</v>
      </c>
      <c r="Y74">
        <v>1065</v>
      </c>
      <c r="Z74">
        <f t="shared" ref="Z74:Z105" si="45">SUM(AF74,AJ74)</f>
        <v>31.7</v>
      </c>
      <c r="AA74" s="44">
        <f t="shared" ref="AA74:AA105" si="46">AD74*Y74/AC74</f>
        <v>1113.1658291457288</v>
      </c>
      <c r="AB74">
        <v>21.5</v>
      </c>
      <c r="AC74">
        <v>19.899999999999999</v>
      </c>
      <c r="AD74">
        <v>20.8</v>
      </c>
      <c r="AE74">
        <v>729</v>
      </c>
      <c r="AF74">
        <v>26.4</v>
      </c>
      <c r="AG74">
        <v>262.89999999999998</v>
      </c>
      <c r="AH74" s="35">
        <v>20</v>
      </c>
      <c r="AI74">
        <v>168</v>
      </c>
      <c r="AJ74">
        <v>5.3</v>
      </c>
      <c r="AK74">
        <v>51.6</v>
      </c>
      <c r="AL74">
        <f t="shared" si="36"/>
        <v>20.075757575757578</v>
      </c>
      <c r="AM74" s="36">
        <f t="shared" si="37"/>
        <v>19.627234689996197</v>
      </c>
      <c r="AN74">
        <f t="shared" si="40"/>
        <v>18.500000000000007</v>
      </c>
      <c r="AO74">
        <f t="shared" si="40"/>
        <v>184.2</v>
      </c>
      <c r="AP74">
        <v>70.900000000000006</v>
      </c>
      <c r="AQ74">
        <v>666.4</v>
      </c>
      <c r="AR74">
        <v>2.5</v>
      </c>
      <c r="AS74">
        <v>0.31</v>
      </c>
      <c r="AT74">
        <v>2.2999999999999998</v>
      </c>
      <c r="AU74">
        <v>3.2</v>
      </c>
      <c r="AV74">
        <v>2.4</v>
      </c>
      <c r="AW74">
        <v>18.899999999999999</v>
      </c>
      <c r="AX74">
        <v>84</v>
      </c>
      <c r="AY74">
        <v>2.4</v>
      </c>
      <c r="AZ74">
        <v>23.2</v>
      </c>
      <c r="BA74">
        <f t="shared" si="38"/>
        <v>9.0909090909090917</v>
      </c>
      <c r="BB74" s="36">
        <f t="shared" si="39"/>
        <v>8.8246481551920883</v>
      </c>
      <c r="BC74">
        <v>0</v>
      </c>
      <c r="BD74">
        <v>0</v>
      </c>
      <c r="BE74">
        <v>0</v>
      </c>
      <c r="BF74">
        <v>0</v>
      </c>
      <c r="BG74">
        <v>20.9</v>
      </c>
      <c r="BH74">
        <v>84</v>
      </c>
      <c r="BI74">
        <v>2.9</v>
      </c>
      <c r="BJ74">
        <v>28.4</v>
      </c>
      <c r="BK74">
        <f t="shared" si="41"/>
        <v>18.899999999999999</v>
      </c>
      <c r="BL74">
        <f t="shared" si="42"/>
        <v>84</v>
      </c>
      <c r="BM74">
        <f t="shared" si="43"/>
        <v>2.4</v>
      </c>
      <c r="BN74">
        <f t="shared" si="44"/>
        <v>23.2</v>
      </c>
    </row>
    <row r="75" spans="1:66" s="39" customFormat="1" ht="15" thickBot="1" x14ac:dyDescent="0.35">
      <c r="A75" s="39">
        <v>1225</v>
      </c>
      <c r="B75" s="39">
        <v>19</v>
      </c>
      <c r="C75" s="39" t="s">
        <v>289</v>
      </c>
      <c r="D75" t="s">
        <v>25</v>
      </c>
      <c r="E75" s="39">
        <v>6</v>
      </c>
      <c r="F75">
        <f>(H75-(H$6+1))*12+12-I$6+I75</f>
        <v>398</v>
      </c>
      <c r="G75" s="95" t="s">
        <v>359</v>
      </c>
      <c r="H75" s="95">
        <v>2020</v>
      </c>
      <c r="I75" s="39">
        <v>12</v>
      </c>
      <c r="J75" s="39">
        <v>17</v>
      </c>
      <c r="K75" s="39">
        <v>59</v>
      </c>
      <c r="L75" s="39">
        <v>3.5659999999999997E-2</v>
      </c>
      <c r="M75" s="39">
        <v>2</v>
      </c>
      <c r="N75" s="39">
        <v>56</v>
      </c>
      <c r="O75" s="39">
        <v>33</v>
      </c>
      <c r="P75" s="39">
        <v>15</v>
      </c>
      <c r="Q75" s="39">
        <v>13</v>
      </c>
      <c r="R75" s="39">
        <v>12</v>
      </c>
      <c r="S75" s="39">
        <v>52</v>
      </c>
      <c r="T75" s="39">
        <v>100</v>
      </c>
      <c r="U75" s="39">
        <v>4</v>
      </c>
      <c r="V75" s="39" t="s">
        <v>38</v>
      </c>
      <c r="W75" s="39">
        <v>28</v>
      </c>
      <c r="X75" s="39">
        <f t="shared" si="35"/>
        <v>31.613015059432172</v>
      </c>
      <c r="Y75" s="39">
        <v>981</v>
      </c>
      <c r="Z75" s="39">
        <f t="shared" si="45"/>
        <v>32.5</v>
      </c>
      <c r="AA75" s="99">
        <f t="shared" si="46"/>
        <v>1009.7121951219514</v>
      </c>
      <c r="AB75" s="39">
        <v>25.4</v>
      </c>
      <c r="AC75" s="39">
        <v>20.5</v>
      </c>
      <c r="AD75" s="39">
        <v>21.1</v>
      </c>
      <c r="AE75" s="39">
        <v>477</v>
      </c>
      <c r="AF75" s="39">
        <v>24.1</v>
      </c>
      <c r="AG75" s="39">
        <v>239</v>
      </c>
      <c r="AH75" s="42">
        <v>20.6</v>
      </c>
      <c r="AI75" s="39">
        <v>252</v>
      </c>
      <c r="AJ75" s="39">
        <v>8.4</v>
      </c>
      <c r="AK75" s="39">
        <v>82.5</v>
      </c>
      <c r="AL75">
        <f t="shared" si="36"/>
        <v>34.854771784232362</v>
      </c>
      <c r="AM75" s="36">
        <f t="shared" si="37"/>
        <v>34.518828451882847</v>
      </c>
      <c r="AN75">
        <f t="shared" si="40"/>
        <v>6.0999999999999943</v>
      </c>
      <c r="AO75">
        <f t="shared" si="40"/>
        <v>58.600000000000023</v>
      </c>
      <c r="AP75" s="39">
        <v>77</v>
      </c>
      <c r="AQ75" s="39">
        <v>725</v>
      </c>
      <c r="AR75" s="39">
        <v>2.4</v>
      </c>
      <c r="AS75" s="39">
        <v>0.61</v>
      </c>
      <c r="AT75" s="39">
        <v>2.1</v>
      </c>
      <c r="AU75" s="39">
        <v>5.9</v>
      </c>
      <c r="AV75" s="39">
        <v>2</v>
      </c>
      <c r="AW75" s="39">
        <v>0</v>
      </c>
      <c r="AX75" s="39">
        <v>0</v>
      </c>
      <c r="AY75" s="39">
        <v>0</v>
      </c>
      <c r="AZ75" s="39">
        <v>0</v>
      </c>
      <c r="BA75">
        <f t="shared" si="38"/>
        <v>0</v>
      </c>
      <c r="BB75" s="36">
        <f t="shared" si="39"/>
        <v>0</v>
      </c>
      <c r="BC75" s="39">
        <v>0</v>
      </c>
      <c r="BD75" s="39">
        <v>0</v>
      </c>
      <c r="BE75" s="39">
        <v>0</v>
      </c>
      <c r="BF75" s="39">
        <v>0</v>
      </c>
      <c r="BG75" s="39">
        <v>20.6</v>
      </c>
      <c r="BH75" s="39">
        <v>252</v>
      </c>
      <c r="BI75" s="39">
        <v>8.4</v>
      </c>
      <c r="BJ75" s="39">
        <v>82.5</v>
      </c>
      <c r="BK75" s="39">
        <f t="shared" si="41"/>
        <v>0</v>
      </c>
      <c r="BL75" s="39">
        <f t="shared" si="42"/>
        <v>0</v>
      </c>
      <c r="BM75" s="39">
        <f t="shared" si="43"/>
        <v>0</v>
      </c>
      <c r="BN75" s="39">
        <f t="shared" si="44"/>
        <v>0</v>
      </c>
    </row>
    <row r="76" spans="1:66" s="37" customFormat="1" x14ac:dyDescent="0.3">
      <c r="A76" s="37">
        <v>1225</v>
      </c>
      <c r="B76" s="37">
        <v>20</v>
      </c>
      <c r="C76" s="37" t="s">
        <v>289</v>
      </c>
      <c r="D76" t="s">
        <v>26</v>
      </c>
      <c r="E76" s="37">
        <v>1</v>
      </c>
      <c r="F76" s="98">
        <v>1</v>
      </c>
      <c r="G76" s="96" t="s">
        <v>354</v>
      </c>
      <c r="H76" s="96">
        <v>1987</v>
      </c>
      <c r="I76" s="37">
        <v>11</v>
      </c>
      <c r="J76" s="37">
        <v>18</v>
      </c>
      <c r="K76" s="37">
        <v>26</v>
      </c>
      <c r="L76" s="37">
        <v>0.09</v>
      </c>
      <c r="M76" s="37">
        <v>2</v>
      </c>
      <c r="N76" s="37">
        <v>56</v>
      </c>
      <c r="O76" s="37">
        <v>33</v>
      </c>
      <c r="P76" s="37">
        <v>15</v>
      </c>
      <c r="Q76" s="37">
        <v>13</v>
      </c>
      <c r="R76" s="37">
        <v>12</v>
      </c>
      <c r="S76" s="37">
        <v>52</v>
      </c>
      <c r="T76" s="37">
        <v>100</v>
      </c>
      <c r="U76" s="37">
        <v>4</v>
      </c>
      <c r="V76" s="37" t="s">
        <v>38</v>
      </c>
      <c r="W76" s="37">
        <v>33</v>
      </c>
      <c r="X76" s="37">
        <f t="shared" si="35"/>
        <v>10.434746450240183</v>
      </c>
      <c r="Y76" s="37">
        <v>2900</v>
      </c>
      <c r="Z76" s="37">
        <f t="shared" si="45"/>
        <v>24.8</v>
      </c>
      <c r="AA76" s="100">
        <f t="shared" si="46"/>
        <v>3378.6407766990287</v>
      </c>
      <c r="AB76" s="37">
        <v>10.4</v>
      </c>
      <c r="AC76" s="37">
        <v>10.3</v>
      </c>
      <c r="AD76" s="37">
        <v>12</v>
      </c>
      <c r="AE76" s="37">
        <v>2900</v>
      </c>
      <c r="AF76" s="37">
        <v>24.8</v>
      </c>
      <c r="AG76" s="37">
        <v>135.5</v>
      </c>
      <c r="AH76" s="41">
        <v>0</v>
      </c>
      <c r="AI76" s="37">
        <v>0</v>
      </c>
      <c r="AJ76" s="37">
        <v>0</v>
      </c>
      <c r="AK76" s="37">
        <v>0</v>
      </c>
      <c r="AL76" s="37">
        <f t="shared" si="36"/>
        <v>0</v>
      </c>
      <c r="AM76" s="38">
        <f t="shared" si="37"/>
        <v>0</v>
      </c>
      <c r="AN76" s="37">
        <f>AP76</f>
        <v>24.8</v>
      </c>
      <c r="AO76" s="37">
        <f>AQ76</f>
        <v>135.5</v>
      </c>
      <c r="AP76" s="37">
        <v>24.8</v>
      </c>
      <c r="AQ76" s="37">
        <v>135.5</v>
      </c>
      <c r="AR76" s="37">
        <v>0</v>
      </c>
      <c r="AS76" s="37">
        <v>0</v>
      </c>
      <c r="AT76" s="37">
        <v>0</v>
      </c>
      <c r="AU76" s="37">
        <v>0</v>
      </c>
      <c r="AV76" s="37">
        <v>0</v>
      </c>
      <c r="AW76" s="37">
        <v>0</v>
      </c>
      <c r="AX76" s="37">
        <v>0</v>
      </c>
      <c r="AY76" s="37">
        <v>0</v>
      </c>
      <c r="AZ76" s="37">
        <v>0</v>
      </c>
      <c r="BA76" s="37">
        <f t="shared" si="38"/>
        <v>0</v>
      </c>
      <c r="BB76" s="38">
        <f t="shared" si="39"/>
        <v>0</v>
      </c>
      <c r="BC76" s="37">
        <v>0</v>
      </c>
      <c r="BD76" s="37">
        <v>0</v>
      </c>
      <c r="BE76" s="37">
        <v>0</v>
      </c>
      <c r="BF76" s="37">
        <v>0</v>
      </c>
      <c r="BG76" s="37">
        <v>0</v>
      </c>
      <c r="BH76" s="37">
        <v>0</v>
      </c>
      <c r="BI76" s="37">
        <v>0</v>
      </c>
      <c r="BJ76" s="37">
        <v>0</v>
      </c>
      <c r="BK76" s="37">
        <f t="shared" si="41"/>
        <v>0</v>
      </c>
      <c r="BL76" s="37">
        <f t="shared" si="42"/>
        <v>0</v>
      </c>
      <c r="BM76" s="37">
        <f t="shared" si="43"/>
        <v>0</v>
      </c>
      <c r="BN76" s="37">
        <f t="shared" si="44"/>
        <v>0</v>
      </c>
    </row>
    <row r="77" spans="1:66" x14ac:dyDescent="0.3">
      <c r="A77">
        <v>1225</v>
      </c>
      <c r="B77">
        <v>20</v>
      </c>
      <c r="C77" t="s">
        <v>289</v>
      </c>
      <c r="D77" t="s">
        <v>26</v>
      </c>
      <c r="E77">
        <v>2</v>
      </c>
      <c r="F77">
        <f>(H77-(H$6+1))*12+12-I$6+I77</f>
        <v>72</v>
      </c>
      <c r="G77" s="93" t="s">
        <v>345</v>
      </c>
      <c r="H77" s="93">
        <v>1993</v>
      </c>
      <c r="I77">
        <v>10</v>
      </c>
      <c r="J77">
        <v>21</v>
      </c>
      <c r="K77">
        <v>32</v>
      </c>
      <c r="L77">
        <v>0.09</v>
      </c>
      <c r="M77">
        <v>8</v>
      </c>
      <c r="N77">
        <v>56</v>
      </c>
      <c r="O77">
        <v>33</v>
      </c>
      <c r="P77">
        <v>15</v>
      </c>
      <c r="Q77">
        <v>13</v>
      </c>
      <c r="R77">
        <v>12</v>
      </c>
      <c r="S77">
        <v>52</v>
      </c>
      <c r="T77">
        <v>100</v>
      </c>
      <c r="U77">
        <v>4</v>
      </c>
      <c r="V77" t="s">
        <v>38</v>
      </c>
      <c r="W77">
        <v>33</v>
      </c>
      <c r="X77">
        <f t="shared" si="35"/>
        <v>12.266288582343483</v>
      </c>
      <c r="Y77">
        <v>2911</v>
      </c>
      <c r="Z77">
        <f t="shared" si="45"/>
        <v>34.5</v>
      </c>
      <c r="AA77" s="44">
        <f t="shared" si="46"/>
        <v>3407.4496124031007</v>
      </c>
      <c r="AB77">
        <v>13.3</v>
      </c>
      <c r="AC77">
        <v>12.9</v>
      </c>
      <c r="AD77">
        <v>15.1</v>
      </c>
      <c r="AE77">
        <v>1933</v>
      </c>
      <c r="AF77">
        <v>27</v>
      </c>
      <c r="AG77">
        <v>181.3</v>
      </c>
      <c r="AH77" s="35">
        <v>9.9</v>
      </c>
      <c r="AI77">
        <v>967</v>
      </c>
      <c r="AJ77">
        <v>7.5</v>
      </c>
      <c r="AK77">
        <v>43.4</v>
      </c>
      <c r="AL77">
        <f t="shared" si="36"/>
        <v>27.777777777777779</v>
      </c>
      <c r="AM77" s="36">
        <f t="shared" si="37"/>
        <v>23.938223938223935</v>
      </c>
      <c r="AN77">
        <f t="shared" ref="AN77:AO81" si="47">AP77-AP76</f>
        <v>9.5999999999999979</v>
      </c>
      <c r="AO77">
        <f t="shared" si="47"/>
        <v>89.300000000000011</v>
      </c>
      <c r="AP77">
        <v>34.4</v>
      </c>
      <c r="AQ77">
        <v>224.8</v>
      </c>
      <c r="AR77">
        <v>3.1</v>
      </c>
      <c r="AS77">
        <v>1.61</v>
      </c>
      <c r="AT77">
        <v>5.6</v>
      </c>
      <c r="AU77">
        <v>14.9</v>
      </c>
      <c r="AV77">
        <v>8.8000000000000007</v>
      </c>
      <c r="AW77">
        <v>4.0999999999999996</v>
      </c>
      <c r="AX77">
        <v>11</v>
      </c>
      <c r="AY77">
        <v>0</v>
      </c>
      <c r="AZ77">
        <v>0.1</v>
      </c>
      <c r="BA77">
        <f t="shared" si="38"/>
        <v>0</v>
      </c>
      <c r="BB77" s="36">
        <f t="shared" si="39"/>
        <v>5.5157198014340873E-2</v>
      </c>
      <c r="BC77">
        <v>0</v>
      </c>
      <c r="BD77">
        <v>0</v>
      </c>
      <c r="BE77">
        <v>0</v>
      </c>
      <c r="BF77">
        <v>0</v>
      </c>
      <c r="BG77">
        <v>0</v>
      </c>
      <c r="BH77">
        <v>0</v>
      </c>
      <c r="BI77">
        <v>0</v>
      </c>
      <c r="BJ77">
        <v>0</v>
      </c>
      <c r="BK77">
        <f t="shared" si="41"/>
        <v>4.0999999999999996</v>
      </c>
      <c r="BL77">
        <f t="shared" si="42"/>
        <v>11</v>
      </c>
      <c r="BM77">
        <f t="shared" si="43"/>
        <v>0</v>
      </c>
      <c r="BN77">
        <f t="shared" si="44"/>
        <v>0.1</v>
      </c>
    </row>
    <row r="78" spans="1:66" x14ac:dyDescent="0.3">
      <c r="A78">
        <v>1225</v>
      </c>
      <c r="B78">
        <v>20</v>
      </c>
      <c r="C78" t="s">
        <v>289</v>
      </c>
      <c r="D78" t="s">
        <v>26</v>
      </c>
      <c r="E78">
        <v>3</v>
      </c>
      <c r="F78">
        <f>(H78-(H$6+1))*12+12-I$6+I78</f>
        <v>171</v>
      </c>
      <c r="G78" s="93" t="s">
        <v>349</v>
      </c>
      <c r="H78" s="93">
        <v>2002</v>
      </c>
      <c r="I78">
        <v>1</v>
      </c>
      <c r="J78">
        <v>15</v>
      </c>
      <c r="K78">
        <v>40</v>
      </c>
      <c r="L78">
        <v>0.09</v>
      </c>
      <c r="M78">
        <v>8</v>
      </c>
      <c r="N78">
        <v>56</v>
      </c>
      <c r="O78">
        <v>33</v>
      </c>
      <c r="P78">
        <v>15</v>
      </c>
      <c r="Q78">
        <v>13</v>
      </c>
      <c r="R78">
        <v>12</v>
      </c>
      <c r="S78">
        <v>52</v>
      </c>
      <c r="T78">
        <v>100</v>
      </c>
      <c r="U78">
        <v>4</v>
      </c>
      <c r="V78" t="s">
        <v>38</v>
      </c>
      <c r="W78">
        <v>32</v>
      </c>
      <c r="X78">
        <f t="shared" si="35"/>
        <v>16.822974459504795</v>
      </c>
      <c r="Y78">
        <v>2011</v>
      </c>
      <c r="Z78">
        <f t="shared" si="45"/>
        <v>37.1</v>
      </c>
      <c r="AA78" s="44">
        <f t="shared" si="46"/>
        <v>2117.4647058823525</v>
      </c>
      <c r="AB78">
        <v>17.100000000000001</v>
      </c>
      <c r="AC78">
        <v>17</v>
      </c>
      <c r="AD78">
        <v>17.899999999999999</v>
      </c>
      <c r="AE78">
        <v>1111</v>
      </c>
      <c r="AF78">
        <v>25.6</v>
      </c>
      <c r="AG78">
        <v>225.3</v>
      </c>
      <c r="AH78" s="35">
        <v>13.4</v>
      </c>
      <c r="AI78">
        <v>822</v>
      </c>
      <c r="AJ78">
        <v>11.5</v>
      </c>
      <c r="AK78">
        <v>95.3</v>
      </c>
      <c r="AL78">
        <f t="shared" si="36"/>
        <v>44.921875</v>
      </c>
      <c r="AM78" s="36">
        <f t="shared" si="37"/>
        <v>42.299156679982239</v>
      </c>
      <c r="AN78">
        <f t="shared" si="47"/>
        <v>10.300000000000004</v>
      </c>
      <c r="AO78">
        <f t="shared" si="47"/>
        <v>139.30000000000001</v>
      </c>
      <c r="AP78">
        <v>44.7</v>
      </c>
      <c r="AQ78">
        <v>364.1</v>
      </c>
      <c r="AR78">
        <v>2.9</v>
      </c>
      <c r="AS78">
        <v>1.28</v>
      </c>
      <c r="AT78">
        <v>4.0999999999999996</v>
      </c>
      <c r="AU78">
        <v>17.399999999999999</v>
      </c>
      <c r="AV78">
        <v>7.4</v>
      </c>
      <c r="AW78">
        <v>11.5</v>
      </c>
      <c r="AX78">
        <v>78</v>
      </c>
      <c r="AY78">
        <v>0.8</v>
      </c>
      <c r="AZ78">
        <v>6.5</v>
      </c>
      <c r="BA78">
        <f t="shared" si="38"/>
        <v>3.125</v>
      </c>
      <c r="BB78" s="36">
        <f t="shared" si="39"/>
        <v>2.8850421660008876</v>
      </c>
      <c r="BC78">
        <v>0</v>
      </c>
      <c r="BD78">
        <v>0</v>
      </c>
      <c r="BE78">
        <v>0</v>
      </c>
      <c r="BF78">
        <v>0</v>
      </c>
      <c r="BG78">
        <v>0</v>
      </c>
      <c r="BH78">
        <v>0</v>
      </c>
      <c r="BI78">
        <v>0</v>
      </c>
      <c r="BJ78">
        <v>0</v>
      </c>
      <c r="BK78">
        <f t="shared" si="41"/>
        <v>11.5</v>
      </c>
      <c r="BL78">
        <f t="shared" si="42"/>
        <v>78</v>
      </c>
      <c r="BM78">
        <f t="shared" si="43"/>
        <v>0.8</v>
      </c>
      <c r="BN78">
        <f t="shared" si="44"/>
        <v>6.5</v>
      </c>
    </row>
    <row r="79" spans="1:66" x14ac:dyDescent="0.3">
      <c r="A79">
        <v>1225</v>
      </c>
      <c r="B79">
        <v>20</v>
      </c>
      <c r="C79" t="s">
        <v>289</v>
      </c>
      <c r="D79" t="s">
        <v>26</v>
      </c>
      <c r="E79">
        <v>4</v>
      </c>
      <c r="F79">
        <f>(H79-(H$6+1))*12+12-I$6+I79</f>
        <v>239</v>
      </c>
      <c r="G79" s="93" t="s">
        <v>357</v>
      </c>
      <c r="H79" s="93">
        <v>2007</v>
      </c>
      <c r="I79">
        <v>9</v>
      </c>
      <c r="J79">
        <v>21</v>
      </c>
      <c r="K79">
        <v>46</v>
      </c>
      <c r="L79">
        <v>0.09</v>
      </c>
      <c r="M79">
        <v>2</v>
      </c>
      <c r="N79">
        <v>56</v>
      </c>
      <c r="O79">
        <v>33</v>
      </c>
      <c r="P79">
        <v>15</v>
      </c>
      <c r="Q79">
        <v>13</v>
      </c>
      <c r="R79">
        <v>12</v>
      </c>
      <c r="S79">
        <v>52</v>
      </c>
      <c r="T79">
        <v>100</v>
      </c>
      <c r="U79">
        <v>4</v>
      </c>
      <c r="V79" t="s">
        <v>38</v>
      </c>
      <c r="W79">
        <v>32</v>
      </c>
      <c r="X79">
        <f t="shared" si="35"/>
        <v>21.785838903298483</v>
      </c>
      <c r="Y79">
        <v>1344</v>
      </c>
      <c r="Z79">
        <f t="shared" si="45"/>
        <v>31.1</v>
      </c>
      <c r="AA79" s="44">
        <f t="shared" si="46"/>
        <v>1476.1967213114754</v>
      </c>
      <c r="AB79">
        <v>19.100000000000001</v>
      </c>
      <c r="AC79">
        <v>18.3</v>
      </c>
      <c r="AD79">
        <v>20.100000000000001</v>
      </c>
      <c r="AE79">
        <v>878</v>
      </c>
      <c r="AF79">
        <v>25.3</v>
      </c>
      <c r="AG79">
        <v>234</v>
      </c>
      <c r="AH79" s="35">
        <v>17.8</v>
      </c>
      <c r="AI79">
        <v>233</v>
      </c>
      <c r="AJ79">
        <v>5.8</v>
      </c>
      <c r="AK79">
        <v>53.1</v>
      </c>
      <c r="AL79">
        <f t="shared" si="36"/>
        <v>22.92490118577075</v>
      </c>
      <c r="AM79" s="36">
        <f t="shared" si="37"/>
        <v>22.692307692307693</v>
      </c>
      <c r="AN79">
        <f t="shared" si="47"/>
        <v>5.3999999999999986</v>
      </c>
      <c r="AO79">
        <f t="shared" si="47"/>
        <v>61.799999999999955</v>
      </c>
      <c r="AP79">
        <v>50.1</v>
      </c>
      <c r="AQ79">
        <v>425.9</v>
      </c>
      <c r="AR79">
        <v>2.9</v>
      </c>
      <c r="AS79">
        <v>0.91</v>
      </c>
      <c r="AT79">
        <v>3.3</v>
      </c>
      <c r="AU79">
        <v>10.3</v>
      </c>
      <c r="AV79">
        <v>4.0999999999999996</v>
      </c>
      <c r="AW79">
        <v>17.5</v>
      </c>
      <c r="AX79">
        <v>11</v>
      </c>
      <c r="AY79">
        <v>0.3</v>
      </c>
      <c r="AZ79">
        <v>2.4</v>
      </c>
      <c r="BA79">
        <f t="shared" si="38"/>
        <v>1.1857707509881421</v>
      </c>
      <c r="BB79" s="36">
        <f t="shared" si="39"/>
        <v>1.0256410256410255</v>
      </c>
      <c r="BC79">
        <v>14.8</v>
      </c>
      <c r="BD79">
        <v>44</v>
      </c>
      <c r="BE79">
        <v>0.8</v>
      </c>
      <c r="BF79">
        <v>6.6</v>
      </c>
      <c r="BG79">
        <v>18.5</v>
      </c>
      <c r="BH79">
        <v>178</v>
      </c>
      <c r="BI79">
        <v>4.8</v>
      </c>
      <c r="BJ79">
        <v>44.1</v>
      </c>
      <c r="BK79">
        <f t="shared" si="41"/>
        <v>32.299999999999997</v>
      </c>
      <c r="BL79">
        <f t="shared" si="42"/>
        <v>55</v>
      </c>
      <c r="BM79">
        <f t="shared" si="43"/>
        <v>1.1000000000000001</v>
      </c>
      <c r="BN79">
        <f t="shared" si="44"/>
        <v>9</v>
      </c>
    </row>
    <row r="80" spans="1:66" x14ac:dyDescent="0.3">
      <c r="A80">
        <v>1225</v>
      </c>
      <c r="B80">
        <v>20</v>
      </c>
      <c r="C80" t="s">
        <v>289</v>
      </c>
      <c r="D80" t="s">
        <v>26</v>
      </c>
      <c r="E80">
        <v>5</v>
      </c>
      <c r="F80">
        <f>(H80-(H$6+1))*12+12-I$6+I80</f>
        <v>275</v>
      </c>
      <c r="G80" s="93" t="s">
        <v>360</v>
      </c>
      <c r="H80" s="93">
        <v>2010</v>
      </c>
      <c r="I80">
        <v>9</v>
      </c>
      <c r="J80">
        <v>21</v>
      </c>
      <c r="K80">
        <v>49</v>
      </c>
      <c r="L80">
        <v>0.09</v>
      </c>
      <c r="M80">
        <v>2</v>
      </c>
      <c r="N80">
        <v>56</v>
      </c>
      <c r="O80">
        <v>33</v>
      </c>
      <c r="P80">
        <v>15</v>
      </c>
      <c r="Q80">
        <v>13</v>
      </c>
      <c r="R80">
        <v>12</v>
      </c>
      <c r="S80">
        <v>52</v>
      </c>
      <c r="T80">
        <v>100</v>
      </c>
      <c r="U80">
        <v>4</v>
      </c>
      <c r="V80" t="s">
        <v>38</v>
      </c>
      <c r="W80">
        <v>31</v>
      </c>
      <c r="X80">
        <f t="shared" si="35"/>
        <v>26.966098484208622</v>
      </c>
      <c r="Y80">
        <v>921</v>
      </c>
      <c r="Z80">
        <f t="shared" si="45"/>
        <v>27.8</v>
      </c>
      <c r="AA80" s="44">
        <f t="shared" si="46"/>
        <v>1007.7958115183244</v>
      </c>
      <c r="AB80">
        <v>20.100000000000001</v>
      </c>
      <c r="AC80">
        <v>19.100000000000001</v>
      </c>
      <c r="AD80">
        <v>20.9</v>
      </c>
      <c r="AE80">
        <v>833</v>
      </c>
      <c r="AF80">
        <v>26.6</v>
      </c>
      <c r="AG80">
        <v>254.8</v>
      </c>
      <c r="AH80" s="35">
        <v>18.8</v>
      </c>
      <c r="AI80">
        <v>44</v>
      </c>
      <c r="AJ80">
        <v>1.2</v>
      </c>
      <c r="AK80">
        <v>11.5</v>
      </c>
      <c r="AL80">
        <f t="shared" si="36"/>
        <v>4.5112781954887211</v>
      </c>
      <c r="AM80" s="36">
        <f t="shared" si="37"/>
        <v>4.5133437990580845</v>
      </c>
      <c r="AN80">
        <f t="shared" si="47"/>
        <v>2.5</v>
      </c>
      <c r="AO80">
        <f t="shared" si="47"/>
        <v>32.300000000000011</v>
      </c>
      <c r="AP80">
        <v>52.6</v>
      </c>
      <c r="AQ80">
        <v>458.2</v>
      </c>
      <c r="AR80">
        <v>3.1</v>
      </c>
      <c r="AS80">
        <v>0.84</v>
      </c>
      <c r="AT80">
        <v>3.2</v>
      </c>
      <c r="AU80">
        <v>10.8</v>
      </c>
      <c r="AV80">
        <v>4.4000000000000004</v>
      </c>
      <c r="AW80">
        <v>0</v>
      </c>
      <c r="AX80">
        <v>0</v>
      </c>
      <c r="AY80">
        <v>0</v>
      </c>
      <c r="AZ80">
        <v>0</v>
      </c>
      <c r="BA80">
        <f t="shared" si="38"/>
        <v>0</v>
      </c>
      <c r="BB80" s="36">
        <f t="shared" si="39"/>
        <v>0</v>
      </c>
      <c r="BC80">
        <v>17.399999999999999</v>
      </c>
      <c r="BD80">
        <v>33</v>
      </c>
      <c r="BE80">
        <v>0.8</v>
      </c>
      <c r="BF80">
        <v>7.5</v>
      </c>
      <c r="BG80">
        <v>22.2</v>
      </c>
      <c r="BH80">
        <v>11</v>
      </c>
      <c r="BI80">
        <v>0.4</v>
      </c>
      <c r="BJ80">
        <v>4</v>
      </c>
      <c r="BK80">
        <f t="shared" si="41"/>
        <v>17.399999999999999</v>
      </c>
      <c r="BL80">
        <f t="shared" si="42"/>
        <v>33</v>
      </c>
      <c r="BM80">
        <f t="shared" si="43"/>
        <v>0.8</v>
      </c>
      <c r="BN80">
        <f t="shared" si="44"/>
        <v>7.5</v>
      </c>
    </row>
    <row r="81" spans="1:66" s="39" customFormat="1" ht="15" thickBot="1" x14ac:dyDescent="0.35">
      <c r="A81" s="39">
        <v>1225</v>
      </c>
      <c r="B81" s="39">
        <v>20</v>
      </c>
      <c r="C81" s="39" t="s">
        <v>289</v>
      </c>
      <c r="D81" t="s">
        <v>26</v>
      </c>
      <c r="E81" s="39">
        <v>6</v>
      </c>
      <c r="F81">
        <f>(H81-(H$6+1))*12+12-I$6+I81</f>
        <v>398</v>
      </c>
      <c r="G81" s="95" t="s">
        <v>359</v>
      </c>
      <c r="H81" s="95">
        <v>2020</v>
      </c>
      <c r="I81" s="39">
        <v>12</v>
      </c>
      <c r="J81" s="39">
        <v>17</v>
      </c>
      <c r="K81" s="39">
        <v>59</v>
      </c>
      <c r="L81" s="39">
        <v>0.09</v>
      </c>
      <c r="M81" s="39">
        <v>2</v>
      </c>
      <c r="N81" s="39">
        <v>56</v>
      </c>
      <c r="O81" s="39">
        <v>33</v>
      </c>
      <c r="P81" s="39">
        <v>15</v>
      </c>
      <c r="Q81" s="39">
        <v>13</v>
      </c>
      <c r="R81" s="39">
        <v>12</v>
      </c>
      <c r="S81" s="39">
        <v>52</v>
      </c>
      <c r="T81" s="39">
        <v>100</v>
      </c>
      <c r="U81" s="39">
        <v>4</v>
      </c>
      <c r="V81" s="39" t="s">
        <v>38</v>
      </c>
      <c r="W81" s="39">
        <v>29</v>
      </c>
      <c r="X81" s="39">
        <f t="shared" si="35"/>
        <v>28.046425505817517</v>
      </c>
      <c r="Y81" s="39">
        <v>989</v>
      </c>
      <c r="Z81" s="39">
        <f t="shared" si="45"/>
        <v>35</v>
      </c>
      <c r="AA81" s="99">
        <f t="shared" si="46"/>
        <v>1052.0245098039215</v>
      </c>
      <c r="AB81" s="39">
        <v>24</v>
      </c>
      <c r="AC81" s="39">
        <v>20.399999999999999</v>
      </c>
      <c r="AD81" s="39">
        <v>21.7</v>
      </c>
      <c r="AE81" s="39">
        <v>678</v>
      </c>
      <c r="AF81" s="39">
        <v>30.7</v>
      </c>
      <c r="AG81" s="39">
        <v>307.2</v>
      </c>
      <c r="AH81" s="42">
        <v>18.8</v>
      </c>
      <c r="AI81" s="39">
        <v>156</v>
      </c>
      <c r="AJ81" s="39">
        <v>4.3</v>
      </c>
      <c r="AK81" s="39">
        <v>42.7</v>
      </c>
      <c r="AL81">
        <f t="shared" si="36"/>
        <v>14.006514657980457</v>
      </c>
      <c r="AM81" s="36">
        <f t="shared" si="37"/>
        <v>13.899739583333334</v>
      </c>
      <c r="AN81">
        <f t="shared" si="47"/>
        <v>8.5</v>
      </c>
      <c r="AO81">
        <f t="shared" si="47"/>
        <v>95.099999999999966</v>
      </c>
      <c r="AP81" s="39">
        <v>61.1</v>
      </c>
      <c r="AQ81" s="39">
        <v>553.29999999999995</v>
      </c>
      <c r="AR81" s="39">
        <v>3</v>
      </c>
      <c r="AS81" s="39">
        <v>0.85</v>
      </c>
      <c r="AT81" s="39">
        <v>2.8</v>
      </c>
      <c r="AU81" s="39">
        <v>9.5</v>
      </c>
      <c r="AV81" s="39">
        <v>3.2</v>
      </c>
      <c r="AW81" s="39">
        <v>18.8</v>
      </c>
      <c r="AX81" s="39">
        <v>144</v>
      </c>
      <c r="AY81" s="39">
        <v>4</v>
      </c>
      <c r="AZ81" s="39">
        <v>39.4</v>
      </c>
      <c r="BA81">
        <f t="shared" si="38"/>
        <v>13.029315960912053</v>
      </c>
      <c r="BB81" s="36">
        <f t="shared" si="39"/>
        <v>12.825520833333334</v>
      </c>
      <c r="BC81" s="39">
        <v>0</v>
      </c>
      <c r="BD81" s="39">
        <v>0</v>
      </c>
      <c r="BE81" s="39">
        <v>0</v>
      </c>
      <c r="BF81" s="39">
        <v>0</v>
      </c>
      <c r="BG81" s="39">
        <v>19</v>
      </c>
      <c r="BH81" s="39">
        <v>11</v>
      </c>
      <c r="BI81" s="39">
        <v>0.3</v>
      </c>
      <c r="BJ81" s="39">
        <v>3.3</v>
      </c>
      <c r="BK81" s="39">
        <f t="shared" si="41"/>
        <v>18.8</v>
      </c>
      <c r="BL81" s="39">
        <f t="shared" si="42"/>
        <v>144</v>
      </c>
      <c r="BM81" s="39">
        <f t="shared" si="43"/>
        <v>4</v>
      </c>
      <c r="BN81" s="39">
        <f t="shared" si="44"/>
        <v>39.4</v>
      </c>
    </row>
    <row r="82" spans="1:66" s="37" customFormat="1" x14ac:dyDescent="0.3">
      <c r="A82" s="37">
        <v>1225</v>
      </c>
      <c r="B82" s="37">
        <v>21</v>
      </c>
      <c r="C82" s="37" t="s">
        <v>285</v>
      </c>
      <c r="D82" t="s">
        <v>27</v>
      </c>
      <c r="E82" s="37">
        <v>1</v>
      </c>
      <c r="F82" s="98">
        <v>1</v>
      </c>
      <c r="G82" s="96" t="s">
        <v>361</v>
      </c>
      <c r="H82" s="96">
        <v>1987</v>
      </c>
      <c r="I82" s="37">
        <v>10</v>
      </c>
      <c r="J82" s="37">
        <v>22</v>
      </c>
      <c r="K82" s="37">
        <v>26</v>
      </c>
      <c r="L82" s="37">
        <v>0.09</v>
      </c>
      <c r="M82" s="37">
        <v>2</v>
      </c>
      <c r="N82" s="37">
        <v>56</v>
      </c>
      <c r="O82" s="37">
        <v>33</v>
      </c>
      <c r="P82" s="37">
        <v>15</v>
      </c>
      <c r="Q82" s="37">
        <v>13</v>
      </c>
      <c r="R82" s="37">
        <v>12</v>
      </c>
      <c r="S82" s="37">
        <v>52</v>
      </c>
      <c r="T82" s="37">
        <v>100</v>
      </c>
      <c r="U82" s="37">
        <v>4</v>
      </c>
      <c r="V82" s="37" t="s">
        <v>38</v>
      </c>
      <c r="W82" s="37">
        <v>35</v>
      </c>
      <c r="X82" s="37">
        <f t="shared" si="35"/>
        <v>13.352997946050335</v>
      </c>
      <c r="Y82" s="37">
        <v>2078</v>
      </c>
      <c r="Z82" s="37">
        <f t="shared" si="45"/>
        <v>29.1</v>
      </c>
      <c r="AA82" s="100">
        <f t="shared" si="46"/>
        <v>2439.391304347826</v>
      </c>
      <c r="AB82" s="37">
        <v>13.4</v>
      </c>
      <c r="AC82" s="37">
        <v>11.5</v>
      </c>
      <c r="AD82" s="37">
        <v>13.5</v>
      </c>
      <c r="AE82" s="37">
        <v>2078</v>
      </c>
      <c r="AF82" s="37">
        <v>29.1</v>
      </c>
      <c r="AG82" s="37">
        <v>169.3</v>
      </c>
      <c r="AH82" s="41">
        <v>0</v>
      </c>
      <c r="AI82" s="37">
        <v>0</v>
      </c>
      <c r="AJ82" s="37">
        <v>0</v>
      </c>
      <c r="AK82" s="37">
        <v>0</v>
      </c>
      <c r="AL82" s="37">
        <f t="shared" si="36"/>
        <v>0</v>
      </c>
      <c r="AM82" s="38">
        <f t="shared" si="37"/>
        <v>0</v>
      </c>
      <c r="AN82" s="37">
        <f>AP82</f>
        <v>29.1</v>
      </c>
      <c r="AO82" s="37">
        <f>AQ82</f>
        <v>169.3</v>
      </c>
      <c r="AP82" s="37">
        <v>29.1</v>
      </c>
      <c r="AQ82" s="37">
        <v>169.3</v>
      </c>
      <c r="AR82" s="37">
        <v>0</v>
      </c>
      <c r="AS82" s="37">
        <v>0</v>
      </c>
      <c r="AT82" s="37">
        <v>0</v>
      </c>
      <c r="AU82" s="37">
        <v>0</v>
      </c>
      <c r="AV82" s="37">
        <v>0</v>
      </c>
      <c r="AW82" s="37">
        <v>0</v>
      </c>
      <c r="AX82" s="37">
        <v>0</v>
      </c>
      <c r="AY82" s="37">
        <v>0</v>
      </c>
      <c r="AZ82" s="37">
        <v>0</v>
      </c>
      <c r="BA82" s="37">
        <f t="shared" si="38"/>
        <v>0</v>
      </c>
      <c r="BB82" s="38">
        <f t="shared" si="39"/>
        <v>0</v>
      </c>
      <c r="BC82" s="37">
        <v>0</v>
      </c>
      <c r="BD82" s="37">
        <v>0</v>
      </c>
      <c r="BE82" s="37">
        <v>0</v>
      </c>
      <c r="BF82" s="37">
        <v>0</v>
      </c>
      <c r="BG82" s="37">
        <v>0</v>
      </c>
      <c r="BH82" s="37">
        <v>0</v>
      </c>
      <c r="BI82" s="37">
        <v>0</v>
      </c>
      <c r="BJ82" s="37">
        <v>0</v>
      </c>
      <c r="BK82" s="37">
        <f t="shared" si="41"/>
        <v>0</v>
      </c>
      <c r="BL82" s="37">
        <f t="shared" si="42"/>
        <v>0</v>
      </c>
      <c r="BM82" s="37">
        <f t="shared" si="43"/>
        <v>0</v>
      </c>
      <c r="BN82" s="37">
        <f t="shared" si="44"/>
        <v>0</v>
      </c>
    </row>
    <row r="83" spans="1:66" x14ac:dyDescent="0.3">
      <c r="A83">
        <v>1225</v>
      </c>
      <c r="B83">
        <v>21</v>
      </c>
      <c r="C83" t="s">
        <v>285</v>
      </c>
      <c r="D83" t="s">
        <v>27</v>
      </c>
      <c r="E83">
        <v>2</v>
      </c>
      <c r="F83">
        <f>(H83-(H$6+1))*12+12-I$6+I83</f>
        <v>72</v>
      </c>
      <c r="G83" s="93" t="s">
        <v>345</v>
      </c>
      <c r="H83" s="93">
        <v>1993</v>
      </c>
      <c r="I83">
        <v>10</v>
      </c>
      <c r="J83">
        <v>21</v>
      </c>
      <c r="K83">
        <v>32</v>
      </c>
      <c r="L83">
        <v>0.09</v>
      </c>
      <c r="M83">
        <v>8</v>
      </c>
      <c r="N83">
        <v>56</v>
      </c>
      <c r="O83">
        <v>33</v>
      </c>
      <c r="P83">
        <v>15</v>
      </c>
      <c r="Q83">
        <v>13</v>
      </c>
      <c r="R83">
        <v>12</v>
      </c>
      <c r="S83">
        <v>52</v>
      </c>
      <c r="T83">
        <v>100</v>
      </c>
      <c r="U83">
        <v>4</v>
      </c>
      <c r="V83" t="s">
        <v>38</v>
      </c>
      <c r="W83">
        <v>36</v>
      </c>
      <c r="X83">
        <f t="shared" si="35"/>
        <v>15.118248276838086</v>
      </c>
      <c r="Y83">
        <v>2089</v>
      </c>
      <c r="Z83">
        <f t="shared" si="45"/>
        <v>37.6</v>
      </c>
      <c r="AA83" s="44">
        <f t="shared" si="46"/>
        <v>2409.3133333333335</v>
      </c>
      <c r="AB83">
        <v>16.100000000000001</v>
      </c>
      <c r="AC83">
        <v>15</v>
      </c>
      <c r="AD83">
        <v>17.3</v>
      </c>
      <c r="AE83">
        <v>1500</v>
      </c>
      <c r="AF83">
        <v>30.6</v>
      </c>
      <c r="AG83">
        <v>233.5</v>
      </c>
      <c r="AH83" s="35">
        <v>12.4</v>
      </c>
      <c r="AI83">
        <v>578</v>
      </c>
      <c r="AJ83">
        <v>7</v>
      </c>
      <c r="AK83">
        <v>49.5</v>
      </c>
      <c r="AL83">
        <f t="shared" si="36"/>
        <v>22.875816993464053</v>
      </c>
      <c r="AM83" s="36">
        <f t="shared" si="37"/>
        <v>21.199143468950748</v>
      </c>
      <c r="AN83">
        <f t="shared" ref="AN83:AO85" si="48">AP83-AP82</f>
        <v>8.3999999999999986</v>
      </c>
      <c r="AO83">
        <f t="shared" si="48"/>
        <v>113.69999999999999</v>
      </c>
      <c r="AP83">
        <v>37.5</v>
      </c>
      <c r="AQ83">
        <v>283</v>
      </c>
      <c r="AR83">
        <v>3</v>
      </c>
      <c r="AS83">
        <v>1.41</v>
      </c>
      <c r="AT83">
        <v>4.3</v>
      </c>
      <c r="AU83">
        <v>18.899999999999999</v>
      </c>
      <c r="AV83">
        <v>8.9</v>
      </c>
      <c r="AW83">
        <v>7.1</v>
      </c>
      <c r="AX83">
        <v>11</v>
      </c>
      <c r="AY83">
        <v>0</v>
      </c>
      <c r="AZ83">
        <v>0.3</v>
      </c>
      <c r="BA83">
        <f t="shared" si="38"/>
        <v>0</v>
      </c>
      <c r="BB83" s="36">
        <f t="shared" si="39"/>
        <v>0.1284796573875803</v>
      </c>
      <c r="BC83">
        <v>0</v>
      </c>
      <c r="BD83">
        <v>0</v>
      </c>
      <c r="BE83">
        <v>0</v>
      </c>
      <c r="BF83">
        <v>0</v>
      </c>
      <c r="BG83">
        <v>0</v>
      </c>
      <c r="BH83">
        <v>0</v>
      </c>
      <c r="BI83">
        <v>0</v>
      </c>
      <c r="BJ83">
        <v>0</v>
      </c>
      <c r="BK83">
        <f t="shared" si="41"/>
        <v>7.1</v>
      </c>
      <c r="BL83">
        <f t="shared" si="42"/>
        <v>11</v>
      </c>
      <c r="BM83">
        <f t="shared" si="43"/>
        <v>0</v>
      </c>
      <c r="BN83">
        <f t="shared" si="44"/>
        <v>0.3</v>
      </c>
    </row>
    <row r="84" spans="1:66" x14ac:dyDescent="0.3">
      <c r="A84">
        <v>1225</v>
      </c>
      <c r="B84">
        <v>21</v>
      </c>
      <c r="C84" t="s">
        <v>285</v>
      </c>
      <c r="D84" t="s">
        <v>27</v>
      </c>
      <c r="E84">
        <v>3</v>
      </c>
      <c r="F84">
        <f>(H84-(H$6+1))*12+12-I$6+I84</f>
        <v>171</v>
      </c>
      <c r="G84" s="93" t="s">
        <v>362</v>
      </c>
      <c r="H84" s="93">
        <v>2002</v>
      </c>
      <c r="I84">
        <v>1</v>
      </c>
      <c r="J84">
        <v>17</v>
      </c>
      <c r="K84">
        <v>40</v>
      </c>
      <c r="L84">
        <v>0.09</v>
      </c>
      <c r="M84">
        <v>8</v>
      </c>
      <c r="N84">
        <v>56</v>
      </c>
      <c r="O84">
        <v>33</v>
      </c>
      <c r="P84">
        <v>15</v>
      </c>
      <c r="Q84">
        <v>13</v>
      </c>
      <c r="R84">
        <v>12</v>
      </c>
      <c r="S84">
        <v>52</v>
      </c>
      <c r="T84">
        <v>100</v>
      </c>
      <c r="U84">
        <v>4</v>
      </c>
      <c r="V84" t="s">
        <v>38</v>
      </c>
      <c r="W84">
        <v>37</v>
      </c>
      <c r="X84">
        <f t="shared" si="35"/>
        <v>20.415037210594956</v>
      </c>
      <c r="Y84">
        <v>1500</v>
      </c>
      <c r="Z84">
        <f t="shared" si="45"/>
        <v>42.099999999999994</v>
      </c>
      <c r="AA84" s="44">
        <f t="shared" si="46"/>
        <v>1643.2160804020102</v>
      </c>
      <c r="AB84">
        <v>21.3</v>
      </c>
      <c r="AC84">
        <v>19.899999999999999</v>
      </c>
      <c r="AD84">
        <v>21.8</v>
      </c>
      <c r="AE84">
        <v>822</v>
      </c>
      <c r="AF84">
        <v>29.4</v>
      </c>
      <c r="AG84">
        <v>288.7</v>
      </c>
      <c r="AH84" s="35">
        <v>15.4</v>
      </c>
      <c r="AI84">
        <v>678</v>
      </c>
      <c r="AJ84">
        <v>12.7</v>
      </c>
      <c r="AK84">
        <v>114.4</v>
      </c>
      <c r="AL84">
        <f t="shared" si="36"/>
        <v>43.197278911564624</v>
      </c>
      <c r="AM84" s="36">
        <f t="shared" si="37"/>
        <v>39.625909248354695</v>
      </c>
      <c r="AN84">
        <f t="shared" si="48"/>
        <v>11.600000000000001</v>
      </c>
      <c r="AO84">
        <f t="shared" si="48"/>
        <v>169.60000000000002</v>
      </c>
      <c r="AP84">
        <v>49.1</v>
      </c>
      <c r="AQ84">
        <v>452.6</v>
      </c>
      <c r="AR84">
        <v>3.5</v>
      </c>
      <c r="AS84">
        <v>1.44</v>
      </c>
      <c r="AT84">
        <v>4.0999999999999996</v>
      </c>
      <c r="AU84">
        <v>21.2</v>
      </c>
      <c r="AV84">
        <v>7.1</v>
      </c>
      <c r="AW84">
        <v>0</v>
      </c>
      <c r="AX84">
        <v>0</v>
      </c>
      <c r="AY84">
        <v>0</v>
      </c>
      <c r="AZ84">
        <v>0</v>
      </c>
      <c r="BA84">
        <f t="shared" si="38"/>
        <v>0</v>
      </c>
      <c r="BB84" s="36">
        <f t="shared" si="39"/>
        <v>0</v>
      </c>
      <c r="BC84">
        <v>0</v>
      </c>
      <c r="BD84">
        <v>0</v>
      </c>
      <c r="BE84">
        <v>0</v>
      </c>
      <c r="BF84">
        <v>0</v>
      </c>
      <c r="BG84">
        <v>0</v>
      </c>
      <c r="BH84">
        <v>0</v>
      </c>
      <c r="BI84">
        <v>0</v>
      </c>
      <c r="BJ84">
        <v>0</v>
      </c>
      <c r="BK84">
        <f t="shared" si="41"/>
        <v>0</v>
      </c>
      <c r="BL84">
        <f t="shared" si="42"/>
        <v>0</v>
      </c>
      <c r="BM84">
        <f t="shared" si="43"/>
        <v>0</v>
      </c>
      <c r="BN84">
        <f t="shared" si="44"/>
        <v>0</v>
      </c>
    </row>
    <row r="85" spans="1:66" s="39" customFormat="1" ht="15" thickBot="1" x14ac:dyDescent="0.35">
      <c r="A85" s="39">
        <v>1225</v>
      </c>
      <c r="B85" s="39">
        <v>21</v>
      </c>
      <c r="C85" s="39" t="s">
        <v>285</v>
      </c>
      <c r="D85" t="s">
        <v>27</v>
      </c>
      <c r="E85" s="39">
        <v>4</v>
      </c>
      <c r="F85">
        <f>(H85-(H$6+1))*12+12-I$6+I85</f>
        <v>209</v>
      </c>
      <c r="G85" s="95" t="s">
        <v>324</v>
      </c>
      <c r="H85" s="95">
        <v>2005</v>
      </c>
      <c r="I85" s="39">
        <v>3</v>
      </c>
      <c r="J85" s="39">
        <v>2</v>
      </c>
      <c r="K85" s="39">
        <v>43</v>
      </c>
      <c r="L85" s="39">
        <v>0.09</v>
      </c>
      <c r="M85" s="39">
        <v>0</v>
      </c>
      <c r="N85" s="39">
        <v>56</v>
      </c>
      <c r="O85" s="39">
        <v>33</v>
      </c>
      <c r="P85" s="39">
        <v>15</v>
      </c>
      <c r="Q85" s="39">
        <v>13</v>
      </c>
      <c r="R85" s="39">
        <v>12</v>
      </c>
      <c r="S85" s="39">
        <v>52</v>
      </c>
      <c r="T85" s="39">
        <v>100</v>
      </c>
      <c r="U85" s="39">
        <v>4</v>
      </c>
      <c r="V85" s="39" t="s">
        <v>38</v>
      </c>
      <c r="W85" s="39">
        <v>0</v>
      </c>
      <c r="X85" s="39">
        <f t="shared" si="35"/>
        <v>27.57781771211658</v>
      </c>
      <c r="Y85" s="39">
        <v>822</v>
      </c>
      <c r="Z85" s="39">
        <f t="shared" si="45"/>
        <v>29.4</v>
      </c>
      <c r="AA85" s="99" t="e">
        <f t="shared" si="46"/>
        <v>#DIV/0!</v>
      </c>
      <c r="AB85" s="39">
        <v>0</v>
      </c>
      <c r="AC85" s="39">
        <v>0</v>
      </c>
      <c r="AD85" s="39">
        <v>0</v>
      </c>
      <c r="AE85" s="39">
        <v>0</v>
      </c>
      <c r="AF85" s="39">
        <v>0</v>
      </c>
      <c r="AG85" s="39">
        <v>0</v>
      </c>
      <c r="AH85" s="42">
        <v>0</v>
      </c>
      <c r="AI85" s="39">
        <v>822</v>
      </c>
      <c r="AJ85" s="39">
        <v>29.4</v>
      </c>
      <c r="AK85" s="39">
        <v>254.7</v>
      </c>
      <c r="AL85">
        <v>100</v>
      </c>
      <c r="AM85">
        <v>100</v>
      </c>
      <c r="AN85">
        <f t="shared" si="48"/>
        <v>0</v>
      </c>
      <c r="AO85">
        <f t="shared" si="48"/>
        <v>-33.800000000000011</v>
      </c>
      <c r="AP85" s="39">
        <v>49.1</v>
      </c>
      <c r="AQ85" s="39">
        <v>418.8</v>
      </c>
      <c r="AR85" s="39">
        <v>0</v>
      </c>
      <c r="AS85" s="39">
        <v>0</v>
      </c>
      <c r="AT85" s="39">
        <v>0</v>
      </c>
      <c r="AU85" s="39">
        <v>0</v>
      </c>
      <c r="AV85" s="39">
        <v>0</v>
      </c>
      <c r="AW85" s="39">
        <v>0</v>
      </c>
      <c r="AX85" s="39">
        <v>0</v>
      </c>
      <c r="AY85" s="39">
        <v>0</v>
      </c>
      <c r="AZ85" s="39">
        <v>0</v>
      </c>
      <c r="BA85" t="e">
        <f t="shared" si="38"/>
        <v>#DIV/0!</v>
      </c>
      <c r="BB85" s="36" t="e">
        <f t="shared" si="39"/>
        <v>#DIV/0!</v>
      </c>
      <c r="BC85" s="39">
        <v>0</v>
      </c>
      <c r="BD85" s="39">
        <v>0</v>
      </c>
      <c r="BE85" s="39">
        <v>0</v>
      </c>
      <c r="BF85" s="39">
        <v>0</v>
      </c>
      <c r="BG85" s="39">
        <v>0</v>
      </c>
      <c r="BH85" s="39">
        <v>0</v>
      </c>
      <c r="BI85" s="39">
        <v>0</v>
      </c>
      <c r="BJ85" s="39">
        <v>0</v>
      </c>
      <c r="BK85" s="39">
        <f t="shared" si="41"/>
        <v>0</v>
      </c>
      <c r="BL85" s="39">
        <f t="shared" si="42"/>
        <v>0</v>
      </c>
      <c r="BM85" s="39">
        <f t="shared" si="43"/>
        <v>0</v>
      </c>
      <c r="BN85" s="39">
        <f t="shared" si="44"/>
        <v>0</v>
      </c>
    </row>
    <row r="86" spans="1:66" s="37" customFormat="1" x14ac:dyDescent="0.3">
      <c r="A86" s="37">
        <v>1225</v>
      </c>
      <c r="B86" s="37">
        <v>22</v>
      </c>
      <c r="C86" s="37" t="s">
        <v>290</v>
      </c>
      <c r="D86" t="s">
        <v>28</v>
      </c>
      <c r="E86" s="37">
        <v>1</v>
      </c>
      <c r="F86" s="98">
        <v>1</v>
      </c>
      <c r="G86" s="96" t="s">
        <v>361</v>
      </c>
      <c r="H86" s="96">
        <v>1987</v>
      </c>
      <c r="I86" s="37">
        <v>10</v>
      </c>
      <c r="J86" s="37">
        <v>22</v>
      </c>
      <c r="K86" s="37">
        <v>26</v>
      </c>
      <c r="L86" s="37">
        <v>0.09</v>
      </c>
      <c r="M86" s="37">
        <v>2</v>
      </c>
      <c r="N86" s="37">
        <v>56</v>
      </c>
      <c r="O86" s="37">
        <v>33</v>
      </c>
      <c r="P86" s="37">
        <v>15</v>
      </c>
      <c r="Q86" s="37">
        <v>13</v>
      </c>
      <c r="R86" s="37">
        <v>12</v>
      </c>
      <c r="S86" s="37">
        <v>52</v>
      </c>
      <c r="T86" s="37">
        <v>100</v>
      </c>
      <c r="U86" s="37">
        <v>4</v>
      </c>
      <c r="V86" s="37" t="s">
        <v>38</v>
      </c>
      <c r="W86" s="37">
        <v>33</v>
      </c>
      <c r="X86" s="37">
        <f t="shared" si="35"/>
        <v>13.014893650841316</v>
      </c>
      <c r="Y86" s="37">
        <v>2022</v>
      </c>
      <c r="Z86" s="37">
        <f t="shared" si="45"/>
        <v>26.9</v>
      </c>
      <c r="AA86" s="100">
        <f t="shared" si="46"/>
        <v>2222.3783783783783</v>
      </c>
      <c r="AB86" s="37">
        <v>13</v>
      </c>
      <c r="AC86" s="37">
        <v>11.1</v>
      </c>
      <c r="AD86" s="37">
        <v>12.2</v>
      </c>
      <c r="AE86" s="37">
        <v>2022</v>
      </c>
      <c r="AF86" s="37">
        <v>26.9</v>
      </c>
      <c r="AG86" s="37">
        <v>153.4</v>
      </c>
      <c r="AH86" s="41">
        <v>0</v>
      </c>
      <c r="AI86" s="37">
        <v>0</v>
      </c>
      <c r="AJ86" s="37">
        <v>0</v>
      </c>
      <c r="AK86" s="37">
        <v>0</v>
      </c>
      <c r="AL86" s="37">
        <f t="shared" ref="AL86:AL110" si="49">AJ86/AF86*100</f>
        <v>0</v>
      </c>
      <c r="AM86" s="38">
        <f t="shared" ref="AM86:AM110" si="50">AK86/AG86*100</f>
        <v>0</v>
      </c>
      <c r="AN86" s="37">
        <f>AP86</f>
        <v>26.9</v>
      </c>
      <c r="AO86" s="37">
        <f>AQ86</f>
        <v>153.4</v>
      </c>
      <c r="AP86" s="37">
        <v>26.9</v>
      </c>
      <c r="AQ86" s="37">
        <v>153.4</v>
      </c>
      <c r="AR86" s="37">
        <v>0</v>
      </c>
      <c r="AS86" s="37">
        <v>0</v>
      </c>
      <c r="AT86" s="37">
        <v>0</v>
      </c>
      <c r="AU86" s="37">
        <v>0</v>
      </c>
      <c r="AV86" s="37">
        <v>0</v>
      </c>
      <c r="AW86" s="37">
        <v>0</v>
      </c>
      <c r="AX86" s="37">
        <v>0</v>
      </c>
      <c r="AY86" s="37">
        <v>0</v>
      </c>
      <c r="AZ86" s="37">
        <v>0</v>
      </c>
      <c r="BA86" s="37">
        <f t="shared" si="38"/>
        <v>0</v>
      </c>
      <c r="BB86" s="38">
        <f t="shared" si="39"/>
        <v>0</v>
      </c>
      <c r="BC86" s="37">
        <v>0</v>
      </c>
      <c r="BD86" s="37">
        <v>0</v>
      </c>
      <c r="BE86" s="37">
        <v>0</v>
      </c>
      <c r="BF86" s="37">
        <v>0</v>
      </c>
      <c r="BG86" s="37">
        <v>0</v>
      </c>
      <c r="BH86" s="37">
        <v>0</v>
      </c>
      <c r="BI86" s="37">
        <v>0</v>
      </c>
      <c r="BJ86" s="37">
        <v>0</v>
      </c>
      <c r="BK86" s="37">
        <f t="shared" si="41"/>
        <v>0</v>
      </c>
      <c r="BL86" s="37">
        <f t="shared" si="42"/>
        <v>0</v>
      </c>
      <c r="BM86" s="37">
        <f t="shared" si="43"/>
        <v>0</v>
      </c>
      <c r="BN86" s="37">
        <f t="shared" si="44"/>
        <v>0</v>
      </c>
    </row>
    <row r="87" spans="1:66" x14ac:dyDescent="0.3">
      <c r="A87">
        <v>1225</v>
      </c>
      <c r="B87">
        <v>22</v>
      </c>
      <c r="C87" t="s">
        <v>290</v>
      </c>
      <c r="D87" t="s">
        <v>28</v>
      </c>
      <c r="E87">
        <v>2</v>
      </c>
      <c r="F87">
        <f>(H87-(H$6+1))*12+12-I$6+I87</f>
        <v>72</v>
      </c>
      <c r="G87" s="93" t="s">
        <v>345</v>
      </c>
      <c r="H87" s="93">
        <v>1993</v>
      </c>
      <c r="I87">
        <v>10</v>
      </c>
      <c r="J87">
        <v>21</v>
      </c>
      <c r="K87">
        <v>32</v>
      </c>
      <c r="L87">
        <v>0.09</v>
      </c>
      <c r="M87">
        <v>8</v>
      </c>
      <c r="N87">
        <v>56</v>
      </c>
      <c r="O87">
        <v>33</v>
      </c>
      <c r="P87">
        <v>15</v>
      </c>
      <c r="Q87">
        <v>13</v>
      </c>
      <c r="R87">
        <v>12</v>
      </c>
      <c r="S87">
        <v>52</v>
      </c>
      <c r="T87">
        <v>100</v>
      </c>
      <c r="U87">
        <v>4</v>
      </c>
      <c r="V87" t="s">
        <v>38</v>
      </c>
      <c r="W87">
        <v>37</v>
      </c>
      <c r="X87">
        <f t="shared" si="35"/>
        <v>15.915152765644461</v>
      </c>
      <c r="Y87">
        <v>2066</v>
      </c>
      <c r="Z87">
        <f t="shared" si="45"/>
        <v>41.1</v>
      </c>
      <c r="AA87" s="44">
        <f t="shared" si="46"/>
        <v>2286.8930817610067</v>
      </c>
      <c r="AB87">
        <v>17.2</v>
      </c>
      <c r="AC87">
        <v>15.9</v>
      </c>
      <c r="AD87">
        <v>17.600000000000001</v>
      </c>
      <c r="AE87">
        <v>1400</v>
      </c>
      <c r="AF87">
        <v>32.5</v>
      </c>
      <c r="AG87">
        <v>259.8</v>
      </c>
      <c r="AH87" s="35">
        <v>13.3</v>
      </c>
      <c r="AI87">
        <v>622</v>
      </c>
      <c r="AJ87">
        <v>8.6</v>
      </c>
      <c r="AK87">
        <v>64.3</v>
      </c>
      <c r="AL87">
        <f t="shared" si="49"/>
        <v>26.46153846153846</v>
      </c>
      <c r="AM87" s="36">
        <f t="shared" si="50"/>
        <v>24.749807544264819</v>
      </c>
      <c r="AN87">
        <f t="shared" ref="AN87:AO89" si="51">AP87-AP86</f>
        <v>14.200000000000003</v>
      </c>
      <c r="AO87">
        <f t="shared" si="51"/>
        <v>170.6</v>
      </c>
      <c r="AP87">
        <v>41.1</v>
      </c>
      <c r="AQ87">
        <v>324</v>
      </c>
      <c r="AR87">
        <v>5.0999999999999996</v>
      </c>
      <c r="AS87">
        <v>2.37</v>
      </c>
      <c r="AT87">
        <v>7.3</v>
      </c>
      <c r="AU87">
        <v>28.4</v>
      </c>
      <c r="AV87">
        <v>13.3</v>
      </c>
      <c r="AW87">
        <v>5.5</v>
      </c>
      <c r="AX87">
        <v>44</v>
      </c>
      <c r="AY87">
        <v>0.1</v>
      </c>
      <c r="AZ87">
        <v>0.6</v>
      </c>
      <c r="BA87">
        <f t="shared" si="38"/>
        <v>0.30769230769230771</v>
      </c>
      <c r="BB87" s="36">
        <f t="shared" si="39"/>
        <v>0.23094688221709006</v>
      </c>
      <c r="BC87">
        <v>0</v>
      </c>
      <c r="BD87">
        <v>0</v>
      </c>
      <c r="BE87">
        <v>0</v>
      </c>
      <c r="BF87">
        <v>0</v>
      </c>
      <c r="BG87">
        <v>0</v>
      </c>
      <c r="BH87">
        <v>0</v>
      </c>
      <c r="BI87">
        <v>0</v>
      </c>
      <c r="BJ87">
        <v>0</v>
      </c>
      <c r="BK87">
        <f t="shared" si="41"/>
        <v>5.5</v>
      </c>
      <c r="BL87">
        <f t="shared" si="42"/>
        <v>44</v>
      </c>
      <c r="BM87">
        <f t="shared" si="43"/>
        <v>0.1</v>
      </c>
      <c r="BN87">
        <f t="shared" si="44"/>
        <v>0.6</v>
      </c>
    </row>
    <row r="88" spans="1:66" x14ac:dyDescent="0.3">
      <c r="A88">
        <v>1225</v>
      </c>
      <c r="B88">
        <v>22</v>
      </c>
      <c r="C88" t="s">
        <v>290</v>
      </c>
      <c r="D88" t="s">
        <v>28</v>
      </c>
      <c r="E88">
        <v>3</v>
      </c>
      <c r="F88">
        <f>(H88-(H$6+1))*12+12-I$6+I88</f>
        <v>171</v>
      </c>
      <c r="G88" s="93" t="s">
        <v>362</v>
      </c>
      <c r="H88" s="93">
        <v>2002</v>
      </c>
      <c r="I88">
        <v>1</v>
      </c>
      <c r="J88">
        <v>17</v>
      </c>
      <c r="K88">
        <v>40</v>
      </c>
      <c r="L88">
        <v>0.09</v>
      </c>
      <c r="M88">
        <v>8</v>
      </c>
      <c r="N88">
        <v>56</v>
      </c>
      <c r="O88">
        <v>33</v>
      </c>
      <c r="P88">
        <v>15</v>
      </c>
      <c r="Q88">
        <v>13</v>
      </c>
      <c r="R88">
        <v>12</v>
      </c>
      <c r="S88">
        <v>52</v>
      </c>
      <c r="T88">
        <v>100</v>
      </c>
      <c r="U88">
        <v>4</v>
      </c>
      <c r="V88" t="s">
        <v>38</v>
      </c>
      <c r="W88">
        <v>38</v>
      </c>
      <c r="X88">
        <f t="shared" si="35"/>
        <v>22.457917241063331</v>
      </c>
      <c r="Y88">
        <v>1444</v>
      </c>
      <c r="Z88">
        <f t="shared" si="45"/>
        <v>48.6</v>
      </c>
      <c r="AA88" s="44">
        <f t="shared" si="46"/>
        <v>1504.1666666666665</v>
      </c>
      <c r="AB88">
        <v>24.9</v>
      </c>
      <c r="AC88">
        <v>21.6</v>
      </c>
      <c r="AD88">
        <v>22.5</v>
      </c>
      <c r="AE88">
        <v>689</v>
      </c>
      <c r="AF88">
        <v>33.6</v>
      </c>
      <c r="AG88">
        <v>351.8</v>
      </c>
      <c r="AH88" s="35">
        <v>16.399999999999999</v>
      </c>
      <c r="AI88">
        <v>711</v>
      </c>
      <c r="AJ88">
        <v>15</v>
      </c>
      <c r="AK88">
        <v>150.6</v>
      </c>
      <c r="AL88">
        <f t="shared" si="49"/>
        <v>44.642857142857139</v>
      </c>
      <c r="AM88" s="36">
        <f t="shared" si="50"/>
        <v>42.808413871517899</v>
      </c>
      <c r="AN88">
        <f t="shared" si="51"/>
        <v>16.100000000000001</v>
      </c>
      <c r="AO88">
        <f t="shared" si="51"/>
        <v>242.70000000000005</v>
      </c>
      <c r="AP88">
        <v>57.2</v>
      </c>
      <c r="AQ88">
        <v>566.70000000000005</v>
      </c>
      <c r="AR88">
        <v>4.8</v>
      </c>
      <c r="AS88">
        <v>2.0099999999999998</v>
      </c>
      <c r="AT88">
        <v>5.2</v>
      </c>
      <c r="AU88">
        <v>30.3</v>
      </c>
      <c r="AV88">
        <v>8.6</v>
      </c>
      <c r="AW88">
        <v>13.5</v>
      </c>
      <c r="AX88">
        <v>44</v>
      </c>
      <c r="AY88">
        <v>0.6</v>
      </c>
      <c r="AZ88">
        <v>6.6</v>
      </c>
      <c r="BA88">
        <f t="shared" si="38"/>
        <v>1.7857142857142856</v>
      </c>
      <c r="BB88" s="36">
        <f t="shared" si="39"/>
        <v>1.8760659465605456</v>
      </c>
      <c r="BC88">
        <v>0</v>
      </c>
      <c r="BD88">
        <v>0</v>
      </c>
      <c r="BE88">
        <v>0</v>
      </c>
      <c r="BF88">
        <v>0</v>
      </c>
      <c r="BG88">
        <v>0</v>
      </c>
      <c r="BH88">
        <v>0</v>
      </c>
      <c r="BI88">
        <v>0</v>
      </c>
      <c r="BJ88">
        <v>0</v>
      </c>
      <c r="BK88">
        <f t="shared" si="41"/>
        <v>13.5</v>
      </c>
      <c r="BL88">
        <f t="shared" si="42"/>
        <v>44</v>
      </c>
      <c r="BM88">
        <f t="shared" si="43"/>
        <v>0.6</v>
      </c>
      <c r="BN88">
        <f t="shared" si="44"/>
        <v>6.6</v>
      </c>
    </row>
    <row r="89" spans="1:66" s="39" customFormat="1" ht="15" thickBot="1" x14ac:dyDescent="0.35">
      <c r="A89" s="39">
        <v>1225</v>
      </c>
      <c r="B89" s="39">
        <v>22</v>
      </c>
      <c r="C89" s="39" t="s">
        <v>290</v>
      </c>
      <c r="D89" t="s">
        <v>28</v>
      </c>
      <c r="E89" s="39">
        <v>4</v>
      </c>
      <c r="F89">
        <f>(H89-(H$6+1))*12+12-I$6+I89</f>
        <v>240</v>
      </c>
      <c r="G89" s="95" t="s">
        <v>341</v>
      </c>
      <c r="H89" s="95">
        <v>2007</v>
      </c>
      <c r="I89" s="39">
        <v>10</v>
      </c>
      <c r="J89" s="39">
        <v>18</v>
      </c>
      <c r="K89" s="39">
        <v>46</v>
      </c>
      <c r="L89" s="39">
        <v>0.09</v>
      </c>
      <c r="M89" s="39">
        <v>2</v>
      </c>
      <c r="N89" s="39">
        <v>56</v>
      </c>
      <c r="O89" s="39">
        <v>33</v>
      </c>
      <c r="P89" s="39">
        <v>15</v>
      </c>
      <c r="Q89" s="39">
        <v>13</v>
      </c>
      <c r="R89" s="39">
        <v>12</v>
      </c>
      <c r="S89" s="39">
        <v>52</v>
      </c>
      <c r="T89" s="39">
        <v>100</v>
      </c>
      <c r="U89" s="39">
        <v>4</v>
      </c>
      <c r="V89" s="39" t="s">
        <v>38</v>
      </c>
      <c r="W89" s="39">
        <v>37</v>
      </c>
      <c r="X89" s="39">
        <f t="shared" si="35"/>
        <v>23.894201393766398</v>
      </c>
      <c r="Y89" s="39">
        <v>1289</v>
      </c>
      <c r="Z89" s="39">
        <f t="shared" si="45"/>
        <v>34.200000000000003</v>
      </c>
      <c r="AA89" s="99">
        <f t="shared" si="46"/>
        <v>1304.9793388429753</v>
      </c>
      <c r="AB89" s="39">
        <v>28</v>
      </c>
      <c r="AC89" s="39">
        <v>24.2</v>
      </c>
      <c r="AD89" s="39">
        <v>24.5</v>
      </c>
      <c r="AE89" s="39">
        <v>89</v>
      </c>
      <c r="AF89" s="39">
        <v>5.5</v>
      </c>
      <c r="AG89" s="39">
        <v>65.099999999999994</v>
      </c>
      <c r="AH89" s="42">
        <v>24.7</v>
      </c>
      <c r="AI89" s="39">
        <v>600</v>
      </c>
      <c r="AJ89" s="39">
        <v>28.7</v>
      </c>
      <c r="AK89" s="39">
        <v>348.4</v>
      </c>
      <c r="AL89">
        <f t="shared" si="49"/>
        <v>521.81818181818176</v>
      </c>
      <c r="AM89" s="36">
        <f t="shared" si="50"/>
        <v>535.17665130568355</v>
      </c>
      <c r="AN89">
        <f t="shared" si="51"/>
        <v>0.59999999999999432</v>
      </c>
      <c r="AO89">
        <f t="shared" si="51"/>
        <v>61.799999999999955</v>
      </c>
      <c r="AP89" s="39">
        <v>57.8</v>
      </c>
      <c r="AQ89" s="39">
        <v>628.5</v>
      </c>
      <c r="AR89" s="39">
        <v>0.4</v>
      </c>
      <c r="AS89" s="39">
        <v>0.1</v>
      </c>
      <c r="AT89" s="39">
        <v>0.3</v>
      </c>
      <c r="AU89" s="39">
        <v>10.3</v>
      </c>
      <c r="AV89" s="39">
        <v>2.7</v>
      </c>
      <c r="AW89" s="39">
        <v>0</v>
      </c>
      <c r="AX89" s="39">
        <v>0</v>
      </c>
      <c r="AY89" s="39">
        <v>0</v>
      </c>
      <c r="AZ89" s="39">
        <v>0</v>
      </c>
      <c r="BA89">
        <f t="shared" si="38"/>
        <v>0</v>
      </c>
      <c r="BB89" s="36">
        <f t="shared" si="39"/>
        <v>0</v>
      </c>
      <c r="BC89" s="39">
        <v>0</v>
      </c>
      <c r="BD89" s="39">
        <v>0</v>
      </c>
      <c r="BE89" s="39">
        <v>0</v>
      </c>
      <c r="BF89" s="39">
        <v>0</v>
      </c>
      <c r="BG89" s="39">
        <v>24.7</v>
      </c>
      <c r="BH89" s="39">
        <v>600</v>
      </c>
      <c r="BI89" s="39">
        <v>28.7</v>
      </c>
      <c r="BJ89" s="39">
        <v>348.4</v>
      </c>
      <c r="BK89" s="39">
        <f t="shared" si="41"/>
        <v>0</v>
      </c>
      <c r="BL89" s="39">
        <f t="shared" si="42"/>
        <v>0</v>
      </c>
      <c r="BM89" s="39">
        <f t="shared" si="43"/>
        <v>0</v>
      </c>
      <c r="BN89" s="39">
        <f t="shared" si="44"/>
        <v>0</v>
      </c>
    </row>
    <row r="90" spans="1:66" s="37" customFormat="1" x14ac:dyDescent="0.3">
      <c r="A90" s="37">
        <v>1225</v>
      </c>
      <c r="B90" s="37">
        <v>24</v>
      </c>
      <c r="C90" s="37" t="s">
        <v>286</v>
      </c>
      <c r="D90" t="s">
        <v>30</v>
      </c>
      <c r="E90" s="37">
        <v>1</v>
      </c>
      <c r="F90" s="98">
        <v>1</v>
      </c>
      <c r="G90" s="96" t="s">
        <v>363</v>
      </c>
      <c r="H90" s="96">
        <v>1987</v>
      </c>
      <c r="I90" s="37">
        <v>11</v>
      </c>
      <c r="J90" s="37">
        <v>5</v>
      </c>
      <c r="K90" s="37">
        <v>26</v>
      </c>
      <c r="L90" s="37">
        <v>0.09</v>
      </c>
      <c r="M90" s="37">
        <v>2</v>
      </c>
      <c r="N90" s="37">
        <v>56</v>
      </c>
      <c r="O90" s="37">
        <v>33</v>
      </c>
      <c r="P90" s="37">
        <v>15</v>
      </c>
      <c r="Q90" s="37">
        <v>13</v>
      </c>
      <c r="R90" s="37">
        <v>12</v>
      </c>
      <c r="S90" s="37">
        <v>52</v>
      </c>
      <c r="T90" s="37">
        <v>100</v>
      </c>
      <c r="U90" s="37">
        <v>4</v>
      </c>
      <c r="V90" s="37" t="s">
        <v>38</v>
      </c>
      <c r="W90" s="37">
        <v>34</v>
      </c>
      <c r="X90" s="37">
        <f t="shared" si="35"/>
        <v>12.53754630106125</v>
      </c>
      <c r="Y90" s="37">
        <v>2511</v>
      </c>
      <c r="Z90" s="37">
        <f t="shared" si="45"/>
        <v>31</v>
      </c>
      <c r="AA90" s="100">
        <f t="shared" si="46"/>
        <v>2753.2894736842104</v>
      </c>
      <c r="AB90" s="37">
        <v>12.5</v>
      </c>
      <c r="AC90" s="37">
        <v>11.4</v>
      </c>
      <c r="AD90" s="37">
        <v>12.5</v>
      </c>
      <c r="AE90" s="37">
        <v>2511</v>
      </c>
      <c r="AF90" s="37">
        <v>31</v>
      </c>
      <c r="AG90" s="37">
        <v>183.6</v>
      </c>
      <c r="AH90" s="41">
        <v>0</v>
      </c>
      <c r="AI90" s="37">
        <v>0</v>
      </c>
      <c r="AJ90" s="37">
        <v>0</v>
      </c>
      <c r="AK90" s="37">
        <v>0</v>
      </c>
      <c r="AL90" s="37">
        <f t="shared" si="49"/>
        <v>0</v>
      </c>
      <c r="AM90" s="38">
        <f t="shared" si="50"/>
        <v>0</v>
      </c>
      <c r="AN90" s="37">
        <f>AP90</f>
        <v>31</v>
      </c>
      <c r="AO90" s="37">
        <f>AQ90</f>
        <v>183.6</v>
      </c>
      <c r="AP90" s="37">
        <v>31</v>
      </c>
      <c r="AQ90" s="37">
        <v>183.6</v>
      </c>
      <c r="AR90" s="37">
        <v>0</v>
      </c>
      <c r="AS90" s="37">
        <v>0</v>
      </c>
      <c r="AT90" s="37">
        <v>0</v>
      </c>
      <c r="AU90" s="37">
        <v>0</v>
      </c>
      <c r="AV90" s="37">
        <v>0</v>
      </c>
      <c r="AW90" s="37">
        <v>0</v>
      </c>
      <c r="AX90" s="37">
        <v>0</v>
      </c>
      <c r="AY90" s="37">
        <v>0</v>
      </c>
      <c r="AZ90" s="37">
        <v>0</v>
      </c>
      <c r="BA90" s="37">
        <f t="shared" si="38"/>
        <v>0</v>
      </c>
      <c r="BB90" s="38">
        <f t="shared" si="39"/>
        <v>0</v>
      </c>
      <c r="BC90" s="37">
        <v>0</v>
      </c>
      <c r="BD90" s="37">
        <v>0</v>
      </c>
      <c r="BE90" s="37">
        <v>0</v>
      </c>
      <c r="BF90" s="37">
        <v>0</v>
      </c>
      <c r="BG90" s="37">
        <v>0</v>
      </c>
      <c r="BH90" s="37">
        <v>0</v>
      </c>
      <c r="BI90" s="37">
        <v>0</v>
      </c>
      <c r="BJ90" s="37">
        <v>0</v>
      </c>
      <c r="BK90" s="37">
        <f t="shared" si="41"/>
        <v>0</v>
      </c>
      <c r="BL90" s="37">
        <f t="shared" si="42"/>
        <v>0</v>
      </c>
      <c r="BM90" s="37">
        <f t="shared" si="43"/>
        <v>0</v>
      </c>
      <c r="BN90" s="37">
        <f t="shared" si="44"/>
        <v>0</v>
      </c>
    </row>
    <row r="91" spans="1:66" x14ac:dyDescent="0.3">
      <c r="A91">
        <v>1225</v>
      </c>
      <c r="B91">
        <v>24</v>
      </c>
      <c r="C91" t="s">
        <v>286</v>
      </c>
      <c r="D91" t="s">
        <v>30</v>
      </c>
      <c r="E91">
        <v>2</v>
      </c>
      <c r="F91">
        <f>(H91-(H$6+1))*12+12-I$6+I91</f>
        <v>72</v>
      </c>
      <c r="G91" s="93" t="s">
        <v>345</v>
      </c>
      <c r="H91" s="93">
        <v>1993</v>
      </c>
      <c r="I91">
        <v>10</v>
      </c>
      <c r="J91">
        <v>21</v>
      </c>
      <c r="K91">
        <v>32</v>
      </c>
      <c r="L91">
        <v>0.09</v>
      </c>
      <c r="M91">
        <v>8</v>
      </c>
      <c r="N91">
        <v>56</v>
      </c>
      <c r="O91">
        <v>33</v>
      </c>
      <c r="P91">
        <v>15</v>
      </c>
      <c r="Q91">
        <v>13</v>
      </c>
      <c r="R91">
        <v>12</v>
      </c>
      <c r="S91">
        <v>52</v>
      </c>
      <c r="T91">
        <v>100</v>
      </c>
      <c r="U91">
        <v>4</v>
      </c>
      <c r="V91" t="s">
        <v>38</v>
      </c>
      <c r="W91">
        <v>35</v>
      </c>
      <c r="X91">
        <f t="shared" si="35"/>
        <v>14.15721317481043</v>
      </c>
      <c r="Y91">
        <v>2522</v>
      </c>
      <c r="Z91">
        <f t="shared" si="45"/>
        <v>39.700000000000003</v>
      </c>
      <c r="AA91" s="44">
        <f t="shared" si="46"/>
        <v>2894.9718309859154</v>
      </c>
      <c r="AB91">
        <v>15.2</v>
      </c>
      <c r="AC91">
        <v>14.2</v>
      </c>
      <c r="AD91">
        <v>16.3</v>
      </c>
      <c r="AE91">
        <v>1700</v>
      </c>
      <c r="AF91">
        <v>31</v>
      </c>
      <c r="AG91">
        <v>227.1</v>
      </c>
      <c r="AH91" s="35">
        <v>11.7</v>
      </c>
      <c r="AI91">
        <v>811</v>
      </c>
      <c r="AJ91">
        <v>8.6999999999999993</v>
      </c>
      <c r="AK91">
        <v>60.1</v>
      </c>
      <c r="AL91">
        <f t="shared" si="49"/>
        <v>28.064516129032256</v>
      </c>
      <c r="AM91" s="36">
        <f t="shared" si="50"/>
        <v>26.464112725671512</v>
      </c>
      <c r="AN91">
        <f t="shared" ref="AN91:AO95" si="52">AP91-AP90</f>
        <v>8.7000000000000028</v>
      </c>
      <c r="AO91">
        <f t="shared" si="52"/>
        <v>103.6</v>
      </c>
      <c r="AP91">
        <v>39.700000000000003</v>
      </c>
      <c r="AQ91">
        <v>287.2</v>
      </c>
      <c r="AR91">
        <v>2.8</v>
      </c>
      <c r="AS91">
        <v>1.45</v>
      </c>
      <c r="AT91">
        <v>4.2</v>
      </c>
      <c r="AU91">
        <v>17.3</v>
      </c>
      <c r="AV91">
        <v>7.7</v>
      </c>
      <c r="AW91">
        <v>5.5</v>
      </c>
      <c r="AX91">
        <v>11</v>
      </c>
      <c r="AY91">
        <v>0</v>
      </c>
      <c r="AZ91">
        <v>0.2</v>
      </c>
      <c r="BA91">
        <f t="shared" si="38"/>
        <v>0</v>
      </c>
      <c r="BB91" s="36">
        <f t="shared" si="39"/>
        <v>8.8066930867459273E-2</v>
      </c>
      <c r="BC91">
        <v>0</v>
      </c>
      <c r="BD91">
        <v>0</v>
      </c>
      <c r="BE91">
        <v>0</v>
      </c>
      <c r="BF91">
        <v>0</v>
      </c>
      <c r="BG91">
        <v>0</v>
      </c>
      <c r="BH91">
        <v>0</v>
      </c>
      <c r="BI91">
        <v>0</v>
      </c>
      <c r="BJ91">
        <v>0</v>
      </c>
      <c r="BK91">
        <f t="shared" si="41"/>
        <v>5.5</v>
      </c>
      <c r="BL91">
        <f t="shared" si="42"/>
        <v>11</v>
      </c>
      <c r="BM91">
        <f t="shared" si="43"/>
        <v>0</v>
      </c>
      <c r="BN91">
        <f t="shared" si="44"/>
        <v>0.2</v>
      </c>
    </row>
    <row r="92" spans="1:66" x14ac:dyDescent="0.3">
      <c r="A92">
        <v>1225</v>
      </c>
      <c r="B92">
        <v>24</v>
      </c>
      <c r="C92" t="s">
        <v>286</v>
      </c>
      <c r="D92" t="s">
        <v>30</v>
      </c>
      <c r="E92">
        <v>3</v>
      </c>
      <c r="F92">
        <f>(H92-(H$6+1))*12+12-I$6+I92</f>
        <v>171</v>
      </c>
      <c r="G92" s="93" t="s">
        <v>355</v>
      </c>
      <c r="H92" s="93">
        <v>2002</v>
      </c>
      <c r="I92">
        <v>1</v>
      </c>
      <c r="J92">
        <v>16</v>
      </c>
      <c r="K92">
        <v>40</v>
      </c>
      <c r="L92">
        <v>0.09</v>
      </c>
      <c r="M92">
        <v>8</v>
      </c>
      <c r="N92">
        <v>56</v>
      </c>
      <c r="O92">
        <v>33</v>
      </c>
      <c r="P92">
        <v>15</v>
      </c>
      <c r="Q92">
        <v>13</v>
      </c>
      <c r="R92">
        <v>12</v>
      </c>
      <c r="S92">
        <v>52</v>
      </c>
      <c r="T92">
        <v>100</v>
      </c>
      <c r="U92">
        <v>4</v>
      </c>
      <c r="V92" t="s">
        <v>38</v>
      </c>
      <c r="W92">
        <v>34</v>
      </c>
      <c r="X92">
        <f t="shared" si="35"/>
        <v>19.254542239413439</v>
      </c>
      <c r="Y92">
        <v>1700</v>
      </c>
      <c r="Z92">
        <f t="shared" si="45"/>
        <v>40.799999999999997</v>
      </c>
      <c r="AA92" s="44">
        <f t="shared" si="46"/>
        <v>1783.1521739130437</v>
      </c>
      <c r="AB92">
        <v>19.7</v>
      </c>
      <c r="AC92">
        <v>18.399999999999999</v>
      </c>
      <c r="AD92">
        <v>19.3</v>
      </c>
      <c r="AE92">
        <v>956</v>
      </c>
      <c r="AF92">
        <v>29.2</v>
      </c>
      <c r="AG92">
        <v>270.89999999999998</v>
      </c>
      <c r="AH92" s="35">
        <v>14.1</v>
      </c>
      <c r="AI92">
        <v>744</v>
      </c>
      <c r="AJ92">
        <v>11.6</v>
      </c>
      <c r="AK92">
        <v>93.2</v>
      </c>
      <c r="AL92">
        <f t="shared" si="49"/>
        <v>39.726027397260275</v>
      </c>
      <c r="AM92" s="36">
        <f t="shared" si="50"/>
        <v>34.403839055001853</v>
      </c>
      <c r="AN92">
        <f t="shared" si="52"/>
        <v>9.7999999999999972</v>
      </c>
      <c r="AO92">
        <f t="shared" si="52"/>
        <v>137</v>
      </c>
      <c r="AP92">
        <v>49.5</v>
      </c>
      <c r="AQ92">
        <v>424.2</v>
      </c>
      <c r="AR92">
        <v>2.8</v>
      </c>
      <c r="AS92">
        <v>1.23</v>
      </c>
      <c r="AT92">
        <v>3.5</v>
      </c>
      <c r="AU92">
        <v>17.100000000000001</v>
      </c>
      <c r="AV92">
        <v>6.1</v>
      </c>
      <c r="AW92">
        <v>0</v>
      </c>
      <c r="AX92">
        <v>0</v>
      </c>
      <c r="AY92">
        <v>0</v>
      </c>
      <c r="AZ92">
        <v>0</v>
      </c>
      <c r="BA92">
        <f t="shared" si="38"/>
        <v>0</v>
      </c>
      <c r="BB92" s="36">
        <f t="shared" si="39"/>
        <v>0</v>
      </c>
      <c r="BC92">
        <v>0</v>
      </c>
      <c r="BD92">
        <v>0</v>
      </c>
      <c r="BE92">
        <v>0</v>
      </c>
      <c r="BF92">
        <v>0</v>
      </c>
      <c r="BG92">
        <v>0</v>
      </c>
      <c r="BH92">
        <v>0</v>
      </c>
      <c r="BI92">
        <v>0</v>
      </c>
      <c r="BJ92">
        <v>0</v>
      </c>
      <c r="BK92">
        <f t="shared" si="41"/>
        <v>0</v>
      </c>
      <c r="BL92">
        <f t="shared" si="42"/>
        <v>0</v>
      </c>
      <c r="BM92">
        <f t="shared" si="43"/>
        <v>0</v>
      </c>
      <c r="BN92">
        <f t="shared" si="44"/>
        <v>0</v>
      </c>
    </row>
    <row r="93" spans="1:66" x14ac:dyDescent="0.3">
      <c r="A93">
        <v>1225</v>
      </c>
      <c r="B93">
        <v>24</v>
      </c>
      <c r="C93" t="s">
        <v>286</v>
      </c>
      <c r="D93" t="s">
        <v>30</v>
      </c>
      <c r="E93">
        <v>4</v>
      </c>
      <c r="F93">
        <f>(H93-(H$6+1))*12+12-I$6+I93</f>
        <v>239</v>
      </c>
      <c r="G93" s="93" t="s">
        <v>327</v>
      </c>
      <c r="H93" s="93">
        <v>2007</v>
      </c>
      <c r="I93">
        <v>9</v>
      </c>
      <c r="J93">
        <v>18</v>
      </c>
      <c r="K93">
        <v>46</v>
      </c>
      <c r="L93">
        <v>0.09</v>
      </c>
      <c r="M93">
        <v>2</v>
      </c>
      <c r="N93">
        <v>56</v>
      </c>
      <c r="O93">
        <v>33</v>
      </c>
      <c r="P93">
        <v>15</v>
      </c>
      <c r="Q93">
        <v>13</v>
      </c>
      <c r="R93">
        <v>12</v>
      </c>
      <c r="S93">
        <v>52</v>
      </c>
      <c r="T93">
        <v>100</v>
      </c>
      <c r="U93">
        <v>4</v>
      </c>
      <c r="V93" t="s">
        <v>38</v>
      </c>
      <c r="W93">
        <v>33</v>
      </c>
      <c r="X93">
        <f t="shared" si="35"/>
        <v>25.18590425588097</v>
      </c>
      <c r="Y93">
        <v>1112</v>
      </c>
      <c r="Z93">
        <f t="shared" si="45"/>
        <v>35</v>
      </c>
      <c r="AA93" s="44">
        <f t="shared" si="46"/>
        <v>1177.4117647058824</v>
      </c>
      <c r="AB93">
        <v>21.7</v>
      </c>
      <c r="AC93">
        <v>20.399999999999999</v>
      </c>
      <c r="AD93">
        <v>21.6</v>
      </c>
      <c r="AE93">
        <v>800</v>
      </c>
      <c r="AF93">
        <v>29.7</v>
      </c>
      <c r="AG93">
        <v>302.89999999999998</v>
      </c>
      <c r="AH93" s="35">
        <v>20.9</v>
      </c>
      <c r="AI93">
        <v>156</v>
      </c>
      <c r="AJ93">
        <v>5.3</v>
      </c>
      <c r="AK93">
        <v>54</v>
      </c>
      <c r="AL93">
        <f t="shared" si="49"/>
        <v>17.845117845117844</v>
      </c>
      <c r="AM93" s="36">
        <f t="shared" si="50"/>
        <v>17.827665896335425</v>
      </c>
      <c r="AN93">
        <f t="shared" si="52"/>
        <v>5.8999999999999986</v>
      </c>
      <c r="AO93">
        <f t="shared" si="52"/>
        <v>86.100000000000023</v>
      </c>
      <c r="AP93">
        <v>55.4</v>
      </c>
      <c r="AQ93">
        <v>510.3</v>
      </c>
      <c r="AR93">
        <v>3.1</v>
      </c>
      <c r="AS93">
        <v>0.97</v>
      </c>
      <c r="AT93">
        <v>3.1</v>
      </c>
      <c r="AU93">
        <v>14.3</v>
      </c>
      <c r="AV93">
        <v>4.7</v>
      </c>
      <c r="AW93">
        <v>12.7</v>
      </c>
      <c r="AX93">
        <v>11</v>
      </c>
      <c r="AY93">
        <v>0.1</v>
      </c>
      <c r="AZ93">
        <v>1.3</v>
      </c>
      <c r="BA93">
        <f t="shared" si="38"/>
        <v>0.33670033670033672</v>
      </c>
      <c r="BB93" s="36">
        <f t="shared" si="39"/>
        <v>0.42918454935622324</v>
      </c>
      <c r="BC93">
        <v>19.600000000000001</v>
      </c>
      <c r="BD93">
        <v>67</v>
      </c>
      <c r="BE93">
        <v>2</v>
      </c>
      <c r="BF93">
        <v>20</v>
      </c>
      <c r="BG93">
        <v>22.9</v>
      </c>
      <c r="BH93">
        <v>78</v>
      </c>
      <c r="BI93">
        <v>3.2</v>
      </c>
      <c r="BJ93">
        <v>32.700000000000003</v>
      </c>
      <c r="BK93">
        <f t="shared" si="41"/>
        <v>32.299999999999997</v>
      </c>
      <c r="BL93">
        <f t="shared" si="42"/>
        <v>78</v>
      </c>
      <c r="BM93">
        <f t="shared" si="43"/>
        <v>2.1</v>
      </c>
      <c r="BN93">
        <f t="shared" si="44"/>
        <v>21.3</v>
      </c>
    </row>
    <row r="94" spans="1:66" x14ac:dyDescent="0.3">
      <c r="A94">
        <v>1225</v>
      </c>
      <c r="B94">
        <v>24</v>
      </c>
      <c r="C94" t="s">
        <v>286</v>
      </c>
      <c r="D94" t="s">
        <v>30</v>
      </c>
      <c r="E94">
        <v>5</v>
      </c>
      <c r="F94">
        <f>(H94-(H$6+1))*12+12-I$6+I94</f>
        <v>275</v>
      </c>
      <c r="G94" s="93" t="s">
        <v>364</v>
      </c>
      <c r="H94" s="93">
        <v>2010</v>
      </c>
      <c r="I94">
        <v>9</v>
      </c>
      <c r="J94">
        <v>23</v>
      </c>
      <c r="K94">
        <v>49</v>
      </c>
      <c r="L94">
        <v>0.09</v>
      </c>
      <c r="M94">
        <v>2</v>
      </c>
      <c r="N94">
        <v>56</v>
      </c>
      <c r="O94">
        <v>33</v>
      </c>
      <c r="P94">
        <v>15</v>
      </c>
      <c r="Q94">
        <v>13</v>
      </c>
      <c r="R94">
        <v>12</v>
      </c>
      <c r="S94">
        <v>52</v>
      </c>
      <c r="T94">
        <v>100</v>
      </c>
      <c r="U94">
        <v>4</v>
      </c>
      <c r="V94" t="s">
        <v>38</v>
      </c>
      <c r="W94">
        <v>33</v>
      </c>
      <c r="X94">
        <f t="shared" si="35"/>
        <v>30.356335755523496</v>
      </c>
      <c r="Y94">
        <v>800</v>
      </c>
      <c r="Z94">
        <f t="shared" si="45"/>
        <v>32.200000000000003</v>
      </c>
      <c r="AA94" s="44">
        <f t="shared" si="46"/>
        <v>845.07042253521126</v>
      </c>
      <c r="AB94">
        <v>22.7</v>
      </c>
      <c r="AC94">
        <v>21.3</v>
      </c>
      <c r="AD94">
        <v>22.5</v>
      </c>
      <c r="AE94">
        <v>800</v>
      </c>
      <c r="AF94">
        <v>32.200000000000003</v>
      </c>
      <c r="AG94">
        <v>340.6</v>
      </c>
      <c r="AH94" s="35">
        <v>0</v>
      </c>
      <c r="AI94">
        <v>0</v>
      </c>
      <c r="AJ94">
        <v>0</v>
      </c>
      <c r="AK94">
        <v>0</v>
      </c>
      <c r="AL94">
        <f t="shared" si="49"/>
        <v>0</v>
      </c>
      <c r="AM94" s="36">
        <f t="shared" si="50"/>
        <v>0</v>
      </c>
      <c r="AN94">
        <f t="shared" si="52"/>
        <v>2.5</v>
      </c>
      <c r="AO94">
        <f t="shared" si="52"/>
        <v>37.699999999999989</v>
      </c>
      <c r="AP94">
        <v>57.9</v>
      </c>
      <c r="AQ94">
        <v>548</v>
      </c>
      <c r="AR94">
        <v>3</v>
      </c>
      <c r="AS94">
        <v>0.84</v>
      </c>
      <c r="AT94">
        <v>2.8</v>
      </c>
      <c r="AU94">
        <v>12.6</v>
      </c>
      <c r="AV94">
        <v>4</v>
      </c>
      <c r="AW94">
        <v>0</v>
      </c>
      <c r="AX94">
        <v>0</v>
      </c>
      <c r="AY94">
        <v>0</v>
      </c>
      <c r="AZ94">
        <v>0</v>
      </c>
      <c r="BA94">
        <f t="shared" si="38"/>
        <v>0</v>
      </c>
      <c r="BB94" s="36">
        <f t="shared" si="39"/>
        <v>0</v>
      </c>
      <c r="BC94">
        <v>0</v>
      </c>
      <c r="BD94">
        <v>0</v>
      </c>
      <c r="BE94">
        <v>0</v>
      </c>
      <c r="BF94">
        <v>0</v>
      </c>
      <c r="BG94">
        <v>0</v>
      </c>
      <c r="BH94">
        <v>0</v>
      </c>
      <c r="BI94">
        <v>0</v>
      </c>
      <c r="BJ94">
        <v>0</v>
      </c>
      <c r="BK94">
        <f t="shared" si="41"/>
        <v>0</v>
      </c>
      <c r="BL94">
        <f t="shared" si="42"/>
        <v>0</v>
      </c>
      <c r="BM94">
        <f t="shared" si="43"/>
        <v>0</v>
      </c>
      <c r="BN94">
        <f t="shared" si="44"/>
        <v>0</v>
      </c>
    </row>
    <row r="95" spans="1:66" s="39" customFormat="1" ht="15" thickBot="1" x14ac:dyDescent="0.35">
      <c r="A95" s="39">
        <v>1225</v>
      </c>
      <c r="B95" s="39">
        <v>24</v>
      </c>
      <c r="C95" s="39" t="s">
        <v>286</v>
      </c>
      <c r="D95" t="s">
        <v>30</v>
      </c>
      <c r="E95" s="39">
        <v>6</v>
      </c>
      <c r="F95">
        <f>(H95-(H$6+1))*12+12-I$6+I95</f>
        <v>398</v>
      </c>
      <c r="G95" s="95" t="s">
        <v>351</v>
      </c>
      <c r="H95" s="95">
        <v>2020</v>
      </c>
      <c r="I95" s="39">
        <v>12</v>
      </c>
      <c r="J95" s="39">
        <v>4</v>
      </c>
      <c r="K95" s="39">
        <v>59</v>
      </c>
      <c r="L95" s="39">
        <v>0.09</v>
      </c>
      <c r="M95" s="39">
        <v>2</v>
      </c>
      <c r="N95" s="39">
        <v>56</v>
      </c>
      <c r="O95" s="39">
        <v>33</v>
      </c>
      <c r="P95" s="39">
        <v>15</v>
      </c>
      <c r="Q95" s="39">
        <v>13</v>
      </c>
      <c r="R95" s="39">
        <v>12</v>
      </c>
      <c r="S95" s="39">
        <v>52</v>
      </c>
      <c r="T95" s="39">
        <v>100</v>
      </c>
      <c r="U95" s="39">
        <v>4</v>
      </c>
      <c r="V95" s="39" t="s">
        <v>38</v>
      </c>
      <c r="W95" s="39">
        <v>33</v>
      </c>
      <c r="X95" s="39">
        <f t="shared" si="35"/>
        <v>32.549715831763102</v>
      </c>
      <c r="Y95" s="39">
        <v>822</v>
      </c>
      <c r="Z95" s="39">
        <f t="shared" si="45"/>
        <v>42.800000000000004</v>
      </c>
      <c r="AA95" s="99">
        <f t="shared" si="46"/>
        <v>877.49367088607607</v>
      </c>
      <c r="AB95" s="39">
        <v>26.3</v>
      </c>
      <c r="AC95" s="39">
        <v>23.7</v>
      </c>
      <c r="AD95" s="39">
        <v>25.3</v>
      </c>
      <c r="AE95" s="39">
        <v>778</v>
      </c>
      <c r="AF95" s="39">
        <v>42.2</v>
      </c>
      <c r="AG95" s="39">
        <v>483.8</v>
      </c>
      <c r="AH95" s="42">
        <v>18.3</v>
      </c>
      <c r="AI95" s="39">
        <v>22</v>
      </c>
      <c r="AJ95" s="39">
        <v>0.6</v>
      </c>
      <c r="AK95" s="39">
        <v>6.2</v>
      </c>
      <c r="AL95">
        <f t="shared" si="49"/>
        <v>1.4218009478672986</v>
      </c>
      <c r="AM95" s="36">
        <f t="shared" si="50"/>
        <v>1.281521289789169</v>
      </c>
      <c r="AN95">
        <f t="shared" si="52"/>
        <v>10.500000000000007</v>
      </c>
      <c r="AO95">
        <f t="shared" si="52"/>
        <v>149.29999999999995</v>
      </c>
      <c r="AP95" s="39">
        <v>68.400000000000006</v>
      </c>
      <c r="AQ95" s="39">
        <v>697.3</v>
      </c>
      <c r="AR95" s="39">
        <v>3.4</v>
      </c>
      <c r="AS95" s="39">
        <v>1.05</v>
      </c>
      <c r="AT95" s="39">
        <v>2.9</v>
      </c>
      <c r="AU95" s="39">
        <v>14.9</v>
      </c>
      <c r="AV95" s="39">
        <v>3.7</v>
      </c>
      <c r="AW95" s="39">
        <v>18.3</v>
      </c>
      <c r="AX95" s="39">
        <v>22</v>
      </c>
      <c r="AY95" s="39">
        <v>0.6</v>
      </c>
      <c r="AZ95" s="39">
        <v>6.2</v>
      </c>
      <c r="BA95">
        <f t="shared" si="38"/>
        <v>1.4218009478672986</v>
      </c>
      <c r="BB95" s="36">
        <f t="shared" si="39"/>
        <v>1.281521289789169</v>
      </c>
      <c r="BC95" s="39">
        <v>0</v>
      </c>
      <c r="BD95" s="39">
        <v>0</v>
      </c>
      <c r="BE95" s="39">
        <v>0</v>
      </c>
      <c r="BF95" s="39">
        <v>0</v>
      </c>
      <c r="BG95" s="39">
        <v>0</v>
      </c>
      <c r="BH95" s="39">
        <v>0</v>
      </c>
      <c r="BI95" s="39">
        <v>0</v>
      </c>
      <c r="BJ95" s="39">
        <v>0</v>
      </c>
      <c r="BK95" s="39">
        <f t="shared" si="41"/>
        <v>18.3</v>
      </c>
      <c r="BL95" s="39">
        <f t="shared" si="42"/>
        <v>22</v>
      </c>
      <c r="BM95" s="39">
        <f t="shared" si="43"/>
        <v>0.6</v>
      </c>
      <c r="BN95" s="39">
        <f t="shared" si="44"/>
        <v>6.2</v>
      </c>
    </row>
    <row r="96" spans="1:66" s="37" customFormat="1" x14ac:dyDescent="0.3">
      <c r="A96" s="37">
        <v>1225</v>
      </c>
      <c r="B96" s="37">
        <v>25</v>
      </c>
      <c r="C96" s="37" t="s">
        <v>287</v>
      </c>
      <c r="D96" t="s">
        <v>31</v>
      </c>
      <c r="E96" s="37">
        <v>1</v>
      </c>
      <c r="F96" s="98">
        <v>1</v>
      </c>
      <c r="G96" s="96" t="s">
        <v>365</v>
      </c>
      <c r="H96" s="96">
        <v>1987</v>
      </c>
      <c r="I96" s="37">
        <v>10</v>
      </c>
      <c r="J96" s="37">
        <v>29</v>
      </c>
      <c r="K96" s="37">
        <v>26</v>
      </c>
      <c r="L96" s="37">
        <v>0.09</v>
      </c>
      <c r="M96" s="37">
        <v>2</v>
      </c>
      <c r="N96" s="37">
        <v>56</v>
      </c>
      <c r="O96" s="37">
        <v>33</v>
      </c>
      <c r="P96" s="37">
        <v>15</v>
      </c>
      <c r="Q96" s="37">
        <v>13</v>
      </c>
      <c r="R96" s="37">
        <v>12</v>
      </c>
      <c r="S96" s="37">
        <v>52</v>
      </c>
      <c r="T96" s="37">
        <v>100</v>
      </c>
      <c r="U96" s="37">
        <v>4</v>
      </c>
      <c r="V96" s="37" t="s">
        <v>38</v>
      </c>
      <c r="W96" s="37">
        <v>35</v>
      </c>
      <c r="X96" s="37">
        <f t="shared" si="35"/>
        <v>12.55387123805567</v>
      </c>
      <c r="Y96" s="37">
        <v>2456</v>
      </c>
      <c r="Z96" s="37">
        <f t="shared" si="45"/>
        <v>30.4</v>
      </c>
      <c r="AA96" s="100">
        <f t="shared" si="46"/>
        <v>2794.7586206896549</v>
      </c>
      <c r="AB96" s="37">
        <v>12.5</v>
      </c>
      <c r="AC96" s="37">
        <v>11.6</v>
      </c>
      <c r="AD96" s="37">
        <v>13.2</v>
      </c>
      <c r="AE96" s="37">
        <v>2456</v>
      </c>
      <c r="AF96" s="37">
        <v>30.4</v>
      </c>
      <c r="AG96" s="37">
        <v>181.9</v>
      </c>
      <c r="AH96" s="41">
        <v>0</v>
      </c>
      <c r="AI96" s="37">
        <v>0</v>
      </c>
      <c r="AJ96" s="37">
        <v>0</v>
      </c>
      <c r="AK96" s="37">
        <v>0</v>
      </c>
      <c r="AL96" s="37">
        <f t="shared" si="49"/>
        <v>0</v>
      </c>
      <c r="AM96" s="38">
        <f t="shared" si="50"/>
        <v>0</v>
      </c>
      <c r="AN96" s="37">
        <f>AP96</f>
        <v>30.4</v>
      </c>
      <c r="AO96" s="37">
        <f>AQ96</f>
        <v>181.9</v>
      </c>
      <c r="AP96" s="37">
        <v>30.4</v>
      </c>
      <c r="AQ96" s="37">
        <v>181.9</v>
      </c>
      <c r="AR96" s="37">
        <v>0</v>
      </c>
      <c r="AS96" s="37">
        <v>0</v>
      </c>
      <c r="AT96" s="37">
        <v>0</v>
      </c>
      <c r="AU96" s="37">
        <v>0</v>
      </c>
      <c r="AV96" s="37">
        <v>0</v>
      </c>
      <c r="AW96" s="37">
        <v>0</v>
      </c>
      <c r="AX96" s="37">
        <v>0</v>
      </c>
      <c r="AY96" s="37">
        <v>0</v>
      </c>
      <c r="AZ96" s="37">
        <v>0</v>
      </c>
      <c r="BA96" s="37">
        <f t="shared" si="38"/>
        <v>0</v>
      </c>
      <c r="BB96" s="38">
        <f t="shared" si="39"/>
        <v>0</v>
      </c>
      <c r="BC96" s="37">
        <v>0</v>
      </c>
      <c r="BD96" s="37">
        <v>0</v>
      </c>
      <c r="BE96" s="37">
        <v>0</v>
      </c>
      <c r="BF96" s="37">
        <v>0</v>
      </c>
      <c r="BG96" s="37">
        <v>0</v>
      </c>
      <c r="BH96" s="37">
        <v>0</v>
      </c>
      <c r="BI96" s="37">
        <v>0</v>
      </c>
      <c r="BJ96" s="37">
        <v>0</v>
      </c>
      <c r="BK96" s="37">
        <f t="shared" si="41"/>
        <v>0</v>
      </c>
      <c r="BL96" s="37">
        <f t="shared" si="42"/>
        <v>0</v>
      </c>
      <c r="BM96" s="37">
        <f t="shared" si="43"/>
        <v>0</v>
      </c>
      <c r="BN96" s="37">
        <f t="shared" si="44"/>
        <v>0</v>
      </c>
    </row>
    <row r="97" spans="1:66" x14ac:dyDescent="0.3">
      <c r="A97">
        <v>1225</v>
      </c>
      <c r="B97">
        <v>25</v>
      </c>
      <c r="C97" t="s">
        <v>287</v>
      </c>
      <c r="D97" t="s">
        <v>31</v>
      </c>
      <c r="E97">
        <v>2</v>
      </c>
      <c r="F97">
        <f>(H97-(H$6+1))*12+12-I$6+I97</f>
        <v>72</v>
      </c>
      <c r="G97" s="93" t="s">
        <v>345</v>
      </c>
      <c r="H97" s="93">
        <v>1993</v>
      </c>
      <c r="I97">
        <v>10</v>
      </c>
      <c r="J97">
        <v>21</v>
      </c>
      <c r="K97">
        <v>32</v>
      </c>
      <c r="L97">
        <v>0.09</v>
      </c>
      <c r="M97">
        <v>8</v>
      </c>
      <c r="N97">
        <v>56</v>
      </c>
      <c r="O97">
        <v>33</v>
      </c>
      <c r="P97">
        <v>15</v>
      </c>
      <c r="Q97">
        <v>13</v>
      </c>
      <c r="R97">
        <v>12</v>
      </c>
      <c r="S97">
        <v>52</v>
      </c>
      <c r="T97">
        <v>100</v>
      </c>
      <c r="U97">
        <v>4</v>
      </c>
      <c r="V97" t="s">
        <v>38</v>
      </c>
      <c r="W97">
        <v>36</v>
      </c>
      <c r="X97">
        <f t="shared" si="35"/>
        <v>14.792903114562531</v>
      </c>
      <c r="Y97">
        <v>2467</v>
      </c>
      <c r="Z97">
        <f t="shared" si="45"/>
        <v>42.5</v>
      </c>
      <c r="AA97" s="44">
        <f t="shared" si="46"/>
        <v>2824.0657894736842</v>
      </c>
      <c r="AB97">
        <v>15.9</v>
      </c>
      <c r="AC97">
        <v>15.2</v>
      </c>
      <c r="AD97">
        <v>17.399999999999999</v>
      </c>
      <c r="AE97">
        <v>1756</v>
      </c>
      <c r="AF97">
        <v>34.700000000000003</v>
      </c>
      <c r="AG97">
        <v>268.60000000000002</v>
      </c>
      <c r="AH97" s="35">
        <v>11.9</v>
      </c>
      <c r="AI97">
        <v>700</v>
      </c>
      <c r="AJ97">
        <v>7.8</v>
      </c>
      <c r="AK97">
        <v>55.9</v>
      </c>
      <c r="AL97">
        <f t="shared" si="49"/>
        <v>22.478386167146972</v>
      </c>
      <c r="AM97" s="36">
        <f t="shared" si="50"/>
        <v>20.811615785554729</v>
      </c>
      <c r="AN97">
        <f t="shared" ref="AN97:AO101" si="53">AP97-AP96</f>
        <v>12</v>
      </c>
      <c r="AO97">
        <f t="shared" si="53"/>
        <v>142.70000000000002</v>
      </c>
      <c r="AP97">
        <v>42.4</v>
      </c>
      <c r="AQ97">
        <v>324.60000000000002</v>
      </c>
      <c r="AR97">
        <v>3.8</v>
      </c>
      <c r="AS97">
        <v>2.0099999999999998</v>
      </c>
      <c r="AT97">
        <v>5.7</v>
      </c>
      <c r="AU97">
        <v>23.8</v>
      </c>
      <c r="AV97">
        <v>10.1</v>
      </c>
      <c r="AW97">
        <v>4.5999999999999996</v>
      </c>
      <c r="AX97">
        <v>11</v>
      </c>
      <c r="AY97">
        <v>0</v>
      </c>
      <c r="AZ97">
        <v>0.1</v>
      </c>
      <c r="BA97">
        <f t="shared" si="38"/>
        <v>0</v>
      </c>
      <c r="BB97" s="36">
        <f t="shared" si="39"/>
        <v>3.7230081906180192E-2</v>
      </c>
      <c r="BC97">
        <v>0</v>
      </c>
      <c r="BD97">
        <v>0</v>
      </c>
      <c r="BE97">
        <v>0</v>
      </c>
      <c r="BF97">
        <v>0</v>
      </c>
      <c r="BG97">
        <v>0</v>
      </c>
      <c r="BH97">
        <v>0</v>
      </c>
      <c r="BI97">
        <v>0</v>
      </c>
      <c r="BJ97">
        <v>0</v>
      </c>
      <c r="BK97">
        <f t="shared" si="41"/>
        <v>4.5999999999999996</v>
      </c>
      <c r="BL97">
        <f t="shared" si="42"/>
        <v>11</v>
      </c>
      <c r="BM97">
        <f t="shared" si="43"/>
        <v>0</v>
      </c>
      <c r="BN97">
        <f t="shared" si="44"/>
        <v>0.1</v>
      </c>
    </row>
    <row r="98" spans="1:66" x14ac:dyDescent="0.3">
      <c r="A98">
        <v>1225</v>
      </c>
      <c r="B98">
        <v>25</v>
      </c>
      <c r="C98" t="s">
        <v>287</v>
      </c>
      <c r="D98" t="s">
        <v>31</v>
      </c>
      <c r="E98">
        <v>3</v>
      </c>
      <c r="F98">
        <f>(H98-(H$6+1))*12+12-I$6+I98</f>
        <v>171</v>
      </c>
      <c r="G98" s="93" t="s">
        <v>355</v>
      </c>
      <c r="H98" s="93">
        <v>2002</v>
      </c>
      <c r="I98">
        <v>1</v>
      </c>
      <c r="J98">
        <v>16</v>
      </c>
      <c r="K98">
        <v>40</v>
      </c>
      <c r="L98">
        <v>0.09</v>
      </c>
      <c r="M98">
        <v>8</v>
      </c>
      <c r="N98">
        <v>56</v>
      </c>
      <c r="O98">
        <v>33</v>
      </c>
      <c r="P98">
        <v>15</v>
      </c>
      <c r="Q98">
        <v>13</v>
      </c>
      <c r="R98">
        <v>12</v>
      </c>
      <c r="S98">
        <v>52</v>
      </c>
      <c r="T98">
        <v>100</v>
      </c>
      <c r="U98">
        <v>4</v>
      </c>
      <c r="V98" t="s">
        <v>38</v>
      </c>
      <c r="W98">
        <v>37</v>
      </c>
      <c r="X98">
        <f t="shared" si="35"/>
        <v>19.765752748576347</v>
      </c>
      <c r="Y98">
        <v>1812</v>
      </c>
      <c r="Z98">
        <f t="shared" si="45"/>
        <v>47.800000000000004</v>
      </c>
      <c r="AA98" s="44">
        <f t="shared" si="46"/>
        <v>1954.8177339901474</v>
      </c>
      <c r="AB98">
        <v>21.7</v>
      </c>
      <c r="AC98">
        <v>20.3</v>
      </c>
      <c r="AD98">
        <v>21.9</v>
      </c>
      <c r="AE98">
        <v>900</v>
      </c>
      <c r="AF98">
        <v>33.200000000000003</v>
      </c>
      <c r="AG98">
        <v>336.8</v>
      </c>
      <c r="AH98" s="35">
        <v>14.8</v>
      </c>
      <c r="AI98">
        <v>856</v>
      </c>
      <c r="AJ98">
        <v>14.6</v>
      </c>
      <c r="AK98">
        <v>129.4</v>
      </c>
      <c r="AL98">
        <f t="shared" si="49"/>
        <v>43.975903614457827</v>
      </c>
      <c r="AM98" s="36">
        <f t="shared" si="50"/>
        <v>38.420427553444178</v>
      </c>
      <c r="AN98">
        <f t="shared" si="53"/>
        <v>13.200000000000003</v>
      </c>
      <c r="AO98">
        <f t="shared" si="53"/>
        <v>197.5</v>
      </c>
      <c r="AP98">
        <v>55.6</v>
      </c>
      <c r="AQ98">
        <v>522.1</v>
      </c>
      <c r="AR98">
        <v>3.5</v>
      </c>
      <c r="AS98">
        <v>1.65</v>
      </c>
      <c r="AT98">
        <v>4.0999999999999996</v>
      </c>
      <c r="AU98">
        <v>24.7</v>
      </c>
      <c r="AV98">
        <v>7.1</v>
      </c>
      <c r="AW98">
        <v>11.7</v>
      </c>
      <c r="AX98">
        <v>56</v>
      </c>
      <c r="AY98">
        <v>0.6</v>
      </c>
      <c r="AZ98">
        <v>4.8</v>
      </c>
      <c r="BA98">
        <f t="shared" si="38"/>
        <v>1.8072289156626504</v>
      </c>
      <c r="BB98" s="36">
        <f t="shared" si="39"/>
        <v>1.4251781472684084</v>
      </c>
      <c r="BC98">
        <v>0</v>
      </c>
      <c r="BD98">
        <v>0</v>
      </c>
      <c r="BE98">
        <v>0</v>
      </c>
      <c r="BF98">
        <v>0</v>
      </c>
      <c r="BG98">
        <v>0</v>
      </c>
      <c r="BH98">
        <v>0</v>
      </c>
      <c r="BI98">
        <v>0</v>
      </c>
      <c r="BJ98">
        <v>0</v>
      </c>
      <c r="BK98">
        <f t="shared" si="41"/>
        <v>11.7</v>
      </c>
      <c r="BL98">
        <f t="shared" si="42"/>
        <v>56</v>
      </c>
      <c r="BM98">
        <f t="shared" si="43"/>
        <v>0.6</v>
      </c>
      <c r="BN98">
        <f t="shared" si="44"/>
        <v>4.8</v>
      </c>
    </row>
    <row r="99" spans="1:66" x14ac:dyDescent="0.3">
      <c r="A99">
        <v>1225</v>
      </c>
      <c r="B99">
        <v>25</v>
      </c>
      <c r="C99" t="s">
        <v>287</v>
      </c>
      <c r="D99" t="s">
        <v>31</v>
      </c>
      <c r="E99">
        <v>4</v>
      </c>
      <c r="F99">
        <f>(H99-(H$6+1))*12+12-I$6+I99</f>
        <v>239</v>
      </c>
      <c r="G99" s="93" t="s">
        <v>327</v>
      </c>
      <c r="H99" s="93">
        <v>2007</v>
      </c>
      <c r="I99">
        <v>9</v>
      </c>
      <c r="J99">
        <v>18</v>
      </c>
      <c r="K99">
        <v>46</v>
      </c>
      <c r="L99">
        <v>0.09</v>
      </c>
      <c r="M99">
        <v>2</v>
      </c>
      <c r="N99">
        <v>56</v>
      </c>
      <c r="O99">
        <v>33</v>
      </c>
      <c r="P99">
        <v>15</v>
      </c>
      <c r="Q99">
        <v>13</v>
      </c>
      <c r="R99">
        <v>12</v>
      </c>
      <c r="S99">
        <v>52</v>
      </c>
      <c r="T99">
        <v>100</v>
      </c>
      <c r="U99">
        <v>4</v>
      </c>
      <c r="V99" t="s">
        <v>38</v>
      </c>
      <c r="W99">
        <v>36</v>
      </c>
      <c r="X99">
        <f t="shared" si="35"/>
        <v>29.401992698199191</v>
      </c>
      <c r="Y99">
        <v>922</v>
      </c>
      <c r="Z99">
        <f t="shared" si="45"/>
        <v>40.099999999999994</v>
      </c>
      <c r="AA99" s="44">
        <f t="shared" si="46"/>
        <v>1006.5871559633028</v>
      </c>
      <c r="AB99">
        <v>23.9</v>
      </c>
      <c r="AC99">
        <v>21.8</v>
      </c>
      <c r="AD99">
        <v>23.8</v>
      </c>
      <c r="AE99">
        <v>878</v>
      </c>
      <c r="AF99">
        <v>39.299999999999997</v>
      </c>
      <c r="AG99">
        <v>420.1</v>
      </c>
      <c r="AH99" s="35">
        <v>22.1</v>
      </c>
      <c r="AI99">
        <v>22</v>
      </c>
      <c r="AJ99">
        <v>0.8</v>
      </c>
      <c r="AK99">
        <v>9.3000000000000007</v>
      </c>
      <c r="AL99">
        <f t="shared" si="49"/>
        <v>2.0356234096692112</v>
      </c>
      <c r="AM99" s="36">
        <f t="shared" si="50"/>
        <v>2.2137586288978812</v>
      </c>
      <c r="AN99">
        <f t="shared" si="53"/>
        <v>7</v>
      </c>
      <c r="AO99">
        <f t="shared" si="53"/>
        <v>92.600000000000023</v>
      </c>
      <c r="AP99">
        <v>62.6</v>
      </c>
      <c r="AQ99">
        <v>614.70000000000005</v>
      </c>
      <c r="AR99">
        <v>3.6</v>
      </c>
      <c r="AS99">
        <v>1.1499999999999999</v>
      </c>
      <c r="AT99">
        <v>3.2</v>
      </c>
      <c r="AU99">
        <v>15.4</v>
      </c>
      <c r="AV99">
        <v>4.0999999999999996</v>
      </c>
      <c r="AW99">
        <v>0</v>
      </c>
      <c r="AX99">
        <v>0</v>
      </c>
      <c r="AY99">
        <v>0</v>
      </c>
      <c r="AZ99">
        <v>0</v>
      </c>
      <c r="BA99">
        <f t="shared" si="38"/>
        <v>0</v>
      </c>
      <c r="BB99" s="36">
        <f t="shared" si="39"/>
        <v>0</v>
      </c>
      <c r="BC99">
        <v>20.399999999999999</v>
      </c>
      <c r="BD99">
        <v>11</v>
      </c>
      <c r="BE99">
        <v>0.4</v>
      </c>
      <c r="BF99">
        <v>3.9</v>
      </c>
      <c r="BG99">
        <v>23.6</v>
      </c>
      <c r="BH99">
        <v>11</v>
      </c>
      <c r="BI99">
        <v>0.5</v>
      </c>
      <c r="BJ99">
        <v>5.4</v>
      </c>
      <c r="BK99">
        <f t="shared" si="41"/>
        <v>20.399999999999999</v>
      </c>
      <c r="BL99">
        <f t="shared" si="42"/>
        <v>11</v>
      </c>
      <c r="BM99">
        <f t="shared" si="43"/>
        <v>0.4</v>
      </c>
      <c r="BN99">
        <f t="shared" si="44"/>
        <v>3.9</v>
      </c>
    </row>
    <row r="100" spans="1:66" x14ac:dyDescent="0.3">
      <c r="A100">
        <v>1225</v>
      </c>
      <c r="B100">
        <v>25</v>
      </c>
      <c r="C100" t="s">
        <v>287</v>
      </c>
      <c r="D100" t="s">
        <v>31</v>
      </c>
      <c r="E100">
        <v>5</v>
      </c>
      <c r="F100">
        <f>(H100-(H$6+1))*12+12-I$6+I100</f>
        <v>275</v>
      </c>
      <c r="G100" s="93" t="s">
        <v>342</v>
      </c>
      <c r="H100" s="93">
        <v>2010</v>
      </c>
      <c r="I100">
        <v>9</v>
      </c>
      <c r="J100">
        <v>22</v>
      </c>
      <c r="K100">
        <v>49</v>
      </c>
      <c r="L100">
        <v>0.09</v>
      </c>
      <c r="M100">
        <v>2</v>
      </c>
      <c r="N100">
        <v>56</v>
      </c>
      <c r="O100">
        <v>33</v>
      </c>
      <c r="P100">
        <v>15</v>
      </c>
      <c r="Q100">
        <v>13</v>
      </c>
      <c r="R100">
        <v>12</v>
      </c>
      <c r="S100">
        <v>52</v>
      </c>
      <c r="T100">
        <v>100</v>
      </c>
      <c r="U100">
        <v>4</v>
      </c>
      <c r="V100" t="s">
        <v>38</v>
      </c>
      <c r="W100">
        <v>35</v>
      </c>
      <c r="X100">
        <f t="shared" si="35"/>
        <v>30.701845345284351</v>
      </c>
      <c r="Y100">
        <v>878</v>
      </c>
      <c r="Z100">
        <f t="shared" si="45"/>
        <v>41.7</v>
      </c>
      <c r="AA100" s="44">
        <f t="shared" si="46"/>
        <v>939.88546255506617</v>
      </c>
      <c r="AB100">
        <v>24.6</v>
      </c>
      <c r="AC100">
        <v>22.7</v>
      </c>
      <c r="AD100">
        <v>24.3</v>
      </c>
      <c r="AE100">
        <v>878</v>
      </c>
      <c r="AF100">
        <v>41.7</v>
      </c>
      <c r="AG100">
        <v>465</v>
      </c>
      <c r="AH100" s="35">
        <v>0</v>
      </c>
      <c r="AI100">
        <v>0</v>
      </c>
      <c r="AJ100">
        <v>0</v>
      </c>
      <c r="AK100">
        <v>0</v>
      </c>
      <c r="AL100">
        <f t="shared" si="49"/>
        <v>0</v>
      </c>
      <c r="AM100" s="36">
        <f t="shared" si="50"/>
        <v>0</v>
      </c>
      <c r="AN100">
        <f t="shared" si="53"/>
        <v>2.3999999999999986</v>
      </c>
      <c r="AO100">
        <f t="shared" si="53"/>
        <v>44.899999999999977</v>
      </c>
      <c r="AP100">
        <v>65</v>
      </c>
      <c r="AQ100">
        <v>659.6</v>
      </c>
      <c r="AR100">
        <v>2.4</v>
      </c>
      <c r="AS100">
        <v>0.8</v>
      </c>
      <c r="AT100">
        <v>2</v>
      </c>
      <c r="AU100">
        <v>15</v>
      </c>
      <c r="AV100">
        <v>3.4</v>
      </c>
      <c r="AW100">
        <v>0</v>
      </c>
      <c r="AX100">
        <v>0</v>
      </c>
      <c r="AY100">
        <v>0</v>
      </c>
      <c r="AZ100">
        <v>0</v>
      </c>
      <c r="BA100">
        <f t="shared" si="38"/>
        <v>0</v>
      </c>
      <c r="BB100" s="36">
        <f t="shared" si="39"/>
        <v>0</v>
      </c>
      <c r="BC100">
        <v>0</v>
      </c>
      <c r="BD100">
        <v>0</v>
      </c>
      <c r="BE100">
        <v>0</v>
      </c>
      <c r="BF100">
        <v>0</v>
      </c>
      <c r="BG100">
        <v>0</v>
      </c>
      <c r="BH100">
        <v>0</v>
      </c>
      <c r="BI100">
        <v>0</v>
      </c>
      <c r="BJ100">
        <v>0</v>
      </c>
      <c r="BK100">
        <f t="shared" si="41"/>
        <v>0</v>
      </c>
      <c r="BL100">
        <f t="shared" si="42"/>
        <v>0</v>
      </c>
      <c r="BM100">
        <f t="shared" si="43"/>
        <v>0</v>
      </c>
      <c r="BN100">
        <f t="shared" si="44"/>
        <v>0</v>
      </c>
    </row>
    <row r="101" spans="1:66" s="39" customFormat="1" ht="15" thickBot="1" x14ac:dyDescent="0.35">
      <c r="A101" s="39">
        <v>1225</v>
      </c>
      <c r="B101" s="39">
        <v>25</v>
      </c>
      <c r="C101" s="39" t="s">
        <v>287</v>
      </c>
      <c r="D101" t="s">
        <v>31</v>
      </c>
      <c r="E101" s="39">
        <v>6</v>
      </c>
      <c r="F101">
        <f>(H101-(H$6+1))*12+12-I$6+I101</f>
        <v>398</v>
      </c>
      <c r="G101" s="95" t="s">
        <v>366</v>
      </c>
      <c r="H101" s="95">
        <v>2020</v>
      </c>
      <c r="I101" s="39">
        <v>12</v>
      </c>
      <c r="J101" s="39">
        <v>8</v>
      </c>
      <c r="K101" s="39">
        <v>59</v>
      </c>
      <c r="L101" s="39">
        <v>0.09</v>
      </c>
      <c r="M101" s="39">
        <v>2</v>
      </c>
      <c r="N101" s="39">
        <v>56</v>
      </c>
      <c r="O101" s="39">
        <v>33</v>
      </c>
      <c r="P101" s="39">
        <v>15</v>
      </c>
      <c r="Q101" s="39">
        <v>13</v>
      </c>
      <c r="R101" s="39">
        <v>12</v>
      </c>
      <c r="S101" s="39">
        <v>52</v>
      </c>
      <c r="T101" s="39">
        <v>100</v>
      </c>
      <c r="U101" s="39">
        <v>4</v>
      </c>
      <c r="V101" s="39" t="s">
        <v>38</v>
      </c>
      <c r="W101" s="39">
        <v>34</v>
      </c>
      <c r="X101" s="39">
        <f t="shared" si="35"/>
        <v>31.773182405890093</v>
      </c>
      <c r="Y101" s="39">
        <v>956</v>
      </c>
      <c r="Z101" s="39">
        <f t="shared" si="45"/>
        <v>52.6</v>
      </c>
      <c r="AA101" s="99">
        <f t="shared" si="46"/>
        <v>1001.888</v>
      </c>
      <c r="AB101" s="39">
        <v>27.7</v>
      </c>
      <c r="AC101" s="39">
        <v>25</v>
      </c>
      <c r="AD101" s="39">
        <v>26.2</v>
      </c>
      <c r="AE101" s="39">
        <v>778</v>
      </c>
      <c r="AF101" s="39">
        <v>47</v>
      </c>
      <c r="AG101" s="39">
        <v>566.6</v>
      </c>
      <c r="AH101" s="42">
        <v>26.6</v>
      </c>
      <c r="AI101" s="39">
        <v>100</v>
      </c>
      <c r="AJ101" s="39">
        <v>5.6</v>
      </c>
      <c r="AK101" s="39">
        <v>67.400000000000006</v>
      </c>
      <c r="AL101">
        <f t="shared" si="49"/>
        <v>11.914893617021276</v>
      </c>
      <c r="AM101" s="36">
        <f t="shared" si="50"/>
        <v>11.895517119661136</v>
      </c>
      <c r="AN101">
        <f t="shared" si="53"/>
        <v>10.799999999999997</v>
      </c>
      <c r="AO101">
        <f t="shared" si="53"/>
        <v>169</v>
      </c>
      <c r="AP101" s="39">
        <v>75.8</v>
      </c>
      <c r="AQ101" s="39">
        <v>828.6</v>
      </c>
      <c r="AR101" s="39">
        <v>3</v>
      </c>
      <c r="AS101" s="39">
        <v>1.0900000000000001</v>
      </c>
      <c r="AT101" s="39">
        <v>2.2999999999999998</v>
      </c>
      <c r="AU101" s="39">
        <v>16.899999999999999</v>
      </c>
      <c r="AV101" s="39">
        <v>3.1</v>
      </c>
      <c r="AW101" s="39">
        <v>14.4</v>
      </c>
      <c r="AX101" s="39">
        <v>22</v>
      </c>
      <c r="AY101" s="39">
        <v>0.4</v>
      </c>
      <c r="AZ101" s="39">
        <v>4.0999999999999996</v>
      </c>
      <c r="BA101">
        <f t="shared" si="38"/>
        <v>0.85106382978723405</v>
      </c>
      <c r="BB101" s="36">
        <f t="shared" si="39"/>
        <v>0.72361454288739846</v>
      </c>
      <c r="BC101" s="39">
        <v>0</v>
      </c>
      <c r="BD101" s="39">
        <v>0</v>
      </c>
      <c r="BE101" s="39">
        <v>0</v>
      </c>
      <c r="BF101" s="39">
        <v>0</v>
      </c>
      <c r="BG101" s="39">
        <v>31.3</v>
      </c>
      <c r="BH101" s="39">
        <v>56</v>
      </c>
      <c r="BI101" s="39">
        <v>4.3</v>
      </c>
      <c r="BJ101" s="39">
        <v>52</v>
      </c>
      <c r="BK101" s="39">
        <f t="shared" si="41"/>
        <v>14.4</v>
      </c>
      <c r="BL101" s="39">
        <f t="shared" si="42"/>
        <v>22</v>
      </c>
      <c r="BM101" s="39">
        <f t="shared" si="43"/>
        <v>0.4</v>
      </c>
      <c r="BN101" s="39">
        <f t="shared" si="44"/>
        <v>4.0999999999999996</v>
      </c>
    </row>
    <row r="102" spans="1:66" s="37" customFormat="1" x14ac:dyDescent="0.3">
      <c r="A102" s="37">
        <v>1225</v>
      </c>
      <c r="B102" s="37">
        <v>26</v>
      </c>
      <c r="C102" s="37" t="s">
        <v>290</v>
      </c>
      <c r="D102" t="s">
        <v>29</v>
      </c>
      <c r="E102" s="37">
        <v>1</v>
      </c>
      <c r="F102" s="98">
        <v>1</v>
      </c>
      <c r="G102" s="96" t="s">
        <v>367</v>
      </c>
      <c r="H102" s="96">
        <v>1987</v>
      </c>
      <c r="I102" s="37">
        <v>10</v>
      </c>
      <c r="J102" s="37">
        <v>28</v>
      </c>
      <c r="K102" s="37">
        <v>26</v>
      </c>
      <c r="L102" s="37">
        <v>0.09</v>
      </c>
      <c r="M102" s="37">
        <v>2</v>
      </c>
      <c r="N102" s="37">
        <v>56</v>
      </c>
      <c r="O102" s="37">
        <v>33</v>
      </c>
      <c r="P102" s="37">
        <v>15</v>
      </c>
      <c r="Q102" s="37">
        <v>13</v>
      </c>
      <c r="R102" s="37">
        <v>12</v>
      </c>
      <c r="S102" s="37">
        <v>52</v>
      </c>
      <c r="T102" s="37">
        <v>100</v>
      </c>
      <c r="U102" s="37">
        <v>4</v>
      </c>
      <c r="V102" s="37" t="s">
        <v>38</v>
      </c>
      <c r="W102" s="37">
        <v>32</v>
      </c>
      <c r="X102" s="37">
        <f t="shared" ref="X102:X127" si="54">SQRT(AP102/Y102/PI())*200</f>
        <v>11.625802112061326</v>
      </c>
      <c r="Y102" s="37">
        <v>2600</v>
      </c>
      <c r="Z102" s="37">
        <f t="shared" si="45"/>
        <v>27.6</v>
      </c>
      <c r="AA102" s="100">
        <f t="shared" si="46"/>
        <v>2978.6407766990292</v>
      </c>
      <c r="AB102" s="37">
        <v>11.6</v>
      </c>
      <c r="AC102" s="37">
        <v>10.3</v>
      </c>
      <c r="AD102" s="37">
        <v>11.8</v>
      </c>
      <c r="AE102" s="37">
        <v>2600</v>
      </c>
      <c r="AF102" s="37">
        <v>27.6</v>
      </c>
      <c r="AG102" s="37">
        <v>146.80000000000001</v>
      </c>
      <c r="AH102" s="41">
        <v>0</v>
      </c>
      <c r="AI102" s="37">
        <v>0</v>
      </c>
      <c r="AJ102" s="37">
        <v>0</v>
      </c>
      <c r="AK102" s="37">
        <v>0</v>
      </c>
      <c r="AL102" s="37">
        <f t="shared" si="49"/>
        <v>0</v>
      </c>
      <c r="AM102" s="38">
        <f t="shared" si="50"/>
        <v>0</v>
      </c>
      <c r="AN102" s="37">
        <f>AP102</f>
        <v>27.6</v>
      </c>
      <c r="AO102" s="37">
        <f>AQ102</f>
        <v>146.80000000000001</v>
      </c>
      <c r="AP102" s="37">
        <v>27.6</v>
      </c>
      <c r="AQ102" s="37">
        <v>146.80000000000001</v>
      </c>
      <c r="AR102" s="37">
        <v>0</v>
      </c>
      <c r="AS102" s="37">
        <v>0</v>
      </c>
      <c r="AT102" s="37">
        <v>0</v>
      </c>
      <c r="AU102" s="37">
        <v>0</v>
      </c>
      <c r="AV102" s="37">
        <v>0</v>
      </c>
      <c r="AW102" s="37">
        <v>0</v>
      </c>
      <c r="AX102" s="37">
        <v>0</v>
      </c>
      <c r="AY102" s="37">
        <v>0</v>
      </c>
      <c r="AZ102" s="37">
        <v>0</v>
      </c>
      <c r="BA102" s="37">
        <f t="shared" ref="BA102:BA127" si="55">AY102/AF102*100</f>
        <v>0</v>
      </c>
      <c r="BB102" s="38">
        <f t="shared" ref="BB102:BB127" si="56">AZ102/AG102*100</f>
        <v>0</v>
      </c>
      <c r="BC102" s="37">
        <v>0</v>
      </c>
      <c r="BD102" s="37">
        <v>0</v>
      </c>
      <c r="BE102" s="37">
        <v>0</v>
      </c>
      <c r="BF102" s="37">
        <v>0</v>
      </c>
      <c r="BG102" s="37">
        <v>0</v>
      </c>
      <c r="BH102" s="37">
        <v>0</v>
      </c>
      <c r="BI102" s="37">
        <v>0</v>
      </c>
      <c r="BJ102" s="37">
        <v>0</v>
      </c>
      <c r="BK102" s="37">
        <f t="shared" si="41"/>
        <v>0</v>
      </c>
      <c r="BL102" s="37">
        <f t="shared" si="42"/>
        <v>0</v>
      </c>
      <c r="BM102" s="37">
        <f t="shared" si="43"/>
        <v>0</v>
      </c>
      <c r="BN102" s="37">
        <f t="shared" si="44"/>
        <v>0</v>
      </c>
    </row>
    <row r="103" spans="1:66" x14ac:dyDescent="0.3">
      <c r="A103">
        <v>1225</v>
      </c>
      <c r="B103">
        <v>26</v>
      </c>
      <c r="C103" t="s">
        <v>290</v>
      </c>
      <c r="D103" t="s">
        <v>29</v>
      </c>
      <c r="E103">
        <v>2</v>
      </c>
      <c r="F103">
        <f>(H103-(H$6+1))*12+12-I$6+I103</f>
        <v>72</v>
      </c>
      <c r="G103" s="93" t="s">
        <v>345</v>
      </c>
      <c r="H103" s="93">
        <v>1993</v>
      </c>
      <c r="I103">
        <v>10</v>
      </c>
      <c r="J103">
        <v>21</v>
      </c>
      <c r="K103">
        <v>32</v>
      </c>
      <c r="L103">
        <v>0.09</v>
      </c>
      <c r="M103">
        <v>8</v>
      </c>
      <c r="N103">
        <v>56</v>
      </c>
      <c r="O103">
        <v>33</v>
      </c>
      <c r="P103">
        <v>15</v>
      </c>
      <c r="Q103">
        <v>13</v>
      </c>
      <c r="R103">
        <v>12</v>
      </c>
      <c r="S103">
        <v>52</v>
      </c>
      <c r="T103">
        <v>100</v>
      </c>
      <c r="U103">
        <v>4</v>
      </c>
      <c r="V103" t="s">
        <v>38</v>
      </c>
      <c r="W103">
        <v>34</v>
      </c>
      <c r="X103">
        <f t="shared" si="54"/>
        <v>14.323953697499375</v>
      </c>
      <c r="Y103">
        <v>2656</v>
      </c>
      <c r="Z103">
        <f t="shared" si="45"/>
        <v>42.7</v>
      </c>
      <c r="AA103" s="44">
        <f t="shared" si="46"/>
        <v>2852.0805369127515</v>
      </c>
      <c r="AB103">
        <v>16.100000000000001</v>
      </c>
      <c r="AC103">
        <v>14.9</v>
      </c>
      <c r="AD103">
        <v>16</v>
      </c>
      <c r="AE103">
        <v>1644</v>
      </c>
      <c r="AF103">
        <v>33.5</v>
      </c>
      <c r="AG103">
        <v>254</v>
      </c>
      <c r="AH103" s="35">
        <v>11.1</v>
      </c>
      <c r="AI103">
        <v>956</v>
      </c>
      <c r="AJ103">
        <v>9.1999999999999993</v>
      </c>
      <c r="AK103">
        <v>66.7</v>
      </c>
      <c r="AL103">
        <f t="shared" si="49"/>
        <v>27.46268656716418</v>
      </c>
      <c r="AM103" s="36">
        <f t="shared" si="50"/>
        <v>26.259842519685041</v>
      </c>
      <c r="AN103">
        <f t="shared" ref="AN103:AO107" si="57">AP103-AP102</f>
        <v>15.199999999999996</v>
      </c>
      <c r="AO103">
        <f t="shared" si="57"/>
        <v>173.89999999999998</v>
      </c>
      <c r="AP103">
        <v>42.8</v>
      </c>
      <c r="AQ103">
        <v>320.7</v>
      </c>
      <c r="AR103">
        <v>4.7</v>
      </c>
      <c r="AS103">
        <v>2.5299999999999998</v>
      </c>
      <c r="AT103">
        <v>7.6</v>
      </c>
      <c r="AU103">
        <v>29</v>
      </c>
      <c r="AV103">
        <v>13.9</v>
      </c>
      <c r="AW103">
        <v>5.9</v>
      </c>
      <c r="AX103">
        <v>56</v>
      </c>
      <c r="AY103">
        <v>0.1</v>
      </c>
      <c r="AZ103">
        <v>1</v>
      </c>
      <c r="BA103">
        <f t="shared" si="55"/>
        <v>0.29850746268656719</v>
      </c>
      <c r="BB103" s="36">
        <f t="shared" si="56"/>
        <v>0.39370078740157477</v>
      </c>
      <c r="BC103">
        <v>0</v>
      </c>
      <c r="BD103">
        <v>0</v>
      </c>
      <c r="BE103">
        <v>0</v>
      </c>
      <c r="BF103">
        <v>0</v>
      </c>
      <c r="BG103">
        <v>0</v>
      </c>
      <c r="BH103">
        <v>0</v>
      </c>
      <c r="BI103">
        <v>0</v>
      </c>
      <c r="BJ103">
        <v>0</v>
      </c>
      <c r="BK103">
        <f t="shared" si="41"/>
        <v>5.9</v>
      </c>
      <c r="BL103">
        <f t="shared" si="42"/>
        <v>56</v>
      </c>
      <c r="BM103">
        <f t="shared" si="43"/>
        <v>0.1</v>
      </c>
      <c r="BN103">
        <f t="shared" si="44"/>
        <v>1</v>
      </c>
    </row>
    <row r="104" spans="1:66" x14ac:dyDescent="0.3">
      <c r="A104">
        <v>1225</v>
      </c>
      <c r="B104">
        <v>26</v>
      </c>
      <c r="C104" t="s">
        <v>290</v>
      </c>
      <c r="D104" t="s">
        <v>29</v>
      </c>
      <c r="E104">
        <v>3</v>
      </c>
      <c r="F104">
        <f>(H104-(H$6+1))*12+12-I$6+I104</f>
        <v>174</v>
      </c>
      <c r="G104" s="93" t="s">
        <v>368</v>
      </c>
      <c r="H104" s="93">
        <v>2002</v>
      </c>
      <c r="I104">
        <v>4</v>
      </c>
      <c r="J104">
        <v>8</v>
      </c>
      <c r="K104">
        <v>40</v>
      </c>
      <c r="L104">
        <v>0.09</v>
      </c>
      <c r="M104">
        <v>8</v>
      </c>
      <c r="N104">
        <v>56</v>
      </c>
      <c r="O104">
        <v>33</v>
      </c>
      <c r="P104">
        <v>15</v>
      </c>
      <c r="Q104">
        <v>13</v>
      </c>
      <c r="R104">
        <v>12</v>
      </c>
      <c r="S104">
        <v>52</v>
      </c>
      <c r="T104">
        <v>100</v>
      </c>
      <c r="U104">
        <v>4</v>
      </c>
      <c r="V104" t="s">
        <v>38</v>
      </c>
      <c r="W104">
        <v>37</v>
      </c>
      <c r="X104">
        <f t="shared" si="54"/>
        <v>21.664090677527394</v>
      </c>
      <c r="Y104">
        <v>1644</v>
      </c>
      <c r="Z104">
        <f t="shared" si="45"/>
        <v>51.400000000000006</v>
      </c>
      <c r="AA104" s="44">
        <f t="shared" si="46"/>
        <v>1723.8058252427184</v>
      </c>
      <c r="AB104">
        <v>23.3</v>
      </c>
      <c r="AC104">
        <v>20.6</v>
      </c>
      <c r="AD104">
        <v>21.6</v>
      </c>
      <c r="AE104">
        <v>833</v>
      </c>
      <c r="AF104">
        <v>35.6</v>
      </c>
      <c r="AG104">
        <v>362.5</v>
      </c>
      <c r="AH104" s="35">
        <v>15.8</v>
      </c>
      <c r="AI104">
        <v>811</v>
      </c>
      <c r="AJ104">
        <v>15.8</v>
      </c>
      <c r="AK104">
        <v>146.9</v>
      </c>
      <c r="AL104">
        <f t="shared" si="49"/>
        <v>44.382022471910112</v>
      </c>
      <c r="AM104" s="36">
        <f t="shared" si="50"/>
        <v>40.524137931034481</v>
      </c>
      <c r="AN104">
        <f t="shared" si="57"/>
        <v>17.800000000000004</v>
      </c>
      <c r="AO104">
        <f t="shared" si="57"/>
        <v>255.40000000000003</v>
      </c>
      <c r="AP104">
        <v>60.6</v>
      </c>
      <c r="AQ104">
        <v>576.1</v>
      </c>
      <c r="AR104">
        <v>4.8</v>
      </c>
      <c r="AS104">
        <v>2.23</v>
      </c>
      <c r="AT104">
        <v>5.5</v>
      </c>
      <c r="AU104">
        <v>31.9</v>
      </c>
      <c r="AV104">
        <v>9.1</v>
      </c>
      <c r="AW104">
        <v>0</v>
      </c>
      <c r="AX104">
        <v>0</v>
      </c>
      <c r="AY104">
        <v>0</v>
      </c>
      <c r="AZ104">
        <v>0</v>
      </c>
      <c r="BA104">
        <f t="shared" si="55"/>
        <v>0</v>
      </c>
      <c r="BB104" s="36">
        <f t="shared" si="56"/>
        <v>0</v>
      </c>
      <c r="BC104">
        <v>0</v>
      </c>
      <c r="BD104">
        <v>0</v>
      </c>
      <c r="BE104">
        <v>0</v>
      </c>
      <c r="BF104">
        <v>0</v>
      </c>
      <c r="BG104">
        <v>0</v>
      </c>
      <c r="BH104">
        <v>0</v>
      </c>
      <c r="BI104">
        <v>0</v>
      </c>
      <c r="BJ104">
        <v>0</v>
      </c>
      <c r="BK104">
        <f t="shared" si="41"/>
        <v>0</v>
      </c>
      <c r="BL104">
        <f t="shared" si="42"/>
        <v>0</v>
      </c>
      <c r="BM104">
        <f t="shared" si="43"/>
        <v>0</v>
      </c>
      <c r="BN104">
        <f t="shared" si="44"/>
        <v>0</v>
      </c>
    </row>
    <row r="105" spans="1:66" x14ac:dyDescent="0.3">
      <c r="A105">
        <v>1225</v>
      </c>
      <c r="B105">
        <v>26</v>
      </c>
      <c r="C105" t="s">
        <v>290</v>
      </c>
      <c r="D105" t="s">
        <v>29</v>
      </c>
      <c r="E105">
        <v>4</v>
      </c>
      <c r="F105">
        <f>(H105-(H$6+1))*12+12-I$6+I105</f>
        <v>240</v>
      </c>
      <c r="G105" s="93" t="s">
        <v>341</v>
      </c>
      <c r="H105" s="93">
        <v>2007</v>
      </c>
      <c r="I105">
        <v>10</v>
      </c>
      <c r="J105">
        <v>18</v>
      </c>
      <c r="K105">
        <v>46</v>
      </c>
      <c r="L105">
        <v>0.09</v>
      </c>
      <c r="M105">
        <v>2</v>
      </c>
      <c r="N105">
        <v>56</v>
      </c>
      <c r="O105">
        <v>33</v>
      </c>
      <c r="P105">
        <v>15</v>
      </c>
      <c r="Q105">
        <v>13</v>
      </c>
      <c r="R105">
        <v>12</v>
      </c>
      <c r="S105">
        <v>52</v>
      </c>
      <c r="T105">
        <v>100</v>
      </c>
      <c r="U105">
        <v>4</v>
      </c>
      <c r="V105" t="s">
        <v>38</v>
      </c>
      <c r="W105">
        <v>36</v>
      </c>
      <c r="X105">
        <f t="shared" si="54"/>
        <v>27.449622830176978</v>
      </c>
      <c r="Y105">
        <v>1144</v>
      </c>
      <c r="Z105">
        <f t="shared" si="45"/>
        <v>42.6</v>
      </c>
      <c r="AA105" s="44">
        <f t="shared" si="46"/>
        <v>1215.8206278026905</v>
      </c>
      <c r="AB105">
        <v>25.9</v>
      </c>
      <c r="AC105">
        <v>22.3</v>
      </c>
      <c r="AD105">
        <v>23.7</v>
      </c>
      <c r="AE105">
        <v>522</v>
      </c>
      <c r="AF105">
        <v>27.5</v>
      </c>
      <c r="AG105">
        <v>299.60000000000002</v>
      </c>
      <c r="AH105" s="35">
        <v>24.9</v>
      </c>
      <c r="AI105">
        <v>311</v>
      </c>
      <c r="AJ105">
        <v>15.1</v>
      </c>
      <c r="AK105">
        <v>163.19999999999999</v>
      </c>
      <c r="AL105">
        <f t="shared" si="49"/>
        <v>54.909090909090907</v>
      </c>
      <c r="AM105" s="36">
        <f t="shared" si="50"/>
        <v>54.472630173564738</v>
      </c>
      <c r="AN105">
        <f t="shared" si="57"/>
        <v>7.1000000000000014</v>
      </c>
      <c r="AO105">
        <f t="shared" si="57"/>
        <v>100.19999999999993</v>
      </c>
      <c r="AP105">
        <v>67.7</v>
      </c>
      <c r="AQ105">
        <v>676.3</v>
      </c>
      <c r="AR105">
        <v>3.7</v>
      </c>
      <c r="AS105">
        <v>1.18</v>
      </c>
      <c r="AT105">
        <v>3.1</v>
      </c>
      <c r="AU105">
        <v>16.7</v>
      </c>
      <c r="AV105">
        <v>4.2</v>
      </c>
      <c r="AW105">
        <v>0</v>
      </c>
      <c r="AX105">
        <v>0</v>
      </c>
      <c r="AY105">
        <v>0</v>
      </c>
      <c r="AZ105">
        <v>0</v>
      </c>
      <c r="BA105">
        <f t="shared" si="55"/>
        <v>0</v>
      </c>
      <c r="BB105" s="36">
        <f t="shared" si="56"/>
        <v>0</v>
      </c>
      <c r="BC105">
        <v>25.1</v>
      </c>
      <c r="BD105">
        <v>122</v>
      </c>
      <c r="BE105">
        <v>6</v>
      </c>
      <c r="BF105">
        <v>65.7</v>
      </c>
      <c r="BG105">
        <v>24.7</v>
      </c>
      <c r="BH105">
        <v>189</v>
      </c>
      <c r="BI105">
        <v>9.1</v>
      </c>
      <c r="BJ105">
        <v>97.5</v>
      </c>
      <c r="BK105">
        <f t="shared" si="41"/>
        <v>25.1</v>
      </c>
      <c r="BL105">
        <f t="shared" si="42"/>
        <v>122</v>
      </c>
      <c r="BM105">
        <f t="shared" si="43"/>
        <v>6</v>
      </c>
      <c r="BN105">
        <f t="shared" si="44"/>
        <v>65.7</v>
      </c>
    </row>
    <row r="106" spans="1:66" x14ac:dyDescent="0.3">
      <c r="A106">
        <v>1225</v>
      </c>
      <c r="B106">
        <v>26</v>
      </c>
      <c r="C106" t="s">
        <v>290</v>
      </c>
      <c r="D106" t="s">
        <v>29</v>
      </c>
      <c r="E106">
        <v>5</v>
      </c>
      <c r="F106">
        <f>(H106-(H$6+1))*12+12-I$6+I106</f>
        <v>275</v>
      </c>
      <c r="G106" s="93" t="s">
        <v>364</v>
      </c>
      <c r="H106" s="93">
        <v>2010</v>
      </c>
      <c r="I106">
        <v>9</v>
      </c>
      <c r="J106">
        <v>23</v>
      </c>
      <c r="K106">
        <v>49</v>
      </c>
      <c r="L106">
        <v>0.09</v>
      </c>
      <c r="M106">
        <v>2</v>
      </c>
      <c r="N106">
        <v>56</v>
      </c>
      <c r="O106">
        <v>33</v>
      </c>
      <c r="P106">
        <v>15</v>
      </c>
      <c r="Q106">
        <v>13</v>
      </c>
      <c r="R106">
        <v>12</v>
      </c>
      <c r="S106">
        <v>52</v>
      </c>
      <c r="T106">
        <v>100</v>
      </c>
      <c r="U106">
        <v>4</v>
      </c>
      <c r="V106" t="s">
        <v>38</v>
      </c>
      <c r="W106">
        <v>36</v>
      </c>
      <c r="X106">
        <f t="shared" si="54"/>
        <v>41.328008267126272</v>
      </c>
      <c r="Y106">
        <v>533</v>
      </c>
      <c r="Z106">
        <f t="shared" ref="Z106:Z127" si="58">SUM(AF106,AJ106)</f>
        <v>31.400000000000002</v>
      </c>
      <c r="AA106" s="44">
        <f t="shared" ref="AA106:AA127" si="59">AD106*Y106/AC106</f>
        <v>569.13559322033893</v>
      </c>
      <c r="AB106">
        <v>27.7</v>
      </c>
      <c r="AC106">
        <v>23.6</v>
      </c>
      <c r="AD106">
        <v>25.2</v>
      </c>
      <c r="AE106">
        <v>511</v>
      </c>
      <c r="AF106">
        <v>30.8</v>
      </c>
      <c r="AG106">
        <v>349.3</v>
      </c>
      <c r="AH106" s="35">
        <v>25.8</v>
      </c>
      <c r="AI106">
        <v>11</v>
      </c>
      <c r="AJ106">
        <v>0.6</v>
      </c>
      <c r="AK106">
        <v>6.1</v>
      </c>
      <c r="AL106">
        <f t="shared" si="49"/>
        <v>1.948051948051948</v>
      </c>
      <c r="AM106" s="36">
        <f t="shared" si="50"/>
        <v>1.746349842542227</v>
      </c>
      <c r="AN106">
        <f t="shared" si="57"/>
        <v>3.7999999999999972</v>
      </c>
      <c r="AO106">
        <f t="shared" si="57"/>
        <v>55.900000000000091</v>
      </c>
      <c r="AP106">
        <v>71.5</v>
      </c>
      <c r="AQ106">
        <v>732.2</v>
      </c>
      <c r="AR106">
        <v>5.8</v>
      </c>
      <c r="AS106">
        <v>1.28</v>
      </c>
      <c r="AT106">
        <v>4.5</v>
      </c>
      <c r="AU106">
        <v>18.600000000000001</v>
      </c>
      <c r="AV106">
        <v>5.9</v>
      </c>
      <c r="AW106">
        <v>0</v>
      </c>
      <c r="AX106">
        <v>0</v>
      </c>
      <c r="AY106">
        <v>0</v>
      </c>
      <c r="AZ106">
        <v>0</v>
      </c>
      <c r="BA106">
        <f t="shared" si="55"/>
        <v>0</v>
      </c>
      <c r="BB106" s="36">
        <f t="shared" si="56"/>
        <v>0</v>
      </c>
      <c r="BC106">
        <v>25.8</v>
      </c>
      <c r="BD106">
        <v>11</v>
      </c>
      <c r="BE106">
        <v>0.6</v>
      </c>
      <c r="BF106">
        <v>6.1</v>
      </c>
      <c r="BG106">
        <v>0</v>
      </c>
      <c r="BH106">
        <v>0</v>
      </c>
      <c r="BI106">
        <v>0</v>
      </c>
      <c r="BJ106">
        <v>0</v>
      </c>
      <c r="BK106">
        <f t="shared" si="41"/>
        <v>25.8</v>
      </c>
      <c r="BL106">
        <f t="shared" si="42"/>
        <v>11</v>
      </c>
      <c r="BM106">
        <f t="shared" si="43"/>
        <v>0.6</v>
      </c>
      <c r="BN106">
        <f t="shared" si="44"/>
        <v>6.1</v>
      </c>
    </row>
    <row r="107" spans="1:66" s="39" customFormat="1" ht="15" thickBot="1" x14ac:dyDescent="0.35">
      <c r="A107" s="39">
        <v>1225</v>
      </c>
      <c r="B107" s="39">
        <v>26</v>
      </c>
      <c r="C107" s="39" t="s">
        <v>290</v>
      </c>
      <c r="D107" t="s">
        <v>29</v>
      </c>
      <c r="E107" s="39">
        <v>6</v>
      </c>
      <c r="F107">
        <f>(H107-(H$6+1))*12+12-I$6+I107</f>
        <v>398</v>
      </c>
      <c r="G107" s="95" t="s">
        <v>369</v>
      </c>
      <c r="H107" s="95">
        <v>2020</v>
      </c>
      <c r="I107" s="39">
        <v>12</v>
      </c>
      <c r="J107" s="39">
        <v>15</v>
      </c>
      <c r="K107" s="39">
        <v>59</v>
      </c>
      <c r="L107" s="39">
        <v>0.09</v>
      </c>
      <c r="M107" s="39">
        <v>2</v>
      </c>
      <c r="N107" s="39">
        <v>56</v>
      </c>
      <c r="O107" s="39">
        <v>33</v>
      </c>
      <c r="P107" s="39">
        <v>15</v>
      </c>
      <c r="Q107" s="39">
        <v>13</v>
      </c>
      <c r="R107" s="39">
        <v>12</v>
      </c>
      <c r="S107" s="39">
        <v>52</v>
      </c>
      <c r="T107" s="39">
        <v>100</v>
      </c>
      <c r="U107" s="39">
        <v>4</v>
      </c>
      <c r="V107" s="39" t="s">
        <v>38</v>
      </c>
      <c r="W107" s="39">
        <v>35</v>
      </c>
      <c r="X107" s="39">
        <f t="shared" si="54"/>
        <v>44.231677016208934</v>
      </c>
      <c r="Y107" s="39">
        <v>533</v>
      </c>
      <c r="Z107" s="39">
        <f t="shared" si="58"/>
        <v>41.199999999999996</v>
      </c>
      <c r="AA107" s="99">
        <f t="shared" si="59"/>
        <v>555.72480620155034</v>
      </c>
      <c r="AB107" s="39">
        <v>32.200000000000003</v>
      </c>
      <c r="AC107" s="39">
        <v>25.8</v>
      </c>
      <c r="AD107" s="39">
        <v>26.9</v>
      </c>
      <c r="AE107" s="39">
        <v>489</v>
      </c>
      <c r="AF107" s="39">
        <v>39.799999999999997</v>
      </c>
      <c r="AG107" s="39">
        <v>477</v>
      </c>
      <c r="AH107" s="42">
        <v>27.9</v>
      </c>
      <c r="AI107" s="39">
        <v>22</v>
      </c>
      <c r="AJ107" s="39">
        <v>1.4</v>
      </c>
      <c r="AK107" s="39">
        <v>16.100000000000001</v>
      </c>
      <c r="AL107">
        <f t="shared" si="49"/>
        <v>3.5175879396984926</v>
      </c>
      <c r="AM107" s="36">
        <f t="shared" si="50"/>
        <v>3.375262054507338</v>
      </c>
      <c r="AN107">
        <f t="shared" si="57"/>
        <v>10.400000000000006</v>
      </c>
      <c r="AO107">
        <f t="shared" si="57"/>
        <v>143.79999999999995</v>
      </c>
      <c r="AP107" s="39">
        <v>81.900000000000006</v>
      </c>
      <c r="AQ107" s="39">
        <v>876</v>
      </c>
      <c r="AR107" s="39">
        <v>4.3</v>
      </c>
      <c r="AS107" s="39">
        <v>1.04</v>
      </c>
      <c r="AT107" s="39">
        <v>2.9</v>
      </c>
      <c r="AU107" s="39">
        <v>14.4</v>
      </c>
      <c r="AV107" s="39">
        <v>3.5</v>
      </c>
      <c r="AW107" s="39">
        <v>27.9</v>
      </c>
      <c r="AX107" s="39">
        <v>22</v>
      </c>
      <c r="AY107" s="39">
        <v>1.4</v>
      </c>
      <c r="AZ107" s="39">
        <v>16.100000000000001</v>
      </c>
      <c r="BA107">
        <f t="shared" si="55"/>
        <v>3.5175879396984926</v>
      </c>
      <c r="BB107" s="36">
        <f t="shared" si="56"/>
        <v>3.375262054507338</v>
      </c>
      <c r="BC107" s="39">
        <v>0</v>
      </c>
      <c r="BD107" s="39">
        <v>0</v>
      </c>
      <c r="BE107" s="39">
        <v>0</v>
      </c>
      <c r="BF107" s="39">
        <v>0</v>
      </c>
      <c r="BG107" s="39">
        <v>0</v>
      </c>
      <c r="BH107" s="39">
        <v>0</v>
      </c>
      <c r="BI107" s="39">
        <v>0</v>
      </c>
      <c r="BJ107" s="39">
        <v>0</v>
      </c>
      <c r="BK107" s="39">
        <f t="shared" si="41"/>
        <v>27.9</v>
      </c>
      <c r="BL107" s="39">
        <f t="shared" si="42"/>
        <v>22</v>
      </c>
      <c r="BM107" s="39">
        <f t="shared" si="43"/>
        <v>1.4</v>
      </c>
      <c r="BN107" s="39">
        <f t="shared" si="44"/>
        <v>16.100000000000001</v>
      </c>
    </row>
    <row r="108" spans="1:66" s="37" customFormat="1" x14ac:dyDescent="0.3">
      <c r="A108" s="37">
        <v>1225</v>
      </c>
      <c r="B108" s="37">
        <v>27</v>
      </c>
      <c r="C108" s="37" t="s">
        <v>285</v>
      </c>
      <c r="D108" t="s">
        <v>32</v>
      </c>
      <c r="E108" s="37">
        <v>1</v>
      </c>
      <c r="F108" s="98">
        <v>1</v>
      </c>
      <c r="G108" s="96" t="s">
        <v>370</v>
      </c>
      <c r="H108" s="96">
        <v>1987</v>
      </c>
      <c r="I108" s="37">
        <v>11</v>
      </c>
      <c r="J108" s="37">
        <v>25</v>
      </c>
      <c r="K108" s="37">
        <v>26</v>
      </c>
      <c r="L108" s="37">
        <v>0.09</v>
      </c>
      <c r="M108" s="37">
        <v>2</v>
      </c>
      <c r="N108" s="37">
        <v>56</v>
      </c>
      <c r="O108" s="37">
        <v>33</v>
      </c>
      <c r="P108" s="37">
        <v>15</v>
      </c>
      <c r="Q108" s="37">
        <v>13</v>
      </c>
      <c r="R108" s="37">
        <v>12</v>
      </c>
      <c r="S108" s="37">
        <v>52</v>
      </c>
      <c r="T108" s="37">
        <v>100</v>
      </c>
      <c r="U108" s="37">
        <v>4</v>
      </c>
      <c r="V108" s="37" t="s">
        <v>38</v>
      </c>
      <c r="W108" s="37">
        <v>34</v>
      </c>
      <c r="X108" s="37">
        <f t="shared" si="54"/>
        <v>11.602186598607126</v>
      </c>
      <c r="Y108" s="37">
        <v>2289</v>
      </c>
      <c r="Z108" s="37">
        <f t="shared" si="58"/>
        <v>24.2</v>
      </c>
      <c r="AA108" s="100">
        <f t="shared" si="59"/>
        <v>2755.2777777777774</v>
      </c>
      <c r="AB108" s="37">
        <v>11.6</v>
      </c>
      <c r="AC108" s="37">
        <v>10.8</v>
      </c>
      <c r="AD108" s="37">
        <v>13</v>
      </c>
      <c r="AE108" s="37">
        <v>2289</v>
      </c>
      <c r="AF108" s="37">
        <v>24.2</v>
      </c>
      <c r="AG108" s="37">
        <v>133.5</v>
      </c>
      <c r="AH108" s="41">
        <v>0</v>
      </c>
      <c r="AI108" s="37">
        <v>0</v>
      </c>
      <c r="AJ108" s="37">
        <v>0</v>
      </c>
      <c r="AK108" s="37">
        <v>0</v>
      </c>
      <c r="AL108" s="37">
        <f t="shared" si="49"/>
        <v>0</v>
      </c>
      <c r="AM108" s="38">
        <f t="shared" si="50"/>
        <v>0</v>
      </c>
      <c r="AN108" s="37">
        <f>AP108</f>
        <v>24.2</v>
      </c>
      <c r="AO108" s="37">
        <f>AQ108</f>
        <v>133.5</v>
      </c>
      <c r="AP108" s="37">
        <v>24.2</v>
      </c>
      <c r="AQ108" s="37">
        <v>133.5</v>
      </c>
      <c r="AR108" s="37">
        <v>0</v>
      </c>
      <c r="AS108" s="37">
        <v>0</v>
      </c>
      <c r="AT108" s="37">
        <v>0</v>
      </c>
      <c r="AU108" s="37">
        <v>0</v>
      </c>
      <c r="AV108" s="37">
        <v>0</v>
      </c>
      <c r="AW108" s="37">
        <v>0</v>
      </c>
      <c r="AX108" s="37">
        <v>0</v>
      </c>
      <c r="AY108" s="37">
        <v>0</v>
      </c>
      <c r="AZ108" s="37">
        <v>0</v>
      </c>
      <c r="BA108" s="37">
        <f t="shared" si="55"/>
        <v>0</v>
      </c>
      <c r="BB108" s="38">
        <f t="shared" si="56"/>
        <v>0</v>
      </c>
      <c r="BC108" s="37">
        <v>0</v>
      </c>
      <c r="BD108" s="37">
        <v>0</v>
      </c>
      <c r="BE108" s="37">
        <v>0</v>
      </c>
      <c r="BF108" s="37">
        <v>0</v>
      </c>
      <c r="BG108" s="37">
        <v>0</v>
      </c>
      <c r="BH108" s="37">
        <v>0</v>
      </c>
      <c r="BI108" s="37">
        <v>0</v>
      </c>
      <c r="BJ108" s="37">
        <v>0</v>
      </c>
      <c r="BK108" s="37">
        <f t="shared" si="41"/>
        <v>0</v>
      </c>
      <c r="BL108" s="37">
        <f t="shared" si="42"/>
        <v>0</v>
      </c>
      <c r="BM108" s="37">
        <f t="shared" si="43"/>
        <v>0</v>
      </c>
      <c r="BN108" s="37">
        <f t="shared" si="44"/>
        <v>0</v>
      </c>
    </row>
    <row r="109" spans="1:66" x14ac:dyDescent="0.3">
      <c r="A109">
        <v>1225</v>
      </c>
      <c r="B109">
        <v>27</v>
      </c>
      <c r="C109" t="s">
        <v>285</v>
      </c>
      <c r="D109" t="s">
        <v>32</v>
      </c>
      <c r="E109">
        <v>2</v>
      </c>
      <c r="F109">
        <f>(H109-(H$6+1))*12+12-I$6+I109</f>
        <v>72</v>
      </c>
      <c r="G109" s="93" t="s">
        <v>371</v>
      </c>
      <c r="H109" s="93">
        <v>1993</v>
      </c>
      <c r="I109">
        <v>10</v>
      </c>
      <c r="J109">
        <v>22</v>
      </c>
      <c r="K109">
        <v>32</v>
      </c>
      <c r="L109">
        <v>0.09</v>
      </c>
      <c r="M109">
        <v>8</v>
      </c>
      <c r="N109">
        <v>56</v>
      </c>
      <c r="O109">
        <v>33</v>
      </c>
      <c r="P109">
        <v>15</v>
      </c>
      <c r="Q109">
        <v>13</v>
      </c>
      <c r="R109">
        <v>12</v>
      </c>
      <c r="S109">
        <v>52</v>
      </c>
      <c r="T109">
        <v>100</v>
      </c>
      <c r="U109">
        <v>4</v>
      </c>
      <c r="V109" t="s">
        <v>38</v>
      </c>
      <c r="W109">
        <v>34</v>
      </c>
      <c r="X109">
        <f t="shared" si="54"/>
        <v>13.832840975972138</v>
      </c>
      <c r="Y109">
        <v>2289</v>
      </c>
      <c r="Z109">
        <f t="shared" si="58"/>
        <v>34.4</v>
      </c>
      <c r="AA109" s="44">
        <f t="shared" si="59"/>
        <v>2548.7446808510635</v>
      </c>
      <c r="AB109">
        <v>15.3</v>
      </c>
      <c r="AC109">
        <v>14.1</v>
      </c>
      <c r="AD109">
        <v>15.7</v>
      </c>
      <c r="AE109">
        <v>1489</v>
      </c>
      <c r="AF109">
        <v>27.3</v>
      </c>
      <c r="AG109">
        <v>195.7</v>
      </c>
      <c r="AH109" s="35">
        <v>10.6</v>
      </c>
      <c r="AI109">
        <v>800</v>
      </c>
      <c r="AJ109">
        <v>7.1</v>
      </c>
      <c r="AK109">
        <v>46.5</v>
      </c>
      <c r="AL109">
        <f t="shared" si="49"/>
        <v>26.007326007326004</v>
      </c>
      <c r="AM109" s="36">
        <f t="shared" si="50"/>
        <v>23.760858456821669</v>
      </c>
      <c r="AN109">
        <f t="shared" ref="AN109:AO111" si="60">AP109-AP108</f>
        <v>10.199999999999999</v>
      </c>
      <c r="AO109">
        <f t="shared" si="60"/>
        <v>108.69999999999999</v>
      </c>
      <c r="AP109">
        <v>34.4</v>
      </c>
      <c r="AQ109">
        <v>242.2</v>
      </c>
      <c r="AR109">
        <v>3.7</v>
      </c>
      <c r="AS109">
        <v>1.7</v>
      </c>
      <c r="AT109">
        <v>6</v>
      </c>
      <c r="AU109">
        <v>18.100000000000001</v>
      </c>
      <c r="AV109">
        <v>10.4</v>
      </c>
      <c r="AW109">
        <v>0</v>
      </c>
      <c r="AX109">
        <v>0</v>
      </c>
      <c r="AY109">
        <v>0</v>
      </c>
      <c r="AZ109">
        <v>0</v>
      </c>
      <c r="BA109">
        <f t="shared" si="55"/>
        <v>0</v>
      </c>
      <c r="BB109" s="36">
        <f t="shared" si="56"/>
        <v>0</v>
      </c>
      <c r="BC109">
        <v>0</v>
      </c>
      <c r="BD109">
        <v>0</v>
      </c>
      <c r="BE109">
        <v>0</v>
      </c>
      <c r="BF109">
        <v>0</v>
      </c>
      <c r="BG109">
        <v>0</v>
      </c>
      <c r="BH109">
        <v>0</v>
      </c>
      <c r="BI109">
        <v>0</v>
      </c>
      <c r="BJ109">
        <v>0</v>
      </c>
      <c r="BK109">
        <f t="shared" si="41"/>
        <v>0</v>
      </c>
      <c r="BL109">
        <f t="shared" si="42"/>
        <v>0</v>
      </c>
      <c r="BM109">
        <f t="shared" si="43"/>
        <v>0</v>
      </c>
      <c r="BN109">
        <f t="shared" si="44"/>
        <v>0</v>
      </c>
    </row>
    <row r="110" spans="1:66" x14ac:dyDescent="0.3">
      <c r="A110">
        <v>1225</v>
      </c>
      <c r="B110">
        <v>27</v>
      </c>
      <c r="C110" t="s">
        <v>285</v>
      </c>
      <c r="D110" t="s">
        <v>32</v>
      </c>
      <c r="E110">
        <v>3</v>
      </c>
      <c r="F110">
        <f>(H110-(H$6+1))*12+12-I$6+I110</f>
        <v>171</v>
      </c>
      <c r="G110" s="93" t="s">
        <v>353</v>
      </c>
      <c r="H110" s="93">
        <v>2002</v>
      </c>
      <c r="I110">
        <v>1</v>
      </c>
      <c r="J110">
        <v>18</v>
      </c>
      <c r="K110">
        <v>40</v>
      </c>
      <c r="L110">
        <v>0.09</v>
      </c>
      <c r="M110">
        <v>8</v>
      </c>
      <c r="N110">
        <v>56</v>
      </c>
      <c r="O110">
        <v>33</v>
      </c>
      <c r="P110">
        <v>15</v>
      </c>
      <c r="Q110">
        <v>13</v>
      </c>
      <c r="R110">
        <v>12</v>
      </c>
      <c r="S110">
        <v>52</v>
      </c>
      <c r="T110">
        <v>100</v>
      </c>
      <c r="U110">
        <v>4</v>
      </c>
      <c r="V110" t="s">
        <v>38</v>
      </c>
      <c r="W110">
        <v>36</v>
      </c>
      <c r="X110">
        <f t="shared" si="54"/>
        <v>19.768140107088097</v>
      </c>
      <c r="Y110">
        <v>1489</v>
      </c>
      <c r="Z110">
        <f t="shared" si="58"/>
        <v>38.6</v>
      </c>
      <c r="AA110" s="44">
        <f t="shared" si="59"/>
        <v>1570.0841584158418</v>
      </c>
      <c r="AB110">
        <v>21.1</v>
      </c>
      <c r="AC110">
        <v>20.2</v>
      </c>
      <c r="AD110">
        <v>21.3</v>
      </c>
      <c r="AE110">
        <v>778</v>
      </c>
      <c r="AF110">
        <v>27.1</v>
      </c>
      <c r="AG110">
        <v>272.2</v>
      </c>
      <c r="AH110" s="35">
        <v>14.4</v>
      </c>
      <c r="AI110">
        <v>711</v>
      </c>
      <c r="AJ110">
        <v>11.5</v>
      </c>
      <c r="AK110">
        <v>106.9</v>
      </c>
      <c r="AL110">
        <f t="shared" si="49"/>
        <v>42.435424354243537</v>
      </c>
      <c r="AM110" s="36">
        <f t="shared" si="50"/>
        <v>39.272593681116831</v>
      </c>
      <c r="AN110">
        <f t="shared" si="60"/>
        <v>11.300000000000004</v>
      </c>
      <c r="AO110">
        <f t="shared" si="60"/>
        <v>183.40000000000003</v>
      </c>
      <c r="AP110">
        <v>45.7</v>
      </c>
      <c r="AQ110">
        <v>425.6</v>
      </c>
      <c r="AR110">
        <v>3.6</v>
      </c>
      <c r="AS110">
        <v>1.41</v>
      </c>
      <c r="AT110">
        <v>4.4000000000000004</v>
      </c>
      <c r="AU110">
        <v>22.9</v>
      </c>
      <c r="AV110">
        <v>8.6</v>
      </c>
      <c r="AW110">
        <v>0</v>
      </c>
      <c r="AX110">
        <v>0</v>
      </c>
      <c r="AY110">
        <v>0</v>
      </c>
      <c r="AZ110">
        <v>0</v>
      </c>
      <c r="BA110">
        <f t="shared" si="55"/>
        <v>0</v>
      </c>
      <c r="BB110" s="36">
        <f t="shared" si="56"/>
        <v>0</v>
      </c>
      <c r="BC110">
        <v>0</v>
      </c>
      <c r="BD110">
        <v>0</v>
      </c>
      <c r="BE110">
        <v>0</v>
      </c>
      <c r="BF110">
        <v>0</v>
      </c>
      <c r="BG110">
        <v>0</v>
      </c>
      <c r="BH110">
        <v>0</v>
      </c>
      <c r="BI110">
        <v>0</v>
      </c>
      <c r="BJ110">
        <v>0</v>
      </c>
      <c r="BK110">
        <f t="shared" si="41"/>
        <v>0</v>
      </c>
      <c r="BL110">
        <f t="shared" si="42"/>
        <v>0</v>
      </c>
      <c r="BM110">
        <f t="shared" si="43"/>
        <v>0</v>
      </c>
      <c r="BN110">
        <f t="shared" si="44"/>
        <v>0</v>
      </c>
    </row>
    <row r="111" spans="1:66" s="39" customFormat="1" ht="15" thickBot="1" x14ac:dyDescent="0.35">
      <c r="A111" s="39">
        <v>1225</v>
      </c>
      <c r="B111" s="39">
        <v>27</v>
      </c>
      <c r="C111" s="39" t="s">
        <v>285</v>
      </c>
      <c r="D111" t="s">
        <v>32</v>
      </c>
      <c r="E111" s="39">
        <v>4</v>
      </c>
      <c r="F111">
        <f>(H111-(H$6+1))*12+12-I$6+I111</f>
        <v>209</v>
      </c>
      <c r="G111" s="95" t="s">
        <v>324</v>
      </c>
      <c r="H111" s="95">
        <v>2005</v>
      </c>
      <c r="I111" s="39">
        <v>3</v>
      </c>
      <c r="J111" s="39">
        <v>2</v>
      </c>
      <c r="K111" s="39">
        <v>43</v>
      </c>
      <c r="L111" s="39">
        <v>0.09</v>
      </c>
      <c r="M111" s="39">
        <v>0</v>
      </c>
      <c r="N111" s="39">
        <v>56</v>
      </c>
      <c r="O111" s="39">
        <v>33</v>
      </c>
      <c r="P111" s="39">
        <v>15</v>
      </c>
      <c r="Q111" s="39">
        <v>13</v>
      </c>
      <c r="R111" s="39">
        <v>12</v>
      </c>
      <c r="S111" s="39">
        <v>52</v>
      </c>
      <c r="T111" s="39">
        <v>100</v>
      </c>
      <c r="U111" s="39">
        <v>4</v>
      </c>
      <c r="V111" s="39" t="s">
        <v>38</v>
      </c>
      <c r="W111" s="39">
        <v>0</v>
      </c>
      <c r="X111" s="39">
        <f t="shared" si="54"/>
        <v>27.347860810866941</v>
      </c>
      <c r="Y111" s="39">
        <v>778</v>
      </c>
      <c r="Z111" s="39">
        <f t="shared" si="58"/>
        <v>27.1</v>
      </c>
      <c r="AA111" s="99" t="e">
        <f t="shared" si="59"/>
        <v>#DIV/0!</v>
      </c>
      <c r="AB111" s="39">
        <v>0</v>
      </c>
      <c r="AC111" s="39">
        <v>0</v>
      </c>
      <c r="AD111" s="39">
        <v>0</v>
      </c>
      <c r="AE111" s="39">
        <v>0</v>
      </c>
      <c r="AF111" s="39">
        <v>0</v>
      </c>
      <c r="AG111" s="39">
        <v>0</v>
      </c>
      <c r="AH111" s="42">
        <v>0</v>
      </c>
      <c r="AI111" s="39">
        <v>778</v>
      </c>
      <c r="AJ111" s="39">
        <v>27.1</v>
      </c>
      <c r="AK111" s="39">
        <v>266.2</v>
      </c>
      <c r="AL111"/>
      <c r="AM111" s="36"/>
      <c r="AN111">
        <f t="shared" si="60"/>
        <v>0</v>
      </c>
      <c r="AO111">
        <f t="shared" si="60"/>
        <v>-5.5</v>
      </c>
      <c r="AP111" s="39">
        <v>45.7</v>
      </c>
      <c r="AQ111" s="39">
        <v>420.1</v>
      </c>
      <c r="AR111" s="39">
        <v>0</v>
      </c>
      <c r="AS111" s="39">
        <v>0</v>
      </c>
      <c r="AT111" s="39">
        <v>0</v>
      </c>
      <c r="AU111" s="39">
        <v>0</v>
      </c>
      <c r="AV111" s="39">
        <v>0</v>
      </c>
      <c r="AW111" s="39">
        <v>0</v>
      </c>
      <c r="AX111" s="39">
        <v>0</v>
      </c>
      <c r="AY111" s="39">
        <v>0</v>
      </c>
      <c r="AZ111" s="39">
        <v>0</v>
      </c>
      <c r="BA111" t="e">
        <f t="shared" si="55"/>
        <v>#DIV/0!</v>
      </c>
      <c r="BB111" s="36" t="e">
        <f t="shared" si="56"/>
        <v>#DIV/0!</v>
      </c>
      <c r="BC111" s="39">
        <v>0</v>
      </c>
      <c r="BD111" s="39">
        <v>0</v>
      </c>
      <c r="BE111" s="39">
        <v>0</v>
      </c>
      <c r="BF111" s="39">
        <v>0</v>
      </c>
      <c r="BG111" s="39">
        <v>0</v>
      </c>
      <c r="BH111" s="39">
        <v>0</v>
      </c>
      <c r="BI111" s="39">
        <v>0</v>
      </c>
      <c r="BJ111" s="39">
        <v>0</v>
      </c>
      <c r="BK111" s="39">
        <f t="shared" si="41"/>
        <v>0</v>
      </c>
      <c r="BL111" s="39">
        <f t="shared" si="42"/>
        <v>0</v>
      </c>
      <c r="BM111" s="39">
        <f t="shared" si="43"/>
        <v>0</v>
      </c>
      <c r="BN111" s="39">
        <f t="shared" si="44"/>
        <v>0</v>
      </c>
    </row>
    <row r="112" spans="1:66" s="37" customFormat="1" x14ac:dyDescent="0.3">
      <c r="A112" s="37">
        <v>1225</v>
      </c>
      <c r="B112" s="37">
        <v>28</v>
      </c>
      <c r="C112" s="37" t="s">
        <v>291</v>
      </c>
      <c r="D112" t="s">
        <v>36</v>
      </c>
      <c r="E112" s="37">
        <v>1</v>
      </c>
      <c r="F112" s="98">
        <v>1</v>
      </c>
      <c r="G112" s="96" t="s">
        <v>372</v>
      </c>
      <c r="H112" s="96">
        <v>1989</v>
      </c>
      <c r="I112" s="37">
        <v>11</v>
      </c>
      <c r="J112" s="37">
        <v>21</v>
      </c>
      <c r="K112" s="37">
        <v>28</v>
      </c>
      <c r="L112" s="37">
        <v>0.09</v>
      </c>
      <c r="M112" s="37">
        <v>2</v>
      </c>
      <c r="N112" s="37">
        <v>56</v>
      </c>
      <c r="O112" s="37">
        <v>33</v>
      </c>
      <c r="P112" s="37">
        <v>15</v>
      </c>
      <c r="Q112" s="37">
        <v>13</v>
      </c>
      <c r="R112" s="37">
        <v>12</v>
      </c>
      <c r="S112" s="37">
        <v>52</v>
      </c>
      <c r="T112" s="37">
        <v>100</v>
      </c>
      <c r="U112" s="37">
        <v>4</v>
      </c>
      <c r="V112" s="37" t="s">
        <v>38</v>
      </c>
      <c r="W112" s="37">
        <v>34</v>
      </c>
      <c r="X112" s="37">
        <f t="shared" si="54"/>
        <v>13.257221612644015</v>
      </c>
      <c r="Y112" s="37">
        <v>1956</v>
      </c>
      <c r="Z112" s="37">
        <f t="shared" si="58"/>
        <v>27</v>
      </c>
      <c r="AA112" s="100">
        <f t="shared" si="59"/>
        <v>2282</v>
      </c>
      <c r="AB112" s="37">
        <v>13.3</v>
      </c>
      <c r="AC112" s="37">
        <v>12</v>
      </c>
      <c r="AD112" s="37">
        <v>14</v>
      </c>
      <c r="AE112" s="37">
        <v>1956</v>
      </c>
      <c r="AF112" s="37">
        <v>27</v>
      </c>
      <c r="AG112" s="37">
        <v>161.80000000000001</v>
      </c>
      <c r="AH112" s="41">
        <v>0</v>
      </c>
      <c r="AI112" s="37">
        <v>0</v>
      </c>
      <c r="AJ112" s="37">
        <v>0</v>
      </c>
      <c r="AK112" s="37">
        <v>0</v>
      </c>
      <c r="AL112" s="37">
        <f t="shared" ref="AL112:AM114" si="61">AJ112/AF112*100</f>
        <v>0</v>
      </c>
      <c r="AM112" s="38">
        <f t="shared" si="61"/>
        <v>0</v>
      </c>
      <c r="AN112" s="37">
        <f>AP112</f>
        <v>27</v>
      </c>
      <c r="AO112" s="37">
        <f>AQ112</f>
        <v>161.80000000000001</v>
      </c>
      <c r="AP112" s="37">
        <v>27</v>
      </c>
      <c r="AQ112" s="37">
        <v>161.80000000000001</v>
      </c>
      <c r="AR112" s="37">
        <v>0</v>
      </c>
      <c r="AS112" s="37">
        <v>0</v>
      </c>
      <c r="AT112" s="37">
        <v>0</v>
      </c>
      <c r="AU112" s="37">
        <v>0</v>
      </c>
      <c r="AV112" s="37">
        <v>0</v>
      </c>
      <c r="AW112" s="37">
        <v>0</v>
      </c>
      <c r="AX112" s="37">
        <v>0</v>
      </c>
      <c r="AY112" s="37">
        <v>0</v>
      </c>
      <c r="AZ112" s="37">
        <v>0</v>
      </c>
      <c r="BA112" s="37">
        <f t="shared" si="55"/>
        <v>0</v>
      </c>
      <c r="BB112" s="38">
        <f t="shared" si="56"/>
        <v>0</v>
      </c>
      <c r="BC112" s="37">
        <v>0</v>
      </c>
      <c r="BD112" s="37">
        <v>0</v>
      </c>
      <c r="BE112" s="37">
        <v>0</v>
      </c>
      <c r="BF112" s="37">
        <v>0</v>
      </c>
      <c r="BG112" s="37">
        <v>0</v>
      </c>
      <c r="BH112" s="37">
        <v>0</v>
      </c>
      <c r="BI112" s="37">
        <v>0</v>
      </c>
      <c r="BJ112" s="37">
        <v>0</v>
      </c>
      <c r="BK112" s="37">
        <f t="shared" si="41"/>
        <v>0</v>
      </c>
      <c r="BL112" s="37">
        <f t="shared" si="42"/>
        <v>0</v>
      </c>
      <c r="BM112" s="37">
        <f t="shared" si="43"/>
        <v>0</v>
      </c>
      <c r="BN112" s="37">
        <f t="shared" si="44"/>
        <v>0</v>
      </c>
    </row>
    <row r="113" spans="1:66" x14ac:dyDescent="0.3">
      <c r="A113">
        <v>1225</v>
      </c>
      <c r="B113">
        <v>28</v>
      </c>
      <c r="C113" t="s">
        <v>291</v>
      </c>
      <c r="D113" t="s">
        <v>36</v>
      </c>
      <c r="E113">
        <v>2</v>
      </c>
      <c r="F113">
        <f>(H113-(H$6+1))*12+12-I$6+I113</f>
        <v>72</v>
      </c>
      <c r="G113" s="93" t="s">
        <v>371</v>
      </c>
      <c r="H113" s="93">
        <v>1993</v>
      </c>
      <c r="I113">
        <v>10</v>
      </c>
      <c r="J113">
        <v>22</v>
      </c>
      <c r="K113">
        <v>32</v>
      </c>
      <c r="L113">
        <v>0.09</v>
      </c>
      <c r="M113">
        <v>8</v>
      </c>
      <c r="N113">
        <v>56</v>
      </c>
      <c r="O113">
        <v>33</v>
      </c>
      <c r="P113">
        <v>15</v>
      </c>
      <c r="Q113">
        <v>13</v>
      </c>
      <c r="R113">
        <v>12</v>
      </c>
      <c r="S113">
        <v>52</v>
      </c>
      <c r="T113">
        <v>100</v>
      </c>
      <c r="U113">
        <v>4</v>
      </c>
      <c r="V113" t="s">
        <v>38</v>
      </c>
      <c r="W113">
        <v>36</v>
      </c>
      <c r="X113">
        <f t="shared" si="54"/>
        <v>14.967900921620082</v>
      </c>
      <c r="Y113">
        <v>1955</v>
      </c>
      <c r="Z113">
        <f t="shared" si="58"/>
        <v>34.5</v>
      </c>
      <c r="AA113" s="44">
        <f t="shared" si="59"/>
        <v>2213.9403973509934</v>
      </c>
      <c r="AB113">
        <v>16.600000000000001</v>
      </c>
      <c r="AC113">
        <v>15.1</v>
      </c>
      <c r="AD113">
        <v>17.100000000000001</v>
      </c>
      <c r="AE113">
        <v>1344</v>
      </c>
      <c r="AF113">
        <v>29</v>
      </c>
      <c r="AG113">
        <v>219.7</v>
      </c>
      <c r="AH113" s="35">
        <v>10.7</v>
      </c>
      <c r="AI113">
        <v>611</v>
      </c>
      <c r="AJ113">
        <v>5.5</v>
      </c>
      <c r="AK113">
        <v>35.6</v>
      </c>
      <c r="AL113">
        <f t="shared" si="61"/>
        <v>18.96551724137931</v>
      </c>
      <c r="AM113" s="36">
        <f t="shared" si="61"/>
        <v>16.203914428766499</v>
      </c>
      <c r="AN113">
        <f t="shared" ref="AN113:AO115" si="62">AP113-AP112</f>
        <v>7.3999999999999986</v>
      </c>
      <c r="AO113">
        <f t="shared" si="62"/>
        <v>93.5</v>
      </c>
      <c r="AP113">
        <v>34.4</v>
      </c>
      <c r="AQ113">
        <v>255.3</v>
      </c>
      <c r="AR113">
        <v>4.3</v>
      </c>
      <c r="AS113">
        <v>1.85</v>
      </c>
      <c r="AT113">
        <v>6.2</v>
      </c>
      <c r="AU113">
        <v>23.4</v>
      </c>
      <c r="AV113">
        <v>12.1</v>
      </c>
      <c r="AW113">
        <v>0</v>
      </c>
      <c r="AX113">
        <v>0</v>
      </c>
      <c r="AY113">
        <v>0</v>
      </c>
      <c r="AZ113">
        <v>0</v>
      </c>
      <c r="BA113">
        <f t="shared" si="55"/>
        <v>0</v>
      </c>
      <c r="BB113" s="36">
        <f t="shared" si="56"/>
        <v>0</v>
      </c>
      <c r="BC113">
        <v>0</v>
      </c>
      <c r="BD113">
        <v>0</v>
      </c>
      <c r="BE113">
        <v>0</v>
      </c>
      <c r="BF113">
        <v>0</v>
      </c>
      <c r="BG113">
        <v>0</v>
      </c>
      <c r="BH113">
        <v>0</v>
      </c>
      <c r="BI113">
        <v>0</v>
      </c>
      <c r="BJ113">
        <v>0</v>
      </c>
      <c r="BK113">
        <f t="shared" si="41"/>
        <v>0</v>
      </c>
      <c r="BL113">
        <f t="shared" si="42"/>
        <v>0</v>
      </c>
      <c r="BM113">
        <f t="shared" si="43"/>
        <v>0</v>
      </c>
      <c r="BN113">
        <f t="shared" si="44"/>
        <v>0</v>
      </c>
    </row>
    <row r="114" spans="1:66" x14ac:dyDescent="0.3">
      <c r="A114">
        <v>1225</v>
      </c>
      <c r="B114">
        <v>28</v>
      </c>
      <c r="C114" t="s">
        <v>291</v>
      </c>
      <c r="D114" t="s">
        <v>36</v>
      </c>
      <c r="E114">
        <v>3</v>
      </c>
      <c r="F114">
        <f>(H114-(H$6+1))*12+12-I$6+I114</f>
        <v>171</v>
      </c>
      <c r="G114" s="93" t="s">
        <v>353</v>
      </c>
      <c r="H114" s="93">
        <v>2002</v>
      </c>
      <c r="I114">
        <v>1</v>
      </c>
      <c r="J114">
        <v>18</v>
      </c>
      <c r="K114">
        <v>40</v>
      </c>
      <c r="L114">
        <v>0.09</v>
      </c>
      <c r="M114">
        <v>8</v>
      </c>
      <c r="N114">
        <v>56</v>
      </c>
      <c r="O114">
        <v>33</v>
      </c>
      <c r="P114">
        <v>15</v>
      </c>
      <c r="Q114">
        <v>13</v>
      </c>
      <c r="R114">
        <v>12</v>
      </c>
      <c r="S114">
        <v>52</v>
      </c>
      <c r="T114">
        <v>100</v>
      </c>
      <c r="U114">
        <v>4</v>
      </c>
      <c r="V114" t="s">
        <v>38</v>
      </c>
      <c r="W114">
        <v>36</v>
      </c>
      <c r="X114">
        <f t="shared" si="54"/>
        <v>21.182786450033149</v>
      </c>
      <c r="Y114">
        <v>1345</v>
      </c>
      <c r="Z114">
        <f t="shared" si="58"/>
        <v>41.9</v>
      </c>
      <c r="AA114" s="44">
        <f t="shared" si="59"/>
        <v>1446.8939393939393</v>
      </c>
      <c r="AB114">
        <v>22</v>
      </c>
      <c r="AC114">
        <v>19.8</v>
      </c>
      <c r="AD114">
        <v>21.3</v>
      </c>
      <c r="AE114">
        <v>756</v>
      </c>
      <c r="AF114">
        <v>28.7</v>
      </c>
      <c r="AG114">
        <v>281.39999999999998</v>
      </c>
      <c r="AH114" s="35">
        <v>16.899999999999999</v>
      </c>
      <c r="AI114">
        <v>589</v>
      </c>
      <c r="AJ114">
        <v>13.2</v>
      </c>
      <c r="AK114">
        <v>122.1</v>
      </c>
      <c r="AL114">
        <f t="shared" si="61"/>
        <v>45.99303135888502</v>
      </c>
      <c r="AM114" s="36">
        <f t="shared" si="61"/>
        <v>43.390191897654582</v>
      </c>
      <c r="AN114">
        <f t="shared" si="62"/>
        <v>13</v>
      </c>
      <c r="AO114">
        <f t="shared" si="62"/>
        <v>183.8</v>
      </c>
      <c r="AP114">
        <v>47.4</v>
      </c>
      <c r="AQ114">
        <v>439.1</v>
      </c>
      <c r="AR114">
        <v>4.2</v>
      </c>
      <c r="AS114">
        <v>1.62</v>
      </c>
      <c r="AT114">
        <v>4.7</v>
      </c>
      <c r="AU114">
        <v>23</v>
      </c>
      <c r="AV114">
        <v>7.9</v>
      </c>
      <c r="AW114">
        <v>0</v>
      </c>
      <c r="AX114">
        <v>0</v>
      </c>
      <c r="AY114">
        <v>0</v>
      </c>
      <c r="AZ114">
        <v>0</v>
      </c>
      <c r="BA114">
        <f t="shared" si="55"/>
        <v>0</v>
      </c>
      <c r="BB114" s="36">
        <f t="shared" si="56"/>
        <v>0</v>
      </c>
      <c r="BC114">
        <v>0</v>
      </c>
      <c r="BD114">
        <v>0</v>
      </c>
      <c r="BE114">
        <v>0</v>
      </c>
      <c r="BF114">
        <v>0</v>
      </c>
      <c r="BG114">
        <v>0</v>
      </c>
      <c r="BH114">
        <v>0</v>
      </c>
      <c r="BI114">
        <v>0</v>
      </c>
      <c r="BJ114">
        <v>0</v>
      </c>
      <c r="BK114">
        <f t="shared" si="41"/>
        <v>0</v>
      </c>
      <c r="BL114">
        <f t="shared" si="42"/>
        <v>0</v>
      </c>
      <c r="BM114">
        <f t="shared" si="43"/>
        <v>0</v>
      </c>
      <c r="BN114">
        <f t="shared" si="44"/>
        <v>0</v>
      </c>
    </row>
    <row r="115" spans="1:66" s="39" customFormat="1" ht="15" thickBot="1" x14ac:dyDescent="0.35">
      <c r="A115" s="39">
        <v>1225</v>
      </c>
      <c r="B115" s="39">
        <v>28</v>
      </c>
      <c r="C115" s="39" t="s">
        <v>291</v>
      </c>
      <c r="D115" t="s">
        <v>36</v>
      </c>
      <c r="E115" s="39">
        <v>4</v>
      </c>
      <c r="F115">
        <f>(H115-(H$6+1))*12+12-I$6+I115</f>
        <v>209</v>
      </c>
      <c r="G115" s="95" t="s">
        <v>324</v>
      </c>
      <c r="H115" s="95">
        <v>2005</v>
      </c>
      <c r="I115" s="39">
        <v>3</v>
      </c>
      <c r="J115" s="39">
        <v>2</v>
      </c>
      <c r="K115" s="39">
        <v>43</v>
      </c>
      <c r="L115" s="39">
        <v>0.09</v>
      </c>
      <c r="M115" s="39">
        <v>0</v>
      </c>
      <c r="N115" s="39">
        <v>56</v>
      </c>
      <c r="O115" s="39">
        <v>33</v>
      </c>
      <c r="P115" s="39">
        <v>15</v>
      </c>
      <c r="Q115" s="39">
        <v>13</v>
      </c>
      <c r="R115" s="39">
        <v>12</v>
      </c>
      <c r="S115" s="39">
        <v>52</v>
      </c>
      <c r="T115" s="39">
        <v>100</v>
      </c>
      <c r="U115" s="39">
        <v>4</v>
      </c>
      <c r="V115" s="39" t="s">
        <v>38</v>
      </c>
      <c r="W115" s="39">
        <v>0</v>
      </c>
      <c r="X115" s="39">
        <f t="shared" si="54"/>
        <v>28.254220647496954</v>
      </c>
      <c r="Y115" s="39">
        <v>756</v>
      </c>
      <c r="Z115" s="39">
        <f t="shared" si="58"/>
        <v>28.7</v>
      </c>
      <c r="AA115" s="99" t="e">
        <f t="shared" si="59"/>
        <v>#DIV/0!</v>
      </c>
      <c r="AB115" s="39">
        <v>0</v>
      </c>
      <c r="AC115" s="39">
        <v>0</v>
      </c>
      <c r="AD115" s="39">
        <v>0</v>
      </c>
      <c r="AE115" s="39">
        <v>0</v>
      </c>
      <c r="AF115" s="39">
        <v>0</v>
      </c>
      <c r="AG115" s="39">
        <v>0</v>
      </c>
      <c r="AH115" s="42">
        <v>0</v>
      </c>
      <c r="AI115" s="39">
        <v>756</v>
      </c>
      <c r="AJ115" s="39">
        <v>28.7</v>
      </c>
      <c r="AK115" s="39">
        <v>280.89999999999998</v>
      </c>
      <c r="AL115">
        <v>100</v>
      </c>
      <c r="AM115">
        <v>100</v>
      </c>
      <c r="AN115">
        <f t="shared" si="62"/>
        <v>0</v>
      </c>
      <c r="AO115">
        <f t="shared" si="62"/>
        <v>-0.60000000000002274</v>
      </c>
      <c r="AP115" s="39">
        <v>47.4</v>
      </c>
      <c r="AQ115" s="39">
        <v>438.5</v>
      </c>
      <c r="AR115" s="39">
        <v>0</v>
      </c>
      <c r="AS115" s="39">
        <v>0</v>
      </c>
      <c r="AT115" s="39">
        <v>0</v>
      </c>
      <c r="AU115" s="39">
        <v>0</v>
      </c>
      <c r="AV115" s="39">
        <v>0</v>
      </c>
      <c r="AW115" s="39">
        <v>0</v>
      </c>
      <c r="AX115" s="39">
        <v>0</v>
      </c>
      <c r="AY115" s="39">
        <v>0</v>
      </c>
      <c r="AZ115" s="39">
        <v>0</v>
      </c>
      <c r="BA115" t="e">
        <f t="shared" si="55"/>
        <v>#DIV/0!</v>
      </c>
      <c r="BB115" s="36" t="e">
        <f t="shared" si="56"/>
        <v>#DIV/0!</v>
      </c>
      <c r="BC115" s="39">
        <v>0</v>
      </c>
      <c r="BD115" s="39">
        <v>0</v>
      </c>
      <c r="BE115" s="39">
        <v>0</v>
      </c>
      <c r="BF115" s="39">
        <v>0</v>
      </c>
      <c r="BG115" s="39">
        <v>0</v>
      </c>
      <c r="BH115" s="39">
        <v>0</v>
      </c>
      <c r="BI115" s="39">
        <v>0</v>
      </c>
      <c r="BJ115" s="39">
        <v>0</v>
      </c>
      <c r="BK115" s="39">
        <f t="shared" si="41"/>
        <v>0</v>
      </c>
      <c r="BL115" s="39">
        <f t="shared" si="42"/>
        <v>0</v>
      </c>
      <c r="BM115" s="39">
        <f t="shared" si="43"/>
        <v>0</v>
      </c>
      <c r="BN115" s="39">
        <f t="shared" si="44"/>
        <v>0</v>
      </c>
    </row>
    <row r="116" spans="1:66" s="37" customFormat="1" x14ac:dyDescent="0.3">
      <c r="A116" s="37">
        <v>1225</v>
      </c>
      <c r="B116" s="37">
        <v>29</v>
      </c>
      <c r="C116" s="37" t="s">
        <v>289</v>
      </c>
      <c r="D116" t="s">
        <v>33</v>
      </c>
      <c r="E116" s="37">
        <v>1</v>
      </c>
      <c r="F116" s="98">
        <v>1</v>
      </c>
      <c r="G116" s="96" t="s">
        <v>373</v>
      </c>
      <c r="H116" s="96">
        <v>1987</v>
      </c>
      <c r="I116" s="37">
        <v>11</v>
      </c>
      <c r="J116" s="37">
        <v>27</v>
      </c>
      <c r="K116" s="37">
        <v>26</v>
      </c>
      <c r="L116" s="37">
        <v>0.09</v>
      </c>
      <c r="M116" s="37">
        <v>2</v>
      </c>
      <c r="N116" s="37">
        <v>56</v>
      </c>
      <c r="O116" s="37">
        <v>33</v>
      </c>
      <c r="P116" s="37">
        <v>15</v>
      </c>
      <c r="Q116" s="37">
        <v>13</v>
      </c>
      <c r="R116" s="37">
        <v>12</v>
      </c>
      <c r="S116" s="37">
        <v>52</v>
      </c>
      <c r="T116" s="37">
        <v>100</v>
      </c>
      <c r="U116" s="37">
        <v>4</v>
      </c>
      <c r="V116" s="37" t="s">
        <v>38</v>
      </c>
      <c r="W116" s="37">
        <v>33</v>
      </c>
      <c r="X116" s="37">
        <f t="shared" si="54"/>
        <v>11.891313578434451</v>
      </c>
      <c r="Y116" s="37">
        <v>2089</v>
      </c>
      <c r="Z116" s="37">
        <f t="shared" si="58"/>
        <v>23.2</v>
      </c>
      <c r="AA116" s="100">
        <f t="shared" si="59"/>
        <v>2390.2980769230771</v>
      </c>
      <c r="AB116" s="37">
        <v>11.9</v>
      </c>
      <c r="AC116" s="37">
        <v>10.4</v>
      </c>
      <c r="AD116" s="37">
        <v>11.9</v>
      </c>
      <c r="AE116" s="37">
        <v>2089</v>
      </c>
      <c r="AF116" s="37">
        <v>23.2</v>
      </c>
      <c r="AG116" s="37">
        <v>122.6</v>
      </c>
      <c r="AH116" s="41">
        <v>0</v>
      </c>
      <c r="AI116" s="37">
        <v>0</v>
      </c>
      <c r="AJ116" s="37">
        <v>0</v>
      </c>
      <c r="AK116" s="37">
        <v>0</v>
      </c>
      <c r="AL116" s="37">
        <f t="shared" ref="AL116:AL127" si="63">AJ116/AF116*100</f>
        <v>0</v>
      </c>
      <c r="AM116" s="38">
        <f t="shared" ref="AM116:AM127" si="64">AK116/AG116*100</f>
        <v>0</v>
      </c>
      <c r="AN116" s="37">
        <f>AP116</f>
        <v>23.2</v>
      </c>
      <c r="AO116" s="37">
        <f>AQ116</f>
        <v>122.6</v>
      </c>
      <c r="AP116" s="37">
        <v>23.2</v>
      </c>
      <c r="AQ116" s="37">
        <v>122.6</v>
      </c>
      <c r="AR116" s="37">
        <v>0</v>
      </c>
      <c r="AS116" s="37">
        <v>0</v>
      </c>
      <c r="AT116" s="37">
        <v>0</v>
      </c>
      <c r="AU116" s="37">
        <v>0</v>
      </c>
      <c r="AV116" s="37">
        <v>0</v>
      </c>
      <c r="AW116" s="37">
        <v>0</v>
      </c>
      <c r="AX116" s="37">
        <v>0</v>
      </c>
      <c r="AY116" s="37">
        <v>0</v>
      </c>
      <c r="AZ116" s="37">
        <v>0</v>
      </c>
      <c r="BA116">
        <f t="shared" si="55"/>
        <v>0</v>
      </c>
      <c r="BB116" s="36">
        <f t="shared" si="56"/>
        <v>0</v>
      </c>
      <c r="BC116" s="37">
        <v>0</v>
      </c>
      <c r="BD116" s="37">
        <v>0</v>
      </c>
      <c r="BE116" s="37">
        <v>0</v>
      </c>
      <c r="BF116" s="37">
        <v>0</v>
      </c>
      <c r="BG116" s="37">
        <v>0</v>
      </c>
      <c r="BH116" s="37">
        <v>0</v>
      </c>
      <c r="BI116" s="37">
        <v>0</v>
      </c>
      <c r="BJ116" s="37">
        <v>0</v>
      </c>
      <c r="BK116" s="37">
        <f t="shared" si="41"/>
        <v>0</v>
      </c>
      <c r="BL116" s="37">
        <f t="shared" si="42"/>
        <v>0</v>
      </c>
      <c r="BM116" s="37">
        <f t="shared" si="43"/>
        <v>0</v>
      </c>
      <c r="BN116" s="37">
        <f t="shared" si="44"/>
        <v>0</v>
      </c>
    </row>
    <row r="117" spans="1:66" x14ac:dyDescent="0.3">
      <c r="A117">
        <v>1225</v>
      </c>
      <c r="B117">
        <v>29</v>
      </c>
      <c r="C117" t="s">
        <v>289</v>
      </c>
      <c r="D117" t="s">
        <v>33</v>
      </c>
      <c r="E117">
        <v>2</v>
      </c>
      <c r="F117">
        <f>(H117-(H$6+1))*12+12-I$6+I117</f>
        <v>72</v>
      </c>
      <c r="G117" s="93" t="s">
        <v>371</v>
      </c>
      <c r="H117" s="93">
        <v>1993</v>
      </c>
      <c r="I117">
        <v>10</v>
      </c>
      <c r="J117">
        <v>22</v>
      </c>
      <c r="K117">
        <v>32</v>
      </c>
      <c r="L117">
        <v>0.09</v>
      </c>
      <c r="M117">
        <v>8</v>
      </c>
      <c r="N117">
        <v>56</v>
      </c>
      <c r="O117">
        <v>33</v>
      </c>
      <c r="P117">
        <v>15</v>
      </c>
      <c r="Q117">
        <v>13</v>
      </c>
      <c r="R117">
        <v>12</v>
      </c>
      <c r="S117">
        <v>52</v>
      </c>
      <c r="T117">
        <v>100</v>
      </c>
      <c r="U117">
        <v>4</v>
      </c>
      <c r="V117" t="s">
        <v>38</v>
      </c>
      <c r="W117">
        <v>32</v>
      </c>
      <c r="X117">
        <f t="shared" si="54"/>
        <v>14.139132397231794</v>
      </c>
      <c r="Y117">
        <v>2089</v>
      </c>
      <c r="Z117">
        <f t="shared" si="58"/>
        <v>32.800000000000004</v>
      </c>
      <c r="AA117" s="44">
        <f t="shared" si="59"/>
        <v>2290.1629629629629</v>
      </c>
      <c r="AB117">
        <v>15.1</v>
      </c>
      <c r="AC117">
        <v>13.5</v>
      </c>
      <c r="AD117">
        <v>14.8</v>
      </c>
      <c r="AE117">
        <v>1567</v>
      </c>
      <c r="AF117">
        <v>28.1</v>
      </c>
      <c r="AG117">
        <v>194.1</v>
      </c>
      <c r="AH117" s="35">
        <v>10.7</v>
      </c>
      <c r="AI117">
        <v>522</v>
      </c>
      <c r="AJ117">
        <v>4.7</v>
      </c>
      <c r="AK117">
        <v>30.1</v>
      </c>
      <c r="AL117">
        <f t="shared" si="63"/>
        <v>16.72597864768683</v>
      </c>
      <c r="AM117" s="36">
        <f t="shared" si="64"/>
        <v>15.507470376094798</v>
      </c>
      <c r="AN117">
        <f t="shared" ref="AN117:AO121" si="65">AP117-AP116</f>
        <v>9.5999999999999979</v>
      </c>
      <c r="AO117">
        <f t="shared" si="65"/>
        <v>101.5</v>
      </c>
      <c r="AP117">
        <v>32.799999999999997</v>
      </c>
      <c r="AQ117">
        <v>224.1</v>
      </c>
      <c r="AR117">
        <v>3.8</v>
      </c>
      <c r="AS117">
        <v>1.61</v>
      </c>
      <c r="AT117">
        <v>6</v>
      </c>
      <c r="AU117">
        <v>16.899999999999999</v>
      </c>
      <c r="AV117">
        <v>10.6</v>
      </c>
      <c r="AW117">
        <v>0</v>
      </c>
      <c r="AX117">
        <v>0</v>
      </c>
      <c r="AY117">
        <v>0</v>
      </c>
      <c r="AZ117">
        <v>0</v>
      </c>
      <c r="BA117">
        <f t="shared" si="55"/>
        <v>0</v>
      </c>
      <c r="BB117" s="36">
        <f t="shared" si="56"/>
        <v>0</v>
      </c>
      <c r="BC117">
        <v>0</v>
      </c>
      <c r="BD117">
        <v>0</v>
      </c>
      <c r="BE117">
        <v>0</v>
      </c>
      <c r="BF117">
        <v>0</v>
      </c>
      <c r="BG117">
        <v>0</v>
      </c>
      <c r="BH117">
        <v>0</v>
      </c>
      <c r="BI117">
        <v>0</v>
      </c>
      <c r="BJ117">
        <v>0</v>
      </c>
      <c r="BK117">
        <f t="shared" si="41"/>
        <v>0</v>
      </c>
      <c r="BL117">
        <f t="shared" si="42"/>
        <v>0</v>
      </c>
      <c r="BM117">
        <f t="shared" si="43"/>
        <v>0</v>
      </c>
      <c r="BN117">
        <f t="shared" si="44"/>
        <v>0</v>
      </c>
    </row>
    <row r="118" spans="1:66" x14ac:dyDescent="0.3">
      <c r="A118">
        <v>1225</v>
      </c>
      <c r="B118">
        <v>29</v>
      </c>
      <c r="C118" t="s">
        <v>289</v>
      </c>
      <c r="D118" t="s">
        <v>33</v>
      </c>
      <c r="E118">
        <v>3</v>
      </c>
      <c r="F118">
        <f>(H118-(H$6+1))*12+12-I$6+I118</f>
        <v>171</v>
      </c>
      <c r="G118" s="93" t="s">
        <v>353</v>
      </c>
      <c r="H118" s="93">
        <v>2002</v>
      </c>
      <c r="I118">
        <v>1</v>
      </c>
      <c r="J118">
        <v>18</v>
      </c>
      <c r="K118">
        <v>40</v>
      </c>
      <c r="L118">
        <v>0.09</v>
      </c>
      <c r="M118">
        <v>8</v>
      </c>
      <c r="N118">
        <v>56</v>
      </c>
      <c r="O118">
        <v>33</v>
      </c>
      <c r="P118">
        <v>15</v>
      </c>
      <c r="Q118">
        <v>13</v>
      </c>
      <c r="R118">
        <v>12</v>
      </c>
      <c r="S118">
        <v>52</v>
      </c>
      <c r="T118">
        <v>100</v>
      </c>
      <c r="U118">
        <v>4</v>
      </c>
      <c r="V118" t="s">
        <v>38</v>
      </c>
      <c r="W118">
        <v>32</v>
      </c>
      <c r="X118">
        <f t="shared" si="54"/>
        <v>17.79777887733049</v>
      </c>
      <c r="Y118">
        <v>1644</v>
      </c>
      <c r="Z118">
        <f t="shared" si="58"/>
        <v>36.299999999999997</v>
      </c>
      <c r="AA118" s="44">
        <f t="shared" si="59"/>
        <v>1748.5317919075144</v>
      </c>
      <c r="AB118">
        <v>19.600000000000001</v>
      </c>
      <c r="AC118">
        <v>17.3</v>
      </c>
      <c r="AD118">
        <v>18.399999999999999</v>
      </c>
      <c r="AE118">
        <v>822</v>
      </c>
      <c r="AF118">
        <v>24.9</v>
      </c>
      <c r="AG118">
        <v>216.7</v>
      </c>
      <c r="AH118" s="35">
        <v>13.9</v>
      </c>
      <c r="AI118">
        <v>744</v>
      </c>
      <c r="AJ118">
        <v>11.4</v>
      </c>
      <c r="AK118">
        <v>89.1</v>
      </c>
      <c r="AL118">
        <f t="shared" si="63"/>
        <v>45.783132530120483</v>
      </c>
      <c r="AM118" s="36">
        <f t="shared" si="64"/>
        <v>41.116751269035532</v>
      </c>
      <c r="AN118">
        <f t="shared" si="65"/>
        <v>8.1000000000000014</v>
      </c>
      <c r="AO118">
        <f t="shared" si="65"/>
        <v>111.79999999999998</v>
      </c>
      <c r="AP118">
        <v>40.9</v>
      </c>
      <c r="AQ118">
        <v>335.9</v>
      </c>
      <c r="AR118">
        <v>2.6</v>
      </c>
      <c r="AS118">
        <v>1.02</v>
      </c>
      <c r="AT118">
        <v>3.2</v>
      </c>
      <c r="AU118">
        <v>14</v>
      </c>
      <c r="AV118">
        <v>5.8</v>
      </c>
      <c r="AW118">
        <v>12.8</v>
      </c>
      <c r="AX118">
        <v>78</v>
      </c>
      <c r="AY118">
        <v>1</v>
      </c>
      <c r="AZ118">
        <v>8</v>
      </c>
      <c r="BA118">
        <f t="shared" si="55"/>
        <v>4.0160642570281126</v>
      </c>
      <c r="BB118" s="36">
        <f t="shared" si="56"/>
        <v>3.6917397323488697</v>
      </c>
      <c r="BC118">
        <v>0</v>
      </c>
      <c r="BD118">
        <v>0</v>
      </c>
      <c r="BE118">
        <v>0</v>
      </c>
      <c r="BF118">
        <v>0</v>
      </c>
      <c r="BG118">
        <v>0</v>
      </c>
      <c r="BH118">
        <v>0</v>
      </c>
      <c r="BI118">
        <v>0</v>
      </c>
      <c r="BJ118">
        <v>0</v>
      </c>
      <c r="BK118">
        <f t="shared" si="41"/>
        <v>12.8</v>
      </c>
      <c r="BL118">
        <f t="shared" si="42"/>
        <v>78</v>
      </c>
      <c r="BM118">
        <f t="shared" si="43"/>
        <v>1</v>
      </c>
      <c r="BN118">
        <f t="shared" si="44"/>
        <v>8</v>
      </c>
    </row>
    <row r="119" spans="1:66" x14ac:dyDescent="0.3">
      <c r="A119">
        <v>1225</v>
      </c>
      <c r="B119">
        <v>29</v>
      </c>
      <c r="C119" t="s">
        <v>289</v>
      </c>
      <c r="D119" t="s">
        <v>33</v>
      </c>
      <c r="E119">
        <v>4</v>
      </c>
      <c r="F119">
        <f>(H119-(H$6+1))*12+12-I$6+I119</f>
        <v>239</v>
      </c>
      <c r="G119" s="93" t="s">
        <v>374</v>
      </c>
      <c r="H119" s="93">
        <v>2007</v>
      </c>
      <c r="I119">
        <v>9</v>
      </c>
      <c r="J119">
        <v>25</v>
      </c>
      <c r="K119">
        <v>46</v>
      </c>
      <c r="L119">
        <v>0.09</v>
      </c>
      <c r="M119">
        <v>2</v>
      </c>
      <c r="N119">
        <v>56</v>
      </c>
      <c r="O119">
        <v>33</v>
      </c>
      <c r="P119">
        <v>15</v>
      </c>
      <c r="Q119">
        <v>13</v>
      </c>
      <c r="R119">
        <v>12</v>
      </c>
      <c r="S119">
        <v>52</v>
      </c>
      <c r="T119">
        <v>100</v>
      </c>
      <c r="U119">
        <v>4</v>
      </c>
      <c r="V119" t="s">
        <v>38</v>
      </c>
      <c r="W119">
        <v>32</v>
      </c>
      <c r="X119">
        <f t="shared" si="54"/>
        <v>25.520479450850875</v>
      </c>
      <c r="Y119">
        <v>911</v>
      </c>
      <c r="Z119">
        <f t="shared" si="58"/>
        <v>30.5</v>
      </c>
      <c r="AA119" s="44">
        <f t="shared" si="59"/>
        <v>992.94179894179911</v>
      </c>
      <c r="AB119">
        <v>21.8</v>
      </c>
      <c r="AC119">
        <v>18.899999999999999</v>
      </c>
      <c r="AD119">
        <v>20.6</v>
      </c>
      <c r="AE119">
        <v>733</v>
      </c>
      <c r="AF119">
        <v>27.3</v>
      </c>
      <c r="AG119">
        <v>255.1</v>
      </c>
      <c r="AH119" s="35">
        <v>21.4</v>
      </c>
      <c r="AI119">
        <v>89</v>
      </c>
      <c r="AJ119">
        <v>3.2</v>
      </c>
      <c r="AK119">
        <v>28.9</v>
      </c>
      <c r="AL119">
        <f t="shared" si="63"/>
        <v>11.721611721611721</v>
      </c>
      <c r="AM119" s="36">
        <f t="shared" si="64"/>
        <v>11.328890631125049</v>
      </c>
      <c r="AN119">
        <f t="shared" si="65"/>
        <v>5.7000000000000028</v>
      </c>
      <c r="AO119">
        <f t="shared" si="65"/>
        <v>67.300000000000011</v>
      </c>
      <c r="AP119">
        <v>46.6</v>
      </c>
      <c r="AQ119">
        <v>403.2</v>
      </c>
      <c r="AR119">
        <v>3.5</v>
      </c>
      <c r="AS119">
        <v>0.94</v>
      </c>
      <c r="AT119">
        <v>3.5</v>
      </c>
      <c r="AU119">
        <v>11.2</v>
      </c>
      <c r="AV119">
        <v>4.5999999999999996</v>
      </c>
      <c r="AW119">
        <v>14.1</v>
      </c>
      <c r="AX119">
        <v>22</v>
      </c>
      <c r="AY119">
        <v>0.3</v>
      </c>
      <c r="AZ119">
        <v>2.4</v>
      </c>
      <c r="BA119">
        <f t="shared" si="55"/>
        <v>1.0989010989010988</v>
      </c>
      <c r="BB119" s="36">
        <f t="shared" si="56"/>
        <v>0.9408075264602116</v>
      </c>
      <c r="BC119">
        <v>17.899999999999999</v>
      </c>
      <c r="BD119">
        <v>11</v>
      </c>
      <c r="BE119">
        <v>0.3</v>
      </c>
      <c r="BF119">
        <v>2.7</v>
      </c>
      <c r="BG119">
        <v>24.3</v>
      </c>
      <c r="BH119">
        <v>56</v>
      </c>
      <c r="BI119">
        <v>2.6</v>
      </c>
      <c r="BJ119">
        <v>23.9</v>
      </c>
      <c r="BK119">
        <f t="shared" si="41"/>
        <v>32</v>
      </c>
      <c r="BL119">
        <f t="shared" si="42"/>
        <v>33</v>
      </c>
      <c r="BM119">
        <f t="shared" si="43"/>
        <v>0.6</v>
      </c>
      <c r="BN119">
        <f t="shared" si="44"/>
        <v>5.0999999999999996</v>
      </c>
    </row>
    <row r="120" spans="1:66" x14ac:dyDescent="0.3">
      <c r="A120">
        <v>1225</v>
      </c>
      <c r="B120">
        <v>29</v>
      </c>
      <c r="C120" t="s">
        <v>289</v>
      </c>
      <c r="D120" t="s">
        <v>33</v>
      </c>
      <c r="E120">
        <v>5</v>
      </c>
      <c r="F120">
        <f>(H120-(H$6+1))*12+12-I$6+I120</f>
        <v>275</v>
      </c>
      <c r="G120" s="93" t="s">
        <v>358</v>
      </c>
      <c r="H120" s="93">
        <v>2010</v>
      </c>
      <c r="I120">
        <v>9</v>
      </c>
      <c r="J120">
        <v>24</v>
      </c>
      <c r="K120">
        <v>49</v>
      </c>
      <c r="L120">
        <v>0.09</v>
      </c>
      <c r="M120">
        <v>2</v>
      </c>
      <c r="N120">
        <v>56</v>
      </c>
      <c r="O120">
        <v>33</v>
      </c>
      <c r="P120">
        <v>15</v>
      </c>
      <c r="Q120">
        <v>13</v>
      </c>
      <c r="R120">
        <v>12</v>
      </c>
      <c r="S120">
        <v>52</v>
      </c>
      <c r="T120">
        <v>100</v>
      </c>
      <c r="U120">
        <v>4</v>
      </c>
      <c r="V120" t="s">
        <v>38</v>
      </c>
      <c r="W120">
        <v>32</v>
      </c>
      <c r="X120">
        <f t="shared" si="54"/>
        <v>28.834009893911144</v>
      </c>
      <c r="Y120">
        <v>755</v>
      </c>
      <c r="Z120">
        <f t="shared" si="58"/>
        <v>30.1</v>
      </c>
      <c r="AA120" s="44">
        <f t="shared" si="59"/>
        <v>827.0854271356784</v>
      </c>
      <c r="AB120">
        <v>22.9</v>
      </c>
      <c r="AC120">
        <v>19.899999999999999</v>
      </c>
      <c r="AD120">
        <v>21.8</v>
      </c>
      <c r="AE120">
        <v>711</v>
      </c>
      <c r="AF120">
        <v>29.3</v>
      </c>
      <c r="AG120">
        <v>285.8</v>
      </c>
      <c r="AH120" s="35">
        <v>21.2</v>
      </c>
      <c r="AI120">
        <v>22</v>
      </c>
      <c r="AJ120">
        <v>0.8</v>
      </c>
      <c r="AK120">
        <v>7.5</v>
      </c>
      <c r="AL120">
        <f t="shared" si="63"/>
        <v>2.7303754266211606</v>
      </c>
      <c r="AM120" s="36">
        <f t="shared" si="64"/>
        <v>2.6242127361791461</v>
      </c>
      <c r="AN120">
        <f t="shared" si="65"/>
        <v>2.6999999999999957</v>
      </c>
      <c r="AO120">
        <f t="shared" si="65"/>
        <v>38.199999999999989</v>
      </c>
      <c r="AP120">
        <v>49.3</v>
      </c>
      <c r="AQ120">
        <v>441.4</v>
      </c>
      <c r="AR120">
        <v>3.5</v>
      </c>
      <c r="AS120">
        <v>0.91</v>
      </c>
      <c r="AT120">
        <v>3.2</v>
      </c>
      <c r="AU120">
        <v>12.7</v>
      </c>
      <c r="AV120">
        <v>4.8</v>
      </c>
      <c r="AW120">
        <v>21.8</v>
      </c>
      <c r="AX120">
        <v>11</v>
      </c>
      <c r="AY120">
        <v>0.4</v>
      </c>
      <c r="AZ120">
        <v>4</v>
      </c>
      <c r="BA120">
        <f t="shared" si="55"/>
        <v>1.3651877133105803</v>
      </c>
      <c r="BB120" s="36">
        <f t="shared" si="56"/>
        <v>1.3995801259622112</v>
      </c>
      <c r="BC120">
        <v>20.5</v>
      </c>
      <c r="BD120">
        <v>11</v>
      </c>
      <c r="BE120">
        <v>0.4</v>
      </c>
      <c r="BF120">
        <v>3.5</v>
      </c>
      <c r="BG120">
        <v>0</v>
      </c>
      <c r="BH120">
        <v>0</v>
      </c>
      <c r="BI120">
        <v>0</v>
      </c>
      <c r="BJ120">
        <v>0</v>
      </c>
      <c r="BK120">
        <f t="shared" si="41"/>
        <v>42.3</v>
      </c>
      <c r="BL120">
        <f t="shared" si="42"/>
        <v>22</v>
      </c>
      <c r="BM120">
        <f t="shared" si="43"/>
        <v>0.8</v>
      </c>
      <c r="BN120">
        <f t="shared" si="44"/>
        <v>7.5</v>
      </c>
    </row>
    <row r="121" spans="1:66" s="39" customFormat="1" ht="15" thickBot="1" x14ac:dyDescent="0.35">
      <c r="A121" s="39">
        <v>1225</v>
      </c>
      <c r="B121" s="39">
        <v>29</v>
      </c>
      <c r="C121" s="39" t="s">
        <v>289</v>
      </c>
      <c r="D121" t="s">
        <v>33</v>
      </c>
      <c r="E121" s="39">
        <v>6</v>
      </c>
      <c r="F121">
        <f>(H121-(H$6+1))*12+12-I$6+I121</f>
        <v>398</v>
      </c>
      <c r="G121" s="95" t="s">
        <v>375</v>
      </c>
      <c r="H121" s="95">
        <v>2020</v>
      </c>
      <c r="I121" s="39">
        <v>12</v>
      </c>
      <c r="J121" s="39">
        <v>11</v>
      </c>
      <c r="K121" s="39">
        <v>59</v>
      </c>
      <c r="L121" s="39">
        <v>0.09</v>
      </c>
      <c r="M121" s="39">
        <v>2</v>
      </c>
      <c r="N121" s="39">
        <v>56</v>
      </c>
      <c r="O121" s="39">
        <v>33</v>
      </c>
      <c r="P121" s="39">
        <v>15</v>
      </c>
      <c r="Q121" s="39">
        <v>13</v>
      </c>
      <c r="R121" s="39">
        <v>12</v>
      </c>
      <c r="S121" s="39">
        <v>52</v>
      </c>
      <c r="T121" s="39">
        <v>100</v>
      </c>
      <c r="U121" s="39">
        <v>4</v>
      </c>
      <c r="V121" s="39" t="s">
        <v>38</v>
      </c>
      <c r="W121" s="39">
        <v>31</v>
      </c>
      <c r="X121" s="39">
        <f t="shared" si="54"/>
        <v>30.539285625543155</v>
      </c>
      <c r="Y121" s="39">
        <v>800</v>
      </c>
      <c r="Z121" s="39">
        <f t="shared" si="58"/>
        <v>38.700000000000003</v>
      </c>
      <c r="AA121" s="99">
        <f t="shared" si="59"/>
        <v>850.22421524663673</v>
      </c>
      <c r="AB121" s="39">
        <v>27</v>
      </c>
      <c r="AC121" s="39">
        <v>22.3</v>
      </c>
      <c r="AD121" s="39">
        <v>23.7</v>
      </c>
      <c r="AE121" s="39">
        <v>622</v>
      </c>
      <c r="AF121" s="39">
        <v>35.700000000000003</v>
      </c>
      <c r="AG121" s="39">
        <v>379.5</v>
      </c>
      <c r="AH121" s="42">
        <v>20.6</v>
      </c>
      <c r="AI121" s="39">
        <v>89</v>
      </c>
      <c r="AJ121" s="39">
        <v>3</v>
      </c>
      <c r="AK121" s="39">
        <v>29.9</v>
      </c>
      <c r="AL121">
        <f t="shared" si="63"/>
        <v>8.4033613445378137</v>
      </c>
      <c r="AM121" s="36">
        <f t="shared" si="64"/>
        <v>7.878787878787878</v>
      </c>
      <c r="AN121">
        <f t="shared" si="65"/>
        <v>9.3000000000000043</v>
      </c>
      <c r="AO121">
        <f t="shared" si="65"/>
        <v>123.60000000000002</v>
      </c>
      <c r="AP121" s="39">
        <v>58.6</v>
      </c>
      <c r="AQ121" s="39">
        <v>565</v>
      </c>
      <c r="AR121" s="39">
        <v>3.4</v>
      </c>
      <c r="AS121" s="39">
        <v>0.94</v>
      </c>
      <c r="AT121" s="39">
        <v>2.8</v>
      </c>
      <c r="AU121" s="39">
        <v>12.4</v>
      </c>
      <c r="AV121" s="39">
        <v>3.7</v>
      </c>
      <c r="AW121" s="39">
        <v>20.6</v>
      </c>
      <c r="AX121" s="39">
        <v>89</v>
      </c>
      <c r="AY121" s="39">
        <v>3</v>
      </c>
      <c r="AZ121" s="39">
        <v>29.9</v>
      </c>
      <c r="BA121">
        <f t="shared" si="55"/>
        <v>8.4033613445378137</v>
      </c>
      <c r="BB121" s="36">
        <f t="shared" si="56"/>
        <v>7.878787878787878</v>
      </c>
      <c r="BC121" s="39">
        <v>0</v>
      </c>
      <c r="BD121" s="39">
        <v>0</v>
      </c>
      <c r="BE121" s="39">
        <v>0</v>
      </c>
      <c r="BF121" s="39">
        <v>0</v>
      </c>
      <c r="BG121" s="39">
        <v>0</v>
      </c>
      <c r="BH121" s="39">
        <v>0</v>
      </c>
      <c r="BI121" s="39">
        <v>0</v>
      </c>
      <c r="BJ121" s="39">
        <v>0</v>
      </c>
      <c r="BK121" s="39">
        <f t="shared" si="41"/>
        <v>20.6</v>
      </c>
      <c r="BL121" s="39">
        <f t="shared" si="42"/>
        <v>89</v>
      </c>
      <c r="BM121" s="39">
        <f t="shared" si="43"/>
        <v>3</v>
      </c>
      <c r="BN121" s="39">
        <f t="shared" si="44"/>
        <v>29.9</v>
      </c>
    </row>
    <row r="122" spans="1:66" s="37" customFormat="1" x14ac:dyDescent="0.3">
      <c r="A122" s="37">
        <v>1225</v>
      </c>
      <c r="B122" s="37">
        <v>30</v>
      </c>
      <c r="C122" s="37" t="s">
        <v>291</v>
      </c>
      <c r="D122" t="s">
        <v>37</v>
      </c>
      <c r="E122" s="37">
        <v>1</v>
      </c>
      <c r="F122" s="98">
        <v>1</v>
      </c>
      <c r="G122" s="96" t="s">
        <v>372</v>
      </c>
      <c r="H122" s="96">
        <v>1989</v>
      </c>
      <c r="I122" s="37">
        <v>11</v>
      </c>
      <c r="J122" s="37">
        <v>21</v>
      </c>
      <c r="K122" s="37">
        <v>28</v>
      </c>
      <c r="L122" s="37">
        <v>0.09</v>
      </c>
      <c r="M122" s="37">
        <v>2</v>
      </c>
      <c r="N122" s="37">
        <v>56</v>
      </c>
      <c r="O122" s="37">
        <v>33</v>
      </c>
      <c r="P122" s="37">
        <v>15</v>
      </c>
      <c r="Q122" s="37">
        <v>13</v>
      </c>
      <c r="R122" s="37">
        <v>12</v>
      </c>
      <c r="S122" s="37">
        <v>52</v>
      </c>
      <c r="T122" s="37">
        <v>100</v>
      </c>
      <c r="U122" s="37">
        <v>4</v>
      </c>
      <c r="V122" s="37" t="s">
        <v>38</v>
      </c>
      <c r="W122" s="37">
        <v>33</v>
      </c>
      <c r="X122" s="37">
        <f t="shared" si="54"/>
        <v>12.438036582896443</v>
      </c>
      <c r="Y122" s="37">
        <v>1967</v>
      </c>
      <c r="Z122" s="37">
        <f t="shared" si="58"/>
        <v>23.9</v>
      </c>
      <c r="AA122" s="100">
        <f t="shared" si="59"/>
        <v>2183.7033898305085</v>
      </c>
      <c r="AB122" s="37">
        <v>12.4</v>
      </c>
      <c r="AC122" s="37">
        <v>11.8</v>
      </c>
      <c r="AD122" s="37">
        <v>13.1</v>
      </c>
      <c r="AE122" s="37">
        <v>1967</v>
      </c>
      <c r="AF122" s="37">
        <v>23.9</v>
      </c>
      <c r="AG122" s="37">
        <v>146.9</v>
      </c>
      <c r="AH122" s="41">
        <v>0</v>
      </c>
      <c r="AI122" s="37">
        <v>0</v>
      </c>
      <c r="AJ122" s="37">
        <v>0</v>
      </c>
      <c r="AK122" s="37">
        <v>0</v>
      </c>
      <c r="AL122" s="37">
        <f t="shared" si="63"/>
        <v>0</v>
      </c>
      <c r="AM122" s="38">
        <f t="shared" si="64"/>
        <v>0</v>
      </c>
      <c r="AN122" s="37">
        <f>AP122</f>
        <v>23.9</v>
      </c>
      <c r="AO122" s="37">
        <f>AQ122</f>
        <v>146.9</v>
      </c>
      <c r="AP122" s="37">
        <v>23.9</v>
      </c>
      <c r="AQ122" s="37">
        <v>146.9</v>
      </c>
      <c r="AR122" s="37">
        <v>0</v>
      </c>
      <c r="AS122" s="37">
        <v>0</v>
      </c>
      <c r="AT122" s="37">
        <v>0</v>
      </c>
      <c r="AU122" s="37">
        <v>0</v>
      </c>
      <c r="AV122" s="37">
        <v>0</v>
      </c>
      <c r="AW122" s="37">
        <v>0</v>
      </c>
      <c r="AX122" s="37">
        <v>0</v>
      </c>
      <c r="AY122" s="37">
        <v>0</v>
      </c>
      <c r="AZ122" s="37">
        <v>0</v>
      </c>
      <c r="BA122">
        <f t="shared" si="55"/>
        <v>0</v>
      </c>
      <c r="BB122" s="36">
        <f t="shared" si="56"/>
        <v>0</v>
      </c>
      <c r="BC122" s="37">
        <v>0</v>
      </c>
      <c r="BD122" s="37">
        <v>0</v>
      </c>
      <c r="BE122" s="37">
        <v>0</v>
      </c>
      <c r="BF122" s="37">
        <v>0</v>
      </c>
      <c r="BG122" s="37">
        <v>0</v>
      </c>
      <c r="BH122" s="37">
        <v>0</v>
      </c>
      <c r="BI122" s="37">
        <v>0</v>
      </c>
      <c r="BJ122" s="37">
        <v>0</v>
      </c>
      <c r="BK122" s="37">
        <f t="shared" si="41"/>
        <v>0</v>
      </c>
      <c r="BL122" s="37">
        <f t="shared" si="42"/>
        <v>0</v>
      </c>
      <c r="BM122" s="37">
        <f t="shared" si="43"/>
        <v>0</v>
      </c>
      <c r="BN122" s="37">
        <f t="shared" si="44"/>
        <v>0</v>
      </c>
    </row>
    <row r="123" spans="1:66" x14ac:dyDescent="0.3">
      <c r="A123">
        <v>1225</v>
      </c>
      <c r="B123">
        <v>30</v>
      </c>
      <c r="C123" t="s">
        <v>291</v>
      </c>
      <c r="D123" t="s">
        <v>37</v>
      </c>
      <c r="E123">
        <v>2</v>
      </c>
      <c r="F123">
        <f>(H123-(H$6+1))*12+12-I$6+I123</f>
        <v>72</v>
      </c>
      <c r="G123" s="93" t="s">
        <v>371</v>
      </c>
      <c r="H123" s="93">
        <v>1993</v>
      </c>
      <c r="I123">
        <v>10</v>
      </c>
      <c r="J123">
        <v>22</v>
      </c>
      <c r="K123">
        <v>32</v>
      </c>
      <c r="L123">
        <v>0.09</v>
      </c>
      <c r="M123">
        <v>8</v>
      </c>
      <c r="N123">
        <v>56</v>
      </c>
      <c r="O123">
        <v>33</v>
      </c>
      <c r="P123">
        <v>15</v>
      </c>
      <c r="Q123">
        <v>13</v>
      </c>
      <c r="R123">
        <v>12</v>
      </c>
      <c r="S123">
        <v>52</v>
      </c>
      <c r="T123">
        <v>100</v>
      </c>
      <c r="U123">
        <v>4</v>
      </c>
      <c r="V123" t="s">
        <v>38</v>
      </c>
      <c r="W123">
        <v>33</v>
      </c>
      <c r="X123">
        <f t="shared" si="54"/>
        <v>13.888681268474128</v>
      </c>
      <c r="Y123">
        <v>1967</v>
      </c>
      <c r="Z123">
        <f t="shared" si="58"/>
        <v>29.8</v>
      </c>
      <c r="AA123" s="44">
        <f t="shared" si="59"/>
        <v>2162.304964539007</v>
      </c>
      <c r="AB123">
        <v>14.9</v>
      </c>
      <c r="AC123">
        <v>14.1</v>
      </c>
      <c r="AD123">
        <v>15.5</v>
      </c>
      <c r="AE123">
        <v>1511</v>
      </c>
      <c r="AF123">
        <v>26.3</v>
      </c>
      <c r="AG123">
        <v>192.5</v>
      </c>
      <c r="AH123" s="35">
        <v>9.9</v>
      </c>
      <c r="AI123">
        <v>456</v>
      </c>
      <c r="AJ123">
        <v>3.5</v>
      </c>
      <c r="AK123">
        <v>24.3</v>
      </c>
      <c r="AL123">
        <f t="shared" si="63"/>
        <v>13.307984790874524</v>
      </c>
      <c r="AM123" s="36">
        <f t="shared" si="64"/>
        <v>12.623376623376622</v>
      </c>
      <c r="AN123">
        <f t="shared" ref="AN123:AO127" si="66">AP123-AP122</f>
        <v>5.9000000000000021</v>
      </c>
      <c r="AO123">
        <f t="shared" si="66"/>
        <v>69.900000000000006</v>
      </c>
      <c r="AP123">
        <v>29.8</v>
      </c>
      <c r="AQ123">
        <v>216.8</v>
      </c>
      <c r="AR123">
        <v>3.7</v>
      </c>
      <c r="AS123">
        <v>1.48</v>
      </c>
      <c r="AT123">
        <v>5.7</v>
      </c>
      <c r="AU123">
        <v>17.5</v>
      </c>
      <c r="AV123">
        <v>10.199999999999999</v>
      </c>
      <c r="AW123">
        <v>0</v>
      </c>
      <c r="AX123">
        <v>0</v>
      </c>
      <c r="AY123">
        <v>0</v>
      </c>
      <c r="AZ123">
        <v>0</v>
      </c>
      <c r="BA123">
        <f t="shared" si="55"/>
        <v>0</v>
      </c>
      <c r="BB123" s="36">
        <f t="shared" si="56"/>
        <v>0</v>
      </c>
      <c r="BC123">
        <v>0</v>
      </c>
      <c r="BD123">
        <v>0</v>
      </c>
      <c r="BE123">
        <v>0</v>
      </c>
      <c r="BF123">
        <v>0</v>
      </c>
      <c r="BG123">
        <v>0</v>
      </c>
      <c r="BH123">
        <v>0</v>
      </c>
      <c r="BI123">
        <v>0</v>
      </c>
      <c r="BJ123">
        <v>0</v>
      </c>
      <c r="BK123">
        <f t="shared" si="41"/>
        <v>0</v>
      </c>
      <c r="BL123">
        <f t="shared" si="42"/>
        <v>0</v>
      </c>
      <c r="BM123">
        <f t="shared" si="43"/>
        <v>0</v>
      </c>
      <c r="BN123">
        <f t="shared" si="44"/>
        <v>0</v>
      </c>
    </row>
    <row r="124" spans="1:66" x14ac:dyDescent="0.3">
      <c r="A124">
        <v>1225</v>
      </c>
      <c r="B124">
        <v>30</v>
      </c>
      <c r="C124" t="s">
        <v>291</v>
      </c>
      <c r="D124" t="s">
        <v>37</v>
      </c>
      <c r="E124">
        <v>3</v>
      </c>
      <c r="F124">
        <f>(H124-(H$6+1))*12+12-I$6+I124</f>
        <v>171</v>
      </c>
      <c r="G124" s="93" t="s">
        <v>362</v>
      </c>
      <c r="H124" s="93">
        <v>2002</v>
      </c>
      <c r="I124">
        <v>1</v>
      </c>
      <c r="J124">
        <v>17</v>
      </c>
      <c r="K124">
        <v>40</v>
      </c>
      <c r="L124">
        <v>0.09</v>
      </c>
      <c r="M124">
        <v>8</v>
      </c>
      <c r="N124">
        <v>56</v>
      </c>
      <c r="O124">
        <v>33</v>
      </c>
      <c r="P124">
        <v>15</v>
      </c>
      <c r="Q124">
        <v>13</v>
      </c>
      <c r="R124">
        <v>12</v>
      </c>
      <c r="S124">
        <v>52</v>
      </c>
      <c r="T124">
        <v>100</v>
      </c>
      <c r="U124">
        <v>4</v>
      </c>
      <c r="V124" t="s">
        <v>38</v>
      </c>
      <c r="W124">
        <v>34</v>
      </c>
      <c r="X124">
        <f t="shared" si="54"/>
        <v>18.267134232302812</v>
      </c>
      <c r="Y124">
        <v>1511</v>
      </c>
      <c r="Z124">
        <f t="shared" si="58"/>
        <v>36.1</v>
      </c>
      <c r="AA124" s="44">
        <f t="shared" si="59"/>
        <v>1670.4944444444443</v>
      </c>
      <c r="AB124">
        <v>19.100000000000001</v>
      </c>
      <c r="AC124">
        <v>18</v>
      </c>
      <c r="AD124">
        <v>19.899999999999999</v>
      </c>
      <c r="AE124">
        <v>878</v>
      </c>
      <c r="AF124">
        <v>25.3</v>
      </c>
      <c r="AG124">
        <v>229</v>
      </c>
      <c r="AH124" s="35">
        <v>14.7</v>
      </c>
      <c r="AI124">
        <v>633</v>
      </c>
      <c r="AJ124">
        <v>10.8</v>
      </c>
      <c r="AK124">
        <v>91.3</v>
      </c>
      <c r="AL124">
        <f t="shared" si="63"/>
        <v>42.687747035573125</v>
      </c>
      <c r="AM124" s="36">
        <f t="shared" si="64"/>
        <v>39.868995633187772</v>
      </c>
      <c r="AN124">
        <f t="shared" si="66"/>
        <v>9.8000000000000007</v>
      </c>
      <c r="AO124">
        <f t="shared" si="66"/>
        <v>127.80000000000001</v>
      </c>
      <c r="AP124">
        <v>39.6</v>
      </c>
      <c r="AQ124">
        <v>344.6</v>
      </c>
      <c r="AR124">
        <v>3.2</v>
      </c>
      <c r="AS124">
        <v>1.22</v>
      </c>
      <c r="AT124">
        <v>4</v>
      </c>
      <c r="AU124">
        <v>16</v>
      </c>
      <c r="AV124">
        <v>6.6</v>
      </c>
      <c r="AW124">
        <v>0</v>
      </c>
      <c r="AX124">
        <v>0</v>
      </c>
      <c r="AY124">
        <v>0</v>
      </c>
      <c r="AZ124">
        <v>0</v>
      </c>
      <c r="BA124">
        <f t="shared" si="55"/>
        <v>0</v>
      </c>
      <c r="BB124" s="36">
        <f t="shared" si="56"/>
        <v>0</v>
      </c>
      <c r="BC124">
        <v>0</v>
      </c>
      <c r="BD124">
        <v>0</v>
      </c>
      <c r="BE124">
        <v>0</v>
      </c>
      <c r="BF124">
        <v>0</v>
      </c>
      <c r="BG124">
        <v>0</v>
      </c>
      <c r="BH124">
        <v>0</v>
      </c>
      <c r="BI124">
        <v>0</v>
      </c>
      <c r="BJ124">
        <v>0</v>
      </c>
      <c r="BK124">
        <f t="shared" si="41"/>
        <v>0</v>
      </c>
      <c r="BL124">
        <f t="shared" si="42"/>
        <v>0</v>
      </c>
      <c r="BM124">
        <f t="shared" si="43"/>
        <v>0</v>
      </c>
      <c r="BN124">
        <f t="shared" si="44"/>
        <v>0</v>
      </c>
    </row>
    <row r="125" spans="1:66" x14ac:dyDescent="0.3">
      <c r="A125">
        <v>1225</v>
      </c>
      <c r="B125">
        <v>30</v>
      </c>
      <c r="C125" t="s">
        <v>291</v>
      </c>
      <c r="D125" t="s">
        <v>37</v>
      </c>
      <c r="E125">
        <v>4</v>
      </c>
      <c r="F125">
        <f>(H125-(H$6+1))*12+12-I$6+I125</f>
        <v>239</v>
      </c>
      <c r="G125" s="93" t="s">
        <v>374</v>
      </c>
      <c r="H125" s="93">
        <v>2007</v>
      </c>
      <c r="I125">
        <v>9</v>
      </c>
      <c r="J125">
        <v>25</v>
      </c>
      <c r="K125">
        <v>46</v>
      </c>
      <c r="L125">
        <v>0.09</v>
      </c>
      <c r="M125">
        <v>2</v>
      </c>
      <c r="N125">
        <v>56</v>
      </c>
      <c r="O125">
        <v>33</v>
      </c>
      <c r="P125">
        <v>15</v>
      </c>
      <c r="Q125">
        <v>13</v>
      </c>
      <c r="R125">
        <v>12</v>
      </c>
      <c r="S125">
        <v>52</v>
      </c>
      <c r="T125">
        <v>100</v>
      </c>
      <c r="U125">
        <v>4</v>
      </c>
      <c r="V125" t="s">
        <v>38</v>
      </c>
      <c r="W125">
        <v>34</v>
      </c>
      <c r="X125">
        <f t="shared" si="54"/>
        <v>23.352369276752938</v>
      </c>
      <c r="Y125">
        <v>1067</v>
      </c>
      <c r="Z125">
        <f t="shared" si="58"/>
        <v>31.5</v>
      </c>
      <c r="AA125" s="44">
        <f t="shared" si="59"/>
        <v>1145.4558823529412</v>
      </c>
      <c r="AB125">
        <v>21.8</v>
      </c>
      <c r="AC125">
        <v>20.399999999999999</v>
      </c>
      <c r="AD125">
        <v>21.9</v>
      </c>
      <c r="AE125">
        <v>689</v>
      </c>
      <c r="AF125">
        <v>25.8</v>
      </c>
      <c r="AG125">
        <v>261.3</v>
      </c>
      <c r="AH125" s="35">
        <v>19.600000000000001</v>
      </c>
      <c r="AI125">
        <v>189</v>
      </c>
      <c r="AJ125">
        <v>5.7</v>
      </c>
      <c r="AK125">
        <v>57.3</v>
      </c>
      <c r="AL125">
        <f t="shared" si="63"/>
        <v>22.093023255813954</v>
      </c>
      <c r="AM125" s="36">
        <f t="shared" si="64"/>
        <v>21.928817451205511</v>
      </c>
      <c r="AN125">
        <f t="shared" si="66"/>
        <v>6.1000000000000014</v>
      </c>
      <c r="AO125">
        <f t="shared" si="66"/>
        <v>89.599999999999966</v>
      </c>
      <c r="AP125">
        <v>45.7</v>
      </c>
      <c r="AQ125">
        <v>434.2</v>
      </c>
      <c r="AR125">
        <v>3.7</v>
      </c>
      <c r="AS125">
        <v>1.03</v>
      </c>
      <c r="AT125">
        <v>3.7</v>
      </c>
      <c r="AU125">
        <v>14.9</v>
      </c>
      <c r="AV125">
        <v>5.7</v>
      </c>
      <c r="AW125">
        <v>0</v>
      </c>
      <c r="AX125">
        <v>0</v>
      </c>
      <c r="AY125">
        <v>0</v>
      </c>
      <c r="AZ125">
        <v>0</v>
      </c>
      <c r="BA125">
        <f t="shared" si="55"/>
        <v>0</v>
      </c>
      <c r="BB125" s="36">
        <f t="shared" si="56"/>
        <v>0</v>
      </c>
      <c r="BC125">
        <v>16.399999999999999</v>
      </c>
      <c r="BD125">
        <v>33</v>
      </c>
      <c r="BE125">
        <v>0.7</v>
      </c>
      <c r="BF125">
        <v>6.5</v>
      </c>
      <c r="BG125">
        <v>20.2</v>
      </c>
      <c r="BH125">
        <v>156</v>
      </c>
      <c r="BI125">
        <v>5</v>
      </c>
      <c r="BJ125">
        <v>50.9</v>
      </c>
      <c r="BK125">
        <f t="shared" si="41"/>
        <v>16.399999999999999</v>
      </c>
      <c r="BL125">
        <f t="shared" si="42"/>
        <v>33</v>
      </c>
      <c r="BM125">
        <f t="shared" si="43"/>
        <v>0.7</v>
      </c>
      <c r="BN125">
        <f t="shared" si="44"/>
        <v>6.5</v>
      </c>
    </row>
    <row r="126" spans="1:66" x14ac:dyDescent="0.3">
      <c r="A126">
        <v>1225</v>
      </c>
      <c r="B126">
        <v>30</v>
      </c>
      <c r="C126" t="s">
        <v>291</v>
      </c>
      <c r="D126" t="s">
        <v>37</v>
      </c>
      <c r="E126">
        <v>5</v>
      </c>
      <c r="F126">
        <f>(H126-(H$6+1))*12+12-I$6+I126</f>
        <v>275</v>
      </c>
      <c r="G126" s="93" t="s">
        <v>358</v>
      </c>
      <c r="H126" s="93">
        <v>2010</v>
      </c>
      <c r="I126">
        <v>9</v>
      </c>
      <c r="J126">
        <v>24</v>
      </c>
      <c r="K126">
        <v>49</v>
      </c>
      <c r="L126">
        <v>0.09</v>
      </c>
      <c r="M126">
        <v>2</v>
      </c>
      <c r="N126">
        <v>56</v>
      </c>
      <c r="O126">
        <v>33</v>
      </c>
      <c r="P126">
        <v>15</v>
      </c>
      <c r="Q126">
        <v>13</v>
      </c>
      <c r="R126">
        <v>12</v>
      </c>
      <c r="S126">
        <v>52</v>
      </c>
      <c r="T126">
        <v>100</v>
      </c>
      <c r="U126">
        <v>4</v>
      </c>
      <c r="V126" t="s">
        <v>38</v>
      </c>
      <c r="W126">
        <v>34</v>
      </c>
      <c r="X126">
        <f t="shared" si="54"/>
        <v>30.091475846275966</v>
      </c>
      <c r="Y126">
        <v>689</v>
      </c>
      <c r="Z126">
        <f t="shared" si="58"/>
        <v>29.1</v>
      </c>
      <c r="AA126" s="44">
        <f t="shared" si="59"/>
        <v>746.68372093023254</v>
      </c>
      <c r="AB126">
        <v>23.2</v>
      </c>
      <c r="AC126">
        <v>21.5</v>
      </c>
      <c r="AD126">
        <v>23.3</v>
      </c>
      <c r="AE126">
        <v>689</v>
      </c>
      <c r="AF126">
        <v>29.1</v>
      </c>
      <c r="AG126">
        <v>307.10000000000002</v>
      </c>
      <c r="AH126" s="35">
        <v>0</v>
      </c>
      <c r="AI126">
        <v>0</v>
      </c>
      <c r="AJ126">
        <v>0</v>
      </c>
      <c r="AK126">
        <v>0</v>
      </c>
      <c r="AL126">
        <f t="shared" si="63"/>
        <v>0</v>
      </c>
      <c r="AM126" s="36">
        <f t="shared" si="64"/>
        <v>0</v>
      </c>
      <c r="AN126">
        <f t="shared" si="66"/>
        <v>3.2999999999999972</v>
      </c>
      <c r="AO126">
        <f t="shared" si="66"/>
        <v>45.900000000000034</v>
      </c>
      <c r="AP126">
        <v>49</v>
      </c>
      <c r="AQ126">
        <v>480.1</v>
      </c>
      <c r="AR126">
        <v>4.5</v>
      </c>
      <c r="AS126">
        <v>1.1000000000000001</v>
      </c>
      <c r="AT126">
        <v>4.0999999999999996</v>
      </c>
      <c r="AU126">
        <v>15.3</v>
      </c>
      <c r="AV126">
        <v>5.5</v>
      </c>
      <c r="AW126">
        <v>0</v>
      </c>
      <c r="AX126">
        <v>0</v>
      </c>
      <c r="AY126">
        <v>0</v>
      </c>
      <c r="AZ126">
        <v>0</v>
      </c>
      <c r="BA126">
        <f t="shared" si="55"/>
        <v>0</v>
      </c>
      <c r="BB126" s="36">
        <f t="shared" si="56"/>
        <v>0</v>
      </c>
      <c r="BC126">
        <v>0</v>
      </c>
      <c r="BD126">
        <v>0</v>
      </c>
      <c r="BE126">
        <v>0</v>
      </c>
      <c r="BF126">
        <v>0</v>
      </c>
      <c r="BG126">
        <v>0</v>
      </c>
      <c r="BH126">
        <v>0</v>
      </c>
      <c r="BI126">
        <v>0</v>
      </c>
      <c r="BJ126">
        <v>0</v>
      </c>
      <c r="BK126">
        <f t="shared" si="41"/>
        <v>0</v>
      </c>
      <c r="BL126">
        <f t="shared" si="42"/>
        <v>0</v>
      </c>
      <c r="BM126">
        <f t="shared" si="43"/>
        <v>0</v>
      </c>
      <c r="BN126">
        <f t="shared" si="44"/>
        <v>0</v>
      </c>
    </row>
    <row r="127" spans="1:66" s="39" customFormat="1" ht="15" thickBot="1" x14ac:dyDescent="0.35">
      <c r="A127" s="39">
        <v>1225</v>
      </c>
      <c r="B127" s="39">
        <v>30</v>
      </c>
      <c r="C127" s="39" t="s">
        <v>291</v>
      </c>
      <c r="D127" t="s">
        <v>37</v>
      </c>
      <c r="E127" s="39">
        <v>6</v>
      </c>
      <c r="F127">
        <f>(H127-(H$6+1))*12+12-I$6+I127</f>
        <v>398</v>
      </c>
      <c r="G127" s="95" t="s">
        <v>369</v>
      </c>
      <c r="H127" s="95">
        <v>2020</v>
      </c>
      <c r="I127" s="39">
        <v>12</v>
      </c>
      <c r="J127" s="39">
        <v>15</v>
      </c>
      <c r="K127" s="39">
        <v>59</v>
      </c>
      <c r="L127" s="39">
        <v>0.09</v>
      </c>
      <c r="M127" s="39">
        <v>2</v>
      </c>
      <c r="N127" s="39">
        <v>56</v>
      </c>
      <c r="O127" s="39">
        <v>33</v>
      </c>
      <c r="P127" s="39">
        <v>15</v>
      </c>
      <c r="Q127" s="39">
        <v>13</v>
      </c>
      <c r="R127" s="39">
        <v>12</v>
      </c>
      <c r="S127" s="39">
        <v>52</v>
      </c>
      <c r="T127" s="39">
        <v>100</v>
      </c>
      <c r="U127" s="39">
        <v>4</v>
      </c>
      <c r="V127" s="39" t="s">
        <v>38</v>
      </c>
      <c r="W127" s="39">
        <v>33</v>
      </c>
      <c r="X127" s="39">
        <f t="shared" si="54"/>
        <v>33.145494953958853</v>
      </c>
      <c r="Y127" s="39">
        <v>700</v>
      </c>
      <c r="Z127" s="39">
        <f t="shared" si="58"/>
        <v>40.4</v>
      </c>
      <c r="AA127" s="99">
        <f t="shared" si="59"/>
        <v>749.17355371900828</v>
      </c>
      <c r="AB127" s="39">
        <v>27.4</v>
      </c>
      <c r="AC127" s="39">
        <v>24.2</v>
      </c>
      <c r="AD127" s="39">
        <v>25.9</v>
      </c>
      <c r="AE127" s="39">
        <v>678</v>
      </c>
      <c r="AF127" s="39">
        <v>40</v>
      </c>
      <c r="AG127" s="39">
        <v>464.3</v>
      </c>
      <c r="AH127" s="42">
        <v>22.5</v>
      </c>
      <c r="AI127" s="39">
        <v>11</v>
      </c>
      <c r="AJ127" s="39">
        <v>0.4</v>
      </c>
      <c r="AK127" s="39">
        <v>5</v>
      </c>
      <c r="AL127">
        <f t="shared" si="63"/>
        <v>1</v>
      </c>
      <c r="AM127" s="36">
        <f t="shared" si="64"/>
        <v>1.0768899418479432</v>
      </c>
      <c r="AN127">
        <f t="shared" si="66"/>
        <v>11.399999999999999</v>
      </c>
      <c r="AO127">
        <f t="shared" si="66"/>
        <v>162.10000000000002</v>
      </c>
      <c r="AP127" s="39">
        <v>60.4</v>
      </c>
      <c r="AQ127" s="39">
        <v>642.20000000000005</v>
      </c>
      <c r="AR127" s="39">
        <v>4.2</v>
      </c>
      <c r="AS127" s="39">
        <v>1.1399999999999999</v>
      </c>
      <c r="AT127" s="39">
        <v>3.4</v>
      </c>
      <c r="AU127" s="39">
        <v>16.2</v>
      </c>
      <c r="AV127" s="39">
        <v>4.3</v>
      </c>
      <c r="AW127" s="39">
        <v>0</v>
      </c>
      <c r="AX127" s="39">
        <v>0</v>
      </c>
      <c r="AY127" s="39">
        <v>0</v>
      </c>
      <c r="AZ127" s="39">
        <v>0</v>
      </c>
      <c r="BA127">
        <f t="shared" si="55"/>
        <v>0</v>
      </c>
      <c r="BB127" s="36">
        <f t="shared" si="56"/>
        <v>0</v>
      </c>
      <c r="BC127" s="39">
        <v>0</v>
      </c>
      <c r="BD127" s="39">
        <v>0</v>
      </c>
      <c r="BE127" s="39">
        <v>0</v>
      </c>
      <c r="BF127" s="39">
        <v>0</v>
      </c>
      <c r="BG127" s="39">
        <v>22.5</v>
      </c>
      <c r="BH127" s="39">
        <v>11</v>
      </c>
      <c r="BI127" s="39">
        <v>0.4</v>
      </c>
      <c r="BJ127" s="39">
        <v>5</v>
      </c>
      <c r="BK127" s="39">
        <f t="shared" si="41"/>
        <v>0</v>
      </c>
      <c r="BL127" s="39">
        <f t="shared" si="42"/>
        <v>0</v>
      </c>
      <c r="BM127" s="39">
        <f t="shared" si="43"/>
        <v>0</v>
      </c>
      <c r="BN127" s="39">
        <f t="shared" si="44"/>
        <v>0</v>
      </c>
    </row>
  </sheetData>
  <autoFilter ref="E1:E127" xr:uid="{00000000-0009-0000-0000-00000C000000}"/>
  <mergeCells count="9">
    <mergeCell ref="BK1:BN1"/>
    <mergeCell ref="X1:AA1"/>
    <mergeCell ref="BC1:BF1"/>
    <mergeCell ref="BG1:BJ1"/>
    <mergeCell ref="AH1:AM1"/>
    <mergeCell ref="AN1:AQ1"/>
    <mergeCell ref="AR1:AV1"/>
    <mergeCell ref="AW1:BB1"/>
    <mergeCell ref="AB1:AG1"/>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23"/>
  <sheetViews>
    <sheetView workbookViewId="0">
      <selection activeCell="J29" sqref="J29"/>
    </sheetView>
  </sheetViews>
  <sheetFormatPr defaultRowHeight="14.4" x14ac:dyDescent="0.3"/>
  <cols>
    <col min="1" max="1" width="16" bestFit="1" customWidth="1"/>
    <col min="2" max="2" width="14.44140625" bestFit="1" customWidth="1"/>
  </cols>
  <sheetData>
    <row r="1" spans="1:4" x14ac:dyDescent="0.3">
      <c r="A1" s="31" t="s">
        <v>229</v>
      </c>
      <c r="B1" s="30" t="s">
        <v>230</v>
      </c>
      <c r="C1" s="30" t="s">
        <v>233</v>
      </c>
      <c r="D1" s="30" t="s">
        <v>234</v>
      </c>
    </row>
    <row r="2" spans="1:4" x14ac:dyDescent="0.3">
      <c r="A2">
        <v>10.4</v>
      </c>
      <c r="B2">
        <v>9.4</v>
      </c>
      <c r="C2">
        <v>17.7</v>
      </c>
      <c r="D2">
        <v>84.8</v>
      </c>
    </row>
    <row r="3" spans="1:4" x14ac:dyDescent="0.3">
      <c r="A3">
        <v>13.7</v>
      </c>
      <c r="B3">
        <v>12.5</v>
      </c>
      <c r="C3">
        <v>21.4</v>
      </c>
      <c r="D3">
        <v>135.30000000000001</v>
      </c>
    </row>
    <row r="4" spans="1:4" x14ac:dyDescent="0.3">
      <c r="A4">
        <v>18.5</v>
      </c>
      <c r="B4">
        <v>17.7</v>
      </c>
      <c r="C4">
        <v>23.9</v>
      </c>
      <c r="D4">
        <v>212</v>
      </c>
    </row>
    <row r="5" spans="1:4" ht="15" thickBot="1" x14ac:dyDescent="0.35">
      <c r="A5" s="39">
        <v>0</v>
      </c>
      <c r="B5" s="39">
        <v>0</v>
      </c>
      <c r="C5" s="39">
        <v>0</v>
      </c>
      <c r="D5" s="39">
        <v>0</v>
      </c>
    </row>
    <row r="6" spans="1:4" x14ac:dyDescent="0.3">
      <c r="A6" s="37">
        <v>11.3</v>
      </c>
      <c r="B6" s="37">
        <v>9.5</v>
      </c>
      <c r="C6" s="37">
        <v>21.1</v>
      </c>
      <c r="D6" s="37">
        <v>101</v>
      </c>
    </row>
    <row r="7" spans="1:4" x14ac:dyDescent="0.3">
      <c r="A7">
        <v>14.8</v>
      </c>
      <c r="B7">
        <v>12.3</v>
      </c>
      <c r="C7">
        <v>22.3</v>
      </c>
      <c r="D7">
        <v>138.5</v>
      </c>
    </row>
    <row r="8" spans="1:4" x14ac:dyDescent="0.3">
      <c r="A8">
        <v>18.100000000000001</v>
      </c>
      <c r="B8">
        <v>16.899999999999999</v>
      </c>
      <c r="C8">
        <v>24.1</v>
      </c>
      <c r="D8">
        <v>203.7</v>
      </c>
    </row>
    <row r="9" spans="1:4" x14ac:dyDescent="0.3">
      <c r="A9">
        <v>20.2</v>
      </c>
      <c r="B9">
        <v>18.5</v>
      </c>
      <c r="C9">
        <v>24.2</v>
      </c>
      <c r="D9">
        <v>221.9</v>
      </c>
    </row>
    <row r="10" spans="1:4" x14ac:dyDescent="0.3">
      <c r="A10">
        <v>21.3</v>
      </c>
      <c r="B10">
        <v>19.600000000000001</v>
      </c>
      <c r="C10">
        <v>25.4</v>
      </c>
      <c r="D10">
        <v>243.9</v>
      </c>
    </row>
    <row r="11" spans="1:4" ht="15" thickBot="1" x14ac:dyDescent="0.35">
      <c r="A11" s="39">
        <v>25.4</v>
      </c>
      <c r="B11" s="39">
        <v>21.6</v>
      </c>
      <c r="C11" s="39">
        <v>31.5</v>
      </c>
      <c r="D11" s="39">
        <v>324.8</v>
      </c>
    </row>
    <row r="12" spans="1:4" x14ac:dyDescent="0.3">
      <c r="A12" s="37">
        <v>10</v>
      </c>
      <c r="B12" s="37">
        <v>9.1999999999999993</v>
      </c>
      <c r="C12" s="37">
        <v>17.899999999999999</v>
      </c>
      <c r="D12" s="37">
        <v>87.7</v>
      </c>
    </row>
    <row r="13" spans="1:4" x14ac:dyDescent="0.3">
      <c r="A13" s="44">
        <v>14.1</v>
      </c>
      <c r="B13" s="44">
        <v>13.2</v>
      </c>
      <c r="C13" s="44">
        <v>22</v>
      </c>
      <c r="D13" s="44">
        <v>149.80000000000001</v>
      </c>
    </row>
    <row r="14" spans="1:4" x14ac:dyDescent="0.3">
      <c r="A14">
        <v>18.399999999999999</v>
      </c>
      <c r="B14">
        <v>17.3</v>
      </c>
      <c r="C14">
        <v>26.6</v>
      </c>
      <c r="D14">
        <v>231.6</v>
      </c>
    </row>
    <row r="15" spans="1:4" x14ac:dyDescent="0.3">
      <c r="A15">
        <v>20.100000000000001</v>
      </c>
      <c r="B15">
        <v>18.899999999999999</v>
      </c>
      <c r="C15">
        <v>22.6</v>
      </c>
      <c r="D15">
        <v>213.2</v>
      </c>
    </row>
    <row r="16" spans="1:4" x14ac:dyDescent="0.3">
      <c r="A16">
        <v>21.1</v>
      </c>
      <c r="B16">
        <v>19.899999999999999</v>
      </c>
      <c r="C16">
        <v>24.5</v>
      </c>
      <c r="D16">
        <v>243</v>
      </c>
    </row>
    <row r="17" spans="1:4" ht="15" thickBot="1" x14ac:dyDescent="0.35">
      <c r="A17" s="39">
        <v>26</v>
      </c>
      <c r="B17" s="39">
        <v>21.9</v>
      </c>
      <c r="C17" s="39">
        <v>34.799999999999997</v>
      </c>
      <c r="D17" s="39">
        <v>362.7</v>
      </c>
    </row>
    <row r="18" spans="1:4" x14ac:dyDescent="0.3">
      <c r="A18" s="37">
        <v>10.3</v>
      </c>
      <c r="B18" s="37">
        <v>9.9</v>
      </c>
      <c r="C18" s="37">
        <v>18</v>
      </c>
      <c r="D18" s="37">
        <v>91.6</v>
      </c>
    </row>
    <row r="19" spans="1:4" x14ac:dyDescent="0.3">
      <c r="A19">
        <v>13.2</v>
      </c>
      <c r="B19">
        <v>12.2</v>
      </c>
      <c r="C19">
        <v>18.600000000000001</v>
      </c>
      <c r="D19">
        <v>114.8</v>
      </c>
    </row>
    <row r="20" spans="1:4" x14ac:dyDescent="0.3">
      <c r="A20">
        <v>17.5</v>
      </c>
      <c r="B20">
        <v>16.8</v>
      </c>
      <c r="C20">
        <v>22.4</v>
      </c>
      <c r="D20">
        <v>188.7</v>
      </c>
    </row>
    <row r="21" spans="1:4" ht="15" thickBot="1" x14ac:dyDescent="0.35">
      <c r="A21" s="39">
        <v>21.4</v>
      </c>
      <c r="B21" s="39">
        <v>19.899999999999999</v>
      </c>
      <c r="C21" s="39">
        <v>14.4</v>
      </c>
      <c r="D21" s="39">
        <v>140.19999999999999</v>
      </c>
    </row>
    <row r="22" spans="1:4" x14ac:dyDescent="0.3">
      <c r="A22" s="37">
        <v>10.4</v>
      </c>
      <c r="B22" s="37">
        <v>10</v>
      </c>
      <c r="C22" s="37">
        <v>19.899999999999999</v>
      </c>
      <c r="D22" s="37">
        <v>103.7</v>
      </c>
    </row>
    <row r="23" spans="1:4" x14ac:dyDescent="0.3">
      <c r="A23">
        <v>13.7</v>
      </c>
      <c r="B23">
        <v>13.1</v>
      </c>
      <c r="C23">
        <v>21.5</v>
      </c>
      <c r="D23">
        <v>147.19999999999999</v>
      </c>
    </row>
    <row r="24" spans="1:4" x14ac:dyDescent="0.3">
      <c r="A24">
        <v>17.2</v>
      </c>
      <c r="B24">
        <v>16.600000000000001</v>
      </c>
      <c r="C24">
        <v>23.2</v>
      </c>
      <c r="D24">
        <v>198.8</v>
      </c>
    </row>
    <row r="25" spans="1:4" x14ac:dyDescent="0.3">
      <c r="A25">
        <v>18.899999999999999</v>
      </c>
      <c r="B25">
        <v>17.7</v>
      </c>
      <c r="C25">
        <v>16.5</v>
      </c>
      <c r="D25">
        <v>148.1</v>
      </c>
    </row>
    <row r="26" spans="1:4" x14ac:dyDescent="0.3">
      <c r="A26">
        <v>19.8</v>
      </c>
      <c r="B26">
        <v>18.399999999999999</v>
      </c>
      <c r="C26">
        <v>20.5</v>
      </c>
      <c r="D26">
        <v>189.3</v>
      </c>
    </row>
    <row r="27" spans="1:4" ht="15" thickBot="1" x14ac:dyDescent="0.35">
      <c r="A27" s="39">
        <v>23.8</v>
      </c>
      <c r="B27" s="39">
        <v>20.100000000000001</v>
      </c>
      <c r="C27" s="39">
        <v>26</v>
      </c>
      <c r="D27" s="39">
        <v>252</v>
      </c>
    </row>
    <row r="28" spans="1:4" x14ac:dyDescent="0.3">
      <c r="A28" s="37">
        <v>12</v>
      </c>
      <c r="B28" s="37">
        <v>10.199999999999999</v>
      </c>
      <c r="C28" s="37">
        <v>20.2</v>
      </c>
      <c r="D28" s="37">
        <v>101.5</v>
      </c>
    </row>
    <row r="29" spans="1:4" x14ac:dyDescent="0.3">
      <c r="A29">
        <v>17.100000000000001</v>
      </c>
      <c r="B29">
        <v>14.7</v>
      </c>
      <c r="C29">
        <v>29.3</v>
      </c>
      <c r="D29">
        <v>214.2</v>
      </c>
    </row>
    <row r="30" spans="1:4" x14ac:dyDescent="0.3">
      <c r="A30">
        <v>23.3</v>
      </c>
      <c r="B30">
        <v>20.3</v>
      </c>
      <c r="C30">
        <v>34.700000000000003</v>
      </c>
      <c r="D30">
        <v>346</v>
      </c>
    </row>
    <row r="31" spans="1:4" ht="15" thickBot="1" x14ac:dyDescent="0.35">
      <c r="A31" s="39">
        <v>0</v>
      </c>
      <c r="B31" s="39">
        <v>0</v>
      </c>
      <c r="C31" s="39">
        <v>0</v>
      </c>
      <c r="D31" s="39">
        <v>0</v>
      </c>
    </row>
    <row r="32" spans="1:4" x14ac:dyDescent="0.3">
      <c r="A32" s="37">
        <v>12.3</v>
      </c>
      <c r="B32" s="37">
        <v>11</v>
      </c>
      <c r="C32" s="37">
        <v>24.8</v>
      </c>
      <c r="D32" s="37">
        <v>139.80000000000001</v>
      </c>
    </row>
    <row r="33" spans="1:4" x14ac:dyDescent="0.3">
      <c r="A33">
        <v>14.9</v>
      </c>
      <c r="B33">
        <v>12.5</v>
      </c>
      <c r="C33">
        <v>24.9</v>
      </c>
      <c r="D33">
        <v>160.1</v>
      </c>
    </row>
    <row r="34" spans="1:4" x14ac:dyDescent="0.3">
      <c r="A34">
        <v>19.2</v>
      </c>
      <c r="B34">
        <v>17.5</v>
      </c>
      <c r="C34">
        <v>27.3</v>
      </c>
      <c r="D34">
        <v>238.2</v>
      </c>
    </row>
    <row r="35" spans="1:4" ht="15" thickBot="1" x14ac:dyDescent="0.35">
      <c r="A35" s="39">
        <v>0</v>
      </c>
      <c r="B35" s="39">
        <v>0</v>
      </c>
      <c r="C35" s="39">
        <v>0</v>
      </c>
      <c r="D35" s="39">
        <v>0</v>
      </c>
    </row>
    <row r="36" spans="1:4" x14ac:dyDescent="0.3">
      <c r="A36" s="37">
        <v>10.3</v>
      </c>
      <c r="B36" s="37">
        <v>10.1</v>
      </c>
      <c r="C36" s="37">
        <v>28.1</v>
      </c>
      <c r="D36" s="37">
        <v>150.30000000000001</v>
      </c>
    </row>
    <row r="37" spans="1:4" x14ac:dyDescent="0.3">
      <c r="A37">
        <v>13.6</v>
      </c>
      <c r="B37">
        <v>13.6</v>
      </c>
      <c r="C37">
        <v>28.3</v>
      </c>
      <c r="D37">
        <v>199.8</v>
      </c>
    </row>
    <row r="38" spans="1:4" x14ac:dyDescent="0.3">
      <c r="A38">
        <v>18.399999999999999</v>
      </c>
      <c r="B38">
        <v>17.600000000000001</v>
      </c>
      <c r="C38">
        <v>30.5</v>
      </c>
      <c r="D38">
        <v>270.3</v>
      </c>
    </row>
    <row r="39" spans="1:4" x14ac:dyDescent="0.3">
      <c r="A39">
        <v>20.2</v>
      </c>
      <c r="B39">
        <v>18.7</v>
      </c>
      <c r="C39">
        <v>34.5</v>
      </c>
      <c r="D39">
        <v>323.7</v>
      </c>
    </row>
    <row r="40" spans="1:4" x14ac:dyDescent="0.3">
      <c r="A40">
        <v>20.9</v>
      </c>
      <c r="B40">
        <v>19.8</v>
      </c>
      <c r="C40">
        <v>36</v>
      </c>
      <c r="D40">
        <v>354.6</v>
      </c>
    </row>
    <row r="41" spans="1:4" ht="15" thickBot="1" x14ac:dyDescent="0.35">
      <c r="A41">
        <v>23.9</v>
      </c>
      <c r="B41">
        <v>21.7</v>
      </c>
      <c r="C41">
        <v>44.8</v>
      </c>
      <c r="D41">
        <v>475.4</v>
      </c>
    </row>
    <row r="42" spans="1:4" x14ac:dyDescent="0.3">
      <c r="A42" s="37">
        <v>12.2</v>
      </c>
      <c r="B42" s="37">
        <v>9.6999999999999993</v>
      </c>
      <c r="C42" s="37">
        <v>21.5</v>
      </c>
      <c r="D42" s="37">
        <v>103.3</v>
      </c>
    </row>
    <row r="43" spans="1:4" x14ac:dyDescent="0.3">
      <c r="A43">
        <v>17.7</v>
      </c>
      <c r="B43">
        <v>14.2</v>
      </c>
      <c r="C43">
        <v>28.3</v>
      </c>
      <c r="D43">
        <v>197.1</v>
      </c>
    </row>
    <row r="44" spans="1:4" x14ac:dyDescent="0.3">
      <c r="A44">
        <v>23.5</v>
      </c>
      <c r="B44">
        <v>20</v>
      </c>
      <c r="C44">
        <v>33.799999999999997</v>
      </c>
      <c r="D44">
        <v>328.9</v>
      </c>
    </row>
    <row r="45" spans="1:4" x14ac:dyDescent="0.3">
      <c r="A45">
        <v>26.4</v>
      </c>
      <c r="B45">
        <v>22.1</v>
      </c>
      <c r="C45">
        <v>18.899999999999999</v>
      </c>
      <c r="D45">
        <v>201.2</v>
      </c>
    </row>
    <row r="46" spans="1:4" x14ac:dyDescent="0.3">
      <c r="A46">
        <v>28.3</v>
      </c>
      <c r="B46">
        <v>22.9</v>
      </c>
      <c r="C46">
        <v>20.3</v>
      </c>
      <c r="D46">
        <v>221</v>
      </c>
    </row>
    <row r="47" spans="1:4" ht="15" thickBot="1" x14ac:dyDescent="0.35">
      <c r="A47" s="39">
        <v>32.9</v>
      </c>
      <c r="B47" s="39">
        <v>24.6</v>
      </c>
      <c r="C47" s="39">
        <v>26.4</v>
      </c>
      <c r="D47" s="39">
        <v>298.89999999999998</v>
      </c>
    </row>
    <row r="48" spans="1:4" x14ac:dyDescent="0.3">
      <c r="A48">
        <v>11.8</v>
      </c>
      <c r="B48">
        <v>9.9</v>
      </c>
      <c r="C48">
        <v>18.7</v>
      </c>
      <c r="D48">
        <v>91.4</v>
      </c>
    </row>
    <row r="49" spans="1:4" x14ac:dyDescent="0.3">
      <c r="A49">
        <v>15.8</v>
      </c>
      <c r="B49">
        <v>14.1</v>
      </c>
      <c r="C49">
        <v>24.8</v>
      </c>
      <c r="D49">
        <v>174.1</v>
      </c>
    </row>
    <row r="50" spans="1:4" x14ac:dyDescent="0.3">
      <c r="A50">
        <v>20.3</v>
      </c>
      <c r="B50">
        <v>18.2</v>
      </c>
      <c r="C50">
        <v>26.7</v>
      </c>
      <c r="D50">
        <v>238.3</v>
      </c>
    </row>
    <row r="51" spans="1:4" x14ac:dyDescent="0.3">
      <c r="A51">
        <v>22.1</v>
      </c>
      <c r="B51">
        <v>19.600000000000001</v>
      </c>
      <c r="C51">
        <v>20.8</v>
      </c>
      <c r="D51">
        <v>200</v>
      </c>
    </row>
    <row r="52" spans="1:4" x14ac:dyDescent="0.3">
      <c r="A52">
        <v>23.3</v>
      </c>
      <c r="B52">
        <v>20.2</v>
      </c>
      <c r="C52">
        <v>23.2</v>
      </c>
      <c r="D52">
        <v>228.2</v>
      </c>
    </row>
    <row r="53" spans="1:4" ht="15" thickBot="1" x14ac:dyDescent="0.35">
      <c r="A53">
        <v>27.4</v>
      </c>
      <c r="B53">
        <v>22.3</v>
      </c>
      <c r="C53">
        <v>32</v>
      </c>
      <c r="D53">
        <v>338.3</v>
      </c>
    </row>
    <row r="54" spans="1:4" x14ac:dyDescent="0.3">
      <c r="A54" s="37">
        <v>12.9</v>
      </c>
      <c r="B54" s="37">
        <v>11</v>
      </c>
      <c r="C54" s="37">
        <v>29.3</v>
      </c>
      <c r="D54" s="37">
        <v>166.5</v>
      </c>
    </row>
    <row r="55" spans="1:4" x14ac:dyDescent="0.3">
      <c r="A55">
        <v>15.9</v>
      </c>
      <c r="B55">
        <v>13.6</v>
      </c>
      <c r="C55">
        <v>29.4</v>
      </c>
      <c r="D55">
        <v>204.1</v>
      </c>
    </row>
    <row r="56" spans="1:4" x14ac:dyDescent="0.3">
      <c r="A56">
        <v>19.600000000000001</v>
      </c>
      <c r="B56">
        <v>17.8</v>
      </c>
      <c r="C56">
        <v>29.9</v>
      </c>
      <c r="D56">
        <v>266.10000000000002</v>
      </c>
    </row>
    <row r="57" spans="1:4" ht="15" thickBot="1" x14ac:dyDescent="0.35">
      <c r="A57" s="39">
        <v>0</v>
      </c>
      <c r="B57" s="39">
        <v>0</v>
      </c>
      <c r="C57" s="39">
        <v>0</v>
      </c>
      <c r="D57" s="39">
        <v>0</v>
      </c>
    </row>
    <row r="58" spans="1:4" x14ac:dyDescent="0.3">
      <c r="A58" s="37">
        <v>12.3</v>
      </c>
      <c r="B58" s="37">
        <v>11.7</v>
      </c>
      <c r="C58" s="37">
        <v>28.6</v>
      </c>
      <c r="D58" s="37">
        <v>174.3</v>
      </c>
    </row>
    <row r="59" spans="1:4" x14ac:dyDescent="0.3">
      <c r="A59">
        <v>15.8</v>
      </c>
      <c r="B59">
        <v>14.4</v>
      </c>
      <c r="C59">
        <v>28.5</v>
      </c>
      <c r="D59">
        <v>210.9</v>
      </c>
    </row>
    <row r="60" spans="1:4" x14ac:dyDescent="0.3">
      <c r="A60">
        <v>20</v>
      </c>
      <c r="B60">
        <v>20</v>
      </c>
      <c r="C60">
        <v>29.3</v>
      </c>
      <c r="D60">
        <v>293.3</v>
      </c>
    </row>
    <row r="61" spans="1:4" ht="15" thickBot="1" x14ac:dyDescent="0.35">
      <c r="A61" s="39">
        <v>0</v>
      </c>
      <c r="B61" s="39">
        <v>0</v>
      </c>
      <c r="C61" s="39">
        <v>0</v>
      </c>
      <c r="D61" s="39">
        <v>0</v>
      </c>
    </row>
    <row r="62" spans="1:4" x14ac:dyDescent="0.3">
      <c r="A62" s="37">
        <v>12.8</v>
      </c>
      <c r="B62" s="37">
        <v>10.4</v>
      </c>
      <c r="C62" s="37">
        <v>21.9</v>
      </c>
      <c r="D62" s="37">
        <v>110.1</v>
      </c>
    </row>
    <row r="63" spans="1:4" x14ac:dyDescent="0.3">
      <c r="A63">
        <v>16.399999999999999</v>
      </c>
      <c r="B63">
        <v>13.9</v>
      </c>
      <c r="C63">
        <v>26.6</v>
      </c>
      <c r="D63">
        <v>182.1</v>
      </c>
    </row>
    <row r="64" spans="1:4" x14ac:dyDescent="0.3">
      <c r="A64">
        <v>21.7</v>
      </c>
      <c r="B64">
        <v>18.8</v>
      </c>
      <c r="C64">
        <v>26.7</v>
      </c>
      <c r="D64">
        <v>244.7</v>
      </c>
    </row>
    <row r="65" spans="1:4" ht="15" thickBot="1" x14ac:dyDescent="0.35">
      <c r="A65" s="39">
        <v>0</v>
      </c>
      <c r="B65" s="39">
        <v>0</v>
      </c>
      <c r="C65" s="39">
        <v>0</v>
      </c>
      <c r="D65" s="39">
        <v>0</v>
      </c>
    </row>
    <row r="66" spans="1:4" x14ac:dyDescent="0.3">
      <c r="A66" s="37">
        <v>11.9</v>
      </c>
      <c r="B66" s="37">
        <v>11.9</v>
      </c>
      <c r="C66" s="37">
        <v>29.3</v>
      </c>
      <c r="D66" s="37">
        <v>181.6</v>
      </c>
    </row>
    <row r="67" spans="1:4" x14ac:dyDescent="0.3">
      <c r="A67">
        <v>14.6</v>
      </c>
      <c r="B67">
        <v>15.1</v>
      </c>
      <c r="C67">
        <v>30.6</v>
      </c>
      <c r="D67">
        <v>240.7</v>
      </c>
    </row>
    <row r="68" spans="1:4" x14ac:dyDescent="0.3">
      <c r="A68">
        <v>19.3</v>
      </c>
      <c r="B68">
        <v>18.600000000000001</v>
      </c>
      <c r="C68">
        <v>28</v>
      </c>
      <c r="D68">
        <v>266.60000000000002</v>
      </c>
    </row>
    <row r="69" spans="1:4" x14ac:dyDescent="0.3">
      <c r="A69">
        <v>20.7</v>
      </c>
      <c r="B69">
        <v>19.600000000000001</v>
      </c>
      <c r="C69">
        <v>13.1</v>
      </c>
      <c r="D69">
        <v>130.30000000000001</v>
      </c>
    </row>
    <row r="70" spans="1:4" x14ac:dyDescent="0.3">
      <c r="A70">
        <v>21.5</v>
      </c>
      <c r="B70">
        <v>19.899999999999999</v>
      </c>
      <c r="C70">
        <v>26.4</v>
      </c>
      <c r="D70">
        <v>262.89999999999998</v>
      </c>
    </row>
    <row r="71" spans="1:4" ht="15" thickBot="1" x14ac:dyDescent="0.35">
      <c r="A71" s="39">
        <v>25.4</v>
      </c>
      <c r="B71" s="39">
        <v>20.5</v>
      </c>
      <c r="C71" s="39">
        <v>24.1</v>
      </c>
      <c r="D71" s="39">
        <v>239</v>
      </c>
    </row>
    <row r="72" spans="1:4" x14ac:dyDescent="0.3">
      <c r="A72" s="37">
        <v>10.4</v>
      </c>
      <c r="B72" s="37">
        <v>10.3</v>
      </c>
      <c r="C72" s="37">
        <v>24.8</v>
      </c>
      <c r="D72" s="37">
        <v>135.5</v>
      </c>
    </row>
    <row r="73" spans="1:4" x14ac:dyDescent="0.3">
      <c r="A73">
        <v>13.3</v>
      </c>
      <c r="B73">
        <v>12.9</v>
      </c>
      <c r="C73">
        <v>27</v>
      </c>
      <c r="D73">
        <v>181.3</v>
      </c>
    </row>
    <row r="74" spans="1:4" x14ac:dyDescent="0.3">
      <c r="A74">
        <v>17.100000000000001</v>
      </c>
      <c r="B74">
        <v>17</v>
      </c>
      <c r="C74">
        <v>25.6</v>
      </c>
      <c r="D74">
        <v>225.3</v>
      </c>
    </row>
    <row r="75" spans="1:4" x14ac:dyDescent="0.3">
      <c r="A75">
        <v>19.100000000000001</v>
      </c>
      <c r="B75">
        <v>18.3</v>
      </c>
      <c r="C75">
        <v>25.3</v>
      </c>
      <c r="D75">
        <v>234</v>
      </c>
    </row>
    <row r="76" spans="1:4" x14ac:dyDescent="0.3">
      <c r="A76">
        <v>20.100000000000001</v>
      </c>
      <c r="B76">
        <v>19.100000000000001</v>
      </c>
      <c r="C76">
        <v>26.6</v>
      </c>
      <c r="D76">
        <v>254.8</v>
      </c>
    </row>
    <row r="77" spans="1:4" ht="15" thickBot="1" x14ac:dyDescent="0.35">
      <c r="A77" s="39">
        <v>24</v>
      </c>
      <c r="B77" s="39">
        <v>20.399999999999999</v>
      </c>
      <c r="C77" s="39">
        <v>30.7</v>
      </c>
      <c r="D77" s="39">
        <v>307.2</v>
      </c>
    </row>
    <row r="78" spans="1:4" x14ac:dyDescent="0.3">
      <c r="A78" s="37">
        <v>13.4</v>
      </c>
      <c r="B78" s="37">
        <v>11.5</v>
      </c>
      <c r="C78" s="37">
        <v>29.1</v>
      </c>
      <c r="D78" s="37">
        <v>169.3</v>
      </c>
    </row>
    <row r="79" spans="1:4" x14ac:dyDescent="0.3">
      <c r="A79">
        <v>16.100000000000001</v>
      </c>
      <c r="B79">
        <v>15</v>
      </c>
      <c r="C79">
        <v>30.6</v>
      </c>
      <c r="D79">
        <v>233.5</v>
      </c>
    </row>
    <row r="80" spans="1:4" x14ac:dyDescent="0.3">
      <c r="A80">
        <v>21.3</v>
      </c>
      <c r="B80">
        <v>19.899999999999999</v>
      </c>
      <c r="C80">
        <v>29.4</v>
      </c>
      <c r="D80">
        <v>288.7</v>
      </c>
    </row>
    <row r="81" spans="1:4" ht="15" thickBot="1" x14ac:dyDescent="0.35">
      <c r="A81" s="39">
        <v>0</v>
      </c>
      <c r="B81" s="39">
        <v>0</v>
      </c>
      <c r="C81" s="39">
        <v>0</v>
      </c>
      <c r="D81" s="39">
        <v>0</v>
      </c>
    </row>
    <row r="82" spans="1:4" x14ac:dyDescent="0.3">
      <c r="A82" s="37">
        <v>13</v>
      </c>
      <c r="B82" s="37">
        <v>11.1</v>
      </c>
      <c r="C82" s="37">
        <v>26.9</v>
      </c>
      <c r="D82" s="37">
        <v>153.4</v>
      </c>
    </row>
    <row r="83" spans="1:4" x14ac:dyDescent="0.3">
      <c r="A83">
        <v>17.2</v>
      </c>
      <c r="B83">
        <v>15.9</v>
      </c>
      <c r="C83">
        <v>32.5</v>
      </c>
      <c r="D83">
        <v>259.8</v>
      </c>
    </row>
    <row r="84" spans="1:4" x14ac:dyDescent="0.3">
      <c r="A84">
        <v>24.9</v>
      </c>
      <c r="B84">
        <v>21.6</v>
      </c>
      <c r="C84">
        <v>33.6</v>
      </c>
      <c r="D84">
        <v>351.8</v>
      </c>
    </row>
    <row r="85" spans="1:4" ht="15" thickBot="1" x14ac:dyDescent="0.35">
      <c r="A85" s="39">
        <v>28</v>
      </c>
      <c r="B85" s="39">
        <v>24.2</v>
      </c>
      <c r="C85" s="39">
        <v>5.5</v>
      </c>
      <c r="D85" s="39">
        <v>65.099999999999994</v>
      </c>
    </row>
    <row r="86" spans="1:4" x14ac:dyDescent="0.3">
      <c r="A86" s="37">
        <v>12.5</v>
      </c>
      <c r="B86" s="37">
        <v>11.4</v>
      </c>
      <c r="C86" s="37">
        <v>31</v>
      </c>
      <c r="D86" s="37">
        <v>183.6</v>
      </c>
    </row>
    <row r="87" spans="1:4" x14ac:dyDescent="0.3">
      <c r="A87">
        <v>15.2</v>
      </c>
      <c r="B87">
        <v>14.2</v>
      </c>
      <c r="C87">
        <v>31</v>
      </c>
      <c r="D87">
        <v>227.1</v>
      </c>
    </row>
    <row r="88" spans="1:4" x14ac:dyDescent="0.3">
      <c r="A88">
        <v>19.7</v>
      </c>
      <c r="B88">
        <v>18.399999999999999</v>
      </c>
      <c r="C88">
        <v>29.2</v>
      </c>
      <c r="D88">
        <v>270.89999999999998</v>
      </c>
    </row>
    <row r="89" spans="1:4" x14ac:dyDescent="0.3">
      <c r="A89">
        <v>21.7</v>
      </c>
      <c r="B89">
        <v>20.399999999999999</v>
      </c>
      <c r="C89">
        <v>29.7</v>
      </c>
      <c r="D89">
        <v>302.89999999999998</v>
      </c>
    </row>
    <row r="90" spans="1:4" x14ac:dyDescent="0.3">
      <c r="A90">
        <v>22.7</v>
      </c>
      <c r="B90">
        <v>21.3</v>
      </c>
      <c r="C90">
        <v>32.200000000000003</v>
      </c>
      <c r="D90">
        <v>340.6</v>
      </c>
    </row>
    <row r="91" spans="1:4" ht="15" thickBot="1" x14ac:dyDescent="0.35">
      <c r="A91" s="39">
        <v>26.3</v>
      </c>
      <c r="B91" s="39">
        <v>23.7</v>
      </c>
      <c r="C91" s="39">
        <v>42.2</v>
      </c>
      <c r="D91" s="39">
        <v>483.8</v>
      </c>
    </row>
    <row r="92" spans="1:4" x14ac:dyDescent="0.3">
      <c r="A92" s="37">
        <v>12.5</v>
      </c>
      <c r="B92" s="37">
        <v>11.6</v>
      </c>
      <c r="C92" s="37">
        <v>30.4</v>
      </c>
      <c r="D92" s="37">
        <v>181.9</v>
      </c>
    </row>
    <row r="93" spans="1:4" x14ac:dyDescent="0.3">
      <c r="A93">
        <v>15.9</v>
      </c>
      <c r="B93">
        <v>15.2</v>
      </c>
      <c r="C93">
        <v>34.700000000000003</v>
      </c>
      <c r="D93">
        <v>268.60000000000002</v>
      </c>
    </row>
    <row r="94" spans="1:4" x14ac:dyDescent="0.3">
      <c r="A94">
        <v>21.7</v>
      </c>
      <c r="B94">
        <v>20.3</v>
      </c>
      <c r="C94">
        <v>33.200000000000003</v>
      </c>
      <c r="D94">
        <v>336.8</v>
      </c>
    </row>
    <row r="95" spans="1:4" x14ac:dyDescent="0.3">
      <c r="A95">
        <v>23.9</v>
      </c>
      <c r="B95">
        <v>21.8</v>
      </c>
      <c r="C95">
        <v>39.299999999999997</v>
      </c>
      <c r="D95">
        <v>420.1</v>
      </c>
    </row>
    <row r="96" spans="1:4" x14ac:dyDescent="0.3">
      <c r="A96">
        <v>24.6</v>
      </c>
      <c r="B96">
        <v>22.7</v>
      </c>
      <c r="C96">
        <v>41.7</v>
      </c>
      <c r="D96">
        <v>465</v>
      </c>
    </row>
    <row r="97" spans="1:4" ht="15" thickBot="1" x14ac:dyDescent="0.35">
      <c r="A97" s="39">
        <v>27.7</v>
      </c>
      <c r="B97" s="39">
        <v>25</v>
      </c>
      <c r="C97" s="39">
        <v>47</v>
      </c>
      <c r="D97" s="39">
        <v>566.6</v>
      </c>
    </row>
    <row r="98" spans="1:4" x14ac:dyDescent="0.3">
      <c r="A98" s="37">
        <v>11.6</v>
      </c>
      <c r="B98" s="37">
        <v>10.3</v>
      </c>
      <c r="C98" s="37">
        <v>27.6</v>
      </c>
      <c r="D98" s="37">
        <v>146.80000000000001</v>
      </c>
    </row>
    <row r="99" spans="1:4" x14ac:dyDescent="0.3">
      <c r="A99">
        <v>16.100000000000001</v>
      </c>
      <c r="B99">
        <v>14.9</v>
      </c>
      <c r="C99">
        <v>33.5</v>
      </c>
      <c r="D99">
        <v>254</v>
      </c>
    </row>
    <row r="100" spans="1:4" x14ac:dyDescent="0.3">
      <c r="A100">
        <v>23.3</v>
      </c>
      <c r="B100">
        <v>20.6</v>
      </c>
      <c r="C100">
        <v>35.6</v>
      </c>
      <c r="D100">
        <v>362.5</v>
      </c>
    </row>
    <row r="101" spans="1:4" x14ac:dyDescent="0.3">
      <c r="A101">
        <v>25.9</v>
      </c>
      <c r="B101">
        <v>22.3</v>
      </c>
      <c r="C101">
        <v>27.5</v>
      </c>
      <c r="D101">
        <v>299.60000000000002</v>
      </c>
    </row>
    <row r="102" spans="1:4" x14ac:dyDescent="0.3">
      <c r="A102">
        <v>27.7</v>
      </c>
      <c r="B102">
        <v>23.6</v>
      </c>
      <c r="C102">
        <v>30.8</v>
      </c>
      <c r="D102">
        <v>349.3</v>
      </c>
    </row>
    <row r="103" spans="1:4" ht="15" thickBot="1" x14ac:dyDescent="0.35">
      <c r="A103" s="39">
        <v>32.200000000000003</v>
      </c>
      <c r="B103" s="39">
        <v>25.8</v>
      </c>
      <c r="C103" s="39">
        <v>39.799999999999997</v>
      </c>
      <c r="D103" s="39">
        <v>477</v>
      </c>
    </row>
    <row r="104" spans="1:4" x14ac:dyDescent="0.3">
      <c r="A104" s="37">
        <v>11.6</v>
      </c>
      <c r="B104" s="37">
        <v>10.8</v>
      </c>
      <c r="C104" s="37">
        <v>24.2</v>
      </c>
      <c r="D104" s="37">
        <v>133.5</v>
      </c>
    </row>
    <row r="105" spans="1:4" x14ac:dyDescent="0.3">
      <c r="A105">
        <v>15.3</v>
      </c>
      <c r="B105">
        <v>14.1</v>
      </c>
      <c r="C105">
        <v>27.3</v>
      </c>
      <c r="D105">
        <v>195.7</v>
      </c>
    </row>
    <row r="106" spans="1:4" x14ac:dyDescent="0.3">
      <c r="A106">
        <v>21.1</v>
      </c>
      <c r="B106">
        <v>20.2</v>
      </c>
      <c r="C106">
        <v>27.1</v>
      </c>
      <c r="D106">
        <v>272.2</v>
      </c>
    </row>
    <row r="107" spans="1:4" ht="15" thickBot="1" x14ac:dyDescent="0.35">
      <c r="A107" s="39">
        <v>0</v>
      </c>
      <c r="B107" s="39">
        <v>0</v>
      </c>
      <c r="C107" s="39">
        <v>0</v>
      </c>
      <c r="D107" s="39">
        <v>0</v>
      </c>
    </row>
    <row r="108" spans="1:4" x14ac:dyDescent="0.3">
      <c r="A108" s="37">
        <v>13.3</v>
      </c>
      <c r="B108" s="37">
        <v>12</v>
      </c>
      <c r="C108" s="37">
        <v>27</v>
      </c>
      <c r="D108" s="37">
        <v>161.80000000000001</v>
      </c>
    </row>
    <row r="109" spans="1:4" x14ac:dyDescent="0.3">
      <c r="A109">
        <v>16.600000000000001</v>
      </c>
      <c r="B109">
        <v>15.1</v>
      </c>
      <c r="C109">
        <v>29</v>
      </c>
      <c r="D109">
        <v>219.7</v>
      </c>
    </row>
    <row r="110" spans="1:4" x14ac:dyDescent="0.3">
      <c r="A110">
        <v>22</v>
      </c>
      <c r="B110">
        <v>19.8</v>
      </c>
      <c r="C110">
        <v>28.7</v>
      </c>
      <c r="D110">
        <v>281.39999999999998</v>
      </c>
    </row>
    <row r="111" spans="1:4" ht="15" thickBot="1" x14ac:dyDescent="0.35">
      <c r="A111" s="39">
        <v>0</v>
      </c>
      <c r="B111" s="39">
        <v>0</v>
      </c>
      <c r="C111" s="39">
        <v>0</v>
      </c>
      <c r="D111" s="39">
        <v>0</v>
      </c>
    </row>
    <row r="112" spans="1:4" x14ac:dyDescent="0.3">
      <c r="A112" s="37">
        <v>11.9</v>
      </c>
      <c r="B112" s="37">
        <v>10.4</v>
      </c>
      <c r="C112" s="37">
        <v>23.2</v>
      </c>
      <c r="D112" s="37">
        <v>122.6</v>
      </c>
    </row>
    <row r="113" spans="1:4" x14ac:dyDescent="0.3">
      <c r="A113">
        <v>15.1</v>
      </c>
      <c r="B113">
        <v>13.5</v>
      </c>
      <c r="C113">
        <v>28.1</v>
      </c>
      <c r="D113">
        <v>194.1</v>
      </c>
    </row>
    <row r="114" spans="1:4" x14ac:dyDescent="0.3">
      <c r="A114">
        <v>19.600000000000001</v>
      </c>
      <c r="B114">
        <v>17.3</v>
      </c>
      <c r="C114">
        <v>24.9</v>
      </c>
      <c r="D114">
        <v>216.7</v>
      </c>
    </row>
    <row r="115" spans="1:4" x14ac:dyDescent="0.3">
      <c r="A115">
        <v>21.8</v>
      </c>
      <c r="B115">
        <v>18.899999999999999</v>
      </c>
      <c r="C115">
        <v>27.3</v>
      </c>
      <c r="D115">
        <v>255.1</v>
      </c>
    </row>
    <row r="116" spans="1:4" x14ac:dyDescent="0.3">
      <c r="A116">
        <v>22.9</v>
      </c>
      <c r="B116">
        <v>19.899999999999999</v>
      </c>
      <c r="C116">
        <v>29.3</v>
      </c>
      <c r="D116">
        <v>285.8</v>
      </c>
    </row>
    <row r="117" spans="1:4" ht="15" thickBot="1" x14ac:dyDescent="0.35">
      <c r="A117" s="39">
        <v>27</v>
      </c>
      <c r="B117" s="39">
        <v>22.3</v>
      </c>
      <c r="C117" s="39">
        <v>35.700000000000003</v>
      </c>
      <c r="D117" s="39">
        <v>379.5</v>
      </c>
    </row>
    <row r="118" spans="1:4" x14ac:dyDescent="0.3">
      <c r="A118" s="37">
        <v>12.4</v>
      </c>
      <c r="B118" s="37">
        <v>11.8</v>
      </c>
      <c r="C118" s="37">
        <v>23.9</v>
      </c>
      <c r="D118" s="37">
        <v>146.9</v>
      </c>
    </row>
    <row r="119" spans="1:4" x14ac:dyDescent="0.3">
      <c r="A119">
        <v>14.9</v>
      </c>
      <c r="B119">
        <v>14.1</v>
      </c>
      <c r="C119">
        <v>26.3</v>
      </c>
      <c r="D119">
        <v>192.5</v>
      </c>
    </row>
    <row r="120" spans="1:4" x14ac:dyDescent="0.3">
      <c r="A120">
        <v>19.100000000000001</v>
      </c>
      <c r="B120">
        <v>18</v>
      </c>
      <c r="C120">
        <v>25.3</v>
      </c>
      <c r="D120">
        <v>229</v>
      </c>
    </row>
    <row r="121" spans="1:4" x14ac:dyDescent="0.3">
      <c r="A121">
        <v>21.8</v>
      </c>
      <c r="B121">
        <v>20.399999999999999</v>
      </c>
      <c r="C121">
        <v>25.8</v>
      </c>
      <c r="D121">
        <v>261.3</v>
      </c>
    </row>
    <row r="122" spans="1:4" x14ac:dyDescent="0.3">
      <c r="A122">
        <v>23.2</v>
      </c>
      <c r="B122">
        <v>21.5</v>
      </c>
      <c r="C122">
        <v>29.1</v>
      </c>
      <c r="D122">
        <v>307.10000000000002</v>
      </c>
    </row>
    <row r="123" spans="1:4" ht="15" thickBot="1" x14ac:dyDescent="0.35">
      <c r="A123" s="39">
        <v>27.4</v>
      </c>
      <c r="B123" s="39">
        <v>24.2</v>
      </c>
      <c r="C123" s="39">
        <v>40</v>
      </c>
      <c r="D123" s="39">
        <v>464.3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zoomScaleNormal="100" workbookViewId="0">
      <selection activeCell="H2" sqref="H2"/>
    </sheetView>
  </sheetViews>
  <sheetFormatPr defaultColWidth="9.109375" defaultRowHeight="14.4" x14ac:dyDescent="0.3"/>
  <cols>
    <col min="1" max="1" width="23.44140625" style="1" bestFit="1" customWidth="1"/>
    <col min="2" max="2" width="5.6640625" style="1" bestFit="1" customWidth="1"/>
    <col min="3" max="3" width="13.109375" style="1" bestFit="1" customWidth="1"/>
    <col min="4" max="4" width="7.6640625" style="1" bestFit="1" customWidth="1"/>
    <col min="5" max="5" width="6.88671875" style="1" bestFit="1" customWidth="1"/>
    <col min="6" max="6" width="7.6640625" style="1" bestFit="1" customWidth="1"/>
    <col min="7" max="7" width="18.88671875" style="1" bestFit="1" customWidth="1"/>
    <col min="8" max="8" width="18.44140625" style="1" bestFit="1" customWidth="1"/>
    <col min="9" max="9" width="20.44140625" style="1" bestFit="1" customWidth="1"/>
    <col min="10" max="16384" width="9.109375" style="1"/>
  </cols>
  <sheetData>
    <row r="1" spans="1:9" x14ac:dyDescent="0.3">
      <c r="A1" s="17" t="s">
        <v>0</v>
      </c>
      <c r="B1" s="17" t="s">
        <v>1</v>
      </c>
      <c r="C1" s="16" t="s">
        <v>10</v>
      </c>
      <c r="D1" s="3" t="s">
        <v>11</v>
      </c>
      <c r="E1" s="3" t="s">
        <v>12</v>
      </c>
      <c r="F1" s="3" t="s">
        <v>13</v>
      </c>
      <c r="G1" s="3" t="s">
        <v>180</v>
      </c>
      <c r="H1" s="3" t="s">
        <v>181</v>
      </c>
      <c r="I1" s="3" t="s">
        <v>182</v>
      </c>
    </row>
    <row r="2" spans="1:9" x14ac:dyDescent="0.3">
      <c r="A2" s="4" t="s">
        <v>14</v>
      </c>
      <c r="B2" s="5" t="s">
        <v>191</v>
      </c>
      <c r="C2" s="5" t="s">
        <v>64</v>
      </c>
      <c r="D2" s="5" t="s">
        <v>201</v>
      </c>
      <c r="E2" s="5">
        <v>0.5</v>
      </c>
      <c r="F2" s="5">
        <v>2089</v>
      </c>
      <c r="G2" s="12">
        <f>Marklund_method_output!L3*d_species!F2/1000</f>
        <v>52.201935350999989</v>
      </c>
      <c r="H2" s="5">
        <f>Marklund_method_output!K3*d_species!F2/1000</f>
        <v>12.261182866999999</v>
      </c>
      <c r="I2" s="11">
        <f>Marklund_method_output!F3*d_species!F2/1000</f>
        <v>11.087887661</v>
      </c>
    </row>
    <row r="3" spans="1:9" s="22" customFormat="1" x14ac:dyDescent="0.3">
      <c r="A3" s="4" t="s">
        <v>14</v>
      </c>
      <c r="B3" s="5" t="s">
        <v>192</v>
      </c>
      <c r="C3" s="5" t="s">
        <v>64</v>
      </c>
      <c r="D3" s="5" t="s">
        <v>201</v>
      </c>
      <c r="E3" s="5">
        <v>0.5</v>
      </c>
      <c r="F3" s="5">
        <v>1444</v>
      </c>
      <c r="G3" s="12">
        <f>Marklund_method_output!L4*d_species!F3/1000</f>
        <v>74.657618687999999</v>
      </c>
      <c r="H3" s="5">
        <f>Marklund_method_output!K4*d_species!F3/1000</f>
        <v>17.729741015999998</v>
      </c>
      <c r="I3" s="11">
        <f>Marklund_method_output!F4*d_species!F3/1000</f>
        <v>13.122250364000001</v>
      </c>
    </row>
    <row r="4" spans="1:9" s="22" customFormat="1" x14ac:dyDescent="0.3">
      <c r="A4" s="4" t="s">
        <v>14</v>
      </c>
      <c r="B4" s="5" t="s">
        <v>193</v>
      </c>
      <c r="C4" s="5" t="s">
        <v>64</v>
      </c>
      <c r="D4" s="5" t="s">
        <v>201</v>
      </c>
      <c r="E4" s="5">
        <v>0.5</v>
      </c>
      <c r="F4" s="5">
        <v>889</v>
      </c>
      <c r="G4" s="12">
        <f>Marklund_method_output!L5*d_species!F4/1000</f>
        <v>102.36464198099999</v>
      </c>
      <c r="H4" s="5">
        <f>Marklund_method_output!K5*d_species!F4/1000</f>
        <v>23.916245156999999</v>
      </c>
      <c r="I4" s="11">
        <f>Marklund_method_output!F5*d_species!F4/1000</f>
        <v>14.348732923</v>
      </c>
    </row>
    <row r="5" spans="1:9" s="22" customFormat="1" x14ac:dyDescent="0.3">
      <c r="A5" s="4" t="s">
        <v>14</v>
      </c>
      <c r="B5" s="5" t="s">
        <v>194</v>
      </c>
      <c r="C5" s="5" t="s">
        <v>64</v>
      </c>
      <c r="D5" s="5" t="s">
        <v>201</v>
      </c>
      <c r="E5" s="5">
        <v>0.5</v>
      </c>
      <c r="F5" s="5">
        <v>0</v>
      </c>
      <c r="G5" s="12">
        <f>Marklund_method_output!L6*d_species!F5/1000</f>
        <v>0</v>
      </c>
      <c r="H5" s="5">
        <f>Marklund_method_output!K6*d_species!F5/1000</f>
        <v>0</v>
      </c>
      <c r="I5" s="11">
        <f>Marklund_method_output!F6*d_species!F5/1000</f>
        <v>0</v>
      </c>
    </row>
    <row r="6" spans="1:9" x14ac:dyDescent="0.3">
      <c r="A6" s="4" t="s">
        <v>15</v>
      </c>
      <c r="B6" s="5" t="s">
        <v>195</v>
      </c>
      <c r="C6" s="5" t="s">
        <v>64</v>
      </c>
      <c r="D6" s="5" t="s">
        <v>201</v>
      </c>
      <c r="E6" s="5">
        <v>0.5</v>
      </c>
      <c r="F6" s="5">
        <v>2089</v>
      </c>
      <c r="G6" s="12">
        <f>Marklund_method_output!L7*d_species!F6/1000</f>
        <v>64.818899986000005</v>
      </c>
      <c r="H6" s="5">
        <f>Marklund_method_output!K7*d_species!F6/1000</f>
        <v>15.304584297</v>
      </c>
      <c r="I6" s="11">
        <f>Marklund_method_output!F7*d_species!F6/1000</f>
        <v>13.034649739999999</v>
      </c>
    </row>
    <row r="7" spans="1:9" s="22" customFormat="1" x14ac:dyDescent="0.3">
      <c r="A7" s="4" t="s">
        <v>15</v>
      </c>
      <c r="B7" s="5" t="s">
        <v>196</v>
      </c>
      <c r="C7" s="5" t="s">
        <v>64</v>
      </c>
      <c r="D7" s="5" t="s">
        <v>201</v>
      </c>
      <c r="E7" s="5">
        <v>0.5</v>
      </c>
      <c r="F7" s="5">
        <v>1300</v>
      </c>
      <c r="G7" s="12">
        <f>Marklund_method_output!L8*d_species!F7/1000</f>
        <v>82.620435299999997</v>
      </c>
      <c r="H7" s="5">
        <f>Marklund_method_output!K8*d_species!F7/1000</f>
        <v>19.602580399999997</v>
      </c>
      <c r="I7" s="11">
        <f>Marklund_method_output!F8*d_species!F7/1000</f>
        <v>13.722956</v>
      </c>
    </row>
    <row r="8" spans="1:9" s="22" customFormat="1" x14ac:dyDescent="0.3">
      <c r="A8" s="4" t="s">
        <v>15</v>
      </c>
      <c r="B8" s="5" t="s">
        <v>197</v>
      </c>
      <c r="C8" s="5" t="s">
        <v>64</v>
      </c>
      <c r="D8" s="5" t="s">
        <v>201</v>
      </c>
      <c r="E8" s="5">
        <v>0.5</v>
      </c>
      <c r="F8" s="5">
        <v>933</v>
      </c>
      <c r="G8" s="12">
        <f>Marklund_method_output!L9*d_species!F8/1000</f>
        <v>101.39629876499998</v>
      </c>
      <c r="H8" s="5">
        <f>Marklund_method_output!K9*d_species!F8/1000</f>
        <v>23.746672148999998</v>
      </c>
      <c r="I8" s="11">
        <f>Marklund_method_output!F9*d_species!F8/1000</f>
        <v>14.45583669</v>
      </c>
    </row>
    <row r="9" spans="1:9" s="22" customFormat="1" x14ac:dyDescent="0.3">
      <c r="A9" s="4" t="s">
        <v>15</v>
      </c>
      <c r="B9" s="5" t="s">
        <v>198</v>
      </c>
      <c r="C9" s="5" t="s">
        <v>64</v>
      </c>
      <c r="D9" s="5" t="s">
        <v>201</v>
      </c>
      <c r="E9" s="5">
        <v>0.5</v>
      </c>
      <c r="F9" s="5">
        <v>756</v>
      </c>
      <c r="G9" s="12">
        <f>Marklund_method_output!L10*d_species!F9/1000</f>
        <v>109.66855410000002</v>
      </c>
      <c r="H9" s="5">
        <f>Marklund_method_output!K10*d_species!F9/1000</f>
        <v>25.327645812000004</v>
      </c>
      <c r="I9" s="11">
        <f>Marklund_method_output!F10*d_species!F9/1000</f>
        <v>14.35331772</v>
      </c>
    </row>
    <row r="10" spans="1:9" s="22" customFormat="1" x14ac:dyDescent="0.3">
      <c r="A10" s="4" t="s">
        <v>15</v>
      </c>
      <c r="B10" s="5" t="s">
        <v>199</v>
      </c>
      <c r="C10" s="5" t="s">
        <v>64</v>
      </c>
      <c r="D10" s="5" t="s">
        <v>201</v>
      </c>
      <c r="E10" s="5">
        <v>0.5</v>
      </c>
      <c r="F10" s="5">
        <v>711</v>
      </c>
      <c r="G10" s="12">
        <f>Marklund_method_output!L11*d_species!F10/1000</f>
        <v>118.38816420299999</v>
      </c>
      <c r="H10" s="5">
        <f>Marklund_method_output!K11*d_species!F10/1000</f>
        <v>27.109930167000002</v>
      </c>
      <c r="I10" s="11">
        <f>Marklund_method_output!F11*d_species!F10/1000</f>
        <v>14.862544919999999</v>
      </c>
    </row>
    <row r="11" spans="1:9" s="22" customFormat="1" x14ac:dyDescent="0.3">
      <c r="A11" s="4" t="s">
        <v>15</v>
      </c>
      <c r="B11" s="5" t="s">
        <v>200</v>
      </c>
      <c r="C11" s="5" t="s">
        <v>64</v>
      </c>
      <c r="D11" s="5" t="s">
        <v>201</v>
      </c>
      <c r="E11" s="5">
        <v>0.5</v>
      </c>
      <c r="F11" s="5">
        <v>622</v>
      </c>
      <c r="G11" s="12">
        <f>Marklund_method_output!L12*d_species!F11/1000</f>
        <v>162.01940840799998</v>
      </c>
      <c r="H11" s="5">
        <f>Marklund_method_output!K12*d_species!F11/1000</f>
        <v>35.787762089999994</v>
      </c>
      <c r="I11" s="11">
        <f>Marklund_method_output!F12*d_species!F11/1000</f>
        <v>17.706368259999998</v>
      </c>
    </row>
    <row r="12" spans="1:9" x14ac:dyDescent="0.3">
      <c r="A12" s="4" t="s">
        <v>16</v>
      </c>
      <c r="B12" s="5">
        <v>3</v>
      </c>
      <c r="C12" s="5" t="s">
        <v>64</v>
      </c>
      <c r="D12" s="5" t="s">
        <v>201</v>
      </c>
      <c r="E12" s="5">
        <v>0.5</v>
      </c>
      <c r="F12" s="5">
        <v>2267</v>
      </c>
      <c r="G12" s="12">
        <f>(Marklund_method_output!G13+Marklund_method_output!H13+Marklund_method_output!I13)*d_species!F12/1000</f>
        <v>543.75010615999997</v>
      </c>
      <c r="H12" s="5">
        <f>Marklund_method_output!K13*d_species!F12/1000</f>
        <v>130.43546086500001</v>
      </c>
      <c r="I12" s="11">
        <f>Marklund_method_output!F13*d_species!F12/1000</f>
        <v>64.534303610000009</v>
      </c>
    </row>
    <row r="13" spans="1:9" x14ac:dyDescent="0.3">
      <c r="A13" s="4" t="s">
        <v>34</v>
      </c>
      <c r="B13" s="5">
        <v>4</v>
      </c>
      <c r="C13" s="5" t="s">
        <v>64</v>
      </c>
      <c r="D13" s="5" t="s">
        <v>201</v>
      </c>
      <c r="E13" s="5">
        <v>0.5</v>
      </c>
      <c r="F13" s="5">
        <v>2156</v>
      </c>
      <c r="G13" s="12">
        <f>(Marklund_method_output!G14+Marklund_method_output!H14+Marklund_method_output!I14)*d_species!F13/1000</f>
        <v>48.371416632000006</v>
      </c>
      <c r="H13" s="5">
        <f>Marklund_method_output!K14*d_species!F13/1000</f>
        <v>12.333404468000001</v>
      </c>
      <c r="I13" s="11">
        <f>Marklund_method_output!F14*d_species!F13/1000</f>
        <v>11.23061478</v>
      </c>
    </row>
    <row r="14" spans="1:9" x14ac:dyDescent="0.3">
      <c r="A14" s="4" t="s">
        <v>17</v>
      </c>
      <c r="B14" s="5">
        <v>5</v>
      </c>
      <c r="C14" s="5" t="s">
        <v>64</v>
      </c>
      <c r="D14" s="5" t="s">
        <v>201</v>
      </c>
      <c r="E14" s="5">
        <v>0.5</v>
      </c>
      <c r="F14" s="5">
        <v>2333</v>
      </c>
      <c r="G14" s="12">
        <f>(Marklund_method_output!G15+Marklund_method_output!H15+Marklund_method_output!I15)*d_species!F14/1000</f>
        <v>53.671584201999991</v>
      </c>
      <c r="H14" s="5">
        <f>Marklund_method_output!K15*d_species!F14/1000</f>
        <v>13.693317199000001</v>
      </c>
      <c r="I14" s="11">
        <f>Marklund_method_output!F15*d_species!F14/1000</f>
        <v>12.382978417</v>
      </c>
    </row>
    <row r="15" spans="1:9" x14ac:dyDescent="0.3">
      <c r="A15" s="4" t="s">
        <v>18</v>
      </c>
      <c r="B15" s="5">
        <v>6</v>
      </c>
      <c r="C15" s="5" t="s">
        <v>64</v>
      </c>
      <c r="D15" s="5" t="s">
        <v>201</v>
      </c>
      <c r="E15" s="5">
        <v>0.5</v>
      </c>
      <c r="F15" s="5">
        <v>1800</v>
      </c>
      <c r="G15" s="12">
        <f>(Marklund_method_output!G16+Marklund_method_output!H16+Marklund_method_output!I16)*d_species!F15/1000</f>
        <v>60.289876800000009</v>
      </c>
      <c r="H15" s="5">
        <f>Marklund_method_output!K16*d_species!F15/1000</f>
        <v>15.4944738</v>
      </c>
      <c r="I15" s="11">
        <f>Marklund_method_output!F16*d_species!F15/1000</f>
        <v>12.630780000000001</v>
      </c>
    </row>
    <row r="16" spans="1:9" x14ac:dyDescent="0.3">
      <c r="A16" s="4" t="s">
        <v>35</v>
      </c>
      <c r="B16" s="5">
        <v>7</v>
      </c>
      <c r="C16" s="5" t="s">
        <v>64</v>
      </c>
      <c r="D16" s="5" t="s">
        <v>201</v>
      </c>
      <c r="E16" s="5">
        <v>0.5</v>
      </c>
      <c r="F16" s="5">
        <v>2100</v>
      </c>
      <c r="G16" s="12">
        <f>(Marklund_method_output!G17+Marklund_method_output!H17+Marklund_method_output!I17)*d_species!F16/1000</f>
        <v>75.097889999999992</v>
      </c>
      <c r="H16" s="5">
        <f>Marklund_method_output!K17*d_species!F16/1000</f>
        <v>19.3157748</v>
      </c>
      <c r="I16" s="11">
        <f>Marklund_method_output!F17*d_species!F16/1000</f>
        <v>15.4644063</v>
      </c>
    </row>
    <row r="17" spans="1:9" x14ac:dyDescent="0.3">
      <c r="A17" s="4" t="s">
        <v>19</v>
      </c>
      <c r="B17" s="5">
        <v>8</v>
      </c>
      <c r="C17" s="5" t="s">
        <v>64</v>
      </c>
      <c r="D17" s="5" t="s">
        <v>201</v>
      </c>
      <c r="E17" s="5">
        <v>0.5</v>
      </c>
      <c r="F17" s="5">
        <v>3356</v>
      </c>
      <c r="G17" s="12">
        <f>(Marklund_method_output!G18+Marklund_method_output!H18+Marklund_method_output!I18)*d_species!F17/1000</f>
        <v>75.29428303200001</v>
      </c>
      <c r="H17" s="5">
        <f>Marklund_method_output!K18*d_species!F17/1000</f>
        <v>19.198008068</v>
      </c>
      <c r="I17" s="11">
        <f>Marklund_method_output!F18*d_species!F17/1000</f>
        <v>17.481420780000001</v>
      </c>
    </row>
    <row r="18" spans="1:9" x14ac:dyDescent="0.3">
      <c r="A18" s="4" t="s">
        <v>20</v>
      </c>
      <c r="B18" s="5">
        <v>9</v>
      </c>
      <c r="C18" s="5" t="s">
        <v>64</v>
      </c>
      <c r="D18" s="5" t="s">
        <v>201</v>
      </c>
      <c r="E18" s="5">
        <v>0.5</v>
      </c>
      <c r="F18" s="5">
        <v>1833</v>
      </c>
      <c r="G18" s="12">
        <f>(Marklund_method_output!G19+Marklund_method_output!H19+Marklund_method_output!I19)*d_species!F18/1000</f>
        <v>64.144964325000004</v>
      </c>
      <c r="H18" s="5">
        <f>Marklund_method_output!K19*d_species!F18/1000</f>
        <v>16.494453963000002</v>
      </c>
      <c r="I18" s="11">
        <f>Marklund_method_output!F19*d_species!F18/1000</f>
        <v>13.284607011</v>
      </c>
    </row>
    <row r="19" spans="1:9" x14ac:dyDescent="0.3">
      <c r="A19" s="4" t="s">
        <v>21</v>
      </c>
      <c r="B19" s="5">
        <v>10</v>
      </c>
      <c r="C19" s="5" t="s">
        <v>64</v>
      </c>
      <c r="D19" s="5" t="s">
        <v>201</v>
      </c>
      <c r="E19" s="5">
        <v>0.5</v>
      </c>
      <c r="F19" s="5">
        <v>1711</v>
      </c>
      <c r="G19" s="12">
        <f>(Marklund_method_output!G20+Marklund_method_output!H20+Marklund_method_output!I20)*d_species!F19/1000</f>
        <v>54.815899006000002</v>
      </c>
      <c r="H19" s="5">
        <f>Marklund_method_output!K20*d_species!F19/1000</f>
        <v>14.078691451000001</v>
      </c>
      <c r="I19" s="11">
        <f>Marklund_method_output!F20*d_species!F19/1000</f>
        <v>11.618317937</v>
      </c>
    </row>
    <row r="20" spans="1:9" x14ac:dyDescent="0.3">
      <c r="A20" s="4" t="s">
        <v>22</v>
      </c>
      <c r="B20" s="5">
        <v>11</v>
      </c>
      <c r="C20" s="5" t="s">
        <v>64</v>
      </c>
      <c r="D20" s="5" t="s">
        <v>201</v>
      </c>
      <c r="E20" s="5">
        <v>0.5</v>
      </c>
      <c r="F20" s="5">
        <v>2244</v>
      </c>
      <c r="G20" s="12">
        <f>(Marklund_method_output!G21+Marklund_method_output!H21+Marklund_method_output!I21)*d_species!F20/1000</f>
        <v>91.085492651999999</v>
      </c>
      <c r="H20" s="5">
        <f>Marklund_method_output!K21*d_species!F20/1000</f>
        <v>23.45394018</v>
      </c>
      <c r="I20" s="11">
        <f>Marklund_method_output!F21*d_species!F20/1000</f>
        <v>18.135709548000001</v>
      </c>
    </row>
    <row r="21" spans="1:9" x14ac:dyDescent="0.3">
      <c r="A21" s="4" t="s">
        <v>23</v>
      </c>
      <c r="B21" s="5">
        <v>12</v>
      </c>
      <c r="C21" s="5" t="s">
        <v>64</v>
      </c>
      <c r="D21" s="5" t="s">
        <v>201</v>
      </c>
      <c r="E21" s="5">
        <v>0.5</v>
      </c>
      <c r="F21" s="5">
        <v>2400</v>
      </c>
      <c r="G21" s="12">
        <f>(Marklund_method_output!G22+Marklund_method_output!H22+Marklund_method_output!I22)*d_species!F21/1000</f>
        <v>85.826160000000002</v>
      </c>
      <c r="H21" s="5">
        <f>Marklund_method_output!K22*d_species!F21/1000</f>
        <v>22.0751712</v>
      </c>
      <c r="I21" s="11">
        <f>Marklund_method_output!F22*d_species!F21/1000</f>
        <v>17.673607200000003</v>
      </c>
    </row>
    <row r="22" spans="1:9" x14ac:dyDescent="0.3">
      <c r="A22" s="4" t="s">
        <v>24</v>
      </c>
      <c r="B22" s="5">
        <v>13</v>
      </c>
      <c r="C22" s="5" t="s">
        <v>64</v>
      </c>
      <c r="D22" s="5" t="s">
        <v>201</v>
      </c>
      <c r="E22" s="5">
        <v>0.5</v>
      </c>
      <c r="F22" s="5">
        <v>1700</v>
      </c>
      <c r="G22" s="12">
        <f>(Marklund_method_output!G23+Marklund_method_output!H23+Marklund_method_output!I23)*d_species!F22/1000</f>
        <v>67.588426599999991</v>
      </c>
      <c r="H22" s="5">
        <f>Marklund_method_output!K23*d_species!F22/1000</f>
        <v>17.401182999999996</v>
      </c>
      <c r="I22" s="11">
        <f>Marklund_method_output!F23*d_species!F22/1000</f>
        <v>13.5320442</v>
      </c>
    </row>
    <row r="23" spans="1:9" x14ac:dyDescent="0.3">
      <c r="A23" s="4" t="s">
        <v>25</v>
      </c>
      <c r="B23" s="5">
        <v>14</v>
      </c>
      <c r="C23" s="5" t="s">
        <v>64</v>
      </c>
      <c r="D23" s="5" t="s">
        <v>201</v>
      </c>
      <c r="E23" s="5">
        <v>0.5</v>
      </c>
      <c r="F23" s="5">
        <v>2644</v>
      </c>
      <c r="G23" s="12">
        <f>(Marklund_method_output!G24+Marklund_method_output!H24+Marklund_method_output!I24)*d_species!F23/1000</f>
        <v>86.618751423999996</v>
      </c>
      <c r="H23" s="5">
        <f>Marklund_method_output!K24*d_species!F23/1000</f>
        <v>22.254111739999999</v>
      </c>
      <c r="I23" s="11">
        <f>Marklund_method_output!F24*d_species!F23/1000</f>
        <v>18.252264388</v>
      </c>
    </row>
    <row r="24" spans="1:9" x14ac:dyDescent="0.3">
      <c r="A24" s="4" t="s">
        <v>26</v>
      </c>
      <c r="B24" s="5">
        <v>15</v>
      </c>
      <c r="C24" s="5" t="s">
        <v>64</v>
      </c>
      <c r="D24" s="5" t="s">
        <v>201</v>
      </c>
      <c r="E24" s="5">
        <v>0.5</v>
      </c>
      <c r="F24" s="5">
        <v>2900</v>
      </c>
      <c r="G24" s="12">
        <f>(Marklund_method_output!G25+Marklund_method_output!H25+Marklund_method_output!I25)*d_species!F24/1000</f>
        <v>66.715642599999995</v>
      </c>
      <c r="H24" s="5">
        <f>Marklund_method_output!K25*d_species!F24/1000</f>
        <v>17.0212687</v>
      </c>
      <c r="I24" s="11">
        <f>Marklund_method_output!F25*d_species!F24/1000</f>
        <v>15.392472100000001</v>
      </c>
    </row>
    <row r="25" spans="1:9" x14ac:dyDescent="0.3">
      <c r="A25" s="4" t="s">
        <v>27</v>
      </c>
      <c r="B25" s="5">
        <v>16</v>
      </c>
      <c r="C25" s="5" t="s">
        <v>64</v>
      </c>
      <c r="D25" s="5" t="s">
        <v>201</v>
      </c>
      <c r="E25" s="5">
        <v>0.5</v>
      </c>
      <c r="F25" s="5">
        <v>2078</v>
      </c>
      <c r="G25" s="12">
        <f>(Marklund_method_output!G26+Marklund_method_output!H26+Marklund_method_output!I26)*d_species!F25/1000</f>
        <v>93.352215382000011</v>
      </c>
      <c r="H25" s="5">
        <f>Marklund_method_output!K26*d_species!F25/1000</f>
        <v>24.047781757999999</v>
      </c>
      <c r="I25" s="11">
        <f>Marklund_method_output!F26*d_species!F25/1000</f>
        <v>18.086897454000002</v>
      </c>
    </row>
    <row r="26" spans="1:9" x14ac:dyDescent="0.3">
      <c r="A26" s="4" t="s">
        <v>28</v>
      </c>
      <c r="B26" s="5">
        <v>17</v>
      </c>
      <c r="C26" s="5" t="s">
        <v>64</v>
      </c>
      <c r="D26" s="5" t="s">
        <v>201</v>
      </c>
      <c r="E26" s="5">
        <v>0.5</v>
      </c>
      <c r="F26" s="5">
        <v>2022</v>
      </c>
      <c r="G26" s="12">
        <f>(Marklund_method_output!G27+Marklund_method_output!H27+Marklund_method_output!I27)*d_species!F26/1000</f>
        <v>83.780961378000001</v>
      </c>
      <c r="H26" s="5">
        <f>Marklund_method_output!K27*d_species!F26/1000</f>
        <v>21.575668097999998</v>
      </c>
      <c r="I26" s="11">
        <f>Marklund_method_output!F27*d_species!F26/1000</f>
        <v>16.589652672</v>
      </c>
    </row>
    <row r="27" spans="1:9" x14ac:dyDescent="0.3">
      <c r="A27" s="4" t="s">
        <v>30</v>
      </c>
      <c r="B27" s="5">
        <v>18</v>
      </c>
      <c r="C27" s="5" t="s">
        <v>64</v>
      </c>
      <c r="D27" s="5" t="s">
        <v>201</v>
      </c>
      <c r="E27" s="5">
        <v>0.5</v>
      </c>
      <c r="F27" s="5">
        <v>2511</v>
      </c>
      <c r="G27" s="12">
        <f>(Marklund_method_output!G28+Marklund_method_output!H28+Marklund_method_output!I28)*d_species!F27/1000</f>
        <v>93.726894231000003</v>
      </c>
      <c r="H27" s="5">
        <f>Marklund_method_output!K28*d_species!F27/1000</f>
        <v>24.118031961</v>
      </c>
      <c r="I27" s="11">
        <f>Marklund_method_output!F28*d_species!F27/1000</f>
        <v>19.082989827000002</v>
      </c>
    </row>
    <row r="28" spans="1:9" x14ac:dyDescent="0.3">
      <c r="A28" s="4" t="s">
        <v>31</v>
      </c>
      <c r="B28" s="5">
        <v>19</v>
      </c>
      <c r="C28" s="5" t="s">
        <v>64</v>
      </c>
      <c r="D28" s="5" t="s">
        <v>201</v>
      </c>
      <c r="E28" s="5">
        <v>0.5</v>
      </c>
      <c r="F28" s="5">
        <v>2456</v>
      </c>
      <c r="G28" s="12">
        <f>(Marklund_method_output!G29+Marklund_method_output!H29+Marklund_method_output!I29)*d_species!F28/1000</f>
        <v>91.673935576000005</v>
      </c>
      <c r="H28" s="5">
        <f>Marklund_method_output!K29*d_species!F28/1000</f>
        <v>23.589759655999998</v>
      </c>
      <c r="I28" s="11">
        <f>Marklund_method_output!F29*d_species!F28/1000</f>
        <v>18.665003192</v>
      </c>
    </row>
    <row r="29" spans="1:9" x14ac:dyDescent="0.3">
      <c r="A29" s="4" t="s">
        <v>29</v>
      </c>
      <c r="B29" s="5">
        <v>20</v>
      </c>
      <c r="C29" s="5" t="s">
        <v>64</v>
      </c>
      <c r="D29" s="5" t="s">
        <v>201</v>
      </c>
      <c r="E29" s="5">
        <v>0.5</v>
      </c>
      <c r="F29" s="5">
        <v>2600</v>
      </c>
      <c r="G29" s="12">
        <f>(Marklund_method_output!G30+Marklund_method_output!H30+Marklund_method_output!I30)*d_species!F29/1000</f>
        <v>79.619716799999992</v>
      </c>
      <c r="H29" s="5">
        <f>Marklund_method_output!K30*d_species!F29/1000</f>
        <v>20.434585599999998</v>
      </c>
      <c r="I29" s="11">
        <f>Marklund_method_output!F30*d_species!F29/1000</f>
        <v>17.074990399999997</v>
      </c>
    </row>
    <row r="30" spans="1:9" x14ac:dyDescent="0.3">
      <c r="A30" s="4" t="s">
        <v>32</v>
      </c>
      <c r="B30" s="5">
        <v>21</v>
      </c>
      <c r="C30" s="5" t="s">
        <v>64</v>
      </c>
      <c r="D30" s="5" t="s">
        <v>201</v>
      </c>
      <c r="E30" s="5">
        <v>0.5</v>
      </c>
      <c r="F30" s="5">
        <v>2289</v>
      </c>
      <c r="G30" s="12">
        <f>(Marklund_method_output!G31+Marklund_method_output!H31+Marklund_method_output!I31)*d_species!F30/1000</f>
        <v>70.095973751999992</v>
      </c>
      <c r="H30" s="5">
        <f>Marklund_method_output!K31*d_species!F30/1000</f>
        <v>17.990294784</v>
      </c>
      <c r="I30" s="11">
        <f>Marklund_method_output!F31*d_species!F30/1000</f>
        <v>15.032558856</v>
      </c>
    </row>
    <row r="31" spans="1:9" x14ac:dyDescent="0.3">
      <c r="A31" s="4" t="s">
        <v>36</v>
      </c>
      <c r="B31" s="5">
        <v>22</v>
      </c>
      <c r="C31" s="5" t="s">
        <v>64</v>
      </c>
      <c r="D31" s="5" t="s">
        <v>201</v>
      </c>
      <c r="E31" s="5">
        <v>0.5</v>
      </c>
      <c r="F31" s="5">
        <v>1956</v>
      </c>
      <c r="G31" s="12">
        <f>(Marklund_method_output!G32+Marklund_method_output!H32+Marklund_method_output!I32)*d_species!F31/1000</f>
        <v>86.131751928</v>
      </c>
      <c r="H31" s="5">
        <f>Marklund_method_output!K32*d_species!F31/1000</f>
        <v>22.186681103999998</v>
      </c>
      <c r="I31" s="11">
        <f>Marklund_method_output!F32*d_species!F31/1000</f>
        <v>16.778296116</v>
      </c>
    </row>
    <row r="32" spans="1:9" x14ac:dyDescent="0.3">
      <c r="A32" s="4" t="s">
        <v>33</v>
      </c>
      <c r="B32" s="5">
        <v>23</v>
      </c>
      <c r="C32" s="5" t="s">
        <v>64</v>
      </c>
      <c r="D32" s="5" t="s">
        <v>201</v>
      </c>
      <c r="E32" s="5">
        <v>0.5</v>
      </c>
      <c r="F32" s="5">
        <v>2089</v>
      </c>
      <c r="G32" s="12">
        <f>(Marklund_method_output!G33+Marklund_method_output!H33+Marklund_method_output!I33)*d_species!F32/1000</f>
        <v>68.436676144000018</v>
      </c>
      <c r="H32" s="5">
        <f>Marklund_method_output!K33*d_species!F32/1000</f>
        <v>17.582768315000003</v>
      </c>
      <c r="I32" s="11">
        <f>Marklund_method_output!F33*d_species!F32/1000</f>
        <v>14.420945653</v>
      </c>
    </row>
    <row r="33" spans="1:9" x14ac:dyDescent="0.3">
      <c r="A33" s="4" t="s">
        <v>37</v>
      </c>
      <c r="B33" s="5">
        <v>24</v>
      </c>
      <c r="C33" s="5" t="s">
        <v>64</v>
      </c>
      <c r="D33" s="5" t="s">
        <v>201</v>
      </c>
      <c r="E33" s="5">
        <v>0.5</v>
      </c>
      <c r="F33" s="5">
        <v>1967</v>
      </c>
      <c r="G33" s="12">
        <f>(Marklund_method_output!G34+Marklund_method_output!H34+Marklund_method_output!I34)*d_species!F33/1000</f>
        <v>71.870661037000019</v>
      </c>
      <c r="H33" s="5">
        <f>Marklund_method_output!K34*d_species!F33/1000</f>
        <v>18.489994733000003</v>
      </c>
      <c r="I33" s="11">
        <f>Marklund_method_output!F34*d_species!F33/1000</f>
        <v>14.715982645</v>
      </c>
    </row>
    <row r="34" spans="1:9" x14ac:dyDescent="0.3">
      <c r="F34" s="2"/>
    </row>
  </sheetData>
  <phoneticPr fontId="2"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workbookViewId="0">
      <selection activeCell="C1" sqref="C1:L5"/>
    </sheetView>
  </sheetViews>
  <sheetFormatPr defaultRowHeight="14.4" x14ac:dyDescent="0.3"/>
  <cols>
    <col min="1" max="1" width="23.44140625" bestFit="1" customWidth="1"/>
    <col min="2" max="2" width="5.6640625" bestFit="1" customWidth="1"/>
    <col min="3" max="3" width="7.6640625" bestFit="1" customWidth="1"/>
    <col min="4" max="4" width="6.33203125" bestFit="1" customWidth="1"/>
    <col min="5" max="5" width="8.33203125" bestFit="1" customWidth="1"/>
    <col min="6" max="6" width="8.6640625" bestFit="1" customWidth="1"/>
    <col min="7" max="7" width="8.109375" bestFit="1" customWidth="1"/>
    <col min="8" max="8" width="4.5546875" bestFit="1" customWidth="1"/>
    <col min="9" max="9" width="4.44140625" bestFit="1" customWidth="1"/>
    <col min="10" max="10" width="9.5546875" bestFit="1" customWidth="1"/>
    <col min="11" max="11" width="4" bestFit="1" customWidth="1"/>
    <col min="12" max="12" width="9.109375" bestFit="1" customWidth="1"/>
  </cols>
  <sheetData>
    <row r="1" spans="1:12" s="1" customFormat="1" x14ac:dyDescent="0.3">
      <c r="A1" s="17" t="s">
        <v>0</v>
      </c>
      <c r="B1" s="17" t="s">
        <v>1</v>
      </c>
      <c r="C1" s="3" t="s">
        <v>44</v>
      </c>
      <c r="D1" s="3" t="s">
        <v>45</v>
      </c>
      <c r="E1" s="16" t="s">
        <v>46</v>
      </c>
      <c r="F1" s="16" t="s">
        <v>47</v>
      </c>
      <c r="G1" s="16" t="s">
        <v>48</v>
      </c>
      <c r="H1" s="16" t="s">
        <v>49</v>
      </c>
      <c r="I1" s="16" t="s">
        <v>50</v>
      </c>
      <c r="J1" s="16" t="s">
        <v>51</v>
      </c>
      <c r="K1" s="16" t="s">
        <v>52</v>
      </c>
      <c r="L1" s="16" t="s">
        <v>53</v>
      </c>
    </row>
    <row r="2" spans="1:12" x14ac:dyDescent="0.3">
      <c r="A2" s="4" t="s">
        <v>14</v>
      </c>
      <c r="B2" s="5" t="s">
        <v>191</v>
      </c>
      <c r="C2" s="5">
        <v>1987</v>
      </c>
      <c r="D2" s="6">
        <v>10</v>
      </c>
      <c r="E2" s="6">
        <v>8.3013381958007795</v>
      </c>
      <c r="F2" s="6">
        <v>18.7239685058594</v>
      </c>
      <c r="G2" s="6">
        <v>12.690670967102101</v>
      </c>
      <c r="H2" s="6">
        <v>60.317020416259801</v>
      </c>
      <c r="I2" s="6">
        <v>4.8365766601562497</v>
      </c>
      <c r="J2" s="6">
        <v>0</v>
      </c>
      <c r="K2" s="6">
        <v>360.32412963024456</v>
      </c>
      <c r="L2" s="6">
        <v>-7.6778263499915012</v>
      </c>
    </row>
    <row r="3" spans="1:12" x14ac:dyDescent="0.3">
      <c r="A3" s="4" t="s">
        <v>14</v>
      </c>
      <c r="B3" s="5" t="s">
        <v>192</v>
      </c>
      <c r="C3" s="5">
        <v>1993</v>
      </c>
      <c r="D3" s="6">
        <v>10</v>
      </c>
      <c r="E3" s="6">
        <v>5.6612901687622097</v>
      </c>
      <c r="F3" s="6">
        <v>14.6026773452759</v>
      </c>
      <c r="G3" s="6">
        <v>9.7437629699706996</v>
      </c>
      <c r="H3" s="6">
        <v>86.999998092651396</v>
      </c>
      <c r="I3" s="6">
        <v>4.4208457031249999</v>
      </c>
      <c r="J3" s="6">
        <v>0</v>
      </c>
      <c r="K3" s="6">
        <v>360.75675647901551</v>
      </c>
      <c r="L3" s="6">
        <v>-7.7052220501109474</v>
      </c>
    </row>
    <row r="4" spans="1:12" x14ac:dyDescent="0.3">
      <c r="A4" s="4" t="s">
        <v>14</v>
      </c>
      <c r="B4" s="5" t="s">
        <v>193</v>
      </c>
      <c r="C4" s="5">
        <v>2002</v>
      </c>
      <c r="D4" s="6">
        <v>1</v>
      </c>
      <c r="E4" s="6">
        <v>-4.1351833343505904</v>
      </c>
      <c r="F4" s="6">
        <v>3.93037080764771</v>
      </c>
      <c r="G4" s="6">
        <v>-0.36873164772987399</v>
      </c>
      <c r="H4" s="6">
        <v>17.000000476837201</v>
      </c>
      <c r="I4" s="6">
        <v>7.3238803710937503</v>
      </c>
      <c r="J4" s="6">
        <v>18</v>
      </c>
      <c r="K4" s="6">
        <v>360.43223767921785</v>
      </c>
      <c r="L4" s="6">
        <v>-7.7052220501109474</v>
      </c>
    </row>
    <row r="5" spans="1:12" x14ac:dyDescent="0.3">
      <c r="A5" s="4" t="s">
        <v>14</v>
      </c>
      <c r="B5" s="5" t="s">
        <v>194</v>
      </c>
      <c r="C5" s="5">
        <v>2005</v>
      </c>
      <c r="D5" s="6">
        <v>3</v>
      </c>
      <c r="E5" s="6">
        <v>1.73786020278931</v>
      </c>
      <c r="F5" s="6">
        <v>12.3519611358643</v>
      </c>
      <c r="G5" s="6">
        <v>6.7701187133789098</v>
      </c>
      <c r="H5" s="6">
        <v>55</v>
      </c>
      <c r="I5" s="6">
        <v>16.434595703125002</v>
      </c>
      <c r="J5" s="6">
        <v>10</v>
      </c>
      <c r="K5" s="6">
        <v>360.5043277310761</v>
      </c>
      <c r="L5" s="6">
        <v>-7.7052220501109474</v>
      </c>
    </row>
    <row r="6" spans="1:12" x14ac:dyDescent="0.3">
      <c r="A6" s="4" t="s">
        <v>15</v>
      </c>
      <c r="B6" s="5" t="s">
        <v>195</v>
      </c>
      <c r="C6" s="5">
        <v>1987</v>
      </c>
      <c r="D6" s="6">
        <v>9</v>
      </c>
      <c r="E6" s="6">
        <v>7.9689774513244602</v>
      </c>
      <c r="F6" s="6">
        <v>16.0457878112793</v>
      </c>
      <c r="G6" s="6">
        <v>11.6094827651978</v>
      </c>
      <c r="H6" s="6">
        <v>134.00000572204601</v>
      </c>
      <c r="I6" s="6">
        <v>6.7793876953124999</v>
      </c>
      <c r="J6" s="6">
        <v>0</v>
      </c>
      <c r="K6" s="6">
        <v>360.28810082016253</v>
      </c>
      <c r="L6" s="6">
        <v>-7.6778263499915012</v>
      </c>
    </row>
    <row r="7" spans="1:12" x14ac:dyDescent="0.3">
      <c r="A7" s="4" t="s">
        <v>15</v>
      </c>
      <c r="B7" s="5" t="s">
        <v>196</v>
      </c>
      <c r="C7" s="5">
        <v>1993</v>
      </c>
      <c r="D7" s="6">
        <v>10</v>
      </c>
      <c r="E7" s="6">
        <v>5.6612901687622097</v>
      </c>
      <c r="F7" s="6">
        <v>14.6026773452759</v>
      </c>
      <c r="G7" s="6">
        <v>9.7437629699706996</v>
      </c>
      <c r="H7" s="6">
        <v>86.999998092651396</v>
      </c>
      <c r="I7" s="6">
        <v>4.4208457031249999</v>
      </c>
      <c r="J7" s="6">
        <v>0</v>
      </c>
      <c r="K7" s="6">
        <v>360.75675647901551</v>
      </c>
      <c r="L7" s="6">
        <v>-7.7052220501109474</v>
      </c>
    </row>
    <row r="8" spans="1:12" x14ac:dyDescent="0.3">
      <c r="A8" s="4" t="s">
        <v>15</v>
      </c>
      <c r="B8" s="5" t="s">
        <v>197</v>
      </c>
      <c r="C8" s="5">
        <v>2001</v>
      </c>
      <c r="D8" s="6">
        <v>10</v>
      </c>
      <c r="E8" s="6">
        <v>8.3013381958007795</v>
      </c>
      <c r="F8" s="6">
        <v>18.7239685058594</v>
      </c>
      <c r="G8" s="6">
        <v>12.690670967102101</v>
      </c>
      <c r="H8" s="6">
        <v>60.317020416259801</v>
      </c>
      <c r="I8" s="6">
        <v>4.8365766601562497</v>
      </c>
      <c r="J8" s="6">
        <v>0</v>
      </c>
      <c r="K8" s="6">
        <v>360.32412963024456</v>
      </c>
      <c r="L8" s="6">
        <v>-7.6778263499915012</v>
      </c>
    </row>
    <row r="9" spans="1:12" x14ac:dyDescent="0.3">
      <c r="A9" s="4" t="s">
        <v>15</v>
      </c>
      <c r="B9" s="5" t="s">
        <v>198</v>
      </c>
      <c r="C9" s="5">
        <v>2007</v>
      </c>
      <c r="D9" s="6">
        <v>9</v>
      </c>
      <c r="E9" s="6">
        <v>8.7356443405151403</v>
      </c>
      <c r="F9" s="6">
        <v>17.483333587646499</v>
      </c>
      <c r="G9" s="6">
        <v>12.7004098892212</v>
      </c>
      <c r="H9" s="6">
        <v>158.317022323608</v>
      </c>
      <c r="I9" s="6">
        <v>7.0708994140624997</v>
      </c>
      <c r="J9" s="6">
        <v>0</v>
      </c>
      <c r="K9" s="6">
        <v>360.72068441057445</v>
      </c>
      <c r="L9" s="6">
        <v>-7.7052220501109474</v>
      </c>
    </row>
    <row r="10" spans="1:12" x14ac:dyDescent="0.3">
      <c r="A10" s="4" t="s">
        <v>15</v>
      </c>
      <c r="B10" s="5" t="s">
        <v>199</v>
      </c>
      <c r="C10" s="5">
        <v>2010</v>
      </c>
      <c r="D10" s="6">
        <v>9</v>
      </c>
      <c r="E10" s="6">
        <v>5.6612901687622097</v>
      </c>
      <c r="F10" s="6">
        <v>14.6026773452759</v>
      </c>
      <c r="G10" s="6">
        <v>9.7437629699706996</v>
      </c>
      <c r="H10" s="6">
        <v>86.999998092651396</v>
      </c>
      <c r="I10" s="6">
        <v>4.4208457031249999</v>
      </c>
      <c r="J10" s="6">
        <v>0</v>
      </c>
      <c r="K10" s="6">
        <v>360.75675647901551</v>
      </c>
      <c r="L10" s="6">
        <v>-7.7052220501109474</v>
      </c>
    </row>
    <row r="11" spans="1:12" x14ac:dyDescent="0.3">
      <c r="A11" s="4" t="s">
        <v>15</v>
      </c>
      <c r="B11" s="5" t="s">
        <v>200</v>
      </c>
      <c r="C11" s="5">
        <v>2020</v>
      </c>
      <c r="D11" s="6">
        <v>11</v>
      </c>
      <c r="E11" s="6">
        <v>-0.10000000149011599</v>
      </c>
      <c r="F11" s="6">
        <v>5.53564405441284</v>
      </c>
      <c r="G11" s="6">
        <v>2.5</v>
      </c>
      <c r="H11" s="6">
        <v>60</v>
      </c>
      <c r="I11" s="6">
        <v>3.3601254882812501</v>
      </c>
      <c r="J11" s="6">
        <v>10</v>
      </c>
      <c r="K11" s="6">
        <v>360.36016204320759</v>
      </c>
      <c r="L11" s="6">
        <v>-7.6778263499915012</v>
      </c>
    </row>
    <row r="12" spans="1:12" x14ac:dyDescent="0.3">
      <c r="A12" s="4" t="s">
        <v>16</v>
      </c>
      <c r="B12" s="5">
        <v>3</v>
      </c>
      <c r="C12" s="5">
        <v>1987</v>
      </c>
      <c r="D12" s="6">
        <v>9</v>
      </c>
      <c r="E12" s="6">
        <v>3.8046123981475799</v>
      </c>
      <c r="F12" s="6">
        <v>11.463666915893601</v>
      </c>
      <c r="G12" s="6">
        <v>7.3409457206726101</v>
      </c>
      <c r="H12" s="6">
        <v>195.797004699707</v>
      </c>
      <c r="I12" s="6">
        <v>15.905756835937501</v>
      </c>
      <c r="J12" s="6">
        <v>14</v>
      </c>
      <c r="K12" s="6">
        <v>360.07200360000002</v>
      </c>
      <c r="L12" s="6">
        <v>-7.6778263499915012</v>
      </c>
    </row>
    <row r="13" spans="1:12" x14ac:dyDescent="0.3">
      <c r="A13" s="4" t="s">
        <v>34</v>
      </c>
      <c r="B13" s="5">
        <v>4</v>
      </c>
      <c r="C13" s="5">
        <v>1989</v>
      </c>
      <c r="D13" s="6">
        <v>10</v>
      </c>
      <c r="E13" s="6">
        <v>2.79471635818481</v>
      </c>
      <c r="F13" s="6">
        <v>11.3523111343384</v>
      </c>
      <c r="G13" s="6">
        <v>6.5856442451477104</v>
      </c>
      <c r="H13" s="6">
        <v>144.00000572204601</v>
      </c>
      <c r="I13" s="6">
        <v>17.775332031249999</v>
      </c>
      <c r="J13" s="6">
        <v>6</v>
      </c>
      <c r="K13" s="6">
        <v>360.10801080036003</v>
      </c>
      <c r="L13" s="6">
        <v>-7.6778263499915012</v>
      </c>
    </row>
    <row r="14" spans="1:12" x14ac:dyDescent="0.3">
      <c r="A14" s="4" t="s">
        <v>17</v>
      </c>
      <c r="B14" s="5">
        <v>5</v>
      </c>
      <c r="C14" s="5">
        <v>1987</v>
      </c>
      <c r="D14" s="6">
        <v>9</v>
      </c>
      <c r="E14" s="6">
        <v>9.75518703460693</v>
      </c>
      <c r="F14" s="6">
        <v>20.884220123291001</v>
      </c>
      <c r="G14" s="6">
        <v>15.156177520751999</v>
      </c>
      <c r="H14" s="6">
        <v>57.202987670898402</v>
      </c>
      <c r="I14" s="6">
        <v>21.501787109375002</v>
      </c>
      <c r="J14" s="6">
        <v>0</v>
      </c>
      <c r="K14" s="6">
        <v>360.14402160144004</v>
      </c>
      <c r="L14" s="6">
        <v>-7.6778263499915012</v>
      </c>
    </row>
    <row r="15" spans="1:12" x14ac:dyDescent="0.3">
      <c r="A15" s="4" t="s">
        <v>18</v>
      </c>
      <c r="B15" s="5">
        <v>6</v>
      </c>
      <c r="C15" s="5">
        <v>1987</v>
      </c>
      <c r="D15" s="6">
        <v>10</v>
      </c>
      <c r="E15" s="6">
        <v>10.0666666030884</v>
      </c>
      <c r="F15" s="6">
        <v>21.1666660308838</v>
      </c>
      <c r="G15" s="6">
        <v>15.4280500411987</v>
      </c>
      <c r="H15" s="6">
        <v>241.11404418945298</v>
      </c>
      <c r="I15" s="6">
        <v>18.191630859375</v>
      </c>
      <c r="J15" s="6">
        <v>0</v>
      </c>
      <c r="K15" s="6">
        <v>360.18003600360021</v>
      </c>
      <c r="L15" s="6">
        <v>-7.6778263499915012</v>
      </c>
    </row>
    <row r="16" spans="1:12" x14ac:dyDescent="0.3">
      <c r="A16" s="4" t="s">
        <v>35</v>
      </c>
      <c r="B16" s="5">
        <v>7</v>
      </c>
      <c r="C16" s="5">
        <v>1989</v>
      </c>
      <c r="D16" s="6">
        <v>10</v>
      </c>
      <c r="E16" s="6">
        <v>13.215579986572299</v>
      </c>
      <c r="F16" s="6">
        <v>24.400348663330099</v>
      </c>
      <c r="G16" s="6">
        <v>18.3519611358643</v>
      </c>
      <c r="H16" s="6">
        <v>127.317018508911</v>
      </c>
      <c r="I16" s="6">
        <v>16.910751953125001</v>
      </c>
      <c r="J16" s="6">
        <v>0</v>
      </c>
      <c r="K16" s="6">
        <v>360.21605400720057</v>
      </c>
      <c r="L16" s="6">
        <v>-7.6778263499915012</v>
      </c>
    </row>
    <row r="17" spans="1:13" x14ac:dyDescent="0.3">
      <c r="A17" s="4" t="s">
        <v>19</v>
      </c>
      <c r="B17" s="5">
        <v>8</v>
      </c>
      <c r="C17" s="5">
        <v>1987</v>
      </c>
      <c r="D17" s="6">
        <v>10</v>
      </c>
      <c r="E17" s="6">
        <v>13.8991508483887</v>
      </c>
      <c r="F17" s="6">
        <v>25.0091762542725</v>
      </c>
      <c r="G17" s="6">
        <v>19.029380798339801</v>
      </c>
      <c r="H17" s="6">
        <v>113.000001907349</v>
      </c>
      <c r="I17" s="6">
        <v>12.1802294921875</v>
      </c>
      <c r="J17" s="6">
        <v>0</v>
      </c>
      <c r="K17" s="6">
        <v>360.25207561260129</v>
      </c>
      <c r="L17" s="6">
        <v>-7.6778263499915012</v>
      </c>
    </row>
    <row r="18" spans="1:13" x14ac:dyDescent="0.3">
      <c r="A18" s="4" t="s">
        <v>20</v>
      </c>
      <c r="B18" s="5">
        <v>9</v>
      </c>
      <c r="C18" s="5">
        <v>1987</v>
      </c>
      <c r="D18" s="6">
        <v>11</v>
      </c>
      <c r="E18" s="6">
        <v>7.9689774513244602</v>
      </c>
      <c r="F18" s="6">
        <v>16.0457878112793</v>
      </c>
      <c r="G18" s="6">
        <v>11.6094827651978</v>
      </c>
      <c r="H18" s="6">
        <v>134.00000572204601</v>
      </c>
      <c r="I18" s="6">
        <v>6.7793876953124999</v>
      </c>
      <c r="J18" s="6">
        <v>0</v>
      </c>
      <c r="K18" s="6">
        <v>360.28810082016253</v>
      </c>
      <c r="L18" s="6">
        <v>-7.6778263499915012</v>
      </c>
    </row>
    <row r="19" spans="1:13" x14ac:dyDescent="0.3">
      <c r="A19" s="4" t="s">
        <v>21</v>
      </c>
      <c r="B19" s="5">
        <v>10</v>
      </c>
      <c r="C19" s="5">
        <v>1987</v>
      </c>
      <c r="D19" s="6">
        <v>11</v>
      </c>
      <c r="E19" s="6">
        <v>8.3013381958007795</v>
      </c>
      <c r="F19" s="6">
        <v>18.7239685058594</v>
      </c>
      <c r="G19" s="6">
        <v>12.690670967102101</v>
      </c>
      <c r="H19" s="6">
        <v>60.317020416259801</v>
      </c>
      <c r="I19" s="6">
        <v>4.8365766601562497</v>
      </c>
      <c r="J19" s="6">
        <v>0</v>
      </c>
      <c r="K19" s="6">
        <v>360.32412963024456</v>
      </c>
      <c r="L19" s="6">
        <v>-7.6778263499915012</v>
      </c>
    </row>
    <row r="20" spans="1:13" x14ac:dyDescent="0.3">
      <c r="A20" s="4" t="s">
        <v>22</v>
      </c>
      <c r="B20" s="5">
        <v>11</v>
      </c>
      <c r="C20" s="5">
        <v>1987</v>
      </c>
      <c r="D20" s="6">
        <v>11</v>
      </c>
      <c r="E20" s="6">
        <v>-0.10000000149011599</v>
      </c>
      <c r="F20" s="6">
        <v>5.53564405441284</v>
      </c>
      <c r="G20" s="6">
        <v>2.5</v>
      </c>
      <c r="H20" s="6">
        <v>60</v>
      </c>
      <c r="I20" s="6">
        <v>3.3601254882812501</v>
      </c>
      <c r="J20" s="6">
        <v>10</v>
      </c>
      <c r="K20" s="6">
        <v>360.36016204320759</v>
      </c>
      <c r="L20" s="6">
        <v>-7.6778263499915012</v>
      </c>
    </row>
    <row r="21" spans="1:13" x14ac:dyDescent="0.3">
      <c r="A21" s="4" t="s">
        <v>23</v>
      </c>
      <c r="B21" s="5">
        <v>12</v>
      </c>
      <c r="C21" s="5">
        <v>1987</v>
      </c>
      <c r="D21" s="6">
        <v>11</v>
      </c>
      <c r="E21" s="6">
        <v>-3.9061031341552699</v>
      </c>
      <c r="F21" s="6">
        <v>2.20967745780945</v>
      </c>
      <c r="G21" s="6">
        <v>-0.79951107501983598</v>
      </c>
      <c r="H21" s="6">
        <v>22.000000476837197</v>
      </c>
      <c r="I21" s="6">
        <v>3.7552451171875001</v>
      </c>
      <c r="J21" s="6">
        <v>22</v>
      </c>
      <c r="K21" s="6">
        <v>360.39619805941192</v>
      </c>
      <c r="L21" s="6">
        <v>-7.6778263499915012</v>
      </c>
    </row>
    <row r="22" spans="1:13" x14ac:dyDescent="0.3">
      <c r="A22" s="4" t="s">
        <v>24</v>
      </c>
      <c r="B22" s="5">
        <v>13</v>
      </c>
      <c r="C22" s="5">
        <v>1987</v>
      </c>
      <c r="D22" s="6">
        <v>11</v>
      </c>
      <c r="E22" s="6">
        <v>-4.1351833343505904</v>
      </c>
      <c r="F22" s="6">
        <v>3.93037080764771</v>
      </c>
      <c r="G22" s="6">
        <v>-0.36873164772987399</v>
      </c>
      <c r="H22" s="6">
        <v>17.000000476837201</v>
      </c>
      <c r="I22" s="6">
        <v>7.3238803710937503</v>
      </c>
      <c r="J22" s="6">
        <v>18</v>
      </c>
      <c r="K22" s="6">
        <v>360.43223767921785</v>
      </c>
      <c r="L22" s="6">
        <v>-7.7052220501109474</v>
      </c>
      <c r="M22" s="15"/>
    </row>
    <row r="23" spans="1:13" x14ac:dyDescent="0.3">
      <c r="A23" s="4" t="s">
        <v>25</v>
      </c>
      <c r="B23" s="5">
        <v>14</v>
      </c>
      <c r="C23" s="5">
        <v>1987</v>
      </c>
      <c r="D23" s="6">
        <v>11</v>
      </c>
      <c r="E23" s="6">
        <v>1.17538607120514</v>
      </c>
      <c r="F23" s="6">
        <v>8.8214282989502006</v>
      </c>
      <c r="G23" s="6">
        <v>4.8636779785156197</v>
      </c>
      <c r="H23" s="6">
        <v>69.861364364623995</v>
      </c>
      <c r="I23" s="6">
        <v>11.5174580078125</v>
      </c>
      <c r="J23" s="6">
        <v>9</v>
      </c>
      <c r="K23" s="6">
        <v>360.46828090298578</v>
      </c>
      <c r="L23" s="6">
        <v>-7.7052220501109474</v>
      </c>
    </row>
    <row r="24" spans="1:13" x14ac:dyDescent="0.3">
      <c r="A24" s="4" t="s">
        <v>26</v>
      </c>
      <c r="B24" s="5">
        <v>15</v>
      </c>
      <c r="C24" s="5">
        <v>1987</v>
      </c>
      <c r="D24" s="6">
        <v>11</v>
      </c>
      <c r="E24" s="6">
        <v>1.73786020278931</v>
      </c>
      <c r="F24" s="6">
        <v>12.3519611358643</v>
      </c>
      <c r="G24" s="6">
        <v>6.7701187133789098</v>
      </c>
      <c r="H24" s="6">
        <v>55</v>
      </c>
      <c r="I24" s="6">
        <v>16.434595703125002</v>
      </c>
      <c r="J24" s="6">
        <v>10</v>
      </c>
      <c r="K24" s="6">
        <v>360.5043277310761</v>
      </c>
      <c r="L24" s="6">
        <v>-7.7052220501109474</v>
      </c>
    </row>
    <row r="25" spans="1:13" x14ac:dyDescent="0.3">
      <c r="A25" s="4" t="s">
        <v>27</v>
      </c>
      <c r="B25" s="5">
        <v>16</v>
      </c>
      <c r="C25" s="5">
        <v>1987</v>
      </c>
      <c r="D25" s="6">
        <v>10</v>
      </c>
      <c r="E25" s="6">
        <v>3.5636935234069802</v>
      </c>
      <c r="F25" s="6">
        <v>14.5947160720825</v>
      </c>
      <c r="G25" s="6">
        <v>8.8023109436035192</v>
      </c>
      <c r="H25" s="6">
        <v>54.252667427062995</v>
      </c>
      <c r="I25" s="6">
        <v>19.077318359374999</v>
      </c>
      <c r="J25" s="6">
        <v>3</v>
      </c>
      <c r="K25" s="6">
        <v>360.5403781638492</v>
      </c>
      <c r="L25" s="6">
        <v>-7.7052220501109474</v>
      </c>
    </row>
    <row r="26" spans="1:13" x14ac:dyDescent="0.3">
      <c r="A26" s="4" t="s">
        <v>28</v>
      </c>
      <c r="B26" s="5">
        <v>17</v>
      </c>
      <c r="C26" s="5">
        <v>1987</v>
      </c>
      <c r="D26" s="6">
        <v>10</v>
      </c>
      <c r="E26" s="6">
        <v>7.4262952804565403</v>
      </c>
      <c r="F26" s="6">
        <v>17.582880020141602</v>
      </c>
      <c r="G26" s="6">
        <v>12.298301696777299</v>
      </c>
      <c r="H26" s="6">
        <v>151.999998092651</v>
      </c>
      <c r="I26" s="6">
        <v>19.719037109375002</v>
      </c>
      <c r="J26" s="6">
        <v>0</v>
      </c>
      <c r="K26" s="6">
        <v>360.57643220166557</v>
      </c>
      <c r="L26" s="6">
        <v>-7.7052220501109474</v>
      </c>
    </row>
    <row r="27" spans="1:13" x14ac:dyDescent="0.3">
      <c r="A27" s="4" t="s">
        <v>30</v>
      </c>
      <c r="B27" s="5">
        <v>18</v>
      </c>
      <c r="C27" s="5">
        <v>1987</v>
      </c>
      <c r="D27" s="6">
        <v>11</v>
      </c>
      <c r="E27" s="6">
        <v>12.668555259704601</v>
      </c>
      <c r="F27" s="6">
        <v>24.968976974487301</v>
      </c>
      <c r="G27" s="6">
        <v>18.712455749511701</v>
      </c>
      <c r="H27" s="6">
        <v>130</v>
      </c>
      <c r="I27" s="6">
        <v>18.815943359375002</v>
      </c>
      <c r="J27" s="6">
        <v>0</v>
      </c>
      <c r="K27" s="6">
        <v>360.61248984488572</v>
      </c>
      <c r="L27" s="6">
        <v>-7.7052220501109474</v>
      </c>
    </row>
    <row r="28" spans="1:13" x14ac:dyDescent="0.3">
      <c r="A28" s="4" t="s">
        <v>31</v>
      </c>
      <c r="B28" s="5">
        <v>19</v>
      </c>
      <c r="C28" s="5">
        <v>1987</v>
      </c>
      <c r="D28" s="6">
        <v>10</v>
      </c>
      <c r="E28" s="6">
        <v>12.7280426025391</v>
      </c>
      <c r="F28" s="6">
        <v>23.370967864990199</v>
      </c>
      <c r="G28" s="6">
        <v>17.8082790374756</v>
      </c>
      <c r="H28" s="6">
        <v>141.00000381469701</v>
      </c>
      <c r="I28" s="6">
        <v>14.859794921875</v>
      </c>
      <c r="J28" s="6">
        <v>0</v>
      </c>
      <c r="K28" s="6">
        <v>360.6485510938702</v>
      </c>
      <c r="L28" s="6">
        <v>-7.7052220501109474</v>
      </c>
    </row>
    <row r="29" spans="1:13" x14ac:dyDescent="0.3">
      <c r="A29" s="4" t="s">
        <v>29</v>
      </c>
      <c r="B29" s="5">
        <v>20</v>
      </c>
      <c r="C29" s="5">
        <v>1987</v>
      </c>
      <c r="D29" s="6">
        <v>10</v>
      </c>
      <c r="E29" s="6">
        <v>12.5432739257812</v>
      </c>
      <c r="F29" s="6">
        <v>22.317466735839801</v>
      </c>
      <c r="G29" s="6">
        <v>17.0975646972656</v>
      </c>
      <c r="H29" s="6">
        <v>149.31702613830601</v>
      </c>
      <c r="I29" s="6">
        <v>12.37058984375</v>
      </c>
      <c r="J29" s="6">
        <v>0</v>
      </c>
      <c r="K29" s="6">
        <v>360.68461594897957</v>
      </c>
      <c r="L29" s="6">
        <v>-7.7052220501109474</v>
      </c>
    </row>
    <row r="30" spans="1:13" x14ac:dyDescent="0.3">
      <c r="A30" s="4" t="s">
        <v>32</v>
      </c>
      <c r="B30" s="5">
        <v>21</v>
      </c>
      <c r="C30" s="5">
        <v>1987</v>
      </c>
      <c r="D30" s="6">
        <v>11</v>
      </c>
      <c r="E30" s="6">
        <v>8.7356443405151403</v>
      </c>
      <c r="F30" s="6">
        <v>17.483333587646499</v>
      </c>
      <c r="G30" s="6">
        <v>12.7004098892212</v>
      </c>
      <c r="H30" s="6">
        <v>158.317022323608</v>
      </c>
      <c r="I30" s="6">
        <v>7.0708994140624997</v>
      </c>
      <c r="J30" s="6">
        <v>0</v>
      </c>
      <c r="K30" s="6">
        <v>360.72068441057445</v>
      </c>
      <c r="L30" s="6">
        <v>-7.7052220501109474</v>
      </c>
    </row>
    <row r="31" spans="1:13" x14ac:dyDescent="0.3">
      <c r="A31" s="4" t="s">
        <v>36</v>
      </c>
      <c r="B31" s="5">
        <v>22</v>
      </c>
      <c r="C31" s="5">
        <v>1989</v>
      </c>
      <c r="D31" s="6">
        <v>11</v>
      </c>
      <c r="E31" s="6">
        <v>5.6612901687622097</v>
      </c>
      <c r="F31" s="6">
        <v>14.6026773452759</v>
      </c>
      <c r="G31" s="6">
        <v>9.7437629699706996</v>
      </c>
      <c r="H31" s="6">
        <v>86.999998092651396</v>
      </c>
      <c r="I31" s="6">
        <v>4.4208457031249999</v>
      </c>
      <c r="J31" s="6">
        <v>0</v>
      </c>
      <c r="K31" s="6">
        <v>360.75675647901551</v>
      </c>
      <c r="L31" s="6">
        <v>-7.7052220501109474</v>
      </c>
    </row>
    <row r="32" spans="1:13" x14ac:dyDescent="0.3">
      <c r="A32" s="4" t="s">
        <v>33</v>
      </c>
      <c r="B32" s="5">
        <v>23</v>
      </c>
      <c r="C32" s="5">
        <v>1987</v>
      </c>
      <c r="D32" s="6">
        <v>11</v>
      </c>
      <c r="E32" s="6">
        <v>2.9905052185058598</v>
      </c>
      <c r="F32" s="6">
        <v>8.9569320678710902</v>
      </c>
      <c r="G32" s="6">
        <v>5.81748247146606</v>
      </c>
      <c r="H32" s="6">
        <v>162.31702804565401</v>
      </c>
      <c r="I32" s="6">
        <v>3.0485207519531201</v>
      </c>
      <c r="J32" s="6">
        <v>1</v>
      </c>
      <c r="K32" s="6">
        <v>360.79283215466342</v>
      </c>
      <c r="L32" s="6">
        <v>-7.7052220501109474</v>
      </c>
    </row>
    <row r="33" spans="1:12" x14ac:dyDescent="0.3">
      <c r="A33" s="4" t="s">
        <v>37</v>
      </c>
      <c r="B33" s="5">
        <v>24</v>
      </c>
      <c r="C33" s="5">
        <v>1989</v>
      </c>
      <c r="D33" s="15">
        <v>11</v>
      </c>
      <c r="E33">
        <v>1.09677422046661</v>
      </c>
      <c r="F33">
        <v>5.79032278060913</v>
      </c>
      <c r="G33">
        <v>3.3185052871704102</v>
      </c>
      <c r="H33">
        <v>69.000000953674302</v>
      </c>
      <c r="I33">
        <v>4.3180405273437499</v>
      </c>
      <c r="J33">
        <v>14</v>
      </c>
      <c r="K33">
        <v>360.8289114378789</v>
      </c>
      <c r="L33">
        <v>-7.7052220501109474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workbookViewId="0">
      <selection activeCell="U25" sqref="U25"/>
    </sheetView>
  </sheetViews>
  <sheetFormatPr defaultRowHeight="14.4" x14ac:dyDescent="0.3"/>
  <cols>
    <col min="1" max="1" width="25.6640625" bestFit="1" customWidth="1"/>
    <col min="3" max="3" width="13.109375" style="1" bestFit="1" customWidth="1"/>
    <col min="5" max="5" width="7.6640625" style="20" bestFit="1" customWidth="1"/>
    <col min="6" max="8" width="8.88671875" style="43"/>
  </cols>
  <sheetData>
    <row r="1" spans="1:8" x14ac:dyDescent="0.3">
      <c r="A1" s="17" t="s">
        <v>0</v>
      </c>
      <c r="B1" s="17" t="s">
        <v>1</v>
      </c>
      <c r="C1" s="16" t="s">
        <v>10</v>
      </c>
      <c r="D1" s="3" t="s">
        <v>54</v>
      </c>
      <c r="E1" s="3" t="s">
        <v>13</v>
      </c>
      <c r="F1" s="74" t="s">
        <v>55</v>
      </c>
      <c r="G1" s="74" t="s">
        <v>56</v>
      </c>
      <c r="H1" s="74" t="s">
        <v>57</v>
      </c>
    </row>
    <row r="2" spans="1:8" x14ac:dyDescent="0.3">
      <c r="A2" s="4" t="s">
        <v>14</v>
      </c>
      <c r="B2" s="5" t="s">
        <v>191</v>
      </c>
      <c r="C2" s="5" t="s">
        <v>64</v>
      </c>
      <c r="D2" s="5">
        <v>26</v>
      </c>
      <c r="E2" s="5">
        <v>2089</v>
      </c>
      <c r="F2" s="72">
        <f>Marklund_method_output!AA3</f>
        <v>1</v>
      </c>
      <c r="G2" s="72">
        <f>Marklund_method_output!AB3</f>
        <v>1</v>
      </c>
      <c r="H2" s="72">
        <f>Marklund_method_output!AC3</f>
        <v>1</v>
      </c>
    </row>
    <row r="3" spans="1:8" x14ac:dyDescent="0.3">
      <c r="A3" s="4" t="s">
        <v>14</v>
      </c>
      <c r="B3" s="5" t="s">
        <v>192</v>
      </c>
      <c r="C3" s="5" t="s">
        <v>64</v>
      </c>
      <c r="D3" s="5">
        <v>32</v>
      </c>
      <c r="E3" s="5">
        <v>1444</v>
      </c>
      <c r="F3" s="72">
        <f>Marklund_method_output!AA4</f>
        <v>0.42565642395861564</v>
      </c>
      <c r="G3" s="72">
        <f>Marklund_method_output!AB4</f>
        <v>0.41946296098113289</v>
      </c>
      <c r="H3" s="72">
        <f>Marklund_method_output!AC4</f>
        <v>0.53081866591339177</v>
      </c>
    </row>
    <row r="4" spans="1:8" x14ac:dyDescent="0.3">
      <c r="A4" s="4" t="s">
        <v>14</v>
      </c>
      <c r="B4" s="5" t="s">
        <v>193</v>
      </c>
      <c r="C4" s="5" t="s">
        <v>64</v>
      </c>
      <c r="D4" s="5">
        <v>40</v>
      </c>
      <c r="E4" s="5">
        <v>889</v>
      </c>
      <c r="F4" s="72">
        <f>Marklund_method_output!AA5</f>
        <v>0.34434551684889958</v>
      </c>
      <c r="G4" s="72">
        <f>Marklund_method_output!AB5</f>
        <v>0.34941471607026481</v>
      </c>
      <c r="H4" s="72">
        <f>Marklund_method_output!AC5</f>
        <v>0.4635249502998921</v>
      </c>
    </row>
    <row r="5" spans="1:8" x14ac:dyDescent="0.3">
      <c r="A5" s="4" t="s">
        <v>14</v>
      </c>
      <c r="B5" s="5" t="s">
        <v>194</v>
      </c>
      <c r="C5" s="5" t="s">
        <v>64</v>
      </c>
      <c r="D5" s="5">
        <v>43</v>
      </c>
      <c r="E5" s="5">
        <v>0</v>
      </c>
      <c r="F5" s="72"/>
      <c r="G5" s="72"/>
      <c r="H5" s="72"/>
    </row>
    <row r="6" spans="1:8" x14ac:dyDescent="0.3">
      <c r="A6" s="4" t="s">
        <v>15</v>
      </c>
      <c r="B6" s="5" t="s">
        <v>195</v>
      </c>
      <c r="C6" s="5" t="s">
        <v>64</v>
      </c>
      <c r="D6" s="5">
        <v>26</v>
      </c>
      <c r="E6" s="5">
        <v>2089</v>
      </c>
      <c r="F6" s="72">
        <f>Marklund_method_output!AA7</f>
        <v>1</v>
      </c>
      <c r="G6" s="72">
        <f>Marklund_method_output!AB7</f>
        <v>1</v>
      </c>
      <c r="H6" s="72">
        <f>Marklund_method_output!AC7</f>
        <v>1</v>
      </c>
    </row>
    <row r="7" spans="1:8" x14ac:dyDescent="0.3">
      <c r="A7" s="4" t="s">
        <v>15</v>
      </c>
      <c r="B7" s="5" t="s">
        <v>196</v>
      </c>
      <c r="C7" s="5" t="s">
        <v>64</v>
      </c>
      <c r="D7" s="5">
        <v>32</v>
      </c>
      <c r="E7" s="5">
        <v>1300</v>
      </c>
      <c r="F7" s="72">
        <f>Marklund_method_output!AA8</f>
        <v>0.34627569191710605</v>
      </c>
      <c r="G7" s="72">
        <f>Marklund_method_output!AB8</f>
        <v>0.34155364566187418</v>
      </c>
      <c r="H7" s="72">
        <f>Marklund_method_output!AC8</f>
        <v>0.45696505913157487</v>
      </c>
    </row>
    <row r="8" spans="1:8" x14ac:dyDescent="0.3">
      <c r="A8" s="4" t="s">
        <v>15</v>
      </c>
      <c r="B8" s="5" t="s">
        <v>197</v>
      </c>
      <c r="C8" s="5" t="s">
        <v>64</v>
      </c>
      <c r="D8" s="5">
        <v>40</v>
      </c>
      <c r="E8" s="5">
        <v>933</v>
      </c>
      <c r="F8" s="72">
        <f>Marklund_method_output!AA9</f>
        <v>0.45742659913548972</v>
      </c>
      <c r="G8" s="72">
        <f>Marklund_method_output!AB9</f>
        <v>0.4638153700818165</v>
      </c>
      <c r="H8" s="72">
        <f>Marklund_method_output!AC9</f>
        <v>0.56996314040401619</v>
      </c>
    </row>
    <row r="9" spans="1:8" x14ac:dyDescent="0.3">
      <c r="A9" s="4" t="s">
        <v>15</v>
      </c>
      <c r="B9" s="5" t="s">
        <v>198</v>
      </c>
      <c r="C9" s="5" t="s">
        <v>64</v>
      </c>
      <c r="D9" s="5">
        <v>46</v>
      </c>
      <c r="E9" s="5">
        <v>756</v>
      </c>
      <c r="F9" s="72">
        <f>Marklund_method_output!AA10</f>
        <v>0.43811064375106951</v>
      </c>
      <c r="G9" s="72">
        <f>Marklund_method_output!AB10</f>
        <v>0.45008740775263645</v>
      </c>
      <c r="H9" s="72">
        <f>Marklund_method_output!AC10</f>
        <v>0.55599885599132415</v>
      </c>
    </row>
    <row r="10" spans="1:8" x14ac:dyDescent="0.3">
      <c r="A10" s="4" t="s">
        <v>15</v>
      </c>
      <c r="B10" s="5" t="s">
        <v>199</v>
      </c>
      <c r="C10" s="5" t="s">
        <v>64</v>
      </c>
      <c r="D10" s="5">
        <v>49</v>
      </c>
      <c r="E10" s="5">
        <v>711</v>
      </c>
      <c r="F10" s="72">
        <f>Marklund_method_output!AA11</f>
        <v>0.74192401769478766</v>
      </c>
      <c r="G10" s="72">
        <f>Marklund_method_output!AB11</f>
        <v>0.75457315669890268</v>
      </c>
      <c r="H10" s="72">
        <f>Marklund_method_output!AC11</f>
        <v>0.81139414420017097</v>
      </c>
    </row>
    <row r="11" spans="1:8" x14ac:dyDescent="0.3">
      <c r="A11" s="4" t="s">
        <v>15</v>
      </c>
      <c r="B11" s="5" t="s">
        <v>200</v>
      </c>
      <c r="C11" s="5" t="s">
        <v>64</v>
      </c>
      <c r="D11" s="5">
        <v>59</v>
      </c>
      <c r="E11" s="5">
        <v>622</v>
      </c>
      <c r="F11" s="72">
        <f>Marklund_method_output!AA12</f>
        <v>0.50778707531645151</v>
      </c>
      <c r="G11" s="72">
        <f>Marklund_method_output!AB12</f>
        <v>0.53359226419290195</v>
      </c>
      <c r="H11" s="72">
        <f>Marklund_method_output!AC12</f>
        <v>0.62513827496774321</v>
      </c>
    </row>
    <row r="12" spans="1:8" x14ac:dyDescent="0.3">
      <c r="A12" s="4" t="s">
        <v>16</v>
      </c>
      <c r="B12" s="5">
        <v>3</v>
      </c>
      <c r="C12" s="5" t="s">
        <v>64</v>
      </c>
      <c r="D12" s="5">
        <v>26</v>
      </c>
      <c r="E12" s="5">
        <v>2267</v>
      </c>
      <c r="F12" s="72">
        <v>1</v>
      </c>
      <c r="G12" s="72">
        <v>1</v>
      </c>
      <c r="H12" s="72">
        <v>1</v>
      </c>
    </row>
    <row r="13" spans="1:8" x14ac:dyDescent="0.3">
      <c r="A13" s="4" t="s">
        <v>34</v>
      </c>
      <c r="B13" s="5">
        <v>4</v>
      </c>
      <c r="C13" s="5" t="s">
        <v>64</v>
      </c>
      <c r="D13" s="5">
        <v>28</v>
      </c>
      <c r="E13" s="5">
        <v>2156</v>
      </c>
      <c r="F13" s="72">
        <v>1</v>
      </c>
      <c r="G13" s="72">
        <v>1</v>
      </c>
      <c r="H13" s="72">
        <v>1</v>
      </c>
    </row>
    <row r="14" spans="1:8" x14ac:dyDescent="0.3">
      <c r="A14" s="4" t="s">
        <v>17</v>
      </c>
      <c r="B14" s="5">
        <v>5</v>
      </c>
      <c r="C14" s="5" t="s">
        <v>64</v>
      </c>
      <c r="D14" s="5">
        <v>26</v>
      </c>
      <c r="E14" s="5">
        <v>2333</v>
      </c>
      <c r="F14" s="72">
        <v>1</v>
      </c>
      <c r="G14" s="72">
        <v>1</v>
      </c>
      <c r="H14" s="72">
        <v>1</v>
      </c>
    </row>
    <row r="15" spans="1:8" x14ac:dyDescent="0.3">
      <c r="A15" s="4" t="s">
        <v>18</v>
      </c>
      <c r="B15" s="5">
        <v>6</v>
      </c>
      <c r="C15" s="5" t="s">
        <v>64</v>
      </c>
      <c r="D15" s="5">
        <v>26</v>
      </c>
      <c r="E15" s="5">
        <v>1800</v>
      </c>
      <c r="F15" s="72">
        <v>1</v>
      </c>
      <c r="G15" s="72">
        <v>1</v>
      </c>
      <c r="H15" s="72">
        <v>1</v>
      </c>
    </row>
    <row r="16" spans="1:8" x14ac:dyDescent="0.3">
      <c r="A16" s="4" t="s">
        <v>35</v>
      </c>
      <c r="B16" s="5">
        <v>7</v>
      </c>
      <c r="C16" s="5" t="s">
        <v>64</v>
      </c>
      <c r="D16" s="5">
        <v>28</v>
      </c>
      <c r="E16" s="5">
        <v>2100</v>
      </c>
      <c r="F16" s="72">
        <v>1</v>
      </c>
      <c r="G16" s="72">
        <v>1</v>
      </c>
      <c r="H16" s="72">
        <v>1</v>
      </c>
    </row>
    <row r="17" spans="1:8" x14ac:dyDescent="0.3">
      <c r="A17" s="4" t="s">
        <v>19</v>
      </c>
      <c r="B17" s="5">
        <v>8</v>
      </c>
      <c r="C17" s="5" t="s">
        <v>64</v>
      </c>
      <c r="D17" s="5">
        <v>26</v>
      </c>
      <c r="E17" s="5">
        <v>3356</v>
      </c>
      <c r="F17" s="72">
        <v>1</v>
      </c>
      <c r="G17" s="72">
        <v>1</v>
      </c>
      <c r="H17" s="72">
        <v>1</v>
      </c>
    </row>
    <row r="18" spans="1:8" x14ac:dyDescent="0.3">
      <c r="A18" s="4" t="s">
        <v>20</v>
      </c>
      <c r="B18" s="5">
        <v>9</v>
      </c>
      <c r="C18" s="5" t="s">
        <v>64</v>
      </c>
      <c r="D18" s="5">
        <v>26</v>
      </c>
      <c r="E18" s="5">
        <v>1833</v>
      </c>
      <c r="F18" s="72">
        <v>1</v>
      </c>
      <c r="G18" s="72">
        <v>1</v>
      </c>
      <c r="H18" s="72">
        <v>1</v>
      </c>
    </row>
    <row r="19" spans="1:8" x14ac:dyDescent="0.3">
      <c r="A19" s="4" t="s">
        <v>21</v>
      </c>
      <c r="B19" s="5">
        <v>10</v>
      </c>
      <c r="C19" s="5" t="s">
        <v>64</v>
      </c>
      <c r="D19" s="5">
        <v>26</v>
      </c>
      <c r="E19" s="5">
        <v>1711</v>
      </c>
      <c r="F19" s="72">
        <v>1</v>
      </c>
      <c r="G19" s="72">
        <v>1</v>
      </c>
      <c r="H19" s="72">
        <v>1</v>
      </c>
    </row>
    <row r="20" spans="1:8" x14ac:dyDescent="0.3">
      <c r="A20" s="4" t="s">
        <v>22</v>
      </c>
      <c r="B20" s="5">
        <v>11</v>
      </c>
      <c r="C20" s="5" t="s">
        <v>64</v>
      </c>
      <c r="D20" s="5">
        <v>26</v>
      </c>
      <c r="E20" s="5">
        <v>2244</v>
      </c>
      <c r="F20" s="72">
        <v>1</v>
      </c>
      <c r="G20" s="72">
        <v>1</v>
      </c>
      <c r="H20" s="72">
        <v>1</v>
      </c>
    </row>
    <row r="21" spans="1:8" x14ac:dyDescent="0.3">
      <c r="A21" s="4" t="s">
        <v>23</v>
      </c>
      <c r="B21" s="5">
        <v>12</v>
      </c>
      <c r="C21" s="5" t="s">
        <v>64</v>
      </c>
      <c r="D21" s="5">
        <v>26</v>
      </c>
      <c r="E21" s="5">
        <v>2400</v>
      </c>
      <c r="F21" s="72">
        <v>1</v>
      </c>
      <c r="G21" s="72">
        <v>1</v>
      </c>
      <c r="H21" s="72">
        <v>1</v>
      </c>
    </row>
    <row r="22" spans="1:8" x14ac:dyDescent="0.3">
      <c r="A22" s="4" t="s">
        <v>24</v>
      </c>
      <c r="B22" s="5">
        <v>13</v>
      </c>
      <c r="C22" s="5" t="s">
        <v>64</v>
      </c>
      <c r="D22" s="5">
        <v>26</v>
      </c>
      <c r="E22" s="5">
        <v>1700</v>
      </c>
      <c r="F22" s="72">
        <v>1</v>
      </c>
      <c r="G22" s="72">
        <v>1</v>
      </c>
      <c r="H22" s="72">
        <v>1</v>
      </c>
    </row>
    <row r="23" spans="1:8" x14ac:dyDescent="0.3">
      <c r="A23" s="4" t="s">
        <v>25</v>
      </c>
      <c r="B23" s="5">
        <v>14</v>
      </c>
      <c r="C23" s="5" t="s">
        <v>64</v>
      </c>
      <c r="D23" s="5">
        <v>26</v>
      </c>
      <c r="E23" s="5">
        <v>2644</v>
      </c>
      <c r="F23" s="72">
        <v>1</v>
      </c>
      <c r="G23" s="72">
        <v>1</v>
      </c>
      <c r="H23" s="72">
        <v>1</v>
      </c>
    </row>
    <row r="24" spans="1:8" x14ac:dyDescent="0.3">
      <c r="A24" s="4" t="s">
        <v>26</v>
      </c>
      <c r="B24" s="5">
        <v>15</v>
      </c>
      <c r="C24" s="5" t="s">
        <v>64</v>
      </c>
      <c r="D24" s="5">
        <v>26</v>
      </c>
      <c r="E24" s="5">
        <v>2900</v>
      </c>
      <c r="F24" s="72">
        <v>1</v>
      </c>
      <c r="G24" s="72">
        <v>1</v>
      </c>
      <c r="H24" s="72">
        <v>1</v>
      </c>
    </row>
    <row r="25" spans="1:8" x14ac:dyDescent="0.3">
      <c r="A25" s="4" t="s">
        <v>27</v>
      </c>
      <c r="B25" s="5">
        <v>16</v>
      </c>
      <c r="C25" s="5" t="s">
        <v>64</v>
      </c>
      <c r="D25" s="5">
        <v>26</v>
      </c>
      <c r="E25" s="5">
        <v>2078</v>
      </c>
      <c r="F25" s="72">
        <v>1</v>
      </c>
      <c r="G25" s="72">
        <v>1</v>
      </c>
      <c r="H25" s="72">
        <v>1</v>
      </c>
    </row>
    <row r="26" spans="1:8" x14ac:dyDescent="0.3">
      <c r="A26" s="4" t="s">
        <v>28</v>
      </c>
      <c r="B26" s="5">
        <v>17</v>
      </c>
      <c r="C26" s="5" t="s">
        <v>64</v>
      </c>
      <c r="D26" s="5">
        <v>26</v>
      </c>
      <c r="E26" s="5">
        <v>2022</v>
      </c>
      <c r="F26" s="72">
        <v>1</v>
      </c>
      <c r="G26" s="72">
        <v>1</v>
      </c>
      <c r="H26" s="72">
        <v>1</v>
      </c>
    </row>
    <row r="27" spans="1:8" x14ac:dyDescent="0.3">
      <c r="A27" s="4" t="s">
        <v>30</v>
      </c>
      <c r="B27" s="5">
        <v>18</v>
      </c>
      <c r="C27" s="5" t="s">
        <v>64</v>
      </c>
      <c r="D27" s="5">
        <v>26</v>
      </c>
      <c r="E27" s="5">
        <v>2511</v>
      </c>
      <c r="F27" s="72">
        <v>1</v>
      </c>
      <c r="G27" s="72">
        <v>1</v>
      </c>
      <c r="H27" s="72">
        <v>1</v>
      </c>
    </row>
    <row r="28" spans="1:8" x14ac:dyDescent="0.3">
      <c r="A28" s="4" t="s">
        <v>31</v>
      </c>
      <c r="B28" s="5">
        <v>19</v>
      </c>
      <c r="C28" s="5" t="s">
        <v>64</v>
      </c>
      <c r="D28" s="5">
        <v>26</v>
      </c>
      <c r="E28" s="5">
        <v>2456</v>
      </c>
      <c r="F28" s="72">
        <v>1</v>
      </c>
      <c r="G28" s="72">
        <v>1</v>
      </c>
      <c r="H28" s="72">
        <v>1</v>
      </c>
    </row>
    <row r="29" spans="1:8" x14ac:dyDescent="0.3">
      <c r="A29" s="4" t="s">
        <v>29</v>
      </c>
      <c r="B29" s="5">
        <v>20</v>
      </c>
      <c r="C29" s="5" t="s">
        <v>64</v>
      </c>
      <c r="D29" s="5">
        <v>26</v>
      </c>
      <c r="E29" s="5">
        <v>2600</v>
      </c>
      <c r="F29" s="72">
        <v>1</v>
      </c>
      <c r="G29" s="72">
        <v>1</v>
      </c>
      <c r="H29" s="72">
        <v>1</v>
      </c>
    </row>
    <row r="30" spans="1:8" x14ac:dyDescent="0.3">
      <c r="A30" s="4" t="s">
        <v>32</v>
      </c>
      <c r="B30" s="5">
        <v>21</v>
      </c>
      <c r="C30" s="5" t="s">
        <v>64</v>
      </c>
      <c r="D30" s="5">
        <v>26</v>
      </c>
      <c r="E30" s="5">
        <v>2289</v>
      </c>
      <c r="F30" s="72">
        <v>1</v>
      </c>
      <c r="G30" s="72">
        <v>1</v>
      </c>
      <c r="H30" s="72">
        <v>1</v>
      </c>
    </row>
    <row r="31" spans="1:8" x14ac:dyDescent="0.3">
      <c r="A31" s="4" t="s">
        <v>36</v>
      </c>
      <c r="B31" s="5">
        <v>22</v>
      </c>
      <c r="C31" s="5" t="s">
        <v>64</v>
      </c>
      <c r="D31" s="5">
        <v>28</v>
      </c>
      <c r="E31" s="5">
        <v>1956</v>
      </c>
      <c r="F31" s="72">
        <v>1</v>
      </c>
      <c r="G31" s="72">
        <v>1</v>
      </c>
      <c r="H31" s="72">
        <v>1</v>
      </c>
    </row>
    <row r="32" spans="1:8" x14ac:dyDescent="0.3">
      <c r="A32" s="4" t="s">
        <v>33</v>
      </c>
      <c r="B32" s="5">
        <v>23</v>
      </c>
      <c r="C32" s="5" t="s">
        <v>64</v>
      </c>
      <c r="D32" s="5">
        <v>26</v>
      </c>
      <c r="E32" s="5">
        <v>2089</v>
      </c>
      <c r="F32" s="72">
        <v>1</v>
      </c>
      <c r="G32" s="72">
        <v>1</v>
      </c>
      <c r="H32" s="72">
        <v>1</v>
      </c>
    </row>
    <row r="33" spans="1:8" x14ac:dyDescent="0.3">
      <c r="A33" s="4" t="s">
        <v>37</v>
      </c>
      <c r="B33" s="5">
        <v>24</v>
      </c>
      <c r="C33" s="5" t="s">
        <v>64</v>
      </c>
      <c r="D33" s="5">
        <v>28</v>
      </c>
      <c r="E33" s="5">
        <v>1967</v>
      </c>
      <c r="F33" s="72">
        <v>1</v>
      </c>
      <c r="G33" s="72">
        <v>1</v>
      </c>
      <c r="H33" s="72">
        <v>1</v>
      </c>
    </row>
    <row r="34" spans="1:8" x14ac:dyDescent="0.3">
      <c r="E34"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E43F-DCEE-444F-9BA9-5C2063C86579}">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3"/>
  <sheetViews>
    <sheetView workbookViewId="0">
      <selection activeCell="K15" sqref="K15"/>
    </sheetView>
  </sheetViews>
  <sheetFormatPr defaultRowHeight="14.4" x14ac:dyDescent="0.3"/>
  <cols>
    <col min="1" max="1" width="12.6640625" bestFit="1" customWidth="1"/>
    <col min="2" max="2" width="13.109375" bestFit="1" customWidth="1"/>
  </cols>
  <sheetData>
    <row r="1" spans="1:2" x14ac:dyDescent="0.3">
      <c r="A1" s="18" t="s">
        <v>65</v>
      </c>
      <c r="B1" s="19" t="s">
        <v>64</v>
      </c>
    </row>
    <row r="2" spans="1:2" x14ac:dyDescent="0.3">
      <c r="A2" t="s">
        <v>66</v>
      </c>
      <c r="B2">
        <v>0.7</v>
      </c>
    </row>
    <row r="3" spans="1:2" x14ac:dyDescent="0.3">
      <c r="A3" t="s">
        <v>67</v>
      </c>
      <c r="B3">
        <v>0.21</v>
      </c>
    </row>
    <row r="4" spans="1:2" x14ac:dyDescent="0.3">
      <c r="A4" t="s">
        <v>68</v>
      </c>
      <c r="B4">
        <v>0.1259168645351276</v>
      </c>
    </row>
    <row r="5" spans="1:2" x14ac:dyDescent="0.3">
      <c r="A5" t="s">
        <v>69</v>
      </c>
      <c r="B5">
        <v>2.2679</v>
      </c>
    </row>
    <row r="6" spans="1:2" x14ac:dyDescent="0.3">
      <c r="A6" t="s">
        <v>70</v>
      </c>
      <c r="B6">
        <v>0.7</v>
      </c>
    </row>
    <row r="7" spans="1:2" x14ac:dyDescent="0.3">
      <c r="A7" t="s">
        <v>71</v>
      </c>
      <c r="B7">
        <v>0.3</v>
      </c>
    </row>
    <row r="8" spans="1:2" x14ac:dyDescent="0.3">
      <c r="A8" t="s">
        <v>72</v>
      </c>
      <c r="B8">
        <v>1.4999999999999999E-2</v>
      </c>
    </row>
    <row r="9" spans="1:2" x14ac:dyDescent="0.3">
      <c r="A9" t="s">
        <v>73</v>
      </c>
      <c r="B9">
        <v>1E-3</v>
      </c>
    </row>
    <row r="10" spans="1:2" x14ac:dyDescent="0.3">
      <c r="A10" t="s">
        <v>74</v>
      </c>
      <c r="B10">
        <v>60</v>
      </c>
    </row>
    <row r="11" spans="1:2" x14ac:dyDescent="0.3">
      <c r="A11" t="s">
        <v>75</v>
      </c>
      <c r="B11">
        <v>4.0000000000000001E-3</v>
      </c>
    </row>
    <row r="12" spans="1:2" x14ac:dyDescent="0.3">
      <c r="A12" t="s">
        <v>76</v>
      </c>
      <c r="B12">
        <v>0</v>
      </c>
    </row>
    <row r="13" spans="1:2" x14ac:dyDescent="0.3">
      <c r="A13" t="s">
        <v>77</v>
      </c>
      <c r="B13">
        <v>0</v>
      </c>
    </row>
    <row r="14" spans="1:2" x14ac:dyDescent="0.3">
      <c r="A14" t="s">
        <v>78</v>
      </c>
      <c r="B14">
        <v>-5</v>
      </c>
    </row>
    <row r="15" spans="1:2" x14ac:dyDescent="0.3">
      <c r="A15" t="s">
        <v>79</v>
      </c>
      <c r="B15">
        <v>15</v>
      </c>
    </row>
    <row r="16" spans="1:2" x14ac:dyDescent="0.3">
      <c r="A16" t="s">
        <v>80</v>
      </c>
      <c r="B16">
        <v>35</v>
      </c>
    </row>
    <row r="17" spans="1:2" x14ac:dyDescent="0.3">
      <c r="A17" t="s">
        <v>81</v>
      </c>
      <c r="B17">
        <v>1</v>
      </c>
    </row>
    <row r="18" spans="1:2" x14ac:dyDescent="0.3">
      <c r="A18" t="s">
        <v>82</v>
      </c>
      <c r="B18">
        <v>0.7</v>
      </c>
    </row>
    <row r="19" spans="1:2" x14ac:dyDescent="0.3">
      <c r="A19" t="s">
        <v>83</v>
      </c>
      <c r="B19">
        <v>9</v>
      </c>
    </row>
    <row r="20" spans="1:2" x14ac:dyDescent="0.3">
      <c r="A20" t="s">
        <v>84</v>
      </c>
      <c r="B20">
        <v>1</v>
      </c>
    </row>
    <row r="21" spans="1:2" x14ac:dyDescent="0.3">
      <c r="A21" t="s">
        <v>85</v>
      </c>
      <c r="B21">
        <v>1</v>
      </c>
    </row>
    <row r="22" spans="1:2" x14ac:dyDescent="0.3">
      <c r="A22" t="s">
        <v>86</v>
      </c>
      <c r="B22">
        <v>0</v>
      </c>
    </row>
    <row r="23" spans="1:2" x14ac:dyDescent="0.3">
      <c r="A23" t="s">
        <v>87</v>
      </c>
      <c r="B23">
        <v>0.2</v>
      </c>
    </row>
    <row r="24" spans="1:2" x14ac:dyDescent="0.3">
      <c r="A24" t="s">
        <v>88</v>
      </c>
      <c r="B24">
        <v>1</v>
      </c>
    </row>
    <row r="25" spans="1:2" x14ac:dyDescent="0.3">
      <c r="A25" t="s">
        <v>89</v>
      </c>
      <c r="B25">
        <v>350</v>
      </c>
    </row>
    <row r="26" spans="1:2" x14ac:dyDescent="0.3">
      <c r="A26" t="s">
        <v>90</v>
      </c>
      <c r="B26">
        <v>4</v>
      </c>
    </row>
    <row r="27" spans="1:2" x14ac:dyDescent="0.3">
      <c r="A27" t="s">
        <v>91</v>
      </c>
      <c r="B27">
        <v>0.95</v>
      </c>
    </row>
    <row r="28" spans="1:2" x14ac:dyDescent="0.3">
      <c r="A28" t="s">
        <v>92</v>
      </c>
      <c r="B28">
        <v>0</v>
      </c>
    </row>
    <row r="29" spans="1:2" x14ac:dyDescent="0.3">
      <c r="A29" t="s">
        <v>93</v>
      </c>
      <c r="B29">
        <v>0</v>
      </c>
    </row>
    <row r="30" spans="1:2" x14ac:dyDescent="0.3">
      <c r="A30" t="s">
        <v>94</v>
      </c>
      <c r="B30">
        <v>0</v>
      </c>
    </row>
    <row r="31" spans="1:2" x14ac:dyDescent="0.3">
      <c r="A31" t="s">
        <v>95</v>
      </c>
      <c r="B31">
        <v>1</v>
      </c>
    </row>
    <row r="32" spans="1:2" x14ac:dyDescent="0.3">
      <c r="A32" t="s">
        <v>96</v>
      </c>
      <c r="B32">
        <v>400</v>
      </c>
    </row>
    <row r="33" spans="1:2" x14ac:dyDescent="0.3">
      <c r="A33" t="s">
        <v>97</v>
      </c>
      <c r="B33">
        <v>1.5</v>
      </c>
    </row>
    <row r="34" spans="1:2" x14ac:dyDescent="0.3">
      <c r="A34" t="s">
        <v>98</v>
      </c>
      <c r="B34">
        <v>0</v>
      </c>
    </row>
    <row r="35" spans="1:2" x14ac:dyDescent="0.3">
      <c r="A35" t="s">
        <v>99</v>
      </c>
      <c r="B35">
        <v>0.2</v>
      </c>
    </row>
    <row r="36" spans="1:2" x14ac:dyDescent="0.3">
      <c r="A36" t="s">
        <v>100</v>
      </c>
      <c r="B36">
        <v>0.4</v>
      </c>
    </row>
    <row r="37" spans="1:2" x14ac:dyDescent="0.3">
      <c r="A37" t="s">
        <v>101</v>
      </c>
      <c r="B37">
        <v>4.2920969347823963</v>
      </c>
    </row>
    <row r="38" spans="1:2" x14ac:dyDescent="0.3">
      <c r="A38" t="s">
        <v>102</v>
      </c>
      <c r="B38">
        <v>4.2920969347823963</v>
      </c>
    </row>
    <row r="39" spans="1:2" x14ac:dyDescent="0.3">
      <c r="A39" t="s">
        <v>103</v>
      </c>
      <c r="B39">
        <v>1</v>
      </c>
    </row>
    <row r="40" spans="1:2" x14ac:dyDescent="0.3">
      <c r="A40" t="s">
        <v>104</v>
      </c>
      <c r="B40">
        <v>0.38277020142713869</v>
      </c>
    </row>
    <row r="41" spans="1:2" x14ac:dyDescent="0.3">
      <c r="A41" t="s">
        <v>105</v>
      </c>
      <c r="B41">
        <v>10</v>
      </c>
    </row>
    <row r="42" spans="1:2" x14ac:dyDescent="0.3">
      <c r="A42" t="s">
        <v>106</v>
      </c>
      <c r="B42">
        <v>0.39457142857142857</v>
      </c>
    </row>
    <row r="43" spans="1:2" x14ac:dyDescent="0.3">
      <c r="A43" t="s">
        <v>107</v>
      </c>
      <c r="B43">
        <v>3</v>
      </c>
    </row>
    <row r="44" spans="1:2" x14ac:dyDescent="0.3">
      <c r="A44" t="s">
        <v>108</v>
      </c>
      <c r="B44">
        <v>5</v>
      </c>
    </row>
    <row r="45" spans="1:2" x14ac:dyDescent="0.3">
      <c r="A45" t="s">
        <v>109</v>
      </c>
      <c r="B45">
        <v>4.8565574202227367E-2</v>
      </c>
    </row>
    <row r="46" spans="1:2" x14ac:dyDescent="0.3">
      <c r="A46" t="s">
        <v>110</v>
      </c>
      <c r="B46">
        <v>0.47</v>
      </c>
    </row>
    <row r="47" spans="1:2" x14ac:dyDescent="0.3">
      <c r="A47" t="s">
        <v>111</v>
      </c>
      <c r="B47">
        <v>0</v>
      </c>
    </row>
    <row r="48" spans="1:2" x14ac:dyDescent="0.3">
      <c r="A48" t="s">
        <v>112</v>
      </c>
      <c r="B48">
        <v>0.02</v>
      </c>
    </row>
    <row r="49" spans="1:2" x14ac:dyDescent="0.3">
      <c r="A49" t="s">
        <v>113</v>
      </c>
      <c r="B49">
        <v>3.33</v>
      </c>
    </row>
    <row r="50" spans="1:2" x14ac:dyDescent="0.3">
      <c r="A50" t="s">
        <v>114</v>
      </c>
      <c r="B50">
        <v>0.05</v>
      </c>
    </row>
    <row r="51" spans="1:2" x14ac:dyDescent="0.3">
      <c r="A51" t="s">
        <v>115</v>
      </c>
      <c r="B51">
        <v>0.2</v>
      </c>
    </row>
    <row r="52" spans="1:2" x14ac:dyDescent="0.3">
      <c r="A52" t="s">
        <v>116</v>
      </c>
      <c r="B52">
        <v>0.66</v>
      </c>
    </row>
    <row r="53" spans="1:2" x14ac:dyDescent="0.3">
      <c r="A53" t="s">
        <v>117</v>
      </c>
      <c r="B53">
        <v>2</v>
      </c>
    </row>
    <row r="54" spans="1:2" x14ac:dyDescent="0.3">
      <c r="A54" t="s">
        <v>118</v>
      </c>
      <c r="B54">
        <v>4.4000000000000004</v>
      </c>
    </row>
    <row r="55" spans="1:2" x14ac:dyDescent="0.3">
      <c r="A55" t="s">
        <v>119</v>
      </c>
      <c r="B55">
        <v>27</v>
      </c>
    </row>
    <row r="56" spans="1:2" x14ac:dyDescent="0.3">
      <c r="A56" t="s">
        <v>120</v>
      </c>
      <c r="B56">
        <v>0.75</v>
      </c>
    </row>
    <row r="57" spans="1:2" x14ac:dyDescent="0.3">
      <c r="A57" t="s">
        <v>121</v>
      </c>
      <c r="B57">
        <v>0.15</v>
      </c>
    </row>
    <row r="58" spans="1:2" x14ac:dyDescent="0.3">
      <c r="A58" t="s">
        <v>122</v>
      </c>
      <c r="B58">
        <v>2</v>
      </c>
    </row>
    <row r="59" spans="1:2" x14ac:dyDescent="0.3">
      <c r="A59" t="s">
        <v>123</v>
      </c>
      <c r="B59">
        <v>0.39500000000000002</v>
      </c>
    </row>
    <row r="60" spans="1:2" x14ac:dyDescent="0.3">
      <c r="A60" t="s">
        <v>124</v>
      </c>
      <c r="B60">
        <v>0.39500000000000002</v>
      </c>
    </row>
    <row r="61" spans="1:2" x14ac:dyDescent="0.3">
      <c r="A61" t="s">
        <v>125</v>
      </c>
      <c r="B61">
        <v>1</v>
      </c>
    </row>
    <row r="62" spans="1:2" x14ac:dyDescent="0.3">
      <c r="A62" t="s">
        <v>126</v>
      </c>
      <c r="B62">
        <v>3</v>
      </c>
    </row>
    <row r="63" spans="1:2" x14ac:dyDescent="0.3">
      <c r="A63" t="s">
        <v>127</v>
      </c>
      <c r="B63">
        <v>4.588685316132576</v>
      </c>
    </row>
    <row r="64" spans="1:2" x14ac:dyDescent="0.3">
      <c r="A64" t="s">
        <v>128</v>
      </c>
      <c r="B64">
        <v>0.4738211</v>
      </c>
    </row>
    <row r="65" spans="1:2" x14ac:dyDescent="0.3">
      <c r="A65" t="s">
        <v>129</v>
      </c>
      <c r="B65">
        <v>0</v>
      </c>
    </row>
    <row r="66" spans="1:2" x14ac:dyDescent="0.3">
      <c r="A66" t="s">
        <v>130</v>
      </c>
      <c r="B66">
        <v>0</v>
      </c>
    </row>
    <row r="67" spans="1:2" x14ac:dyDescent="0.3">
      <c r="A67" t="s">
        <v>131</v>
      </c>
      <c r="B67">
        <v>0</v>
      </c>
    </row>
    <row r="68" spans="1:2" x14ac:dyDescent="0.3">
      <c r="A68" t="s">
        <v>132</v>
      </c>
      <c r="B68">
        <v>0</v>
      </c>
    </row>
    <row r="69" spans="1:2" x14ac:dyDescent="0.3">
      <c r="A69" t="s">
        <v>133</v>
      </c>
      <c r="B69">
        <v>0</v>
      </c>
    </row>
    <row r="70" spans="1:2" x14ac:dyDescent="0.3">
      <c r="A70" t="s">
        <v>134</v>
      </c>
      <c r="B70">
        <v>1.3764906078875401</v>
      </c>
    </row>
    <row r="71" spans="1:2" x14ac:dyDescent="0.3">
      <c r="A71" t="s">
        <v>135</v>
      </c>
      <c r="B71">
        <v>0.55362769999999994</v>
      </c>
    </row>
    <row r="72" spans="1:2" x14ac:dyDescent="0.3">
      <c r="A72" t="s">
        <v>136</v>
      </c>
      <c r="B72">
        <v>0</v>
      </c>
    </row>
    <row r="73" spans="1:2" x14ac:dyDescent="0.3">
      <c r="A73" t="s">
        <v>137</v>
      </c>
      <c r="B73">
        <v>-0.27724310000000002</v>
      </c>
    </row>
    <row r="74" spans="1:2" x14ac:dyDescent="0.3">
      <c r="A74" t="s">
        <v>138</v>
      </c>
      <c r="B74">
        <v>0</v>
      </c>
    </row>
    <row r="75" spans="1:2" x14ac:dyDescent="0.3">
      <c r="A75" t="s">
        <v>139</v>
      </c>
      <c r="B75">
        <v>2.1885791577597868</v>
      </c>
    </row>
    <row r="76" spans="1:2" x14ac:dyDescent="0.3">
      <c r="A76" t="s">
        <v>140</v>
      </c>
      <c r="B76">
        <v>0.56325259999999999</v>
      </c>
    </row>
    <row r="77" spans="1:2" x14ac:dyDescent="0.3">
      <c r="A77" t="s">
        <v>141</v>
      </c>
      <c r="B77">
        <v>0</v>
      </c>
    </row>
    <row r="78" spans="1:2" x14ac:dyDescent="0.3">
      <c r="A78" t="s">
        <v>142</v>
      </c>
      <c r="B78">
        <v>-0.26567479999999999</v>
      </c>
    </row>
    <row r="79" spans="1:2" x14ac:dyDescent="0.3">
      <c r="A79" t="s">
        <v>143</v>
      </c>
      <c r="B79">
        <v>0.67789920000000004</v>
      </c>
    </row>
    <row r="80" spans="1:2" x14ac:dyDescent="0.3">
      <c r="A80" t="s">
        <v>144</v>
      </c>
      <c r="B80">
        <v>-90</v>
      </c>
    </row>
    <row r="81" spans="1:2" x14ac:dyDescent="0.3">
      <c r="A81" t="s">
        <v>145</v>
      </c>
      <c r="B81">
        <v>0.8</v>
      </c>
    </row>
    <row r="82" spans="1:2" x14ac:dyDescent="0.3">
      <c r="A82" t="s">
        <v>146</v>
      </c>
      <c r="B82">
        <v>24</v>
      </c>
    </row>
    <row r="83" spans="1:2" x14ac:dyDescent="0.3">
      <c r="A83" t="s">
        <v>147</v>
      </c>
      <c r="B83">
        <v>2.2999999999999998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1"/>
  <sheetViews>
    <sheetView workbookViewId="0">
      <selection activeCell="K15" sqref="K15"/>
    </sheetView>
  </sheetViews>
  <sheetFormatPr defaultRowHeight="14.4" x14ac:dyDescent="0.3"/>
  <cols>
    <col min="1" max="1" width="11.5546875" bestFit="1" customWidth="1"/>
    <col min="2" max="2" width="13.109375" bestFit="1" customWidth="1"/>
  </cols>
  <sheetData>
    <row r="1" spans="1:2" x14ac:dyDescent="0.3">
      <c r="A1" s="18" t="s">
        <v>65</v>
      </c>
      <c r="B1" s="19" t="s">
        <v>64</v>
      </c>
    </row>
    <row r="2" spans="1:2" x14ac:dyDescent="0.3">
      <c r="A2" t="s">
        <v>148</v>
      </c>
      <c r="B2">
        <v>0.27800157495549827</v>
      </c>
    </row>
    <row r="3" spans="1:2" x14ac:dyDescent="0.3">
      <c r="A3" t="s">
        <v>149</v>
      </c>
      <c r="B3">
        <v>1.1518027</v>
      </c>
    </row>
    <row r="4" spans="1:2" x14ac:dyDescent="0.3">
      <c r="A4" t="s">
        <v>150</v>
      </c>
      <c r="B4">
        <v>0</v>
      </c>
    </row>
    <row r="5" spans="1:2" x14ac:dyDescent="0.3">
      <c r="A5" t="s">
        <v>151</v>
      </c>
      <c r="B5">
        <v>0</v>
      </c>
    </row>
    <row r="6" spans="1:2" x14ac:dyDescent="0.3">
      <c r="A6" t="s">
        <v>152</v>
      </c>
      <c r="B6">
        <v>5.4277699999999998E-2</v>
      </c>
    </row>
    <row r="7" spans="1:2" x14ac:dyDescent="0.3">
      <c r="A7" t="s">
        <v>153</v>
      </c>
      <c r="B7">
        <v>1.2283156000459392</v>
      </c>
    </row>
    <row r="8" spans="1:2" x14ac:dyDescent="0.3">
      <c r="A8" t="s">
        <v>154</v>
      </c>
      <c r="B8">
        <v>0</v>
      </c>
    </row>
    <row r="9" spans="1:2" x14ac:dyDescent="0.3">
      <c r="A9" t="s">
        <v>155</v>
      </c>
      <c r="B9">
        <v>1.1889634</v>
      </c>
    </row>
    <row r="10" spans="1:2" x14ac:dyDescent="0.3">
      <c r="A10" t="s">
        <v>156</v>
      </c>
      <c r="B10">
        <v>0</v>
      </c>
    </row>
    <row r="11" spans="1:2" x14ac:dyDescent="0.3">
      <c r="A11" t="s">
        <v>157</v>
      </c>
      <c r="B11">
        <v>0.2143678</v>
      </c>
    </row>
    <row r="12" spans="1:2" x14ac:dyDescent="0.3">
      <c r="A12" t="s">
        <v>158</v>
      </c>
      <c r="B12">
        <v>0.98723714491917658</v>
      </c>
    </row>
    <row r="13" spans="1:2" x14ac:dyDescent="0.3">
      <c r="A13" t="s">
        <v>159</v>
      </c>
      <c r="B13">
        <v>0.87204890000000002</v>
      </c>
    </row>
    <row r="14" spans="1:2" x14ac:dyDescent="0.3">
      <c r="A14" t="s">
        <v>160</v>
      </c>
      <c r="B14">
        <v>2.25852E-2</v>
      </c>
    </row>
    <row r="15" spans="1:2" x14ac:dyDescent="0.3">
      <c r="A15" t="s">
        <v>161</v>
      </c>
      <c r="B15">
        <v>0</v>
      </c>
    </row>
    <row r="16" spans="1:2" x14ac:dyDescent="0.3">
      <c r="A16" t="s">
        <v>162</v>
      </c>
      <c r="B16">
        <v>-0.10617219999999999</v>
      </c>
    </row>
    <row r="17" spans="1:2" x14ac:dyDescent="0.3">
      <c r="A17" t="s">
        <v>163</v>
      </c>
      <c r="B17">
        <v>9.0008110144060058E-2</v>
      </c>
    </row>
    <row r="18" spans="1:2" x14ac:dyDescent="0.3">
      <c r="A18" t="s">
        <v>164</v>
      </c>
      <c r="B18">
        <v>2.0841154999999998</v>
      </c>
    </row>
    <row r="19" spans="1:2" x14ac:dyDescent="0.3">
      <c r="A19" t="s">
        <v>165</v>
      </c>
      <c r="B19">
        <v>0</v>
      </c>
    </row>
    <row r="20" spans="1:2" x14ac:dyDescent="0.3">
      <c r="A20" t="s">
        <v>166</v>
      </c>
      <c r="B20">
        <v>0.27149630000000002</v>
      </c>
    </row>
    <row r="21" spans="1:2" x14ac:dyDescent="0.3">
      <c r="A21" t="s">
        <v>167</v>
      </c>
      <c r="B21">
        <v>-0.1222255</v>
      </c>
    </row>
    <row r="22" spans="1:2" x14ac:dyDescent="0.3">
      <c r="A22" t="s">
        <v>168</v>
      </c>
      <c r="B22">
        <v>1.1339352444324555</v>
      </c>
    </row>
    <row r="23" spans="1:2" x14ac:dyDescent="0.3">
      <c r="A23" t="s">
        <v>169</v>
      </c>
      <c r="B23">
        <v>0</v>
      </c>
    </row>
    <row r="24" spans="1:2" x14ac:dyDescent="0.3">
      <c r="A24" t="s">
        <v>170</v>
      </c>
      <c r="B24">
        <v>0.94494829999999996</v>
      </c>
    </row>
    <row r="25" spans="1:2" x14ac:dyDescent="0.3">
      <c r="A25" t="s">
        <v>171</v>
      </c>
      <c r="B25">
        <v>0</v>
      </c>
    </row>
    <row r="26" spans="1:2" x14ac:dyDescent="0.3">
      <c r="A26" t="s">
        <v>172</v>
      </c>
      <c r="B26">
        <v>0.12202789999999999</v>
      </c>
    </row>
    <row r="27" spans="1:2" x14ac:dyDescent="0.3">
      <c r="A27" t="s">
        <v>173</v>
      </c>
      <c r="B27">
        <v>0.22778889000228159</v>
      </c>
    </row>
    <row r="28" spans="1:2" x14ac:dyDescent="0.3">
      <c r="A28" t="s">
        <v>174</v>
      </c>
      <c r="B28">
        <v>2.203662</v>
      </c>
    </row>
    <row r="29" spans="1:2" x14ac:dyDescent="0.3">
      <c r="A29" t="s">
        <v>175</v>
      </c>
      <c r="B29">
        <v>0</v>
      </c>
    </row>
    <row r="30" spans="1:2" x14ac:dyDescent="0.3">
      <c r="A30" t="s">
        <v>176</v>
      </c>
      <c r="B30">
        <v>-0.41872100000000001</v>
      </c>
    </row>
    <row r="31" spans="1:2" x14ac:dyDescent="0.3">
      <c r="A31" t="s">
        <v>177</v>
      </c>
      <c r="B3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
  <sheetViews>
    <sheetView workbookViewId="0">
      <selection activeCell="K15" sqref="K15"/>
    </sheetView>
  </sheetViews>
  <sheetFormatPr defaultRowHeight="14.4" x14ac:dyDescent="0.3"/>
  <sheetData>
    <row r="1" spans="1:12" x14ac:dyDescent="0.3">
      <c r="A1" s="105" t="s">
        <v>178</v>
      </c>
      <c r="B1" s="106"/>
      <c r="C1" s="106"/>
      <c r="D1" s="106"/>
      <c r="E1" s="16" t="s">
        <v>4</v>
      </c>
      <c r="F1" s="16" t="s">
        <v>5</v>
      </c>
      <c r="G1" s="16" t="s">
        <v>6</v>
      </c>
      <c r="H1" s="16" t="s">
        <v>7</v>
      </c>
    </row>
    <row r="3" spans="1:12" x14ac:dyDescent="0.3">
      <c r="A3" s="106" t="s">
        <v>179</v>
      </c>
      <c r="B3" s="106"/>
      <c r="C3" s="106"/>
      <c r="D3" s="107"/>
      <c r="E3" s="16" t="s">
        <v>46</v>
      </c>
      <c r="F3" s="16" t="s">
        <v>47</v>
      </c>
      <c r="G3" s="16" t="s">
        <v>48</v>
      </c>
      <c r="H3" s="16" t="s">
        <v>49</v>
      </c>
      <c r="I3" s="16" t="s">
        <v>50</v>
      </c>
      <c r="J3" s="16" t="s">
        <v>51</v>
      </c>
      <c r="K3" s="16" t="s">
        <v>52</v>
      </c>
      <c r="L3" s="16" t="s">
        <v>53</v>
      </c>
    </row>
  </sheetData>
  <mergeCells count="2">
    <mergeCell ref="A1:D1"/>
    <mergeCell ref="A3:D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23"/>
  <sheetViews>
    <sheetView tabSelected="1" topLeftCell="H101" zoomScaleNormal="100" workbookViewId="0">
      <selection activeCell="J101" sqref="J1:M1048576"/>
    </sheetView>
  </sheetViews>
  <sheetFormatPr defaultColWidth="8.88671875" defaultRowHeight="14.4" x14ac:dyDescent="0.3"/>
  <cols>
    <col min="1" max="1" width="23.44140625" style="26" bestFit="1" customWidth="1"/>
    <col min="2" max="2" width="3.5546875" style="26" bestFit="1" customWidth="1"/>
    <col min="3" max="3" width="5" style="26" bestFit="1" customWidth="1"/>
    <col min="4" max="4" width="27.6640625" style="26" bestFit="1" customWidth="1"/>
    <col min="5" max="5" width="37.44140625" style="26" bestFit="1" customWidth="1"/>
    <col min="6" max="6" width="34.33203125" style="26" bestFit="1" customWidth="1"/>
    <col min="7" max="7" width="11.88671875" style="26" bestFit="1" customWidth="1"/>
    <col min="8" max="8" width="13.109375" style="25" bestFit="1" customWidth="1"/>
    <col min="9" max="9" width="16.5546875" style="26" bestFit="1" customWidth="1"/>
    <col min="10" max="10" width="15.109375" style="26" bestFit="1" customWidth="1"/>
    <col min="11" max="11" width="24.109375" style="26" bestFit="1" customWidth="1"/>
    <col min="12" max="12" width="13.44140625" style="26" bestFit="1" customWidth="1"/>
    <col min="13" max="13" width="22.44140625" style="101" bestFit="1" customWidth="1"/>
    <col min="14" max="16384" width="8.88671875" style="26"/>
  </cols>
  <sheetData>
    <row r="1" spans="1:13" x14ac:dyDescent="0.3">
      <c r="A1" s="26" t="s">
        <v>292</v>
      </c>
      <c r="B1" s="26" t="s">
        <v>186</v>
      </c>
      <c r="C1" s="26" t="s">
        <v>44</v>
      </c>
      <c r="D1" s="26" t="s">
        <v>296</v>
      </c>
      <c r="E1" s="26" t="s">
        <v>297</v>
      </c>
      <c r="F1" s="26" t="s">
        <v>298</v>
      </c>
      <c r="G1" s="26" t="s">
        <v>294</v>
      </c>
      <c r="H1" s="3" t="s">
        <v>293</v>
      </c>
      <c r="I1" s="3" t="s">
        <v>299</v>
      </c>
      <c r="J1" s="103" t="s">
        <v>378</v>
      </c>
      <c r="K1" s="103" t="s">
        <v>379</v>
      </c>
      <c r="L1" s="103" t="s">
        <v>380</v>
      </c>
      <c r="M1" s="104" t="s">
        <v>381</v>
      </c>
    </row>
    <row r="2" spans="1:13" x14ac:dyDescent="0.3">
      <c r="A2" s="26" t="s">
        <v>14</v>
      </c>
      <c r="B2" s="26">
        <v>1</v>
      </c>
      <c r="C2" s="26">
        <v>1987</v>
      </c>
      <c r="D2" s="75">
        <v>10.4</v>
      </c>
      <c r="E2" s="75">
        <v>10.4</v>
      </c>
      <c r="F2" s="75">
        <v>0</v>
      </c>
      <c r="G2" s="82">
        <v>2089</v>
      </c>
      <c r="H2">
        <v>2089</v>
      </c>
      <c r="I2">
        <v>0</v>
      </c>
      <c r="J2" s="82">
        <v>100</v>
      </c>
      <c r="K2" s="101">
        <v>100</v>
      </c>
      <c r="L2" s="82">
        <v>100</v>
      </c>
      <c r="M2" s="101">
        <v>100</v>
      </c>
    </row>
    <row r="3" spans="1:13" x14ac:dyDescent="0.3">
      <c r="A3" s="26" t="s">
        <v>14</v>
      </c>
      <c r="B3" s="26">
        <v>2</v>
      </c>
      <c r="C3" s="26">
        <v>1993</v>
      </c>
      <c r="D3" s="25">
        <v>12.5</v>
      </c>
      <c r="E3" s="25">
        <v>13.7</v>
      </c>
      <c r="F3" s="75">
        <v>9</v>
      </c>
      <c r="G3" s="82">
        <v>2088</v>
      </c>
      <c r="H3">
        <v>1444</v>
      </c>
      <c r="I3">
        <v>644</v>
      </c>
      <c r="J3" s="101">
        <v>100</v>
      </c>
      <c r="K3" s="101">
        <v>100</v>
      </c>
      <c r="L3" s="82">
        <v>100</v>
      </c>
      <c r="M3" s="101">
        <v>100</v>
      </c>
    </row>
    <row r="4" spans="1:13" x14ac:dyDescent="0.3">
      <c r="A4" s="26" t="s">
        <v>14</v>
      </c>
      <c r="B4" s="26">
        <v>3</v>
      </c>
      <c r="C4" s="26">
        <v>2002</v>
      </c>
      <c r="D4" s="25">
        <v>17.600000000000001</v>
      </c>
      <c r="E4" s="25">
        <v>18.5</v>
      </c>
      <c r="F4" s="75">
        <v>12.9</v>
      </c>
      <c r="G4" s="82">
        <v>1445</v>
      </c>
      <c r="H4">
        <v>889</v>
      </c>
      <c r="I4">
        <v>556</v>
      </c>
      <c r="J4" s="101">
        <v>100</v>
      </c>
      <c r="K4" s="101">
        <v>100</v>
      </c>
      <c r="L4" s="82">
        <v>100</v>
      </c>
      <c r="M4" s="101">
        <v>100</v>
      </c>
    </row>
    <row r="5" spans="1:13" ht="15" thickBot="1" x14ac:dyDescent="0.35">
      <c r="A5" s="78" t="s">
        <v>14</v>
      </c>
      <c r="B5" s="78">
        <v>4</v>
      </c>
      <c r="C5" s="78">
        <v>2005</v>
      </c>
      <c r="D5" s="76">
        <v>22.5</v>
      </c>
      <c r="E5" s="76">
        <v>0</v>
      </c>
      <c r="F5" s="87">
        <v>18.540002983135334</v>
      </c>
      <c r="G5" s="83">
        <v>889</v>
      </c>
      <c r="H5" s="39">
        <v>0</v>
      </c>
      <c r="I5" s="39">
        <v>889</v>
      </c>
      <c r="J5" s="76">
        <v>100</v>
      </c>
      <c r="K5" s="76">
        <v>100</v>
      </c>
      <c r="L5" s="83">
        <v>100</v>
      </c>
      <c r="M5" s="76">
        <v>100</v>
      </c>
    </row>
    <row r="6" spans="1:13" x14ac:dyDescent="0.3">
      <c r="A6" s="79" t="s">
        <v>15</v>
      </c>
      <c r="B6" s="79">
        <v>1</v>
      </c>
      <c r="C6" s="79">
        <v>1987</v>
      </c>
      <c r="D6" s="77">
        <v>11.3</v>
      </c>
      <c r="E6" s="77">
        <v>11.3</v>
      </c>
      <c r="F6" s="87">
        <v>0</v>
      </c>
      <c r="G6" s="83">
        <v>2089</v>
      </c>
      <c r="H6" s="37">
        <v>2089</v>
      </c>
      <c r="I6" s="37">
        <v>0</v>
      </c>
      <c r="J6" s="77">
        <v>100</v>
      </c>
      <c r="K6" s="77">
        <v>100</v>
      </c>
      <c r="L6" s="83">
        <v>100</v>
      </c>
      <c r="M6" s="77">
        <v>100</v>
      </c>
    </row>
    <row r="7" spans="1:13" x14ac:dyDescent="0.3">
      <c r="A7" s="26" t="s">
        <v>15</v>
      </c>
      <c r="B7" s="26">
        <v>2</v>
      </c>
      <c r="C7" s="26">
        <v>1993</v>
      </c>
      <c r="D7" s="25">
        <v>13.2</v>
      </c>
      <c r="E7" s="25">
        <v>14.8</v>
      </c>
      <c r="F7" s="75">
        <v>10.199999999999999</v>
      </c>
      <c r="G7" s="82">
        <v>2100</v>
      </c>
      <c r="H7">
        <v>1300</v>
      </c>
      <c r="I7">
        <v>800</v>
      </c>
      <c r="J7" s="101">
        <v>100</v>
      </c>
      <c r="K7" s="101">
        <v>100</v>
      </c>
      <c r="L7" s="82">
        <v>100</v>
      </c>
      <c r="M7" s="101">
        <v>100</v>
      </c>
    </row>
    <row r="8" spans="1:13" x14ac:dyDescent="0.3">
      <c r="A8" s="26" t="s">
        <v>15</v>
      </c>
      <c r="B8" s="26">
        <v>3</v>
      </c>
      <c r="C8" s="26">
        <v>2001</v>
      </c>
      <c r="D8" s="25">
        <v>18.899999999999999</v>
      </c>
      <c r="E8" s="25">
        <v>18.100000000000001</v>
      </c>
      <c r="F8" s="75">
        <v>14.7</v>
      </c>
      <c r="G8" s="82">
        <v>1311</v>
      </c>
      <c r="H8">
        <v>933</v>
      </c>
      <c r="I8">
        <v>367</v>
      </c>
      <c r="J8" s="101">
        <v>14.8</v>
      </c>
      <c r="K8" s="101">
        <v>100</v>
      </c>
      <c r="L8" s="82">
        <v>11</v>
      </c>
      <c r="M8" s="101">
        <v>100</v>
      </c>
    </row>
    <row r="9" spans="1:13" x14ac:dyDescent="0.3">
      <c r="A9" s="26" t="s">
        <v>15</v>
      </c>
      <c r="B9" s="26">
        <v>4</v>
      </c>
      <c r="C9" s="26">
        <v>2007</v>
      </c>
      <c r="D9" s="25">
        <v>21.9</v>
      </c>
      <c r="E9" s="25">
        <v>20.2</v>
      </c>
      <c r="F9" s="75">
        <v>19</v>
      </c>
      <c r="G9" s="82">
        <v>1112</v>
      </c>
      <c r="H9">
        <v>756</v>
      </c>
      <c r="I9">
        <v>178</v>
      </c>
      <c r="J9" s="101">
        <v>17.2</v>
      </c>
      <c r="K9" s="101">
        <v>21.2</v>
      </c>
      <c r="L9" s="82">
        <v>100</v>
      </c>
      <c r="M9" s="101">
        <v>78</v>
      </c>
    </row>
    <row r="10" spans="1:13" x14ac:dyDescent="0.3">
      <c r="A10" s="26" t="s">
        <v>15</v>
      </c>
      <c r="B10" s="26">
        <v>5</v>
      </c>
      <c r="C10" s="26">
        <v>2010</v>
      </c>
      <c r="D10" s="25">
        <v>26.5</v>
      </c>
      <c r="E10" s="25">
        <v>21.3</v>
      </c>
      <c r="F10" s="75">
        <v>16.8</v>
      </c>
      <c r="G10" s="82">
        <v>799</v>
      </c>
      <c r="H10">
        <v>711</v>
      </c>
      <c r="I10">
        <v>44</v>
      </c>
      <c r="J10" s="101">
        <v>12.3</v>
      </c>
      <c r="K10" s="101">
        <v>20.3</v>
      </c>
      <c r="L10" s="82">
        <v>22</v>
      </c>
      <c r="M10" s="101">
        <v>22</v>
      </c>
    </row>
    <row r="11" spans="1:13" ht="15" thickBot="1" x14ac:dyDescent="0.35">
      <c r="A11" s="78" t="s">
        <v>15</v>
      </c>
      <c r="B11" s="78">
        <v>6</v>
      </c>
      <c r="C11" s="78">
        <v>2020</v>
      </c>
      <c r="D11" s="76">
        <v>28.7</v>
      </c>
      <c r="E11" s="76">
        <v>25.4</v>
      </c>
      <c r="F11" s="87">
        <v>19.600000000000001</v>
      </c>
      <c r="G11" s="83">
        <v>822</v>
      </c>
      <c r="H11" s="39">
        <v>622</v>
      </c>
      <c r="I11" s="39">
        <v>100</v>
      </c>
      <c r="J11" s="76">
        <v>17.3</v>
      </c>
      <c r="K11" s="76">
        <v>20.3</v>
      </c>
      <c r="L11" s="83">
        <v>22</v>
      </c>
      <c r="M11" s="76">
        <v>78</v>
      </c>
    </row>
    <row r="12" spans="1:13" x14ac:dyDescent="0.3">
      <c r="A12" s="79" t="s">
        <v>16</v>
      </c>
      <c r="B12" s="79">
        <v>1</v>
      </c>
      <c r="C12" s="79">
        <v>1987</v>
      </c>
      <c r="D12" s="77">
        <v>10</v>
      </c>
      <c r="E12" s="77">
        <v>10</v>
      </c>
      <c r="F12" s="87">
        <v>0</v>
      </c>
      <c r="G12" s="83">
        <v>2267</v>
      </c>
      <c r="H12" s="37">
        <v>2267</v>
      </c>
      <c r="I12" s="37">
        <v>0</v>
      </c>
      <c r="J12" s="77">
        <v>100</v>
      </c>
      <c r="K12" s="77">
        <v>100</v>
      </c>
      <c r="L12" s="83">
        <v>100</v>
      </c>
      <c r="M12" s="77">
        <v>100</v>
      </c>
    </row>
    <row r="13" spans="1:13" x14ac:dyDescent="0.3">
      <c r="A13" s="26" t="s">
        <v>16</v>
      </c>
      <c r="B13" s="26">
        <v>2</v>
      </c>
      <c r="C13" s="26">
        <v>1993</v>
      </c>
      <c r="D13" s="25">
        <v>12.7</v>
      </c>
      <c r="E13" s="25">
        <v>14.1</v>
      </c>
      <c r="F13" s="75">
        <v>10.1</v>
      </c>
      <c r="G13" s="82">
        <v>2267</v>
      </c>
      <c r="H13" s="44">
        <v>1411</v>
      </c>
      <c r="I13" s="44">
        <v>856</v>
      </c>
      <c r="J13" s="101">
        <v>100</v>
      </c>
      <c r="K13" s="75">
        <v>100</v>
      </c>
      <c r="L13" s="82">
        <v>100</v>
      </c>
      <c r="M13" s="75">
        <v>100</v>
      </c>
    </row>
    <row r="14" spans="1:13" x14ac:dyDescent="0.3">
      <c r="A14" s="26" t="s">
        <v>16</v>
      </c>
      <c r="B14" s="26">
        <v>3</v>
      </c>
      <c r="C14" s="26">
        <v>2001</v>
      </c>
      <c r="D14" s="25">
        <v>19</v>
      </c>
      <c r="E14" s="25">
        <v>18.399999999999999</v>
      </c>
      <c r="F14" s="75">
        <v>14.3</v>
      </c>
      <c r="G14" s="82">
        <v>1411</v>
      </c>
      <c r="H14">
        <v>1000</v>
      </c>
      <c r="I14">
        <v>411</v>
      </c>
      <c r="J14" s="101">
        <v>100</v>
      </c>
      <c r="K14" s="101">
        <v>100</v>
      </c>
      <c r="L14" s="82">
        <v>100</v>
      </c>
      <c r="M14" s="101">
        <v>100</v>
      </c>
    </row>
    <row r="15" spans="1:13" x14ac:dyDescent="0.3">
      <c r="A15" s="26" t="s">
        <v>16</v>
      </c>
      <c r="B15" s="26">
        <v>4</v>
      </c>
      <c r="C15" s="26">
        <v>2007</v>
      </c>
      <c r="D15" s="25">
        <v>21</v>
      </c>
      <c r="E15" s="25">
        <v>20.100000000000001</v>
      </c>
      <c r="F15" s="75">
        <v>19.600000000000001</v>
      </c>
      <c r="G15" s="82">
        <v>1289</v>
      </c>
      <c r="H15">
        <v>711</v>
      </c>
      <c r="I15">
        <v>289</v>
      </c>
      <c r="J15" s="101">
        <v>19.600000000000001</v>
      </c>
      <c r="K15" s="101">
        <v>19.600000000000001</v>
      </c>
      <c r="L15" s="82">
        <v>67</v>
      </c>
      <c r="M15" s="101">
        <v>222</v>
      </c>
    </row>
    <row r="16" spans="1:13" x14ac:dyDescent="0.3">
      <c r="A16" s="26" t="s">
        <v>16</v>
      </c>
      <c r="B16" s="26">
        <v>5</v>
      </c>
      <c r="C16" s="26">
        <v>2010</v>
      </c>
      <c r="D16" s="25">
        <v>28.5</v>
      </c>
      <c r="E16" s="25">
        <v>21.1</v>
      </c>
      <c r="F16" s="75">
        <v>23.2</v>
      </c>
      <c r="G16" s="82">
        <v>744</v>
      </c>
      <c r="H16">
        <v>700</v>
      </c>
      <c r="I16">
        <v>22</v>
      </c>
      <c r="J16" s="101">
        <v>100</v>
      </c>
      <c r="K16" s="101">
        <v>23.2</v>
      </c>
      <c r="L16" s="82">
        <v>100</v>
      </c>
      <c r="M16" s="101">
        <v>22</v>
      </c>
    </row>
    <row r="17" spans="1:13" ht="15" thickBot="1" x14ac:dyDescent="0.35">
      <c r="A17" s="78" t="s">
        <v>16</v>
      </c>
      <c r="B17" s="78">
        <v>6</v>
      </c>
      <c r="C17" s="78">
        <v>2020</v>
      </c>
      <c r="D17" s="76">
        <v>31.8</v>
      </c>
      <c r="E17" s="76">
        <v>26</v>
      </c>
      <c r="F17" s="87">
        <v>17.5</v>
      </c>
      <c r="G17" s="83">
        <v>744</v>
      </c>
      <c r="H17" s="39">
        <v>656</v>
      </c>
      <c r="I17" s="39">
        <v>44</v>
      </c>
      <c r="J17" s="76">
        <v>0.1</v>
      </c>
      <c r="K17" s="76">
        <v>20.3</v>
      </c>
      <c r="L17" s="83">
        <v>11</v>
      </c>
      <c r="M17" s="76">
        <v>33</v>
      </c>
    </row>
    <row r="18" spans="1:13" x14ac:dyDescent="0.3">
      <c r="A18" s="79" t="s">
        <v>34</v>
      </c>
      <c r="B18" s="79">
        <v>1</v>
      </c>
      <c r="C18" s="79">
        <v>1989</v>
      </c>
      <c r="D18" s="77">
        <v>10.3</v>
      </c>
      <c r="E18" s="77">
        <v>10.3</v>
      </c>
      <c r="F18" s="87">
        <v>0</v>
      </c>
      <c r="G18" s="83">
        <v>2156</v>
      </c>
      <c r="H18" s="37">
        <v>2156</v>
      </c>
      <c r="I18" s="37">
        <v>0</v>
      </c>
      <c r="J18" s="77">
        <v>100</v>
      </c>
      <c r="K18" s="77">
        <v>100</v>
      </c>
      <c r="L18" s="83">
        <v>100</v>
      </c>
      <c r="M18" s="77">
        <v>100</v>
      </c>
    </row>
    <row r="19" spans="1:13" x14ac:dyDescent="0.3">
      <c r="A19" s="26" t="s">
        <v>34</v>
      </c>
      <c r="B19" s="26">
        <v>2</v>
      </c>
      <c r="C19" s="26">
        <v>1993</v>
      </c>
      <c r="D19" s="25">
        <v>11.8</v>
      </c>
      <c r="E19" s="25">
        <v>13.2</v>
      </c>
      <c r="F19" s="75">
        <v>9</v>
      </c>
      <c r="G19" s="82">
        <v>2156</v>
      </c>
      <c r="H19">
        <v>1367</v>
      </c>
      <c r="I19">
        <v>789</v>
      </c>
      <c r="J19" s="101">
        <v>100</v>
      </c>
      <c r="K19" s="101">
        <v>100</v>
      </c>
      <c r="L19" s="82">
        <v>100</v>
      </c>
      <c r="M19" s="101">
        <v>100</v>
      </c>
    </row>
    <row r="20" spans="1:13" x14ac:dyDescent="0.3">
      <c r="A20" s="26" t="s">
        <v>34</v>
      </c>
      <c r="B20" s="26">
        <v>3</v>
      </c>
      <c r="C20" s="26">
        <v>2001</v>
      </c>
      <c r="D20" s="25">
        <v>17.600000000000001</v>
      </c>
      <c r="E20" s="25">
        <v>17.5</v>
      </c>
      <c r="F20" s="75">
        <v>13.3</v>
      </c>
      <c r="G20" s="82">
        <v>1366</v>
      </c>
      <c r="H20">
        <v>933</v>
      </c>
      <c r="I20">
        <v>433</v>
      </c>
      <c r="J20" s="101">
        <v>100</v>
      </c>
      <c r="K20" s="101">
        <v>100</v>
      </c>
      <c r="L20" s="82">
        <v>100</v>
      </c>
      <c r="M20" s="101">
        <v>100</v>
      </c>
    </row>
    <row r="21" spans="1:13" ht="15" thickBot="1" x14ac:dyDescent="0.35">
      <c r="A21" s="78" t="s">
        <v>34</v>
      </c>
      <c r="B21" s="78">
        <v>4</v>
      </c>
      <c r="C21" s="78">
        <v>2007</v>
      </c>
      <c r="D21" s="76">
        <v>17.899999999999999</v>
      </c>
      <c r="E21" s="76">
        <v>21.4</v>
      </c>
      <c r="F21" s="87">
        <v>16.399999999999999</v>
      </c>
      <c r="G21" s="83">
        <v>1466</v>
      </c>
      <c r="H21" s="39">
        <v>400</v>
      </c>
      <c r="I21" s="39">
        <v>533</v>
      </c>
      <c r="J21" s="76">
        <v>14.4</v>
      </c>
      <c r="K21" s="76">
        <v>16.5</v>
      </c>
      <c r="L21" s="83">
        <v>11</v>
      </c>
      <c r="M21" s="76">
        <v>522</v>
      </c>
    </row>
    <row r="22" spans="1:13" x14ac:dyDescent="0.3">
      <c r="A22" s="79" t="s">
        <v>17</v>
      </c>
      <c r="B22" s="79">
        <v>1</v>
      </c>
      <c r="C22" s="79">
        <v>1987</v>
      </c>
      <c r="D22" s="77">
        <v>10.4</v>
      </c>
      <c r="E22" s="77">
        <v>10.4</v>
      </c>
      <c r="F22" s="87">
        <v>0</v>
      </c>
      <c r="G22" s="83">
        <v>2333</v>
      </c>
      <c r="H22" s="37">
        <v>2333</v>
      </c>
      <c r="I22" s="37">
        <v>0</v>
      </c>
      <c r="J22" s="77">
        <v>100</v>
      </c>
      <c r="K22" s="77">
        <v>100</v>
      </c>
      <c r="L22" s="83">
        <v>100</v>
      </c>
      <c r="M22" s="77">
        <v>100</v>
      </c>
    </row>
    <row r="23" spans="1:13" x14ac:dyDescent="0.3">
      <c r="A23" s="26" t="s">
        <v>17</v>
      </c>
      <c r="B23" s="26">
        <v>2</v>
      </c>
      <c r="C23" s="26">
        <v>1993</v>
      </c>
      <c r="D23" s="25">
        <v>12.5</v>
      </c>
      <c r="E23" s="25">
        <v>13.7</v>
      </c>
      <c r="F23" s="75">
        <v>10</v>
      </c>
      <c r="G23" s="82">
        <v>2334</v>
      </c>
      <c r="H23">
        <v>1456</v>
      </c>
      <c r="I23">
        <v>878</v>
      </c>
      <c r="J23" s="101">
        <v>100</v>
      </c>
      <c r="K23" s="101">
        <v>100</v>
      </c>
      <c r="L23" s="82">
        <v>100</v>
      </c>
      <c r="M23" s="101">
        <v>100</v>
      </c>
    </row>
    <row r="24" spans="1:13" x14ac:dyDescent="0.3">
      <c r="A24" s="26" t="s">
        <v>17</v>
      </c>
      <c r="B24" s="26">
        <v>3</v>
      </c>
      <c r="C24" s="26">
        <v>2001</v>
      </c>
      <c r="D24" s="25">
        <v>17.399999999999999</v>
      </c>
      <c r="E24" s="25">
        <v>17.2</v>
      </c>
      <c r="F24" s="75">
        <v>13.6</v>
      </c>
      <c r="G24" s="82">
        <v>1545</v>
      </c>
      <c r="H24">
        <v>1000</v>
      </c>
      <c r="I24">
        <v>456</v>
      </c>
      <c r="J24" s="101">
        <v>11.4</v>
      </c>
      <c r="K24" s="101">
        <v>100</v>
      </c>
      <c r="L24" s="82">
        <v>89</v>
      </c>
      <c r="M24" s="101">
        <v>100</v>
      </c>
    </row>
    <row r="25" spans="1:13" x14ac:dyDescent="0.3">
      <c r="A25" s="26" t="s">
        <v>17</v>
      </c>
      <c r="B25" s="26">
        <v>4</v>
      </c>
      <c r="C25" s="26">
        <v>2007</v>
      </c>
      <c r="D25" s="25">
        <v>19.100000000000001</v>
      </c>
      <c r="E25" s="25">
        <v>18.899999999999999</v>
      </c>
      <c r="F25" s="75">
        <v>17.899999999999999</v>
      </c>
      <c r="G25" s="82">
        <v>1411</v>
      </c>
      <c r="H25">
        <v>589</v>
      </c>
      <c r="I25">
        <v>411</v>
      </c>
      <c r="J25" s="101">
        <v>30.4</v>
      </c>
      <c r="K25" s="101">
        <v>18.2</v>
      </c>
      <c r="L25" s="82">
        <v>55</v>
      </c>
      <c r="M25" s="101">
        <v>356</v>
      </c>
    </row>
    <row r="26" spans="1:13" x14ac:dyDescent="0.3">
      <c r="A26" s="26" t="s">
        <v>17</v>
      </c>
      <c r="B26" s="26">
        <v>5</v>
      </c>
      <c r="C26" s="26">
        <v>2010</v>
      </c>
      <c r="D26" s="25">
        <v>27.2</v>
      </c>
      <c r="E26" s="25">
        <v>19.8</v>
      </c>
      <c r="F26" s="75">
        <v>19.100000000000001</v>
      </c>
      <c r="G26" s="82">
        <v>803</v>
      </c>
      <c r="H26">
        <v>665</v>
      </c>
      <c r="I26">
        <v>69</v>
      </c>
      <c r="J26" s="101">
        <v>16.5</v>
      </c>
      <c r="K26" s="101">
        <v>19.7</v>
      </c>
      <c r="L26" s="82">
        <v>14</v>
      </c>
      <c r="M26" s="101">
        <v>55</v>
      </c>
    </row>
    <row r="27" spans="1:13" ht="15" thickBot="1" x14ac:dyDescent="0.35">
      <c r="A27" s="78" t="s">
        <v>17</v>
      </c>
      <c r="B27" s="78">
        <v>6</v>
      </c>
      <c r="C27" s="78">
        <v>2021</v>
      </c>
      <c r="D27" s="76">
        <v>30.5</v>
      </c>
      <c r="E27" s="76">
        <v>23.8</v>
      </c>
      <c r="F27" s="87">
        <v>20.3</v>
      </c>
      <c r="G27" s="83">
        <v>747</v>
      </c>
      <c r="H27" s="39">
        <v>581</v>
      </c>
      <c r="I27" s="39">
        <v>83</v>
      </c>
      <c r="J27" s="76">
        <v>28.7</v>
      </c>
      <c r="K27" s="76">
        <v>18.2</v>
      </c>
      <c r="L27" s="83">
        <v>14</v>
      </c>
      <c r="M27" s="76">
        <v>69</v>
      </c>
    </row>
    <row r="28" spans="1:13" x14ac:dyDescent="0.3">
      <c r="A28" s="79" t="s">
        <v>18</v>
      </c>
      <c r="B28" s="79">
        <v>1</v>
      </c>
      <c r="C28" s="79">
        <v>1987</v>
      </c>
      <c r="D28" s="77">
        <v>12</v>
      </c>
      <c r="E28" s="77">
        <v>12</v>
      </c>
      <c r="F28" s="87">
        <v>0</v>
      </c>
      <c r="G28" s="83">
        <v>1800</v>
      </c>
      <c r="H28" s="37">
        <v>1800</v>
      </c>
      <c r="I28" s="37">
        <v>0</v>
      </c>
      <c r="J28" s="77">
        <v>100</v>
      </c>
      <c r="K28" s="77">
        <v>100</v>
      </c>
      <c r="L28" s="83">
        <v>100</v>
      </c>
      <c r="M28" s="77">
        <v>100</v>
      </c>
    </row>
    <row r="29" spans="1:13" x14ac:dyDescent="0.3">
      <c r="A29" s="26" t="s">
        <v>18</v>
      </c>
      <c r="B29" s="26">
        <v>2</v>
      </c>
      <c r="C29" s="26">
        <v>1993</v>
      </c>
      <c r="D29" s="25">
        <v>15.7</v>
      </c>
      <c r="E29" s="25">
        <v>17.100000000000001</v>
      </c>
      <c r="F29" s="75">
        <v>11.7</v>
      </c>
      <c r="G29" s="82">
        <v>1800</v>
      </c>
      <c r="H29">
        <v>1278</v>
      </c>
      <c r="I29">
        <v>522</v>
      </c>
      <c r="J29" s="101">
        <v>100</v>
      </c>
      <c r="K29" s="101">
        <v>100</v>
      </c>
      <c r="L29" s="82">
        <v>100</v>
      </c>
      <c r="M29" s="101">
        <v>100</v>
      </c>
    </row>
    <row r="30" spans="1:13" x14ac:dyDescent="0.3">
      <c r="A30" s="26" t="s">
        <v>18</v>
      </c>
      <c r="B30" s="26">
        <v>3</v>
      </c>
      <c r="C30" s="26">
        <v>2001</v>
      </c>
      <c r="D30" s="25">
        <v>22.6</v>
      </c>
      <c r="E30" s="25">
        <v>23.3</v>
      </c>
      <c r="F30" s="75">
        <v>17.399999999999999</v>
      </c>
      <c r="G30" s="82">
        <v>1278</v>
      </c>
      <c r="H30">
        <v>811</v>
      </c>
      <c r="I30">
        <v>467</v>
      </c>
      <c r="J30" s="101">
        <v>100</v>
      </c>
      <c r="K30" s="101">
        <v>100</v>
      </c>
      <c r="L30" s="82">
        <v>100</v>
      </c>
      <c r="M30" s="101">
        <v>100</v>
      </c>
    </row>
    <row r="31" spans="1:13" ht="15" thickBot="1" x14ac:dyDescent="0.35">
      <c r="A31" s="78" t="s">
        <v>18</v>
      </c>
      <c r="B31" s="78">
        <v>4</v>
      </c>
      <c r="C31" s="78">
        <v>2005</v>
      </c>
      <c r="D31" s="76">
        <v>28.5</v>
      </c>
      <c r="E31" s="76">
        <v>0</v>
      </c>
      <c r="F31" s="87">
        <v>0</v>
      </c>
      <c r="G31" s="83">
        <v>800</v>
      </c>
      <c r="H31" s="39">
        <v>0</v>
      </c>
      <c r="I31" s="39">
        <v>800</v>
      </c>
      <c r="J31" s="76">
        <v>100</v>
      </c>
      <c r="K31" s="76">
        <v>100</v>
      </c>
      <c r="L31" s="83">
        <v>100</v>
      </c>
      <c r="M31" s="76">
        <v>100</v>
      </c>
    </row>
    <row r="32" spans="1:13" x14ac:dyDescent="0.3">
      <c r="A32" s="79" t="s">
        <v>35</v>
      </c>
      <c r="B32" s="79">
        <v>1</v>
      </c>
      <c r="C32" s="79">
        <v>1989</v>
      </c>
      <c r="D32" s="77">
        <v>12.3</v>
      </c>
      <c r="E32" s="77">
        <v>12.3</v>
      </c>
      <c r="F32" s="87">
        <v>0</v>
      </c>
      <c r="G32" s="83">
        <v>2100</v>
      </c>
      <c r="H32" s="37">
        <v>2100</v>
      </c>
      <c r="I32" s="37">
        <v>0</v>
      </c>
      <c r="J32" s="77">
        <v>100</v>
      </c>
      <c r="K32" s="77">
        <v>100</v>
      </c>
      <c r="L32" s="83">
        <v>100</v>
      </c>
      <c r="M32" s="77">
        <v>100</v>
      </c>
    </row>
    <row r="33" spans="1:13" x14ac:dyDescent="0.3">
      <c r="A33" s="26" t="s">
        <v>35</v>
      </c>
      <c r="B33" s="26">
        <v>2</v>
      </c>
      <c r="C33" s="26">
        <v>1993</v>
      </c>
      <c r="D33" s="25">
        <v>13.6</v>
      </c>
      <c r="E33" s="25">
        <v>14.9</v>
      </c>
      <c r="F33" s="75">
        <v>10.1</v>
      </c>
      <c r="G33" s="82">
        <v>2100</v>
      </c>
      <c r="H33">
        <v>1422</v>
      </c>
      <c r="I33">
        <v>678</v>
      </c>
      <c r="J33" s="101">
        <v>100</v>
      </c>
      <c r="K33" s="101">
        <v>100</v>
      </c>
      <c r="L33" s="82">
        <v>100</v>
      </c>
      <c r="M33" s="101">
        <v>100</v>
      </c>
    </row>
    <row r="34" spans="1:13" x14ac:dyDescent="0.3">
      <c r="A34" s="26" t="s">
        <v>35</v>
      </c>
      <c r="B34" s="26">
        <v>3</v>
      </c>
      <c r="C34" s="26">
        <v>2001</v>
      </c>
      <c r="D34" s="25">
        <v>19.5</v>
      </c>
      <c r="E34" s="25">
        <v>19.2</v>
      </c>
      <c r="F34" s="75">
        <v>15.9</v>
      </c>
      <c r="G34" s="82">
        <v>1422</v>
      </c>
      <c r="H34">
        <v>944</v>
      </c>
      <c r="I34">
        <v>478</v>
      </c>
      <c r="J34" s="101">
        <v>100</v>
      </c>
      <c r="K34" s="101">
        <v>100</v>
      </c>
      <c r="L34" s="82">
        <v>100</v>
      </c>
      <c r="M34" s="101">
        <v>100</v>
      </c>
    </row>
    <row r="35" spans="1:13" ht="15" thickBot="1" x14ac:dyDescent="0.35">
      <c r="A35" s="78" t="s">
        <v>35</v>
      </c>
      <c r="B35" s="78">
        <v>4</v>
      </c>
      <c r="C35" s="78">
        <v>2005</v>
      </c>
      <c r="D35" s="76">
        <v>17.399999999999999</v>
      </c>
      <c r="E35" s="76">
        <v>0</v>
      </c>
      <c r="F35" s="87">
        <v>20.100000000000001</v>
      </c>
      <c r="G35" s="83">
        <v>1888</v>
      </c>
      <c r="H35" s="39">
        <v>0</v>
      </c>
      <c r="I35" s="39">
        <v>944</v>
      </c>
      <c r="J35" s="76">
        <v>18.2</v>
      </c>
      <c r="K35" s="76">
        <v>20.2</v>
      </c>
      <c r="L35" s="83">
        <v>22</v>
      </c>
      <c r="M35" s="76">
        <v>922</v>
      </c>
    </row>
    <row r="36" spans="1:13" x14ac:dyDescent="0.3">
      <c r="A36" s="79" t="s">
        <v>19</v>
      </c>
      <c r="B36" s="79">
        <v>1</v>
      </c>
      <c r="C36" s="79">
        <v>1987</v>
      </c>
      <c r="D36" s="77">
        <v>10.3</v>
      </c>
      <c r="E36" s="77">
        <v>10.3</v>
      </c>
      <c r="F36" s="87">
        <v>0</v>
      </c>
      <c r="G36" s="83">
        <v>3356</v>
      </c>
      <c r="H36" s="37">
        <v>3356</v>
      </c>
      <c r="I36" s="37">
        <v>0</v>
      </c>
      <c r="J36" s="77">
        <v>100</v>
      </c>
      <c r="K36" s="77">
        <v>100</v>
      </c>
      <c r="L36" s="83">
        <v>100</v>
      </c>
      <c r="M36" s="77">
        <v>100</v>
      </c>
    </row>
    <row r="37" spans="1:13" x14ac:dyDescent="0.3">
      <c r="A37" s="26" t="s">
        <v>19</v>
      </c>
      <c r="B37" s="26">
        <v>2</v>
      </c>
      <c r="C37" s="26">
        <v>1993</v>
      </c>
      <c r="D37" s="25">
        <v>12.1</v>
      </c>
      <c r="E37" s="25">
        <v>13.6</v>
      </c>
      <c r="F37" s="75">
        <v>9.5</v>
      </c>
      <c r="G37" s="82">
        <v>3356</v>
      </c>
      <c r="H37">
        <v>1956</v>
      </c>
      <c r="I37">
        <v>1400</v>
      </c>
      <c r="J37" s="101">
        <v>100</v>
      </c>
      <c r="K37" s="101">
        <v>100</v>
      </c>
      <c r="L37" s="82">
        <v>100</v>
      </c>
      <c r="M37" s="101">
        <v>100</v>
      </c>
    </row>
    <row r="38" spans="1:13" x14ac:dyDescent="0.3">
      <c r="A38" s="26" t="s">
        <v>19</v>
      </c>
      <c r="B38" s="26">
        <v>3</v>
      </c>
      <c r="C38" s="26">
        <v>2001</v>
      </c>
      <c r="D38" s="25">
        <v>18</v>
      </c>
      <c r="E38" s="25">
        <v>18.399999999999999</v>
      </c>
      <c r="F38" s="75">
        <v>13</v>
      </c>
      <c r="G38" s="82">
        <v>2011</v>
      </c>
      <c r="H38">
        <v>1144</v>
      </c>
      <c r="I38">
        <v>811</v>
      </c>
      <c r="J38" s="101">
        <v>10.7</v>
      </c>
      <c r="K38" s="101">
        <v>100</v>
      </c>
      <c r="L38" s="82">
        <v>56</v>
      </c>
      <c r="M38" s="101">
        <v>100</v>
      </c>
    </row>
    <row r="39" spans="1:13" x14ac:dyDescent="0.3">
      <c r="A39" s="26" t="s">
        <v>19</v>
      </c>
      <c r="B39" s="26">
        <v>4</v>
      </c>
      <c r="C39" s="26">
        <v>2007</v>
      </c>
      <c r="D39" s="25">
        <v>24.5</v>
      </c>
      <c r="E39" s="25">
        <v>20.2</v>
      </c>
      <c r="F39" s="75">
        <v>18.3</v>
      </c>
      <c r="G39" s="82">
        <v>1211</v>
      </c>
      <c r="H39">
        <v>1078</v>
      </c>
      <c r="I39">
        <v>67</v>
      </c>
      <c r="J39" s="101">
        <v>14.5</v>
      </c>
      <c r="K39" s="101">
        <v>21.4</v>
      </c>
      <c r="L39" s="82">
        <v>33</v>
      </c>
      <c r="M39" s="101">
        <v>33</v>
      </c>
    </row>
    <row r="40" spans="1:13" x14ac:dyDescent="0.3">
      <c r="A40" s="26" t="s">
        <v>19</v>
      </c>
      <c r="B40" s="26">
        <v>5</v>
      </c>
      <c r="C40" s="26">
        <v>2010</v>
      </c>
      <c r="D40" s="25">
        <v>26.1</v>
      </c>
      <c r="E40" s="25">
        <v>20.9</v>
      </c>
      <c r="F40" s="75">
        <v>19</v>
      </c>
      <c r="G40" s="82">
        <v>1110</v>
      </c>
      <c r="H40">
        <v>1044</v>
      </c>
      <c r="I40">
        <v>33</v>
      </c>
      <c r="J40" s="101">
        <v>19</v>
      </c>
      <c r="K40" s="101">
        <v>100</v>
      </c>
      <c r="L40" s="82">
        <v>33</v>
      </c>
      <c r="M40" s="101">
        <v>100</v>
      </c>
    </row>
    <row r="41" spans="1:13" ht="15" thickBot="1" x14ac:dyDescent="0.35">
      <c r="A41" s="26" t="s">
        <v>19</v>
      </c>
      <c r="B41" s="26">
        <v>6</v>
      </c>
      <c r="C41" s="26">
        <v>2020</v>
      </c>
      <c r="D41" s="25">
        <v>28.5</v>
      </c>
      <c r="E41" s="25">
        <v>23.9</v>
      </c>
      <c r="F41" s="75">
        <v>17.100000000000001</v>
      </c>
      <c r="G41" s="82">
        <v>1088</v>
      </c>
      <c r="H41">
        <v>1000</v>
      </c>
      <c r="I41">
        <v>44</v>
      </c>
      <c r="J41" s="101">
        <v>13.9</v>
      </c>
      <c r="K41" s="76">
        <v>19.8</v>
      </c>
      <c r="L41" s="82">
        <v>22</v>
      </c>
      <c r="M41" s="76">
        <v>22</v>
      </c>
    </row>
    <row r="42" spans="1:13" x14ac:dyDescent="0.3">
      <c r="A42" s="79" t="s">
        <v>20</v>
      </c>
      <c r="B42" s="79">
        <v>1</v>
      </c>
      <c r="C42" s="79">
        <v>1987</v>
      </c>
      <c r="D42" s="77">
        <v>12.2</v>
      </c>
      <c r="E42" s="77">
        <v>12.2</v>
      </c>
      <c r="F42" s="87">
        <v>0</v>
      </c>
      <c r="G42" s="83">
        <v>1833</v>
      </c>
      <c r="H42" s="37">
        <v>1833</v>
      </c>
      <c r="I42" s="37">
        <v>0</v>
      </c>
      <c r="J42" s="77">
        <v>100</v>
      </c>
      <c r="K42" s="77">
        <v>100</v>
      </c>
      <c r="L42" s="83">
        <v>100</v>
      </c>
      <c r="M42" s="77">
        <v>100</v>
      </c>
    </row>
    <row r="43" spans="1:13" x14ac:dyDescent="0.3">
      <c r="A43" s="26" t="s">
        <v>20</v>
      </c>
      <c r="B43" s="26">
        <v>2</v>
      </c>
      <c r="C43" s="26">
        <v>1993</v>
      </c>
      <c r="D43" s="25">
        <v>15.8</v>
      </c>
      <c r="E43" s="25">
        <v>17.7</v>
      </c>
      <c r="F43" s="75">
        <v>11.9</v>
      </c>
      <c r="G43" s="82">
        <v>1833</v>
      </c>
      <c r="H43">
        <v>1144</v>
      </c>
      <c r="I43">
        <v>689</v>
      </c>
      <c r="J43" s="101">
        <v>100</v>
      </c>
      <c r="K43" s="101">
        <v>100</v>
      </c>
      <c r="L43" s="82">
        <v>100</v>
      </c>
      <c r="M43" s="101">
        <v>100</v>
      </c>
    </row>
    <row r="44" spans="1:13" x14ac:dyDescent="0.3">
      <c r="A44" s="26" t="s">
        <v>20</v>
      </c>
      <c r="B44" s="26">
        <v>3</v>
      </c>
      <c r="C44" s="26">
        <v>2002</v>
      </c>
      <c r="D44" s="25">
        <v>24.3</v>
      </c>
      <c r="E44" s="25">
        <v>23.5</v>
      </c>
      <c r="F44" s="75">
        <v>20</v>
      </c>
      <c r="G44" s="82">
        <v>1145</v>
      </c>
      <c r="H44">
        <v>778</v>
      </c>
      <c r="I44">
        <v>367</v>
      </c>
      <c r="J44" s="101">
        <v>100</v>
      </c>
      <c r="K44" s="101">
        <v>100</v>
      </c>
      <c r="L44" s="82">
        <v>100</v>
      </c>
      <c r="M44" s="101">
        <v>100</v>
      </c>
    </row>
    <row r="45" spans="1:13" x14ac:dyDescent="0.3">
      <c r="A45" s="26" t="s">
        <v>20</v>
      </c>
      <c r="B45" s="26">
        <v>4</v>
      </c>
      <c r="C45" s="26">
        <v>2007</v>
      </c>
      <c r="D45" s="25">
        <v>24.7</v>
      </c>
      <c r="E45" s="25">
        <v>26.4</v>
      </c>
      <c r="F45" s="75">
        <v>24.3</v>
      </c>
      <c r="G45" s="82">
        <v>1211</v>
      </c>
      <c r="H45">
        <v>344</v>
      </c>
      <c r="I45">
        <v>433</v>
      </c>
      <c r="J45" s="101">
        <v>23</v>
      </c>
      <c r="K45" s="101">
        <v>24.5</v>
      </c>
      <c r="L45" s="82">
        <v>56</v>
      </c>
      <c r="M45" s="101">
        <v>378</v>
      </c>
    </row>
    <row r="46" spans="1:13" x14ac:dyDescent="0.3">
      <c r="A46" s="26" t="s">
        <v>20</v>
      </c>
      <c r="B46" s="26">
        <v>5</v>
      </c>
      <c r="C46" s="26">
        <v>2010</v>
      </c>
      <c r="D46" s="25">
        <v>45.9</v>
      </c>
      <c r="E46" s="25">
        <v>28.3</v>
      </c>
      <c r="F46" s="75">
        <v>23.4</v>
      </c>
      <c r="G46" s="82">
        <v>366</v>
      </c>
      <c r="H46">
        <v>322</v>
      </c>
      <c r="I46">
        <v>22</v>
      </c>
      <c r="J46" s="101">
        <v>25.8</v>
      </c>
      <c r="K46" s="101">
        <v>20.8</v>
      </c>
      <c r="L46" s="82">
        <v>11</v>
      </c>
      <c r="M46" s="101">
        <v>11</v>
      </c>
    </row>
    <row r="47" spans="1:13" ht="15" thickBot="1" x14ac:dyDescent="0.35">
      <c r="A47" s="78" t="s">
        <v>20</v>
      </c>
      <c r="B47" s="78">
        <v>6</v>
      </c>
      <c r="C47" s="78">
        <v>2020</v>
      </c>
      <c r="D47" s="76">
        <v>50.7</v>
      </c>
      <c r="E47" s="76">
        <v>32.9</v>
      </c>
      <c r="F47" s="87">
        <v>27.5</v>
      </c>
      <c r="G47" s="83">
        <v>333</v>
      </c>
      <c r="H47" s="39">
        <v>311</v>
      </c>
      <c r="I47" s="39">
        <v>11</v>
      </c>
      <c r="J47" s="76">
        <v>100</v>
      </c>
      <c r="K47" s="76">
        <v>27.5</v>
      </c>
      <c r="L47" s="83">
        <v>100</v>
      </c>
      <c r="M47" s="76">
        <v>11</v>
      </c>
    </row>
    <row r="48" spans="1:13" x14ac:dyDescent="0.3">
      <c r="A48" s="26" t="s">
        <v>21</v>
      </c>
      <c r="B48" s="26">
        <v>1</v>
      </c>
      <c r="C48" s="26">
        <v>1987</v>
      </c>
      <c r="D48" s="25">
        <v>11.8</v>
      </c>
      <c r="E48" s="25">
        <v>11.8</v>
      </c>
      <c r="F48" s="75">
        <v>0</v>
      </c>
      <c r="G48" s="82">
        <v>1711</v>
      </c>
      <c r="H48">
        <v>1711</v>
      </c>
      <c r="I48">
        <v>0</v>
      </c>
      <c r="J48" s="101">
        <v>100</v>
      </c>
      <c r="K48" s="101">
        <v>100</v>
      </c>
      <c r="L48" s="82">
        <v>100</v>
      </c>
      <c r="M48" s="101">
        <v>100</v>
      </c>
    </row>
    <row r="49" spans="1:13" x14ac:dyDescent="0.3">
      <c r="A49" s="26" t="s">
        <v>21</v>
      </c>
      <c r="B49" s="26">
        <v>2</v>
      </c>
      <c r="C49" s="26">
        <v>1993</v>
      </c>
      <c r="D49" s="25">
        <v>14.8</v>
      </c>
      <c r="E49" s="25">
        <v>15.8</v>
      </c>
      <c r="F49" s="75">
        <v>11.7</v>
      </c>
      <c r="G49" s="82">
        <v>1734</v>
      </c>
      <c r="H49">
        <v>1267</v>
      </c>
      <c r="I49">
        <v>456</v>
      </c>
      <c r="J49" s="101">
        <v>2.5</v>
      </c>
      <c r="K49" s="101">
        <v>100</v>
      </c>
      <c r="L49" s="82">
        <v>11</v>
      </c>
      <c r="M49" s="101">
        <v>100</v>
      </c>
    </row>
    <row r="50" spans="1:13" x14ac:dyDescent="0.3">
      <c r="A50" s="26" t="s">
        <v>21</v>
      </c>
      <c r="B50" s="26">
        <v>3</v>
      </c>
      <c r="C50" s="26">
        <v>2002</v>
      </c>
      <c r="D50" s="25">
        <v>20.6</v>
      </c>
      <c r="E50" s="25">
        <v>20.3</v>
      </c>
      <c r="F50" s="75">
        <v>17.399999999999999</v>
      </c>
      <c r="G50" s="82">
        <v>1266</v>
      </c>
      <c r="H50">
        <v>822</v>
      </c>
      <c r="I50">
        <v>444</v>
      </c>
      <c r="J50" s="101">
        <v>100</v>
      </c>
      <c r="K50" s="101">
        <v>100</v>
      </c>
      <c r="L50" s="82">
        <v>100</v>
      </c>
      <c r="M50" s="101">
        <v>100</v>
      </c>
    </row>
    <row r="51" spans="1:13" x14ac:dyDescent="0.3">
      <c r="A51" s="26" t="s">
        <v>21</v>
      </c>
      <c r="B51" s="26">
        <v>4</v>
      </c>
      <c r="C51" s="26">
        <v>2007</v>
      </c>
      <c r="D51" s="25">
        <v>23.2</v>
      </c>
      <c r="E51" s="25">
        <v>22.1</v>
      </c>
      <c r="F51" s="75">
        <v>21.8</v>
      </c>
      <c r="G51" s="82">
        <v>1100</v>
      </c>
      <c r="H51">
        <v>544</v>
      </c>
      <c r="I51">
        <v>278</v>
      </c>
      <c r="J51" s="101">
        <v>48.9</v>
      </c>
      <c r="K51" s="101">
        <v>21.6</v>
      </c>
      <c r="L51" s="82">
        <v>100</v>
      </c>
      <c r="M51" s="101">
        <v>178</v>
      </c>
    </row>
    <row r="52" spans="1:13" x14ac:dyDescent="0.3">
      <c r="A52" s="26" t="s">
        <v>21</v>
      </c>
      <c r="B52" s="26">
        <v>5</v>
      </c>
      <c r="C52" s="26">
        <v>2010</v>
      </c>
      <c r="D52" s="25">
        <v>33.9</v>
      </c>
      <c r="E52" s="25">
        <v>23.3</v>
      </c>
      <c r="F52" s="75">
        <v>0</v>
      </c>
      <c r="G52" s="82">
        <v>544</v>
      </c>
      <c r="H52">
        <v>544</v>
      </c>
      <c r="I52">
        <v>0</v>
      </c>
      <c r="J52" s="101">
        <v>100</v>
      </c>
      <c r="K52" s="101">
        <v>100</v>
      </c>
      <c r="L52" s="82">
        <v>100</v>
      </c>
      <c r="M52" s="101">
        <v>100</v>
      </c>
    </row>
    <row r="53" spans="1:13" ht="15" thickBot="1" x14ac:dyDescent="0.35">
      <c r="A53" s="26" t="s">
        <v>21</v>
      </c>
      <c r="B53" s="26">
        <v>6</v>
      </c>
      <c r="C53" s="26">
        <v>2020</v>
      </c>
      <c r="D53" s="25">
        <v>36.799999999999997</v>
      </c>
      <c r="E53" s="25">
        <v>27.4</v>
      </c>
      <c r="F53" s="75">
        <v>0</v>
      </c>
      <c r="G53" s="82">
        <v>544</v>
      </c>
      <c r="H53">
        <v>544</v>
      </c>
      <c r="I53">
        <v>0</v>
      </c>
      <c r="J53" s="101">
        <v>100</v>
      </c>
      <c r="K53" s="76">
        <v>100</v>
      </c>
      <c r="L53" s="82">
        <v>100</v>
      </c>
      <c r="M53" s="76">
        <v>100</v>
      </c>
    </row>
    <row r="54" spans="1:13" x14ac:dyDescent="0.3">
      <c r="A54" s="79" t="s">
        <v>22</v>
      </c>
      <c r="B54" s="79">
        <v>1</v>
      </c>
      <c r="C54" s="79">
        <v>1987</v>
      </c>
      <c r="D54" s="77">
        <v>12.9</v>
      </c>
      <c r="E54" s="77">
        <v>12.9</v>
      </c>
      <c r="F54" s="87">
        <v>0</v>
      </c>
      <c r="G54" s="83">
        <v>2244</v>
      </c>
      <c r="H54" s="37">
        <v>2244</v>
      </c>
      <c r="I54" s="37">
        <v>0</v>
      </c>
      <c r="J54" s="77">
        <v>100</v>
      </c>
      <c r="K54" s="77">
        <v>100</v>
      </c>
      <c r="L54" s="83">
        <v>100</v>
      </c>
      <c r="M54" s="77">
        <v>100</v>
      </c>
    </row>
    <row r="55" spans="1:13" x14ac:dyDescent="0.3">
      <c r="A55" s="26" t="s">
        <v>22</v>
      </c>
      <c r="B55" s="26">
        <v>2</v>
      </c>
      <c r="C55" s="26">
        <v>1993</v>
      </c>
      <c r="D55" s="25">
        <v>14.6</v>
      </c>
      <c r="E55" s="25">
        <v>15.9</v>
      </c>
      <c r="F55" s="75">
        <v>11.8</v>
      </c>
      <c r="G55" s="82">
        <v>2245</v>
      </c>
      <c r="H55">
        <v>1489</v>
      </c>
      <c r="I55">
        <v>756</v>
      </c>
      <c r="J55" s="101">
        <v>100</v>
      </c>
      <c r="K55" s="101">
        <v>100</v>
      </c>
      <c r="L55" s="82">
        <v>100</v>
      </c>
      <c r="M55" s="101">
        <v>100</v>
      </c>
    </row>
    <row r="56" spans="1:13" x14ac:dyDescent="0.3">
      <c r="A56" s="26" t="s">
        <v>22</v>
      </c>
      <c r="B56" s="26">
        <v>3</v>
      </c>
      <c r="C56" s="26">
        <v>2002</v>
      </c>
      <c r="D56" s="25">
        <v>20.3</v>
      </c>
      <c r="E56" s="25">
        <v>19.600000000000001</v>
      </c>
      <c r="F56" s="75">
        <v>16</v>
      </c>
      <c r="G56" s="82">
        <v>1489</v>
      </c>
      <c r="H56">
        <v>989</v>
      </c>
      <c r="I56">
        <v>500</v>
      </c>
      <c r="J56" s="101">
        <v>100</v>
      </c>
      <c r="K56" s="101">
        <v>100</v>
      </c>
      <c r="L56" s="82">
        <v>100</v>
      </c>
      <c r="M56" s="101">
        <v>100</v>
      </c>
    </row>
    <row r="57" spans="1:13" ht="15" thickBot="1" x14ac:dyDescent="0.35">
      <c r="A57" s="78" t="s">
        <v>22</v>
      </c>
      <c r="B57" s="78">
        <v>4</v>
      </c>
      <c r="C57" s="78">
        <v>2005</v>
      </c>
      <c r="D57" s="76">
        <v>25.1</v>
      </c>
      <c r="E57" s="76">
        <v>0</v>
      </c>
      <c r="F57" s="87">
        <v>0</v>
      </c>
      <c r="G57" s="83">
        <v>967</v>
      </c>
      <c r="H57" s="39">
        <v>0</v>
      </c>
      <c r="I57" s="39">
        <v>967</v>
      </c>
      <c r="J57" s="76">
        <v>100</v>
      </c>
      <c r="K57" s="76">
        <v>100</v>
      </c>
      <c r="L57" s="83">
        <v>100</v>
      </c>
      <c r="M57" s="76">
        <v>100</v>
      </c>
    </row>
    <row r="58" spans="1:13" x14ac:dyDescent="0.3">
      <c r="A58" s="79" t="s">
        <v>23</v>
      </c>
      <c r="B58" s="79">
        <v>1</v>
      </c>
      <c r="C58" s="79">
        <v>1987</v>
      </c>
      <c r="D58" s="77">
        <v>12.3</v>
      </c>
      <c r="E58" s="77">
        <v>12.3</v>
      </c>
      <c r="F58" s="87">
        <v>0</v>
      </c>
      <c r="G58" s="83">
        <v>2400</v>
      </c>
      <c r="H58" s="37">
        <v>2400</v>
      </c>
      <c r="I58" s="37">
        <v>0</v>
      </c>
      <c r="J58" s="77">
        <v>100</v>
      </c>
      <c r="K58" s="77">
        <v>100</v>
      </c>
      <c r="L58" s="83">
        <v>100</v>
      </c>
      <c r="M58" s="77">
        <v>100</v>
      </c>
    </row>
    <row r="59" spans="1:13" x14ac:dyDescent="0.3">
      <c r="A59" s="26" t="s">
        <v>23</v>
      </c>
      <c r="B59" s="26">
        <v>2</v>
      </c>
      <c r="C59" s="26">
        <v>1993</v>
      </c>
      <c r="D59" s="25">
        <v>14</v>
      </c>
      <c r="E59" s="25">
        <v>15.8</v>
      </c>
      <c r="F59" s="75">
        <v>11.3</v>
      </c>
      <c r="G59" s="82">
        <v>2467</v>
      </c>
      <c r="H59">
        <v>1456</v>
      </c>
      <c r="I59">
        <v>944</v>
      </c>
      <c r="J59" s="101">
        <v>5.5</v>
      </c>
      <c r="K59" s="101">
        <v>100</v>
      </c>
      <c r="L59" s="82">
        <v>67</v>
      </c>
      <c r="M59" s="101">
        <v>100</v>
      </c>
    </row>
    <row r="60" spans="1:13" x14ac:dyDescent="0.3">
      <c r="A60" s="26" t="s">
        <v>23</v>
      </c>
      <c r="B60" s="26">
        <v>3</v>
      </c>
      <c r="C60" s="26">
        <v>2002</v>
      </c>
      <c r="D60" s="25">
        <v>20.6</v>
      </c>
      <c r="E60" s="25">
        <v>20</v>
      </c>
      <c r="F60" s="75">
        <v>15.4</v>
      </c>
      <c r="G60" s="82">
        <v>1455</v>
      </c>
      <c r="H60">
        <v>933</v>
      </c>
      <c r="I60">
        <v>522</v>
      </c>
      <c r="J60" s="101">
        <v>100</v>
      </c>
      <c r="K60" s="101">
        <v>100</v>
      </c>
      <c r="L60" s="82">
        <v>100</v>
      </c>
      <c r="M60" s="101">
        <v>100</v>
      </c>
    </row>
    <row r="61" spans="1:13" ht="15" thickBot="1" x14ac:dyDescent="0.35">
      <c r="A61" s="78" t="s">
        <v>23</v>
      </c>
      <c r="B61" s="78">
        <v>4</v>
      </c>
      <c r="C61" s="78">
        <v>2005</v>
      </c>
      <c r="D61" s="76">
        <v>26</v>
      </c>
      <c r="E61" s="76">
        <v>0</v>
      </c>
      <c r="F61" s="87">
        <v>0</v>
      </c>
      <c r="G61" s="83">
        <v>889</v>
      </c>
      <c r="H61" s="39">
        <v>0</v>
      </c>
      <c r="I61" s="39">
        <v>889</v>
      </c>
      <c r="J61" s="76">
        <v>100</v>
      </c>
      <c r="K61" s="76">
        <v>100</v>
      </c>
      <c r="L61" s="83">
        <v>100</v>
      </c>
      <c r="M61" s="76">
        <v>100</v>
      </c>
    </row>
    <row r="62" spans="1:13" x14ac:dyDescent="0.3">
      <c r="A62" s="79" t="s">
        <v>24</v>
      </c>
      <c r="B62" s="79">
        <v>1</v>
      </c>
      <c r="C62" s="79">
        <v>1987</v>
      </c>
      <c r="D62" s="77">
        <v>12.8</v>
      </c>
      <c r="E62" s="77">
        <v>12.8</v>
      </c>
      <c r="F62" s="87">
        <v>0</v>
      </c>
      <c r="G62" s="83">
        <v>1700</v>
      </c>
      <c r="H62" s="37">
        <v>1700</v>
      </c>
      <c r="I62" s="37">
        <v>0</v>
      </c>
      <c r="J62" s="77">
        <v>100</v>
      </c>
      <c r="K62" s="77">
        <v>100</v>
      </c>
      <c r="L62" s="83">
        <v>100</v>
      </c>
      <c r="M62" s="77">
        <v>100</v>
      </c>
    </row>
    <row r="63" spans="1:13" x14ac:dyDescent="0.3">
      <c r="A63" s="26" t="s">
        <v>24</v>
      </c>
      <c r="B63" s="26">
        <v>2</v>
      </c>
      <c r="C63" s="26">
        <v>1993</v>
      </c>
      <c r="D63" s="25">
        <v>15.2</v>
      </c>
      <c r="E63" s="25">
        <v>16.399999999999999</v>
      </c>
      <c r="F63" s="75">
        <v>11.5</v>
      </c>
      <c r="G63" s="82">
        <v>1711</v>
      </c>
      <c r="H63">
        <v>1256</v>
      </c>
      <c r="I63">
        <v>444</v>
      </c>
      <c r="J63" s="101">
        <v>5.9</v>
      </c>
      <c r="K63" s="101">
        <v>100</v>
      </c>
      <c r="L63" s="82">
        <v>11</v>
      </c>
      <c r="M63" s="101">
        <v>100</v>
      </c>
    </row>
    <row r="64" spans="1:13" x14ac:dyDescent="0.3">
      <c r="A64" s="26" t="s">
        <v>24</v>
      </c>
      <c r="B64" s="26">
        <v>3</v>
      </c>
      <c r="C64" s="26">
        <v>2002</v>
      </c>
      <c r="D64" s="25">
        <v>20.6</v>
      </c>
      <c r="E64" s="25">
        <v>21.7</v>
      </c>
      <c r="F64" s="75">
        <v>16</v>
      </c>
      <c r="G64" s="82">
        <v>1266</v>
      </c>
      <c r="H64">
        <v>722</v>
      </c>
      <c r="I64">
        <v>533</v>
      </c>
      <c r="J64" s="101">
        <v>5</v>
      </c>
      <c r="K64" s="101">
        <v>100</v>
      </c>
      <c r="L64" s="82">
        <v>11</v>
      </c>
      <c r="M64" s="101">
        <v>100</v>
      </c>
    </row>
    <row r="65" spans="1:13" ht="15" thickBot="1" x14ac:dyDescent="0.35">
      <c r="A65" s="78" t="s">
        <v>24</v>
      </c>
      <c r="B65" s="78">
        <v>4</v>
      </c>
      <c r="C65" s="78">
        <v>2005</v>
      </c>
      <c r="D65" s="76">
        <v>27.2</v>
      </c>
      <c r="E65" s="76">
        <v>0</v>
      </c>
      <c r="F65" s="87">
        <v>0</v>
      </c>
      <c r="G65" s="83">
        <v>722</v>
      </c>
      <c r="H65" s="39">
        <v>0</v>
      </c>
      <c r="I65" s="39">
        <v>722</v>
      </c>
      <c r="J65" s="76">
        <v>100</v>
      </c>
      <c r="K65" s="76">
        <v>100</v>
      </c>
      <c r="L65" s="83">
        <v>100</v>
      </c>
      <c r="M65" s="76">
        <v>100</v>
      </c>
    </row>
    <row r="66" spans="1:13" x14ac:dyDescent="0.3">
      <c r="A66" s="79" t="s">
        <v>25</v>
      </c>
      <c r="B66" s="79">
        <v>1</v>
      </c>
      <c r="C66" s="79">
        <v>1987</v>
      </c>
      <c r="D66" s="77">
        <v>11.9</v>
      </c>
      <c r="E66" s="77">
        <v>11.9</v>
      </c>
      <c r="F66" s="87">
        <v>0</v>
      </c>
      <c r="G66" s="83">
        <v>2644</v>
      </c>
      <c r="H66" s="37">
        <v>2644</v>
      </c>
      <c r="I66" s="37">
        <v>0</v>
      </c>
      <c r="J66" s="77">
        <v>100</v>
      </c>
      <c r="K66" s="77">
        <v>100</v>
      </c>
      <c r="L66" s="83">
        <v>100</v>
      </c>
      <c r="M66" s="77">
        <v>100</v>
      </c>
    </row>
    <row r="67" spans="1:13" x14ac:dyDescent="0.3">
      <c r="A67" s="26" t="s">
        <v>25</v>
      </c>
      <c r="B67" s="26">
        <v>2</v>
      </c>
      <c r="C67" s="26">
        <v>1993</v>
      </c>
      <c r="D67" s="25">
        <v>13.6</v>
      </c>
      <c r="E67" s="25">
        <v>14.6</v>
      </c>
      <c r="F67" s="75">
        <v>11.3</v>
      </c>
      <c r="G67" s="82">
        <v>2688</v>
      </c>
      <c r="H67">
        <v>1822</v>
      </c>
      <c r="I67">
        <v>822</v>
      </c>
      <c r="J67" s="101">
        <v>5.3</v>
      </c>
      <c r="K67" s="101">
        <v>100</v>
      </c>
      <c r="L67" s="82">
        <v>44</v>
      </c>
      <c r="M67" s="101">
        <v>100</v>
      </c>
    </row>
    <row r="68" spans="1:13" x14ac:dyDescent="0.3">
      <c r="A68" s="26" t="s">
        <v>25</v>
      </c>
      <c r="B68" s="26">
        <v>3</v>
      </c>
      <c r="C68" s="26">
        <v>2002</v>
      </c>
      <c r="D68" s="25">
        <v>18.2</v>
      </c>
      <c r="E68" s="25">
        <v>19.3</v>
      </c>
      <c r="F68" s="75">
        <v>13.7</v>
      </c>
      <c r="G68" s="82">
        <v>1879</v>
      </c>
      <c r="H68">
        <v>956</v>
      </c>
      <c r="I68">
        <v>867</v>
      </c>
      <c r="J68" s="101">
        <v>12.1</v>
      </c>
      <c r="K68" s="101">
        <v>100</v>
      </c>
      <c r="L68" s="82">
        <v>56</v>
      </c>
      <c r="M68" s="101">
        <v>100</v>
      </c>
    </row>
    <row r="69" spans="1:13" x14ac:dyDescent="0.3">
      <c r="A69" s="26" t="s">
        <v>25</v>
      </c>
      <c r="B69" s="26">
        <v>4</v>
      </c>
      <c r="C69" s="26">
        <v>2007</v>
      </c>
      <c r="D69" s="25">
        <v>20.9</v>
      </c>
      <c r="E69" s="25">
        <v>20.7</v>
      </c>
      <c r="F69" s="75">
        <v>20.2</v>
      </c>
      <c r="G69" s="82">
        <v>1523</v>
      </c>
      <c r="H69">
        <v>389</v>
      </c>
      <c r="I69">
        <v>567</v>
      </c>
      <c r="J69" s="101">
        <v>19.2</v>
      </c>
      <c r="K69" s="101">
        <v>20.7</v>
      </c>
      <c r="L69" s="82">
        <v>189</v>
      </c>
      <c r="M69" s="101">
        <v>378</v>
      </c>
    </row>
    <row r="70" spans="1:13" x14ac:dyDescent="0.3">
      <c r="A70" s="26" t="s">
        <v>25</v>
      </c>
      <c r="B70" s="26">
        <v>5</v>
      </c>
      <c r="C70" s="26">
        <v>2010</v>
      </c>
      <c r="D70" s="25">
        <v>29.1</v>
      </c>
      <c r="E70" s="25">
        <v>21.5</v>
      </c>
      <c r="F70" s="75">
        <v>20</v>
      </c>
      <c r="G70" s="82">
        <v>1065</v>
      </c>
      <c r="H70">
        <v>729</v>
      </c>
      <c r="I70">
        <v>168</v>
      </c>
      <c r="J70" s="101">
        <v>18.899999999999999</v>
      </c>
      <c r="K70" s="101">
        <v>20.9</v>
      </c>
      <c r="L70" s="82">
        <v>84</v>
      </c>
      <c r="M70" s="101">
        <v>84</v>
      </c>
    </row>
    <row r="71" spans="1:13" ht="15" thickBot="1" x14ac:dyDescent="0.35">
      <c r="A71" s="78" t="s">
        <v>25</v>
      </c>
      <c r="B71" s="78">
        <v>6</v>
      </c>
      <c r="C71" s="78">
        <v>2020</v>
      </c>
      <c r="D71" s="76">
        <v>31.6</v>
      </c>
      <c r="E71" s="76">
        <v>25.4</v>
      </c>
      <c r="F71" s="87">
        <v>20.6</v>
      </c>
      <c r="G71" s="83">
        <v>981</v>
      </c>
      <c r="H71" s="39">
        <v>477</v>
      </c>
      <c r="I71" s="39">
        <v>252</v>
      </c>
      <c r="J71" s="76">
        <v>100</v>
      </c>
      <c r="K71" s="76">
        <v>20.6</v>
      </c>
      <c r="L71" s="83">
        <v>100</v>
      </c>
      <c r="M71" s="76">
        <v>252</v>
      </c>
    </row>
    <row r="72" spans="1:13" x14ac:dyDescent="0.3">
      <c r="A72" s="79" t="s">
        <v>26</v>
      </c>
      <c r="B72" s="79">
        <v>1</v>
      </c>
      <c r="C72" s="79">
        <v>1987</v>
      </c>
      <c r="D72" s="77">
        <v>10.4</v>
      </c>
      <c r="E72" s="77">
        <v>10.4</v>
      </c>
      <c r="F72" s="87">
        <v>0</v>
      </c>
      <c r="G72" s="83">
        <v>2900</v>
      </c>
      <c r="H72" s="37">
        <v>2900</v>
      </c>
      <c r="I72" s="37">
        <v>0</v>
      </c>
      <c r="J72" s="77">
        <v>100</v>
      </c>
      <c r="K72" s="77">
        <v>100</v>
      </c>
      <c r="L72" s="83">
        <v>100</v>
      </c>
      <c r="M72" s="77">
        <v>100</v>
      </c>
    </row>
    <row r="73" spans="1:13" x14ac:dyDescent="0.3">
      <c r="A73" s="26" t="s">
        <v>26</v>
      </c>
      <c r="B73" s="26">
        <v>2</v>
      </c>
      <c r="C73" s="26">
        <v>1993</v>
      </c>
      <c r="D73" s="25">
        <v>12.3</v>
      </c>
      <c r="E73" s="25">
        <v>13.3</v>
      </c>
      <c r="F73" s="75">
        <v>9.9</v>
      </c>
      <c r="G73" s="82">
        <v>2911</v>
      </c>
      <c r="H73">
        <v>1933</v>
      </c>
      <c r="I73">
        <v>967</v>
      </c>
      <c r="J73" s="101">
        <v>4.0999999999999996</v>
      </c>
      <c r="K73" s="101">
        <v>100</v>
      </c>
      <c r="L73" s="82">
        <v>11</v>
      </c>
      <c r="M73" s="101">
        <v>100</v>
      </c>
    </row>
    <row r="74" spans="1:13" x14ac:dyDescent="0.3">
      <c r="A74" s="26" t="s">
        <v>26</v>
      </c>
      <c r="B74" s="26">
        <v>3</v>
      </c>
      <c r="C74" s="26">
        <v>2002</v>
      </c>
      <c r="D74" s="25">
        <v>16.8</v>
      </c>
      <c r="E74" s="25">
        <v>17.100000000000001</v>
      </c>
      <c r="F74" s="75">
        <v>13.4</v>
      </c>
      <c r="G74" s="82">
        <v>2011</v>
      </c>
      <c r="H74">
        <v>1111</v>
      </c>
      <c r="I74">
        <v>822</v>
      </c>
      <c r="J74" s="101">
        <v>11.5</v>
      </c>
      <c r="K74" s="101">
        <v>100</v>
      </c>
      <c r="L74" s="82">
        <v>78</v>
      </c>
      <c r="M74" s="101">
        <v>100</v>
      </c>
    </row>
    <row r="75" spans="1:13" x14ac:dyDescent="0.3">
      <c r="A75" s="26" t="s">
        <v>26</v>
      </c>
      <c r="B75" s="26">
        <v>4</v>
      </c>
      <c r="C75" s="26">
        <v>2007</v>
      </c>
      <c r="D75" s="25">
        <v>21.8</v>
      </c>
      <c r="E75" s="25">
        <v>19.100000000000001</v>
      </c>
      <c r="F75" s="75">
        <v>17.8</v>
      </c>
      <c r="G75" s="82">
        <v>1344</v>
      </c>
      <c r="H75">
        <v>878</v>
      </c>
      <c r="I75">
        <v>233</v>
      </c>
      <c r="J75" s="101">
        <v>32.299999999999997</v>
      </c>
      <c r="K75" s="101">
        <v>18.5</v>
      </c>
      <c r="L75" s="82">
        <v>55</v>
      </c>
      <c r="M75" s="101">
        <v>178</v>
      </c>
    </row>
    <row r="76" spans="1:13" x14ac:dyDescent="0.3">
      <c r="A76" s="26" t="s">
        <v>26</v>
      </c>
      <c r="B76" s="26">
        <v>5</v>
      </c>
      <c r="C76" s="26">
        <v>2010</v>
      </c>
      <c r="D76" s="25">
        <v>27</v>
      </c>
      <c r="E76" s="25">
        <v>20.100000000000001</v>
      </c>
      <c r="F76" s="75">
        <v>18.8</v>
      </c>
      <c r="G76" s="82">
        <v>921</v>
      </c>
      <c r="H76">
        <v>833</v>
      </c>
      <c r="I76">
        <v>44</v>
      </c>
      <c r="J76" s="101">
        <v>17.399999999999999</v>
      </c>
      <c r="K76" s="101">
        <v>22.2</v>
      </c>
      <c r="L76" s="82">
        <v>33</v>
      </c>
      <c r="M76" s="101">
        <v>11</v>
      </c>
    </row>
    <row r="77" spans="1:13" ht="15" thickBot="1" x14ac:dyDescent="0.35">
      <c r="A77" s="78" t="s">
        <v>26</v>
      </c>
      <c r="B77" s="78">
        <v>6</v>
      </c>
      <c r="C77" s="78">
        <v>2020</v>
      </c>
      <c r="D77" s="76">
        <v>28</v>
      </c>
      <c r="E77" s="76">
        <v>24</v>
      </c>
      <c r="F77" s="87">
        <v>18.8</v>
      </c>
      <c r="G77" s="83">
        <v>989</v>
      </c>
      <c r="H77" s="39">
        <v>678</v>
      </c>
      <c r="I77" s="39">
        <v>156</v>
      </c>
      <c r="J77" s="76">
        <v>18.8</v>
      </c>
      <c r="K77" s="76">
        <v>19</v>
      </c>
      <c r="L77" s="83">
        <v>144</v>
      </c>
      <c r="M77" s="76">
        <v>11</v>
      </c>
    </row>
    <row r="78" spans="1:13" x14ac:dyDescent="0.3">
      <c r="A78" s="79" t="s">
        <v>27</v>
      </c>
      <c r="B78" s="79">
        <v>1</v>
      </c>
      <c r="C78" s="79">
        <v>1987</v>
      </c>
      <c r="D78" s="77">
        <v>13.4</v>
      </c>
      <c r="E78" s="77">
        <v>13.4</v>
      </c>
      <c r="F78" s="87">
        <v>0</v>
      </c>
      <c r="G78" s="83">
        <v>2078</v>
      </c>
      <c r="H78" s="37">
        <v>2078</v>
      </c>
      <c r="I78" s="37">
        <v>0</v>
      </c>
      <c r="J78" s="77">
        <v>100</v>
      </c>
      <c r="K78" s="77">
        <v>100</v>
      </c>
      <c r="L78" s="83">
        <v>100</v>
      </c>
      <c r="M78" s="77">
        <v>100</v>
      </c>
    </row>
    <row r="79" spans="1:13" x14ac:dyDescent="0.3">
      <c r="A79" s="26" t="s">
        <v>27</v>
      </c>
      <c r="B79" s="26">
        <v>2</v>
      </c>
      <c r="C79" s="26">
        <v>1993</v>
      </c>
      <c r="D79" s="25">
        <v>15.1</v>
      </c>
      <c r="E79" s="25">
        <v>16.100000000000001</v>
      </c>
      <c r="F79" s="75">
        <v>12.4</v>
      </c>
      <c r="G79" s="82">
        <v>2089</v>
      </c>
      <c r="H79">
        <v>1500</v>
      </c>
      <c r="I79">
        <v>578</v>
      </c>
      <c r="J79" s="101">
        <v>7.1</v>
      </c>
      <c r="K79" s="101">
        <v>100</v>
      </c>
      <c r="L79" s="82">
        <v>11</v>
      </c>
      <c r="M79" s="101">
        <v>100</v>
      </c>
    </row>
    <row r="80" spans="1:13" x14ac:dyDescent="0.3">
      <c r="A80" s="26" t="s">
        <v>27</v>
      </c>
      <c r="B80" s="26">
        <v>3</v>
      </c>
      <c r="C80" s="26">
        <v>2002</v>
      </c>
      <c r="D80" s="25">
        <v>20.399999999999999</v>
      </c>
      <c r="E80" s="25">
        <v>21.3</v>
      </c>
      <c r="F80" s="75">
        <v>15.4</v>
      </c>
      <c r="G80" s="82">
        <v>1500</v>
      </c>
      <c r="H80">
        <v>822</v>
      </c>
      <c r="I80">
        <v>678</v>
      </c>
      <c r="J80" s="101">
        <v>100</v>
      </c>
      <c r="K80" s="101">
        <v>100</v>
      </c>
      <c r="L80" s="82">
        <v>100</v>
      </c>
      <c r="M80" s="101">
        <v>100</v>
      </c>
    </row>
    <row r="81" spans="1:13" ht="15" thickBot="1" x14ac:dyDescent="0.35">
      <c r="A81" s="78" t="s">
        <v>27</v>
      </c>
      <c r="B81" s="78">
        <v>4</v>
      </c>
      <c r="C81" s="78">
        <v>2005</v>
      </c>
      <c r="D81" s="76">
        <v>27.6</v>
      </c>
      <c r="E81" s="76">
        <v>0</v>
      </c>
      <c r="F81" s="87">
        <v>0</v>
      </c>
      <c r="G81" s="83">
        <v>822</v>
      </c>
      <c r="H81" s="39">
        <v>0</v>
      </c>
      <c r="I81" s="39">
        <v>822</v>
      </c>
      <c r="J81" s="76">
        <v>100</v>
      </c>
      <c r="K81" s="76">
        <v>100</v>
      </c>
      <c r="L81" s="83">
        <v>100</v>
      </c>
      <c r="M81" s="76">
        <v>100</v>
      </c>
    </row>
    <row r="82" spans="1:13" x14ac:dyDescent="0.3">
      <c r="A82" s="79" t="s">
        <v>28</v>
      </c>
      <c r="B82" s="79">
        <v>1</v>
      </c>
      <c r="C82" s="79">
        <v>1987</v>
      </c>
      <c r="D82" s="77">
        <v>13</v>
      </c>
      <c r="E82" s="77">
        <v>13</v>
      </c>
      <c r="F82" s="87">
        <v>0</v>
      </c>
      <c r="G82" s="83">
        <v>2022</v>
      </c>
      <c r="H82" s="37">
        <v>2022</v>
      </c>
      <c r="I82" s="37">
        <v>0</v>
      </c>
      <c r="J82" s="77">
        <v>100</v>
      </c>
      <c r="K82" s="77">
        <v>100</v>
      </c>
      <c r="L82" s="83">
        <v>100</v>
      </c>
      <c r="M82" s="77">
        <v>100</v>
      </c>
    </row>
    <row r="83" spans="1:13" x14ac:dyDescent="0.3">
      <c r="A83" s="26" t="s">
        <v>28</v>
      </c>
      <c r="B83" s="26">
        <v>2</v>
      </c>
      <c r="C83" s="26">
        <v>1993</v>
      </c>
      <c r="D83" s="25">
        <v>15.9</v>
      </c>
      <c r="E83" s="25">
        <v>17.2</v>
      </c>
      <c r="F83" s="75">
        <v>13.3</v>
      </c>
      <c r="G83" s="82">
        <v>2066</v>
      </c>
      <c r="H83">
        <v>1400</v>
      </c>
      <c r="I83">
        <v>622</v>
      </c>
      <c r="J83" s="101">
        <v>5.5</v>
      </c>
      <c r="K83" s="101">
        <v>100</v>
      </c>
      <c r="L83" s="82">
        <v>44</v>
      </c>
      <c r="M83" s="101">
        <v>100</v>
      </c>
    </row>
    <row r="84" spans="1:13" x14ac:dyDescent="0.3">
      <c r="A84" s="26" t="s">
        <v>28</v>
      </c>
      <c r="B84" s="26">
        <v>3</v>
      </c>
      <c r="C84" s="26">
        <v>2002</v>
      </c>
      <c r="D84" s="25">
        <v>22.5</v>
      </c>
      <c r="E84" s="25">
        <v>24.9</v>
      </c>
      <c r="F84" s="75">
        <v>16.399999999999999</v>
      </c>
      <c r="G84" s="82">
        <v>1444</v>
      </c>
      <c r="H84">
        <v>689</v>
      </c>
      <c r="I84">
        <v>711</v>
      </c>
      <c r="J84" s="101">
        <v>13.5</v>
      </c>
      <c r="K84" s="101">
        <v>100</v>
      </c>
      <c r="L84" s="82">
        <v>44</v>
      </c>
      <c r="M84" s="101">
        <v>100</v>
      </c>
    </row>
    <row r="85" spans="1:13" ht="15" thickBot="1" x14ac:dyDescent="0.35">
      <c r="A85" s="78" t="s">
        <v>28</v>
      </c>
      <c r="B85" s="78">
        <v>4</v>
      </c>
      <c r="C85" s="78">
        <v>2007</v>
      </c>
      <c r="D85" s="76">
        <v>23.9</v>
      </c>
      <c r="E85" s="76">
        <v>28</v>
      </c>
      <c r="F85" s="87">
        <v>24.7</v>
      </c>
      <c r="G85" s="83">
        <v>1289</v>
      </c>
      <c r="H85" s="39">
        <v>89</v>
      </c>
      <c r="I85" s="39">
        <v>600</v>
      </c>
      <c r="J85" s="76">
        <v>100</v>
      </c>
      <c r="K85" s="76">
        <v>24.7</v>
      </c>
      <c r="L85" s="83">
        <v>100</v>
      </c>
      <c r="M85" s="76">
        <v>600</v>
      </c>
    </row>
    <row r="86" spans="1:13" x14ac:dyDescent="0.3">
      <c r="A86" s="79" t="s">
        <v>30</v>
      </c>
      <c r="B86" s="79">
        <v>1</v>
      </c>
      <c r="C86" s="79">
        <v>1987</v>
      </c>
      <c r="D86" s="77">
        <v>12.5</v>
      </c>
      <c r="E86" s="77">
        <v>12.5</v>
      </c>
      <c r="F86" s="87">
        <v>0</v>
      </c>
      <c r="G86" s="83">
        <v>2511</v>
      </c>
      <c r="H86" s="37">
        <v>2511</v>
      </c>
      <c r="I86" s="37">
        <v>0</v>
      </c>
      <c r="J86" s="77">
        <v>100</v>
      </c>
      <c r="K86" s="77">
        <v>100</v>
      </c>
      <c r="L86" s="83">
        <v>100</v>
      </c>
      <c r="M86" s="77">
        <v>100</v>
      </c>
    </row>
    <row r="87" spans="1:13" x14ac:dyDescent="0.3">
      <c r="A87" s="26" t="s">
        <v>30</v>
      </c>
      <c r="B87" s="26">
        <v>2</v>
      </c>
      <c r="C87" s="26">
        <v>1993</v>
      </c>
      <c r="D87" s="25">
        <v>14.2</v>
      </c>
      <c r="E87" s="25">
        <v>15.2</v>
      </c>
      <c r="F87" s="75">
        <v>11.7</v>
      </c>
      <c r="G87" s="82">
        <v>2522</v>
      </c>
      <c r="H87">
        <v>1700</v>
      </c>
      <c r="I87">
        <v>811</v>
      </c>
      <c r="J87" s="101">
        <v>5.5</v>
      </c>
      <c r="K87" s="101">
        <v>100</v>
      </c>
      <c r="L87" s="82">
        <v>11</v>
      </c>
      <c r="M87" s="101">
        <v>100</v>
      </c>
    </row>
    <row r="88" spans="1:13" x14ac:dyDescent="0.3">
      <c r="A88" s="26" t="s">
        <v>30</v>
      </c>
      <c r="B88" s="26">
        <v>3</v>
      </c>
      <c r="C88" s="26">
        <v>2002</v>
      </c>
      <c r="D88" s="25">
        <v>19.3</v>
      </c>
      <c r="E88" s="25">
        <v>19.7</v>
      </c>
      <c r="F88" s="75">
        <v>14.1</v>
      </c>
      <c r="G88" s="82">
        <v>1700</v>
      </c>
      <c r="H88">
        <v>956</v>
      </c>
      <c r="I88">
        <v>744</v>
      </c>
      <c r="J88" s="101">
        <v>100</v>
      </c>
      <c r="K88" s="101">
        <v>100</v>
      </c>
      <c r="L88" s="82">
        <v>100</v>
      </c>
      <c r="M88" s="101">
        <v>100</v>
      </c>
    </row>
    <row r="89" spans="1:13" x14ac:dyDescent="0.3">
      <c r="A89" s="26" t="s">
        <v>30</v>
      </c>
      <c r="B89" s="26">
        <v>4</v>
      </c>
      <c r="C89" s="26">
        <v>2007</v>
      </c>
      <c r="D89" s="25">
        <v>25.2</v>
      </c>
      <c r="E89" s="25">
        <v>21.7</v>
      </c>
      <c r="F89" s="75">
        <v>20.9</v>
      </c>
      <c r="G89" s="82">
        <v>1112</v>
      </c>
      <c r="H89">
        <v>800</v>
      </c>
      <c r="I89">
        <v>156</v>
      </c>
      <c r="J89" s="101">
        <v>32.299999999999997</v>
      </c>
      <c r="K89" s="101">
        <v>22.9</v>
      </c>
      <c r="L89" s="82">
        <v>78</v>
      </c>
      <c r="M89" s="101">
        <v>78</v>
      </c>
    </row>
    <row r="90" spans="1:13" x14ac:dyDescent="0.3">
      <c r="A90" s="26" t="s">
        <v>30</v>
      </c>
      <c r="B90" s="26">
        <v>5</v>
      </c>
      <c r="C90" s="26">
        <v>2010</v>
      </c>
      <c r="D90" s="25">
        <v>30.4</v>
      </c>
      <c r="E90" s="25">
        <v>22.7</v>
      </c>
      <c r="F90" s="75">
        <v>0</v>
      </c>
      <c r="G90" s="82">
        <v>800</v>
      </c>
      <c r="H90">
        <v>800</v>
      </c>
      <c r="I90">
        <v>0</v>
      </c>
      <c r="J90" s="101">
        <v>100</v>
      </c>
      <c r="K90" s="101">
        <v>100</v>
      </c>
      <c r="L90" s="82">
        <v>100</v>
      </c>
      <c r="M90" s="101">
        <v>100</v>
      </c>
    </row>
    <row r="91" spans="1:13" ht="15" thickBot="1" x14ac:dyDescent="0.35">
      <c r="A91" s="78" t="s">
        <v>30</v>
      </c>
      <c r="B91" s="78">
        <v>6</v>
      </c>
      <c r="C91" s="78">
        <v>2020</v>
      </c>
      <c r="D91" s="76">
        <v>32.5</v>
      </c>
      <c r="E91" s="76">
        <v>26.3</v>
      </c>
      <c r="F91" s="87">
        <v>18.3</v>
      </c>
      <c r="G91" s="83">
        <v>822</v>
      </c>
      <c r="H91" s="39">
        <v>778</v>
      </c>
      <c r="I91" s="39">
        <v>22</v>
      </c>
      <c r="J91" s="76">
        <v>18.3</v>
      </c>
      <c r="K91" s="76">
        <v>100</v>
      </c>
      <c r="L91" s="83">
        <v>22</v>
      </c>
      <c r="M91" s="76">
        <v>100</v>
      </c>
    </row>
    <row r="92" spans="1:13" x14ac:dyDescent="0.3">
      <c r="A92" s="79" t="s">
        <v>31</v>
      </c>
      <c r="B92" s="79">
        <v>1</v>
      </c>
      <c r="C92" s="79">
        <v>1987</v>
      </c>
      <c r="D92" s="77">
        <v>12.6</v>
      </c>
      <c r="E92" s="77">
        <v>12.5</v>
      </c>
      <c r="F92" s="87">
        <v>0</v>
      </c>
      <c r="G92" s="83">
        <v>2456</v>
      </c>
      <c r="H92" s="37">
        <v>2456</v>
      </c>
      <c r="I92" s="37">
        <v>0</v>
      </c>
      <c r="J92" s="77">
        <v>100</v>
      </c>
      <c r="K92" s="77">
        <v>100</v>
      </c>
      <c r="L92" s="83">
        <v>100</v>
      </c>
      <c r="M92" s="77">
        <v>100</v>
      </c>
    </row>
    <row r="93" spans="1:13" x14ac:dyDescent="0.3">
      <c r="A93" s="26" t="s">
        <v>31</v>
      </c>
      <c r="B93" s="26">
        <v>2</v>
      </c>
      <c r="C93" s="26">
        <v>1993</v>
      </c>
      <c r="D93" s="25">
        <v>14.8</v>
      </c>
      <c r="E93" s="25">
        <v>15.9</v>
      </c>
      <c r="F93" s="75">
        <v>11.9</v>
      </c>
      <c r="G93" s="82">
        <v>2467</v>
      </c>
      <c r="H93">
        <v>1756</v>
      </c>
      <c r="I93">
        <v>700</v>
      </c>
      <c r="J93" s="101">
        <v>4.5999999999999996</v>
      </c>
      <c r="K93" s="101">
        <v>100</v>
      </c>
      <c r="L93" s="82">
        <v>11</v>
      </c>
      <c r="M93" s="101">
        <v>100</v>
      </c>
    </row>
    <row r="94" spans="1:13" x14ac:dyDescent="0.3">
      <c r="A94" s="26" t="s">
        <v>31</v>
      </c>
      <c r="B94" s="26">
        <v>3</v>
      </c>
      <c r="C94" s="26">
        <v>2002</v>
      </c>
      <c r="D94" s="25">
        <v>19.8</v>
      </c>
      <c r="E94" s="25">
        <v>21.7</v>
      </c>
      <c r="F94" s="75">
        <v>14.8</v>
      </c>
      <c r="G94" s="82">
        <v>1812</v>
      </c>
      <c r="H94">
        <v>900</v>
      </c>
      <c r="I94">
        <v>856</v>
      </c>
      <c r="J94" s="101">
        <v>11.7</v>
      </c>
      <c r="K94" s="101">
        <v>100</v>
      </c>
      <c r="L94" s="82">
        <v>56</v>
      </c>
      <c r="M94" s="101">
        <v>100</v>
      </c>
    </row>
    <row r="95" spans="1:13" x14ac:dyDescent="0.3">
      <c r="A95" s="26" t="s">
        <v>31</v>
      </c>
      <c r="B95" s="26">
        <v>4</v>
      </c>
      <c r="C95" s="26">
        <v>2007</v>
      </c>
      <c r="D95" s="25">
        <v>29.4</v>
      </c>
      <c r="E95" s="25">
        <v>23.9</v>
      </c>
      <c r="F95" s="75">
        <v>22.1</v>
      </c>
      <c r="G95" s="82">
        <v>922</v>
      </c>
      <c r="H95">
        <v>878</v>
      </c>
      <c r="I95">
        <v>22</v>
      </c>
      <c r="J95" s="101">
        <v>20.399999999999999</v>
      </c>
      <c r="K95" s="101">
        <v>23.6</v>
      </c>
      <c r="L95" s="82">
        <v>11</v>
      </c>
      <c r="M95" s="101">
        <v>11</v>
      </c>
    </row>
    <row r="96" spans="1:13" x14ac:dyDescent="0.3">
      <c r="A96" s="26" t="s">
        <v>31</v>
      </c>
      <c r="B96" s="26">
        <v>5</v>
      </c>
      <c r="C96" s="26">
        <v>2010</v>
      </c>
      <c r="D96" s="25">
        <v>30.7</v>
      </c>
      <c r="E96" s="25">
        <v>24.6</v>
      </c>
      <c r="F96" s="75">
        <v>0</v>
      </c>
      <c r="G96" s="82">
        <v>878</v>
      </c>
      <c r="H96">
        <v>878</v>
      </c>
      <c r="I96">
        <v>0</v>
      </c>
      <c r="J96" s="101">
        <v>100</v>
      </c>
      <c r="K96" s="101">
        <v>100</v>
      </c>
      <c r="L96" s="82">
        <v>100</v>
      </c>
      <c r="M96" s="101">
        <v>100</v>
      </c>
    </row>
    <row r="97" spans="1:13" ht="15" thickBot="1" x14ac:dyDescent="0.35">
      <c r="A97" s="78" t="s">
        <v>31</v>
      </c>
      <c r="B97" s="78">
        <v>6</v>
      </c>
      <c r="C97" s="78">
        <v>2020</v>
      </c>
      <c r="D97" s="76">
        <v>31.8</v>
      </c>
      <c r="E97" s="76">
        <v>27.7</v>
      </c>
      <c r="F97" s="87">
        <v>26.6</v>
      </c>
      <c r="G97" s="83">
        <v>956</v>
      </c>
      <c r="H97" s="39">
        <v>778</v>
      </c>
      <c r="I97" s="39">
        <v>100</v>
      </c>
      <c r="J97" s="76">
        <v>14.4</v>
      </c>
      <c r="K97" s="76">
        <v>31.3</v>
      </c>
      <c r="L97" s="83">
        <v>22</v>
      </c>
      <c r="M97" s="76">
        <v>56</v>
      </c>
    </row>
    <row r="98" spans="1:13" x14ac:dyDescent="0.3">
      <c r="A98" s="79" t="s">
        <v>29</v>
      </c>
      <c r="B98" s="79">
        <v>1</v>
      </c>
      <c r="C98" s="79">
        <v>1987</v>
      </c>
      <c r="D98" s="77">
        <v>11.6</v>
      </c>
      <c r="E98" s="77">
        <v>11.6</v>
      </c>
      <c r="F98" s="87">
        <v>0</v>
      </c>
      <c r="G98" s="83">
        <v>2600</v>
      </c>
      <c r="H98" s="37">
        <v>2600</v>
      </c>
      <c r="I98" s="37">
        <v>0</v>
      </c>
      <c r="J98" s="77">
        <v>100</v>
      </c>
      <c r="K98" s="77">
        <v>100</v>
      </c>
      <c r="L98" s="83">
        <v>100</v>
      </c>
      <c r="M98" s="77">
        <v>100</v>
      </c>
    </row>
    <row r="99" spans="1:13" x14ac:dyDescent="0.3">
      <c r="A99" s="26" t="s">
        <v>29</v>
      </c>
      <c r="B99" s="26">
        <v>2</v>
      </c>
      <c r="C99" s="26">
        <v>1993</v>
      </c>
      <c r="D99" s="25">
        <v>14.3</v>
      </c>
      <c r="E99" s="25">
        <v>16.100000000000001</v>
      </c>
      <c r="F99" s="75">
        <v>11.1</v>
      </c>
      <c r="G99" s="82">
        <v>2656</v>
      </c>
      <c r="H99">
        <v>1644</v>
      </c>
      <c r="I99">
        <v>956</v>
      </c>
      <c r="J99" s="101">
        <v>5.9</v>
      </c>
      <c r="K99" s="101">
        <v>100</v>
      </c>
      <c r="L99" s="82">
        <v>56</v>
      </c>
      <c r="M99" s="101">
        <v>100</v>
      </c>
    </row>
    <row r="100" spans="1:13" x14ac:dyDescent="0.3">
      <c r="A100" s="26" t="s">
        <v>29</v>
      </c>
      <c r="B100" s="26">
        <v>3</v>
      </c>
      <c r="C100" s="26">
        <v>2002</v>
      </c>
      <c r="D100" s="25">
        <v>21.7</v>
      </c>
      <c r="E100" s="25">
        <v>23.3</v>
      </c>
      <c r="F100" s="75">
        <v>15.8</v>
      </c>
      <c r="G100" s="82">
        <v>1644</v>
      </c>
      <c r="H100">
        <v>833</v>
      </c>
      <c r="I100">
        <v>811</v>
      </c>
      <c r="J100" s="101">
        <v>100</v>
      </c>
      <c r="K100" s="101">
        <v>100</v>
      </c>
      <c r="L100" s="82">
        <v>100</v>
      </c>
      <c r="M100" s="101">
        <v>100</v>
      </c>
    </row>
    <row r="101" spans="1:13" x14ac:dyDescent="0.3">
      <c r="A101" s="26" t="s">
        <v>29</v>
      </c>
      <c r="B101" s="26">
        <v>4</v>
      </c>
      <c r="C101" s="26">
        <v>2007</v>
      </c>
      <c r="D101" s="25">
        <v>27.4</v>
      </c>
      <c r="E101" s="25">
        <v>25.9</v>
      </c>
      <c r="F101" s="75">
        <v>24.9</v>
      </c>
      <c r="G101" s="82">
        <v>1144</v>
      </c>
      <c r="H101">
        <v>522</v>
      </c>
      <c r="I101">
        <v>311</v>
      </c>
      <c r="J101" s="101">
        <v>25.1</v>
      </c>
      <c r="K101" s="101">
        <v>24.7</v>
      </c>
      <c r="L101" s="82">
        <v>122</v>
      </c>
      <c r="M101" s="101">
        <v>189</v>
      </c>
    </row>
    <row r="102" spans="1:13" x14ac:dyDescent="0.3">
      <c r="A102" s="26" t="s">
        <v>29</v>
      </c>
      <c r="B102" s="26">
        <v>5</v>
      </c>
      <c r="C102" s="26">
        <v>2010</v>
      </c>
      <c r="D102" s="25">
        <v>41.3</v>
      </c>
      <c r="E102" s="25">
        <v>27.7</v>
      </c>
      <c r="F102" s="75">
        <v>25.8</v>
      </c>
      <c r="G102" s="82">
        <v>533</v>
      </c>
      <c r="H102">
        <v>511</v>
      </c>
      <c r="I102">
        <v>11</v>
      </c>
      <c r="J102" s="101">
        <v>25.8</v>
      </c>
      <c r="K102" s="101">
        <v>100</v>
      </c>
      <c r="L102" s="82">
        <v>11</v>
      </c>
      <c r="M102" s="101">
        <v>100</v>
      </c>
    </row>
    <row r="103" spans="1:13" ht="15" thickBot="1" x14ac:dyDescent="0.35">
      <c r="A103" s="78" t="s">
        <v>29</v>
      </c>
      <c r="B103" s="78">
        <v>6</v>
      </c>
      <c r="C103" s="78">
        <v>2020</v>
      </c>
      <c r="D103" s="76">
        <v>44.2</v>
      </c>
      <c r="E103" s="76">
        <v>32.200000000000003</v>
      </c>
      <c r="F103" s="87">
        <v>27.9</v>
      </c>
      <c r="G103" s="83">
        <v>533</v>
      </c>
      <c r="H103" s="39">
        <v>489</v>
      </c>
      <c r="I103" s="39">
        <v>22</v>
      </c>
      <c r="J103" s="76">
        <v>27.9</v>
      </c>
      <c r="K103" s="76">
        <v>100</v>
      </c>
      <c r="L103" s="83">
        <v>22</v>
      </c>
      <c r="M103" s="76">
        <v>100</v>
      </c>
    </row>
    <row r="104" spans="1:13" x14ac:dyDescent="0.3">
      <c r="A104" s="79" t="s">
        <v>32</v>
      </c>
      <c r="B104" s="79">
        <v>1</v>
      </c>
      <c r="C104" s="79">
        <v>1987</v>
      </c>
      <c r="D104" s="77">
        <v>11.6</v>
      </c>
      <c r="E104" s="77">
        <v>11.6</v>
      </c>
      <c r="F104" s="87">
        <v>0</v>
      </c>
      <c r="G104" s="83">
        <v>2289</v>
      </c>
      <c r="H104" s="37">
        <v>2289</v>
      </c>
      <c r="I104" s="37">
        <v>0</v>
      </c>
      <c r="J104" s="77">
        <v>100</v>
      </c>
      <c r="K104" s="77">
        <v>100</v>
      </c>
      <c r="L104" s="83">
        <v>100</v>
      </c>
      <c r="M104" s="77">
        <v>100</v>
      </c>
    </row>
    <row r="105" spans="1:13" x14ac:dyDescent="0.3">
      <c r="A105" s="26" t="s">
        <v>32</v>
      </c>
      <c r="B105" s="26">
        <v>2</v>
      </c>
      <c r="C105" s="26">
        <v>1993</v>
      </c>
      <c r="D105" s="25">
        <v>13.8</v>
      </c>
      <c r="E105" s="25">
        <v>15.3</v>
      </c>
      <c r="F105" s="75">
        <v>10.6</v>
      </c>
      <c r="G105" s="82">
        <v>2289</v>
      </c>
      <c r="H105">
        <v>1489</v>
      </c>
      <c r="I105">
        <v>800</v>
      </c>
      <c r="J105" s="101">
        <v>100</v>
      </c>
      <c r="K105" s="101">
        <v>100</v>
      </c>
      <c r="L105" s="82">
        <v>100</v>
      </c>
      <c r="M105" s="101">
        <v>100</v>
      </c>
    </row>
    <row r="106" spans="1:13" x14ac:dyDescent="0.3">
      <c r="A106" s="26" t="s">
        <v>32</v>
      </c>
      <c r="B106" s="26">
        <v>3</v>
      </c>
      <c r="C106" s="26">
        <v>2002</v>
      </c>
      <c r="D106" s="25">
        <v>19.8</v>
      </c>
      <c r="E106" s="25">
        <v>21.1</v>
      </c>
      <c r="F106" s="75">
        <v>14.4</v>
      </c>
      <c r="G106" s="82">
        <v>1489</v>
      </c>
      <c r="H106">
        <v>778</v>
      </c>
      <c r="I106">
        <v>711</v>
      </c>
      <c r="J106" s="101">
        <v>100</v>
      </c>
      <c r="K106" s="101">
        <v>100</v>
      </c>
      <c r="L106" s="82">
        <v>100</v>
      </c>
      <c r="M106" s="101">
        <v>100</v>
      </c>
    </row>
    <row r="107" spans="1:13" ht="15" thickBot="1" x14ac:dyDescent="0.35">
      <c r="A107" s="78" t="s">
        <v>32</v>
      </c>
      <c r="B107" s="78">
        <v>4</v>
      </c>
      <c r="C107" s="78">
        <v>2005</v>
      </c>
      <c r="D107" s="76">
        <v>27.3</v>
      </c>
      <c r="E107" s="76">
        <v>0</v>
      </c>
      <c r="F107" s="87">
        <v>0</v>
      </c>
      <c r="G107" s="83">
        <v>778</v>
      </c>
      <c r="H107" s="39">
        <v>0</v>
      </c>
      <c r="I107" s="39">
        <v>778</v>
      </c>
      <c r="J107" s="76">
        <v>100</v>
      </c>
      <c r="K107" s="76">
        <v>100</v>
      </c>
      <c r="L107" s="83">
        <v>100</v>
      </c>
      <c r="M107" s="76">
        <v>100</v>
      </c>
    </row>
    <row r="108" spans="1:13" x14ac:dyDescent="0.3">
      <c r="A108" s="79" t="s">
        <v>36</v>
      </c>
      <c r="B108" s="79">
        <v>1</v>
      </c>
      <c r="C108" s="79">
        <v>1989</v>
      </c>
      <c r="D108" s="77">
        <v>13.3</v>
      </c>
      <c r="E108" s="77">
        <v>13.3</v>
      </c>
      <c r="F108" s="87">
        <v>0</v>
      </c>
      <c r="G108" s="83">
        <v>1956</v>
      </c>
      <c r="H108" s="37">
        <v>1956</v>
      </c>
      <c r="I108" s="37">
        <v>0</v>
      </c>
      <c r="J108" s="77">
        <v>100</v>
      </c>
      <c r="K108" s="77">
        <v>100</v>
      </c>
      <c r="L108" s="83">
        <v>100</v>
      </c>
      <c r="M108" s="77">
        <v>100</v>
      </c>
    </row>
    <row r="109" spans="1:13" x14ac:dyDescent="0.3">
      <c r="A109" s="26" t="s">
        <v>36</v>
      </c>
      <c r="B109" s="26">
        <v>2</v>
      </c>
      <c r="C109" s="26">
        <v>1993</v>
      </c>
      <c r="D109" s="25">
        <v>15</v>
      </c>
      <c r="E109" s="25">
        <v>16.600000000000001</v>
      </c>
      <c r="F109" s="75">
        <v>10.7</v>
      </c>
      <c r="G109" s="82">
        <v>1955</v>
      </c>
      <c r="H109">
        <v>1344</v>
      </c>
      <c r="I109">
        <v>611</v>
      </c>
      <c r="J109" s="101">
        <v>100</v>
      </c>
      <c r="K109" s="101">
        <v>100</v>
      </c>
      <c r="L109" s="82">
        <v>100</v>
      </c>
      <c r="M109" s="101">
        <v>100</v>
      </c>
    </row>
    <row r="110" spans="1:13" x14ac:dyDescent="0.3">
      <c r="A110" s="26" t="s">
        <v>36</v>
      </c>
      <c r="B110" s="26">
        <v>3</v>
      </c>
      <c r="C110" s="26">
        <v>2002</v>
      </c>
      <c r="D110" s="25">
        <v>21.2</v>
      </c>
      <c r="E110" s="25">
        <v>22</v>
      </c>
      <c r="F110" s="75">
        <v>16.899999999999999</v>
      </c>
      <c r="G110" s="82">
        <v>1345</v>
      </c>
      <c r="H110">
        <v>756</v>
      </c>
      <c r="I110">
        <v>589</v>
      </c>
      <c r="J110" s="101">
        <v>100</v>
      </c>
      <c r="K110" s="101">
        <v>100</v>
      </c>
      <c r="L110" s="82">
        <v>100</v>
      </c>
      <c r="M110" s="101">
        <v>100</v>
      </c>
    </row>
    <row r="111" spans="1:13" ht="15" thickBot="1" x14ac:dyDescent="0.35">
      <c r="A111" s="78" t="s">
        <v>36</v>
      </c>
      <c r="B111" s="78">
        <v>4</v>
      </c>
      <c r="C111" s="78">
        <v>2005</v>
      </c>
      <c r="D111" s="76">
        <v>28.3</v>
      </c>
      <c r="E111" s="76">
        <v>0</v>
      </c>
      <c r="F111" s="87">
        <v>0</v>
      </c>
      <c r="G111" s="83">
        <v>756</v>
      </c>
      <c r="H111" s="39">
        <v>0</v>
      </c>
      <c r="I111" s="39">
        <v>756</v>
      </c>
      <c r="J111" s="76">
        <v>100</v>
      </c>
      <c r="K111" s="76">
        <v>100</v>
      </c>
      <c r="L111" s="83">
        <v>100</v>
      </c>
      <c r="M111" s="76">
        <v>100</v>
      </c>
    </row>
    <row r="112" spans="1:13" x14ac:dyDescent="0.3">
      <c r="A112" s="79" t="s">
        <v>33</v>
      </c>
      <c r="B112" s="79">
        <v>1</v>
      </c>
      <c r="C112" s="79">
        <v>1987</v>
      </c>
      <c r="D112" s="77">
        <v>11.9</v>
      </c>
      <c r="E112" s="77">
        <v>11.9</v>
      </c>
      <c r="F112" s="87">
        <v>0</v>
      </c>
      <c r="G112" s="83">
        <v>2089</v>
      </c>
      <c r="H112" s="37">
        <v>2089</v>
      </c>
      <c r="I112" s="37">
        <v>0</v>
      </c>
      <c r="J112" s="77">
        <v>100</v>
      </c>
      <c r="K112" s="77">
        <v>100</v>
      </c>
      <c r="L112" s="83">
        <v>100</v>
      </c>
      <c r="M112" s="77">
        <v>100</v>
      </c>
    </row>
    <row r="113" spans="1:13" x14ac:dyDescent="0.3">
      <c r="A113" s="26" t="s">
        <v>33</v>
      </c>
      <c r="B113" s="26">
        <v>2</v>
      </c>
      <c r="C113" s="26">
        <v>1993</v>
      </c>
      <c r="D113" s="25">
        <v>14.1</v>
      </c>
      <c r="E113" s="25">
        <v>15.1</v>
      </c>
      <c r="F113" s="75">
        <v>10.7</v>
      </c>
      <c r="G113" s="82">
        <v>2089</v>
      </c>
      <c r="H113">
        <v>1567</v>
      </c>
      <c r="I113">
        <v>522</v>
      </c>
      <c r="J113" s="101">
        <v>100</v>
      </c>
      <c r="K113" s="101">
        <v>100</v>
      </c>
      <c r="L113" s="82">
        <v>100</v>
      </c>
      <c r="M113" s="101">
        <v>100</v>
      </c>
    </row>
    <row r="114" spans="1:13" x14ac:dyDescent="0.3">
      <c r="A114" s="26" t="s">
        <v>33</v>
      </c>
      <c r="B114" s="26">
        <v>3</v>
      </c>
      <c r="C114" s="26">
        <v>2002</v>
      </c>
      <c r="D114" s="25">
        <v>17.8</v>
      </c>
      <c r="E114" s="25">
        <v>19.600000000000001</v>
      </c>
      <c r="F114" s="75">
        <v>13.9</v>
      </c>
      <c r="G114" s="82">
        <v>1644</v>
      </c>
      <c r="H114">
        <v>822</v>
      </c>
      <c r="I114">
        <v>744</v>
      </c>
      <c r="J114" s="101">
        <v>12.8</v>
      </c>
      <c r="K114" s="101">
        <v>100</v>
      </c>
      <c r="L114" s="82">
        <v>78</v>
      </c>
      <c r="M114" s="101">
        <v>100</v>
      </c>
    </row>
    <row r="115" spans="1:13" x14ac:dyDescent="0.3">
      <c r="A115" s="26" t="s">
        <v>33</v>
      </c>
      <c r="B115" s="26">
        <v>4</v>
      </c>
      <c r="C115" s="26">
        <v>2007</v>
      </c>
      <c r="D115" s="25">
        <v>25.5</v>
      </c>
      <c r="E115" s="25">
        <v>21.8</v>
      </c>
      <c r="F115" s="75">
        <v>21.4</v>
      </c>
      <c r="G115" s="82">
        <v>911</v>
      </c>
      <c r="H115">
        <v>733</v>
      </c>
      <c r="I115">
        <v>89</v>
      </c>
      <c r="J115" s="101">
        <v>32</v>
      </c>
      <c r="K115" s="101">
        <v>24.3</v>
      </c>
      <c r="L115" s="82">
        <v>33</v>
      </c>
      <c r="M115" s="101">
        <v>56</v>
      </c>
    </row>
    <row r="116" spans="1:13" x14ac:dyDescent="0.3">
      <c r="A116" s="26" t="s">
        <v>33</v>
      </c>
      <c r="B116" s="26">
        <v>5</v>
      </c>
      <c r="C116" s="26">
        <v>2010</v>
      </c>
      <c r="D116" s="25">
        <v>28.8</v>
      </c>
      <c r="E116" s="25">
        <v>22.9</v>
      </c>
      <c r="F116" s="75">
        <v>21.2</v>
      </c>
      <c r="G116" s="82">
        <v>755</v>
      </c>
      <c r="H116">
        <v>711</v>
      </c>
      <c r="I116">
        <v>22</v>
      </c>
      <c r="J116" s="101">
        <v>42.3</v>
      </c>
      <c r="K116" s="101">
        <v>100</v>
      </c>
      <c r="L116" s="82">
        <v>22</v>
      </c>
      <c r="M116" s="101">
        <v>100</v>
      </c>
    </row>
    <row r="117" spans="1:13" ht="15" thickBot="1" x14ac:dyDescent="0.35">
      <c r="A117" s="78" t="s">
        <v>33</v>
      </c>
      <c r="B117" s="78">
        <v>6</v>
      </c>
      <c r="C117" s="78">
        <v>2020</v>
      </c>
      <c r="D117" s="76">
        <v>30.5</v>
      </c>
      <c r="E117" s="76">
        <v>27</v>
      </c>
      <c r="F117" s="87">
        <v>20.6</v>
      </c>
      <c r="G117" s="83">
        <v>800</v>
      </c>
      <c r="H117" s="39">
        <v>622</v>
      </c>
      <c r="I117" s="39">
        <v>89</v>
      </c>
      <c r="J117" s="76">
        <v>20.6</v>
      </c>
      <c r="K117" s="76">
        <v>100</v>
      </c>
      <c r="L117" s="83">
        <v>89</v>
      </c>
      <c r="M117" s="76">
        <v>100</v>
      </c>
    </row>
    <row r="118" spans="1:13" x14ac:dyDescent="0.3">
      <c r="A118" s="79" t="s">
        <v>37</v>
      </c>
      <c r="B118" s="79">
        <v>1</v>
      </c>
      <c r="C118" s="79">
        <v>1989</v>
      </c>
      <c r="D118" s="77">
        <v>12.4</v>
      </c>
      <c r="E118" s="77">
        <v>12.4</v>
      </c>
      <c r="F118" s="87">
        <v>0</v>
      </c>
      <c r="G118" s="83">
        <v>1967</v>
      </c>
      <c r="H118" s="37">
        <v>1967</v>
      </c>
      <c r="I118" s="37">
        <v>0</v>
      </c>
      <c r="J118" s="77">
        <v>100</v>
      </c>
      <c r="K118" s="77">
        <v>100</v>
      </c>
      <c r="L118" s="83">
        <v>100</v>
      </c>
      <c r="M118" s="77">
        <v>100</v>
      </c>
    </row>
    <row r="119" spans="1:13" x14ac:dyDescent="0.3">
      <c r="A119" s="26" t="s">
        <v>37</v>
      </c>
      <c r="B119" s="26">
        <v>2</v>
      </c>
      <c r="C119" s="26">
        <v>1993</v>
      </c>
      <c r="D119" s="25">
        <v>13.9</v>
      </c>
      <c r="E119" s="25">
        <v>14.9</v>
      </c>
      <c r="F119" s="75">
        <v>9.9</v>
      </c>
      <c r="G119" s="82">
        <v>1967</v>
      </c>
      <c r="H119">
        <v>1511</v>
      </c>
      <c r="I119">
        <v>456</v>
      </c>
      <c r="J119" s="101">
        <v>100</v>
      </c>
      <c r="K119" s="101">
        <v>100</v>
      </c>
      <c r="L119" s="82">
        <v>100</v>
      </c>
      <c r="M119" s="101">
        <v>100</v>
      </c>
    </row>
    <row r="120" spans="1:13" x14ac:dyDescent="0.3">
      <c r="A120" s="26" t="s">
        <v>37</v>
      </c>
      <c r="B120" s="26">
        <v>3</v>
      </c>
      <c r="C120" s="26">
        <v>2002</v>
      </c>
      <c r="D120" s="25">
        <v>18.3</v>
      </c>
      <c r="E120" s="25">
        <v>19.100000000000001</v>
      </c>
      <c r="F120" s="75">
        <v>14.7</v>
      </c>
      <c r="G120" s="82">
        <v>1511</v>
      </c>
      <c r="H120">
        <v>878</v>
      </c>
      <c r="I120">
        <v>633</v>
      </c>
      <c r="J120" s="101">
        <v>100</v>
      </c>
      <c r="K120" s="101">
        <v>100</v>
      </c>
      <c r="L120" s="82">
        <v>100</v>
      </c>
      <c r="M120" s="101">
        <v>100</v>
      </c>
    </row>
    <row r="121" spans="1:13" x14ac:dyDescent="0.3">
      <c r="A121" s="26" t="s">
        <v>37</v>
      </c>
      <c r="B121" s="26">
        <v>4</v>
      </c>
      <c r="C121" s="26">
        <v>2007</v>
      </c>
      <c r="D121" s="25">
        <v>23.4</v>
      </c>
      <c r="E121" s="25">
        <v>21.8</v>
      </c>
      <c r="F121" s="75">
        <v>19.600000000000001</v>
      </c>
      <c r="G121" s="82">
        <v>1067</v>
      </c>
      <c r="H121">
        <v>689</v>
      </c>
      <c r="I121">
        <v>189</v>
      </c>
      <c r="J121" s="101">
        <v>16.399999999999999</v>
      </c>
      <c r="K121" s="101">
        <v>20.2</v>
      </c>
      <c r="L121" s="82">
        <v>33</v>
      </c>
      <c r="M121" s="101">
        <v>156</v>
      </c>
    </row>
    <row r="122" spans="1:13" x14ac:dyDescent="0.3">
      <c r="A122" s="26" t="s">
        <v>37</v>
      </c>
      <c r="B122" s="26">
        <v>5</v>
      </c>
      <c r="C122" s="26">
        <v>2010</v>
      </c>
      <c r="D122" s="25">
        <v>30.1</v>
      </c>
      <c r="E122" s="25">
        <v>23.2</v>
      </c>
      <c r="F122" s="75">
        <v>0</v>
      </c>
      <c r="G122" s="82">
        <v>689</v>
      </c>
      <c r="H122">
        <v>689</v>
      </c>
      <c r="I122">
        <v>0</v>
      </c>
      <c r="J122" s="101">
        <v>100</v>
      </c>
      <c r="K122" s="101">
        <v>100</v>
      </c>
      <c r="L122" s="82">
        <v>100</v>
      </c>
      <c r="M122" s="101">
        <v>100</v>
      </c>
    </row>
    <row r="123" spans="1:13" ht="15" thickBot="1" x14ac:dyDescent="0.35">
      <c r="A123" s="78" t="s">
        <v>37</v>
      </c>
      <c r="B123" s="78">
        <v>6</v>
      </c>
      <c r="C123" s="78">
        <v>2020</v>
      </c>
      <c r="D123" s="76">
        <v>33.1</v>
      </c>
      <c r="E123" s="76">
        <v>27.4</v>
      </c>
      <c r="F123" s="87">
        <v>22.5</v>
      </c>
      <c r="G123" s="83">
        <v>700</v>
      </c>
      <c r="H123" s="39">
        <v>678</v>
      </c>
      <c r="I123" s="39">
        <v>11</v>
      </c>
      <c r="J123" s="76">
        <v>100</v>
      </c>
      <c r="K123" s="76">
        <v>22.5</v>
      </c>
      <c r="L123" s="83">
        <v>100</v>
      </c>
      <c r="M123" s="76">
        <v>11</v>
      </c>
    </row>
  </sheetData>
  <autoFilter ref="E1:E123"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d_site</vt:lpstr>
      <vt:lpstr>d_species</vt:lpstr>
      <vt:lpstr>d_climate</vt:lpstr>
      <vt:lpstr>d_thinnings</vt:lpstr>
      <vt:lpstr>Foglio1</vt:lpstr>
      <vt:lpstr>d_parameters</vt:lpstr>
      <vt:lpstr>d_sizeDist</vt:lpstr>
      <vt:lpstr>DATI_MANCANTI</vt:lpstr>
      <vt:lpstr>input_marklund</vt:lpstr>
      <vt:lpstr>Marklund_method_output</vt:lpstr>
      <vt:lpstr>data_total_trees</vt:lpstr>
      <vt:lpstr>data_standing_trees</vt:lpstr>
      <vt:lpstr>data_harvested_trees</vt:lpstr>
      <vt:lpstr>1225sk2020</vt:lpstr>
      <vt:lpstr>DATI_ALBERI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Mauro</dc:creator>
  <cp:lastModifiedBy>Roberto Mauro</cp:lastModifiedBy>
  <dcterms:created xsi:type="dcterms:W3CDTF">2022-02-22T10:09:32Z</dcterms:created>
  <dcterms:modified xsi:type="dcterms:W3CDTF">2022-07-14T08:39:16Z</dcterms:modified>
</cp:coreProperties>
</file>