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updateLinks="never" codeName="ThisWorkbook" defaultThemeVersion="124226"/>
  <bookViews>
    <workbookView xWindow="120" yWindow="690" windowWidth="14940" windowHeight="6975" tabRatio="954" activeTab="1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4.1" sheetId="26" r:id="rId5"/>
    <sheet name="ფორმა 4.2" sheetId="29" r:id="rId6"/>
    <sheet name="ფორმა N4.3" sheetId="30" r:id="rId7"/>
    <sheet name="ფორმა 4.4" sheetId="34" r:id="rId8"/>
    <sheet name="ფორმა 4.5" sheetId="56" r:id="rId9"/>
    <sheet name="ფორმა N5" sheetId="47" r:id="rId10"/>
    <sheet name="ფორმა N5.1" sheetId="27" r:id="rId11"/>
    <sheet name="ფორმა 5.2" sheetId="43" r:id="rId12"/>
    <sheet name="ფორმა N5.3" sheetId="44" r:id="rId13"/>
    <sheet name="ფორმა 5.4" sheetId="45" r:id="rId14"/>
    <sheet name="ფორმა 5.5" sheetId="46" r:id="rId15"/>
    <sheet name="ფორმა N6" sheetId="5" r:id="rId16"/>
    <sheet name="ფორმა N6.1" sheetId="28" r:id="rId17"/>
    <sheet name="ფორმა N7" sheetId="12" r:id="rId18"/>
    <sheet name="ფორმა N8" sheetId="9" r:id="rId19"/>
    <sheet name="ფორმა N 8.1" sheetId="18" r:id="rId20"/>
    <sheet name="ფორმა N9" sheetId="10" r:id="rId21"/>
    <sheet name="ფორმა N9.1" sheetId="16" r:id="rId22"/>
    <sheet name="ფორმა N9.2" sheetId="17" r:id="rId23"/>
    <sheet name="ფორმა 9.3" sheetId="25" r:id="rId24"/>
    <sheet name="ფორმა 9.4" sheetId="33" r:id="rId25"/>
    <sheet name="ფორმა 9.5" sheetId="32" r:id="rId26"/>
    <sheet name="ფორმა 9.6" sheetId="39" r:id="rId27"/>
    <sheet name="ფორმა N 9.7" sheetId="35" r:id="rId28"/>
    <sheet name="ფორმა N9.7.1" sheetId="41" r:id="rId29"/>
    <sheet name="Validation" sheetId="13" state="veryHidden" r:id="rId30"/>
  </sheets>
  <externalReferences>
    <externalReference r:id="rId31"/>
    <externalReference r:id="rId32"/>
    <externalReference r:id="rId33"/>
  </externalReferences>
  <definedNames>
    <definedName name="_xlnm._FilterDatabase" localSheetId="8" hidden="1">'ფორმა 4.5'!$A$9:$L$21</definedName>
    <definedName name="_xlnm._FilterDatabase" localSheetId="14" hidden="1">'ფორმა 5.5'!$A$10:$L$111</definedName>
    <definedName name="_xlnm._FilterDatabase" localSheetId="0" hidden="1">'ფორმა N1'!$A$8:$L$8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N4'!$A$10:$D$64</definedName>
    <definedName name="_xlnm._FilterDatabase" localSheetId="4" hidden="1">'ფორმა N4.1'!$B$9:$D$23</definedName>
    <definedName name="_xlnm._FilterDatabase" localSheetId="9" hidden="1">'ფორმა N5'!$A$8:$D$11</definedName>
    <definedName name="_xlnm._FilterDatabase" localSheetId="10" hidden="1">'ფორმა N5.1'!$B$9:$D$24</definedName>
    <definedName name="_xlnm._FilterDatabase" localSheetId="15" hidden="1">'ფორმა N6'!$A$9:$D$14</definedName>
    <definedName name="_xlnm._FilterDatabase" localSheetId="16" hidden="1">'ფორმა N6.1'!$B$9:$D$16</definedName>
    <definedName name="Date" localSheetId="7">#REF!</definedName>
    <definedName name="Date" localSheetId="8">#REF!</definedName>
    <definedName name="Date" localSheetId="13">#REF!</definedName>
    <definedName name="Date" localSheetId="14">#REF!</definedName>
    <definedName name="Date" localSheetId="23">#REF!</definedName>
    <definedName name="Date" localSheetId="26">#REF!</definedName>
    <definedName name="Date" localSheetId="27">#REF!</definedName>
    <definedName name="Date" localSheetId="0">#REF!</definedName>
    <definedName name="Date" localSheetId="3">#REF!</definedName>
    <definedName name="Date" localSheetId="4">#REF!</definedName>
    <definedName name="Date" localSheetId="9">#REF!</definedName>
    <definedName name="Date" localSheetId="10">#REF!</definedName>
    <definedName name="Date" localSheetId="16">#REF!</definedName>
    <definedName name="Date" localSheetId="28">#REF!</definedName>
    <definedName name="Date">#REF!</definedName>
    <definedName name="_xlnm.Print_Area" localSheetId="5">'ფორმა 4.2'!$A$1:$I$39</definedName>
    <definedName name="_xlnm.Print_Area" localSheetId="7">'ფორმა 4.4'!$A$1:$H$46</definedName>
    <definedName name="_xlnm.Print_Area" localSheetId="8">'ფორმა 4.5'!$A$1:$L$35</definedName>
    <definedName name="_xlnm.Print_Area" localSheetId="11">'ფორმა 5.2'!$A$1:$I$39</definedName>
    <definedName name="_xlnm.Print_Area" localSheetId="13">'ფორმა 5.4'!$A$1:$H$37</definedName>
    <definedName name="_xlnm.Print_Area" localSheetId="14">'ფორმა 5.5'!$A$1:$L$125</definedName>
    <definedName name="_xlnm.Print_Area" localSheetId="23">'ფორმა 9.3'!$A$1:$G$28</definedName>
    <definedName name="_xlnm.Print_Area" localSheetId="24">'ფორმა 9.4'!$A$1:$K$128</definedName>
    <definedName name="_xlnm.Print_Area" localSheetId="25">'ფორმა 9.5'!$A$1:$L$456</definedName>
    <definedName name="_xlnm.Print_Area" localSheetId="26">'ფორმა 9.6'!$A$1:$I$62</definedName>
    <definedName name="_xlnm.Print_Area" localSheetId="19">'ფორმა N 8.1'!$A$1:$H$42</definedName>
    <definedName name="_xlnm.Print_Area" localSheetId="27">'ფორმა N 9.7'!$A$1:$I$151</definedName>
    <definedName name="_xlnm.Print_Area" localSheetId="0">'ფორმა N1'!$A$1:$L$129</definedName>
    <definedName name="_xlnm.Print_Area" localSheetId="1">'ფორმა N2'!$A$1:$D$46</definedName>
    <definedName name="_xlnm.Print_Area" localSheetId="2">'ფორმა N3'!$A$1:$D$46</definedName>
    <definedName name="_xlnm.Print_Area" localSheetId="3">'ფორმა N4'!$A$1:$E$90</definedName>
    <definedName name="_xlnm.Print_Area" localSheetId="4">'ფორმა N4.1'!$A$1:$D$38</definedName>
    <definedName name="_xlnm.Print_Area" localSheetId="9">'ფორმა N5'!$A$1:$D$86</definedName>
    <definedName name="_xlnm.Print_Area" localSheetId="10">'ფორმა N5.1'!$A$1:$D$38</definedName>
    <definedName name="_xlnm.Print_Area" localSheetId="15">'ფორმა N6'!$A$1:$D$32</definedName>
    <definedName name="_xlnm.Print_Area" localSheetId="16">'ფორმა N6.1'!$A$1:$D$29</definedName>
    <definedName name="_xlnm.Print_Area" localSheetId="17">'ფორმა N7'!$A$1:$D$90</definedName>
    <definedName name="_xlnm.Print_Area" localSheetId="18">'ფორმა N8'!$A$1:$J$28</definedName>
    <definedName name="_xlnm.Print_Area" localSheetId="20">'ფორმა N9'!$A$1:$K$52</definedName>
    <definedName name="_xlnm.Print_Area" localSheetId="21">'ფორმა N9.1'!$A$1:$H$35</definedName>
    <definedName name="_xlnm.Print_Area" localSheetId="22">'ფორმა N9.2'!$A$1:$I$35</definedName>
    <definedName name="_xlnm.Print_Area" localSheetId="28">'ფორმა N9.7.1'!$A$1:$N$42</definedName>
  </definedNames>
  <calcPr calcId="145621"/>
</workbook>
</file>

<file path=xl/calcChain.xml><?xml version="1.0" encoding="utf-8"?>
<calcChain xmlns="http://schemas.openxmlformats.org/spreadsheetml/2006/main">
  <c r="D47" i="12" l="1"/>
  <c r="D28" i="12"/>
  <c r="D27" i="12"/>
  <c r="C18" i="47"/>
  <c r="C41" i="47"/>
  <c r="C17" i="27"/>
  <c r="C52" i="47"/>
  <c r="C29" i="47"/>
  <c r="C20" i="27"/>
  <c r="D34" i="47"/>
  <c r="C49" i="47"/>
  <c r="C44" i="47"/>
  <c r="C34" i="47"/>
  <c r="C39" i="47"/>
  <c r="G31" i="10" l="1"/>
  <c r="F31" i="10"/>
  <c r="D21" i="12"/>
  <c r="D16" i="47"/>
  <c r="D35" i="47" l="1"/>
  <c r="D36" i="12" l="1"/>
  <c r="I10" i="44"/>
  <c r="I9" i="44"/>
  <c r="C10" i="7"/>
  <c r="C26" i="7"/>
  <c r="C12" i="7"/>
  <c r="D12" i="7"/>
  <c r="D52" i="47"/>
  <c r="D18" i="47"/>
  <c r="C14" i="7" l="1"/>
  <c r="C13" i="7"/>
  <c r="D60" i="40" l="1"/>
  <c r="C47" i="12"/>
  <c r="C28" i="12"/>
  <c r="C27" i="12"/>
  <c r="K21" i="56" l="1"/>
  <c r="A6" i="56"/>
  <c r="C36" i="12" l="1"/>
  <c r="J31" i="10" l="1"/>
  <c r="I31" i="10"/>
  <c r="C18" i="3" l="1"/>
  <c r="D12" i="3"/>
  <c r="C38" i="40"/>
  <c r="C12" i="3" l="1"/>
  <c r="J16" i="10"/>
  <c r="I16" i="10"/>
  <c r="J15" i="10"/>
  <c r="I15" i="10"/>
  <c r="J35" i="10"/>
  <c r="I35" i="10"/>
  <c r="J21" i="10"/>
  <c r="I21" i="10"/>
  <c r="I15" i="9" l="1"/>
  <c r="I14" i="9"/>
  <c r="I12" i="9"/>
  <c r="I10" i="9"/>
  <c r="G47" i="12"/>
  <c r="I141" i="35" l="1"/>
  <c r="A5" i="9"/>
  <c r="A5" i="41" l="1"/>
  <c r="A5" i="35"/>
  <c r="A5" i="39"/>
  <c r="A5" i="32"/>
  <c r="A5" i="33"/>
  <c r="A5" i="25"/>
  <c r="A5" i="17"/>
  <c r="A5" i="16"/>
  <c r="A5" i="10"/>
  <c r="A5" i="18"/>
  <c r="A5" i="12"/>
  <c r="A6" i="28"/>
  <c r="A6" i="5"/>
  <c r="A6" i="46"/>
  <c r="A5" i="45"/>
  <c r="A5" i="44"/>
  <c r="A5" i="43"/>
  <c r="A6" i="27"/>
  <c r="A5" i="47"/>
  <c r="A5" i="34"/>
  <c r="A5" i="30"/>
  <c r="A5" i="29"/>
  <c r="A6" i="26"/>
  <c r="A7" i="40"/>
  <c r="A5" i="7"/>
  <c r="A5" i="3"/>
  <c r="I23" i="44" l="1"/>
  <c r="H23" i="44"/>
  <c r="D31" i="7" l="1"/>
  <c r="C31" i="7"/>
  <c r="D27" i="7"/>
  <c r="C27" i="7"/>
  <c r="D26" i="7"/>
  <c r="D19" i="7"/>
  <c r="C19" i="7"/>
  <c r="D16" i="7"/>
  <c r="C16" i="7"/>
  <c r="D10" i="7"/>
  <c r="D9" i="7" s="1"/>
  <c r="D31" i="3"/>
  <c r="C31" i="3"/>
  <c r="C9" i="7" l="1"/>
  <c r="D72" i="47"/>
  <c r="C72" i="47"/>
  <c r="D64" i="47"/>
  <c r="D58" i="47"/>
  <c r="C58" i="47"/>
  <c r="D53" i="47"/>
  <c r="C53" i="47"/>
  <c r="D47" i="47"/>
  <c r="C47" i="47"/>
  <c r="D36" i="47"/>
  <c r="C36" i="47"/>
  <c r="D32" i="47"/>
  <c r="C32" i="47"/>
  <c r="D23" i="47"/>
  <c r="D17" i="47" s="1"/>
  <c r="C23" i="47"/>
  <c r="C17" i="47" s="1"/>
  <c r="D14" i="47"/>
  <c r="C14" i="47"/>
  <c r="D10" i="47"/>
  <c r="C10" i="47"/>
  <c r="C13" i="47" l="1"/>
  <c r="C9" i="47" s="1"/>
  <c r="D13" i="47"/>
  <c r="D9" i="47" s="1"/>
  <c r="G17" i="12" s="1"/>
  <c r="K111" i="46"/>
  <c r="H25" i="45"/>
  <c r="G25" i="45"/>
  <c r="I25" i="43"/>
  <c r="H25" i="43"/>
  <c r="G25" i="43"/>
  <c r="D27" i="3" l="1"/>
  <c r="C27" i="3"/>
  <c r="D17" i="28" l="1"/>
  <c r="C17" i="28"/>
  <c r="I25" i="29" l="1"/>
  <c r="M33" i="41" l="1"/>
  <c r="M32" i="41"/>
  <c r="M31" i="41"/>
  <c r="M30" i="41"/>
  <c r="M29" i="41"/>
  <c r="M28" i="41"/>
  <c r="M27" i="41"/>
  <c r="M26" i="41"/>
  <c r="M25" i="41"/>
  <c r="M24" i="41"/>
  <c r="M23" i="41"/>
  <c r="M22" i="41"/>
  <c r="M21" i="41"/>
  <c r="M20" i="41"/>
  <c r="M19" i="41"/>
  <c r="M18" i="41"/>
  <c r="M17" i="41"/>
  <c r="M16" i="41"/>
  <c r="M15" i="41"/>
  <c r="M14" i="41"/>
  <c r="M13" i="41"/>
  <c r="M12" i="41"/>
  <c r="M11" i="41"/>
  <c r="M10" i="41"/>
  <c r="M9" i="41"/>
  <c r="D75" i="40" l="1"/>
  <c r="D66" i="40"/>
  <c r="C60" i="40"/>
  <c r="D55" i="40"/>
  <c r="C55" i="40"/>
  <c r="D49" i="40"/>
  <c r="C49" i="40"/>
  <c r="D38" i="40"/>
  <c r="D34" i="40"/>
  <c r="C34" i="40"/>
  <c r="D25" i="40"/>
  <c r="D19" i="40" s="1"/>
  <c r="C25" i="40"/>
  <c r="C19" i="40" s="1"/>
  <c r="D16" i="40"/>
  <c r="C16" i="40"/>
  <c r="D12" i="40"/>
  <c r="C12" i="40"/>
  <c r="A6" i="40"/>
  <c r="C15" i="40" l="1"/>
  <c r="C11" i="40" s="1"/>
  <c r="D15" i="40"/>
  <c r="D11" i="40" s="1"/>
  <c r="H39" i="10" l="1"/>
  <c r="H36" i="10" s="1"/>
  <c r="H32" i="10"/>
  <c r="H24" i="10"/>
  <c r="H19" i="10"/>
  <c r="H17" i="10" s="1"/>
  <c r="H14" i="10"/>
  <c r="A4" i="39" l="1"/>
  <c r="A4" i="35" l="1"/>
  <c r="H34" i="34" l="1"/>
  <c r="G34" i="34"/>
  <c r="A4" i="34"/>
  <c r="A4" i="33" l="1"/>
  <c r="A4" i="32"/>
  <c r="I24" i="30" l="1"/>
  <c r="H24" i="30"/>
  <c r="A4" i="30"/>
  <c r="H25" i="29"/>
  <c r="G25" i="29"/>
  <c r="A4" i="29"/>
  <c r="A5" i="28" l="1"/>
  <c r="D25" i="27"/>
  <c r="C25" i="27"/>
  <c r="A5" i="27"/>
  <c r="D24" i="26"/>
  <c r="C24" i="26"/>
  <c r="A5" i="26"/>
  <c r="G30" i="18" l="1"/>
  <c r="G31" i="18" s="1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A4" i="18"/>
  <c r="H10" i="10" l="1"/>
  <c r="H9" i="10" s="1"/>
  <c r="C64" i="12" l="1"/>
  <c r="D64" i="12"/>
  <c r="A4" i="17" l="1"/>
  <c r="A4" i="16"/>
  <c r="A4" i="10"/>
  <c r="A4" i="9"/>
  <c r="A4" i="12"/>
  <c r="A5" i="5"/>
  <c r="A4" i="7"/>
  <c r="J24" i="10" l="1"/>
  <c r="I24" i="10"/>
  <c r="G24" i="10"/>
  <c r="F24" i="10"/>
  <c r="E24" i="10"/>
  <c r="D24" i="10"/>
  <c r="C24" i="10"/>
  <c r="B24" i="10"/>
  <c r="I39" i="10" l="1"/>
  <c r="I36" i="10" s="1"/>
  <c r="I32" i="10"/>
  <c r="I19" i="10"/>
  <c r="I17" i="10" s="1"/>
  <c r="I14" i="10"/>
  <c r="I10" i="10"/>
  <c r="G39" i="10"/>
  <c r="G36" i="10" s="1"/>
  <c r="G32" i="10"/>
  <c r="G19" i="10"/>
  <c r="G17" i="10" s="1"/>
  <c r="G14" i="10"/>
  <c r="G10" i="10"/>
  <c r="E39" i="10"/>
  <c r="E36" i="10" s="1"/>
  <c r="E32" i="10"/>
  <c r="E19" i="10"/>
  <c r="E17" i="10" s="1"/>
  <c r="E14" i="10"/>
  <c r="E10" i="10"/>
  <c r="C39" i="10"/>
  <c r="C36" i="10" s="1"/>
  <c r="C32" i="10"/>
  <c r="C19" i="10"/>
  <c r="C17" i="10" s="1"/>
  <c r="C14" i="10"/>
  <c r="C10" i="10"/>
  <c r="E9" i="10" l="1"/>
  <c r="G9" i="10"/>
  <c r="C9" i="10"/>
  <c r="I9" i="10"/>
  <c r="D45" i="12"/>
  <c r="C45" i="12"/>
  <c r="C44" i="12" s="1"/>
  <c r="D34" i="12"/>
  <c r="C34" i="12"/>
  <c r="D11" i="12"/>
  <c r="C11" i="12"/>
  <c r="J39" i="10"/>
  <c r="J36" i="10" s="1"/>
  <c r="F39" i="10"/>
  <c r="F36" i="10" s="1"/>
  <c r="D39" i="10"/>
  <c r="D36" i="10" s="1"/>
  <c r="B39" i="10"/>
  <c r="B36" i="10" s="1"/>
  <c r="J32" i="10"/>
  <c r="F32" i="10"/>
  <c r="D32" i="10"/>
  <c r="B32" i="10"/>
  <c r="J19" i="10"/>
  <c r="J17" i="10" s="1"/>
  <c r="F19" i="10"/>
  <c r="F17" i="10" s="1"/>
  <c r="D19" i="10"/>
  <c r="D17" i="10" s="1"/>
  <c r="B19" i="10"/>
  <c r="B17" i="10" s="1"/>
  <c r="J14" i="10"/>
  <c r="F14" i="10"/>
  <c r="D14" i="10"/>
  <c r="B14" i="10"/>
  <c r="J10" i="10"/>
  <c r="F10" i="10"/>
  <c r="D10" i="10"/>
  <c r="B10" i="10"/>
  <c r="D17" i="5"/>
  <c r="C17" i="5"/>
  <c r="D14" i="5"/>
  <c r="C14" i="5"/>
  <c r="D11" i="5"/>
  <c r="C11" i="5"/>
  <c r="D19" i="3"/>
  <c r="C19" i="3"/>
  <c r="D16" i="3"/>
  <c r="C16" i="3"/>
  <c r="C10" i="3" s="1"/>
  <c r="D10" i="5" l="1"/>
  <c r="C10" i="5"/>
  <c r="C26" i="3"/>
  <c r="D10" i="3"/>
  <c r="B9" i="10"/>
  <c r="D10" i="12"/>
  <c r="D44" i="12"/>
  <c r="J9" i="10"/>
  <c r="D26" i="3"/>
  <c r="C10" i="12"/>
  <c r="D9" i="10"/>
  <c r="F9" i="10"/>
  <c r="C9" i="3" l="1"/>
  <c r="D9" i="3"/>
  <c r="G14" i="12" l="1"/>
  <c r="H14" i="12" s="1"/>
  <c r="G15" i="12"/>
  <c r="G10" i="12"/>
  <c r="H10" i="12" s="1"/>
  <c r="G11" i="12"/>
</calcChain>
</file>

<file path=xl/sharedStrings.xml><?xml version="1.0" encoding="utf-8"?>
<sst xmlns="http://schemas.openxmlformats.org/spreadsheetml/2006/main" count="5838" uniqueCount="2651">
  <si>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</si>
  <si>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</si>
  <si>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</si>
  <si>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</si>
  <si>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</si>
  <si>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</si>
  <si>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</si>
  <si>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</si>
  <si>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</si>
  <si>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</si>
  <si>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</si>
  <si>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</si>
  <si>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</si>
  <si>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</si>
  <si>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</si>
  <si>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</si>
  <si>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</si>
  <si>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</si>
  <si>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</si>
  <si>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</si>
  <si>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</si>
  <si>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</si>
  <si>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</si>
  <si>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</si>
  <si>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</si>
  <si>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</si>
  <si>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</si>
  <si>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</si>
  <si>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</si>
  <si>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</si>
  <si>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</si>
  <si>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</si>
  <si>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</si>
  <si>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</si>
  <si>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</si>
  <si>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</si>
  <si>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</si>
  <si>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</si>
  <si>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</si>
  <si>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</si>
  <si>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</si>
  <si>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</si>
  <si>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</si>
  <si>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</si>
  <si>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</si>
  <si>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</si>
  <si>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</si>
  <si>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</si>
  <si>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</si>
  <si>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</si>
  <si>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</si>
  <si>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</si>
  <si>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</si>
  <si>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</si>
  <si>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</si>
  <si>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</si>
  <si>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</si>
  <si>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</si>
  <si>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</si>
  <si>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</si>
  <si>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</si>
  <si>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</si>
  <si>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</si>
  <si>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</si>
  <si>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</si>
  <si>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</si>
  <si>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</si>
  <si>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</si>
  <si>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</si>
  <si>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</si>
  <si>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კვლევების ხარჯები ქვეყნის შიგნით</t>
  </si>
  <si>
    <t>კვლევების ხარჯები ქვეყნის გარეთ</t>
  </si>
  <si>
    <t>სწავლების ხარჯები ქვეყნის შიგნით</t>
  </si>
  <si>
    <t>სწავლების ხარჯები ქვეყნის გარეთ</t>
  </si>
  <si>
    <t>მივლინების ხარჯები</t>
  </si>
  <si>
    <t>მივლინების ხარჯები ქვეყნის შიგნით</t>
  </si>
  <si>
    <t>მივლინების ხარჯები ქვეყნის გარეთ</t>
  </si>
  <si>
    <t>რეგიონული პროექტების დაფინანსება</t>
  </si>
  <si>
    <t>კონფერენციების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</si>
  <si>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</si>
  <si>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</si>
  <si>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</si>
  <si>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</si>
  <si>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</si>
  <si>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</si>
  <si>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</si>
  <si>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</si>
  <si>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</si>
  <si>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</si>
  <si>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</si>
  <si>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</si>
  <si>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</si>
  <si>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</si>
  <si>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</si>
  <si>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</si>
  <si>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</si>
  <si>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</si>
  <si>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</si>
  <si>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</si>
  <si>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</si>
  <si>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</si>
  <si>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</si>
  <si>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</si>
  <si>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</si>
  <si>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</si>
  <si>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</si>
  <si>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</si>
  <si>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</si>
  <si>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სულ ხარჯები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</si>
  <si>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</si>
  <si>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</si>
  <si>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</si>
  <si>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</si>
  <si>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</si>
  <si>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</si>
  <si>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</si>
  <si>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</si>
  <si>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</si>
  <si>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</si>
  <si>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</si>
  <si>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</si>
  <si>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</si>
  <si>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</si>
  <si>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</si>
  <si>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</si>
  <si>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</si>
  <si>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</si>
  <si>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</si>
  <si>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</si>
  <si>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</si>
  <si>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</si>
  <si>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</si>
  <si>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</si>
  <si>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</si>
  <si>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</si>
  <si>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</si>
  <si>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</si>
  <si>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</si>
  <si>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</si>
  <si>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</si>
  <si>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</si>
  <si>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</si>
  <si>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</si>
  <si>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</si>
  <si>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</si>
  <si>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</si>
  <si>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</si>
  <si>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</si>
  <si>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</si>
  <si>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</si>
  <si>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</si>
  <si>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</si>
  <si>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</si>
  <si>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</si>
  <si>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</si>
  <si>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</si>
  <si>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</si>
  <si>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</si>
  <si>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</si>
  <si>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</si>
  <si>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</si>
  <si>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</si>
  <si>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</si>
  <si>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</si>
  <si>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</si>
  <si>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</si>
  <si>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</si>
  <si>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</si>
  <si>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</si>
  <si>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</si>
  <si>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</si>
  <si>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</si>
  <si>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</si>
  <si>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</si>
  <si>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</si>
  <si>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</si>
  <si>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</si>
  <si>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</si>
  <si>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</si>
  <si>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</si>
  <si>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</si>
  <si>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</si>
  <si>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</si>
  <si>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</si>
  <si>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</si>
  <si>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</si>
  <si>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</si>
  <si>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</si>
  <si>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</si>
  <si>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</si>
  <si>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</si>
  <si>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</si>
  <si>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</si>
  <si>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</si>
  <si>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</si>
  <si>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</si>
  <si>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</si>
  <si>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</si>
  <si>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</si>
  <si>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</si>
  <si>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</si>
  <si>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</si>
  <si>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</si>
  <si>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</si>
  <si>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</si>
  <si>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</si>
  <si>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</si>
  <si>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</si>
  <si>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</si>
  <si>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</si>
  <si>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</si>
  <si>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</si>
  <si>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</si>
  <si>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</si>
  <si>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</si>
  <si>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</si>
  <si>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</si>
  <si>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</si>
  <si>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</si>
  <si>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</si>
  <si>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</si>
  <si>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</si>
  <si>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</si>
  <si>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</si>
  <si>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</si>
  <si>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</si>
  <si>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</si>
  <si>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</si>
  <si>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</si>
  <si>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</si>
  <si>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</si>
  <si>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</si>
  <si>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</si>
  <si>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</si>
  <si>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</si>
  <si>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</si>
  <si>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</si>
  <si>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</si>
  <si>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</si>
  <si>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</si>
  <si>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</si>
  <si>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</si>
  <si>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</si>
  <si>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</si>
  <si>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</si>
  <si>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</si>
  <si>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</si>
  <si>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</si>
  <si>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</si>
  <si>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</si>
  <si>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</si>
  <si>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</si>
  <si>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</si>
  <si>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</si>
  <si>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</si>
  <si>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</si>
  <si>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</si>
  <si>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</si>
  <si>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</si>
  <si>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</si>
  <si>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</si>
  <si>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</si>
  <si>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</si>
  <si>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</si>
  <si>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</si>
  <si>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</si>
  <si>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</si>
  <si>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</si>
  <si>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</si>
  <si>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</si>
  <si>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</si>
  <si>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</si>
  <si>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</si>
  <si>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</si>
  <si>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</si>
  <si>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</si>
  <si>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</si>
  <si>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</si>
  <si>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</si>
  <si>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</si>
  <si>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</si>
  <si>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</si>
  <si>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</si>
  <si>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</si>
  <si>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</si>
  <si>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</si>
  <si>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</si>
  <si>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</si>
  <si>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</si>
  <si>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</si>
  <si>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</si>
  <si>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</si>
  <si>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</si>
  <si>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</si>
  <si>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</si>
  <si>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</si>
  <si>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</si>
  <si>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</si>
  <si>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</si>
  <si>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</si>
  <si>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</si>
  <si>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</si>
  <si>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</si>
  <si>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</si>
  <si>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</si>
  <si>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</si>
  <si>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</si>
  <si>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</si>
  <si>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</si>
  <si>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</si>
  <si>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</si>
  <si>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</si>
  <si>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</si>
  <si>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</si>
  <si>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</si>
  <si>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</si>
  <si>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</si>
  <si>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</si>
  <si>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</si>
  <si>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</si>
  <si>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</si>
  <si>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</si>
  <si>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</si>
  <si>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</si>
  <si>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</si>
  <si>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</si>
  <si>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</si>
  <si>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 xml:space="preserve">ფორმა N4.1 - სხვადასხვა ხარჯებისა და სხვა დანარჩენი საქონლისა და მომსახურების 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</si>
  <si>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</si>
  <si>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</si>
  <si>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</si>
  <si>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</si>
  <si>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</si>
  <si>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</si>
  <si>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</si>
  <si>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</si>
  <si>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სულ**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</si>
  <si>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</si>
  <si>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</si>
  <si>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</si>
  <si>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</si>
  <si>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</si>
  <si>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</si>
  <si>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</si>
  <si>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</si>
  <si>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</si>
  <si>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 xml:space="preserve"> მნიშვნელობათა ჯამს.</t>
  </si>
  <si>
    <t>სულ *</t>
  </si>
  <si>
    <t>ხელფასი</t>
  </si>
  <si>
    <t>განაცემის ტიპი</t>
  </si>
  <si>
    <t xml:space="preserve">* ჯამური მაჩვენებლები უნდა ედრებოდეს ფორმა N4-ში და N5-ში წარმოდგენილი N 1.2.1 და </t>
  </si>
  <si>
    <t>** ჯამური მაჩვენებლები უნდა ედრებოდეს ფორმა N4-ში წარმოდგენილ N 1.2.15 და N1.6.4 მუხლების შესაბამის მნიშვნელობათა ჯამს.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</si>
  <si>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</si>
  <si>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>ფორმა N6-ში წარმოდგენილი N 1.3 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</si>
  <si>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</si>
  <si>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</si>
  <si>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</si>
  <si>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</si>
  <si>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</si>
  <si>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</si>
  <si>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</si>
  <si>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</si>
  <si>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</si>
  <si>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</si>
  <si>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</si>
  <si>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</si>
  <si>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>ფორმა N4.3 - მივლინებები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</si>
  <si>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</si>
  <si>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</si>
  <si>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</si>
  <si>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</si>
  <si>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</si>
  <si>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</si>
  <si>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</si>
  <si>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</si>
  <si>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</si>
  <si>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</si>
  <si>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</si>
  <si>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</si>
  <si>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</si>
  <si>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</si>
  <si>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</si>
  <si>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</si>
  <si>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</si>
  <si>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</si>
  <si>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</si>
  <si>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</si>
  <si>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</si>
  <si>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</si>
  <si>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</si>
  <si>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</si>
  <si>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</si>
  <si>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</si>
  <si>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</si>
  <si>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</si>
  <si>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</si>
  <si>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</si>
  <si>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</si>
  <si>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</si>
  <si>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</si>
  <si>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</si>
  <si>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* ჯამური მაჩვენებლები უნდა ედრებოდეს ფორმა N4-ში და N5-ში წარმოდგენილი N1.3 მუხლების შესაბამის</t>
  </si>
  <si>
    <t xml:space="preserve">* ფორმა N6.1 ივსება მხოლოდ იმ შემთხვევებში, როდესაც ფორმა N6-ში წარმოდგენილი სხვა ხარჯების (მუხლი N 1.6)  </t>
  </si>
  <si>
    <t>** ჯამური მაჩვენებლები უნდა ედრებოდეს ფორმა N6-ში წარმოდგენილ N1.6 მუხლის შესაბამის მნიშვნელობებს.</t>
  </si>
  <si>
    <t>ფაქტიური ან საკასო ხარჯის მოცულობა აღემატება ამავე ფორმის  N1 მუხლის შესაბამისი მნიშვნელობების 5%-ს ან 1,000 ლარს.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</si>
  <si>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</si>
  <si>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</si>
  <si>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</si>
  <si>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</si>
  <si>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</si>
  <si>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</si>
  <si>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</si>
  <si>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</si>
  <si>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</si>
  <si>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ფორმა N4.2 - ხელფასები, პრემიები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</si>
  <si>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</si>
  <si>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</si>
  <si>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</si>
  <si>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</si>
  <si>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</si>
  <si>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</si>
  <si>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</si>
  <si>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</si>
  <si>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</si>
  <si>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</si>
  <si>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</si>
  <si>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</si>
  <si>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</si>
  <si>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</si>
  <si>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</si>
  <si>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</si>
  <si>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</si>
  <si>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</si>
  <si>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</si>
  <si>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</si>
  <si>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</si>
  <si>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</si>
  <si>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</si>
  <si>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</si>
  <si>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</si>
  <si>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</si>
  <si>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 xml:space="preserve">* ფორმა N4.1 ივსება მხოლოდ იმ შემთხვევებში, თუ ფორმა N4 ში წარმოდგენილი სხვადასხდა ხარჯები (1.6.4), </t>
  </si>
  <si>
    <t xml:space="preserve">სხვა დანარჩენი საქონლისა და მომსახურების (1.2.15)  ფაქტიური და საკასო ხარჯის მოცულობა ცალ ცალკე ან ერთად აღებული </t>
  </si>
  <si>
    <t>აღემატება ამავე ფორმის  N1.2 ან N1.6 მუხლების შესაბამისი მნიშვნელობების 5%-ს ან 1,000 ლარს.</t>
  </si>
  <si>
    <t>კონტრაგენტისათვის გადახდილი თანხა (ლარში)</t>
  </si>
  <si>
    <t>* ჯამური მაჩვენებლები უნდა ედრებოდეს ფორმა N4-ში და N5-ში წარმოდგენილი N 1.1.1 და N1.1.2 მუხლების შესაბამის მნიშვნელობათა ჯამს.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</si>
  <si>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</si>
  <si>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</si>
  <si>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</si>
  <si>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</si>
  <si>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</si>
  <si>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</si>
  <si>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</si>
  <si>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</si>
  <si>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ფორმა N8 - საბანკო ანგარიშები</t>
  </si>
  <si>
    <t>1.2.1.3</t>
  </si>
  <si>
    <t>სულ:*</t>
  </si>
  <si>
    <t>ცენტრიდან" მიღებული  სახსრებით გაწეული სხვა ხარჯების განმარტებითი შენიშვნა*</t>
  </si>
  <si>
    <t xml:space="preserve">ფორმა N6 - სსიპ "საარჩევნო სისტემების განვითარების, რეფორმებისა და სწავლების </t>
  </si>
  <si>
    <t>ცენტრიდან" მიღებული  სახსრებით გაწეული ხარჯები</t>
  </si>
  <si>
    <t xml:space="preserve">ფორმა N6.1 - სსიპ "საარჩევნო სისტემების განვითარების, რეფორმებისა და სწავლების 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</si>
  <si>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</si>
  <si>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</si>
  <si>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</si>
  <si>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</si>
  <si>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 xml:space="preserve">ფორმა N4.4 - სხვა განაცემები ფიზიკურ პირებზე (ხელფასის და პრემიის გარდა) </t>
  </si>
  <si>
    <t>ფორმა N 9.7.1 - საარჩევნო პერიოდში აღებული სესხი/კრედიტი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</si>
  <si>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</si>
  <si>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</si>
  <si>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</si>
  <si>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</si>
  <si>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</si>
  <si>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</si>
  <si>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</si>
  <si>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</si>
  <si>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</si>
  <si>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</si>
  <si>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</si>
  <si>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</si>
  <si>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</si>
  <si>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</si>
  <si>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</si>
  <si>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</si>
  <si>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</si>
  <si>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</si>
  <si>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</si>
  <si>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</si>
  <si>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</si>
  <si>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</si>
  <si>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</si>
  <si>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</si>
  <si>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</si>
  <si>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</si>
  <si>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</si>
  <si>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</si>
  <si>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</si>
  <si>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</si>
  <si>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</si>
  <si>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</si>
  <si>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გარე რეკლამის ხარჯი *</t>
  </si>
  <si>
    <t>1.2.8.6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</si>
  <si>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</si>
  <si>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</si>
  <si>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</si>
  <si>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</si>
  <si>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</si>
  <si>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შემოწირულებები იურიდიული პირებისაგან</t>
  </si>
  <si>
    <t>1.1.2.2</t>
  </si>
  <si>
    <t>1.1.2.3</t>
  </si>
  <si>
    <t>შემოწირულებები იურიდიული  პირებისაგან (უძრავი ქონება)</t>
  </si>
  <si>
    <t>შემოწირულებები იურიდიული  პირებისაგან (მოძრავი ქონება)</t>
  </si>
  <si>
    <t>შემოწირულებები იურიდიული  პირებისაგან (სხვა)</t>
  </si>
  <si>
    <t xml:space="preserve">***** გარე რეკლამად არ ითვლება და ეს ფორმა არ მოიცავს პარტიის/საარჩევნო სუბიექტის ოფისის ფასადზე ან/და ღონისძიების გამართვის ადგილას სარეკლამო მასალის განთავსების (და არა დამზადება-დამონტაჟების) ხარჯს </t>
  </si>
  <si>
    <t>მ.პ.გ. ქართული ოცნება - დემოკრატიული საქართველო</t>
  </si>
  <si>
    <t>გიორგი</t>
  </si>
  <si>
    <t>ქსოვრელი</t>
  </si>
  <si>
    <t>01030027208</t>
  </si>
  <si>
    <t>ბუღალტერი</t>
  </si>
  <si>
    <t>ირაკლი</t>
  </si>
  <si>
    <t>ამირანაშვილი</t>
  </si>
  <si>
    <t>01030013035</t>
  </si>
  <si>
    <t>იურისტი</t>
  </si>
  <si>
    <t>GE51CR0000000004933608</t>
  </si>
  <si>
    <t>GEL</t>
  </si>
  <si>
    <t>5/16/2012</t>
  </si>
  <si>
    <t>GE72CR0000000004933618</t>
  </si>
  <si>
    <t>USD</t>
  </si>
  <si>
    <t>EURO</t>
  </si>
  <si>
    <t>GE09CR0000002049644506</t>
  </si>
  <si>
    <t>08/24/2016</t>
  </si>
  <si>
    <t>GE78CR0000002049654516</t>
  </si>
  <si>
    <t>GE29CR0000002049664516</t>
  </si>
  <si>
    <t>ბანკი ქართუ</t>
  </si>
  <si>
    <t>მსუბუქი მაღალი გამავლობის</t>
  </si>
  <si>
    <t>ტოიოტა</t>
  </si>
  <si>
    <t>PRADO</t>
  </si>
  <si>
    <t>FFT-388</t>
  </si>
  <si>
    <t>05/14/2013</t>
  </si>
  <si>
    <t>სედანი</t>
  </si>
  <si>
    <t>ჰიუნდაი</t>
  </si>
  <si>
    <t>ACCENT</t>
  </si>
  <si>
    <t>CC488GG</t>
  </si>
  <si>
    <t>CC480GG</t>
  </si>
  <si>
    <t>CC484GG</t>
  </si>
  <si>
    <t>CC477GG</t>
  </si>
  <si>
    <t>CC811GG</t>
  </si>
  <si>
    <t>CC807GG</t>
  </si>
  <si>
    <t>CC805GG</t>
  </si>
  <si>
    <t>CC804GG</t>
  </si>
  <si>
    <t>CC822GG</t>
  </si>
  <si>
    <t>CC799GG</t>
  </si>
  <si>
    <t>ქ. თბილისი, ერეკლე II-ეს მოედანი #3</t>
  </si>
  <si>
    <t>ფართის იჯარა</t>
  </si>
  <si>
    <t>205283637</t>
  </si>
  <si>
    <t>შპს ახალი კაპიტალი</t>
  </si>
  <si>
    <t>ქ. თბილისი რუსთაველის ქ. #24/ ლაღიზის ქ. #1</t>
  </si>
  <si>
    <t>01017000815</t>
  </si>
  <si>
    <t>მედეია</t>
  </si>
  <si>
    <t>ჯიქია</t>
  </si>
  <si>
    <t>01017015694</t>
  </si>
  <si>
    <t>თამაზ</t>
  </si>
  <si>
    <t>ქ. თბილისი, ი. ჭვჭავაძის გამზ. #20 ბ. 3</t>
  </si>
  <si>
    <t>01024081247</t>
  </si>
  <si>
    <t>ეკატერინე</t>
  </si>
  <si>
    <t>ყარსელიშვილი</t>
  </si>
  <si>
    <t>ქ. თბილისი, ალ. ყაზბეგის გამზირი #14 ბ. 2</t>
  </si>
  <si>
    <t>01024044857</t>
  </si>
  <si>
    <t>ანდღულაძე მადონა ი/მ</t>
  </si>
  <si>
    <t>ქ. თბილისი, მოედანი გულია, გვარდიის სამმართველოს მიმდებარედ</t>
  </si>
  <si>
    <t>35001008650</t>
  </si>
  <si>
    <t>ფრიდონი</t>
  </si>
  <si>
    <t>აბესაძე</t>
  </si>
  <si>
    <t>ქ. თბილისი, ჯავახეთის ქუჩის და კალაბუნის გადაკვეთასთან</t>
  </si>
  <si>
    <t>01024070244</t>
  </si>
  <si>
    <t>ნონიაშვილი ზურიკო ი/მ</t>
  </si>
  <si>
    <t>10001005919</t>
  </si>
  <si>
    <t>ნონიაშვილი სანდრო ი/მ</t>
  </si>
  <si>
    <t>ქ. თბილისი, ჩიტაიას ქ. #3 ბ. 2</t>
  </si>
  <si>
    <t>01011061250</t>
  </si>
  <si>
    <t>დარეჯან</t>
  </si>
  <si>
    <t>ტრაპაიძე</t>
  </si>
  <si>
    <t>ქ. თბილისი, სოხუმის ქ. #4-6ა</t>
  </si>
  <si>
    <t>01005020223</t>
  </si>
  <si>
    <t>სანდრო</t>
  </si>
  <si>
    <t>მიქაუტაძე</t>
  </si>
  <si>
    <t>ქ. თბილისი, ცოტნე დადიანის ქ. #141</t>
  </si>
  <si>
    <t>01013004758</t>
  </si>
  <si>
    <t>ლევან</t>
  </si>
  <si>
    <t>ელიაური</t>
  </si>
  <si>
    <t>ქ. თბილისი, ფორე მოსულიშვილის ქ. #1</t>
  </si>
  <si>
    <t>54001007223</t>
  </si>
  <si>
    <t>ქემერტელიძე კახაბერ ი/მ</t>
  </si>
  <si>
    <t>საგარეჯო, რუსთაველის ქ. #175</t>
  </si>
  <si>
    <t>ქვლივიძე</t>
  </si>
  <si>
    <t>ქ. გურჯაანი, სანაპიროს ქ. #10</t>
  </si>
  <si>
    <t>13001007430</t>
  </si>
  <si>
    <t>მექერიშვილი ლევან ი/მ</t>
  </si>
  <si>
    <t>ქ. წნორი, თავისუფლების ქ. #37</t>
  </si>
  <si>
    <t>01008040230</t>
  </si>
  <si>
    <t>ნაირა</t>
  </si>
  <si>
    <t>გელაშვილი</t>
  </si>
  <si>
    <t>ქ. დედოფლისწყარო, ჰერეთის ქ. #74</t>
  </si>
  <si>
    <t>14001001035</t>
  </si>
  <si>
    <t>თამაზაშვილი</t>
  </si>
  <si>
    <t>ქ. ლაგოდეხი, ქიზიყის ქ. #27</t>
  </si>
  <si>
    <t>ჭუჭულაშვილი გიორგი ი/მ</t>
  </si>
  <si>
    <t>ქ. ყვარელი, შ. რუსთაველის ქ. #4</t>
  </si>
  <si>
    <t>241582373</t>
  </si>
  <si>
    <t>შპს კახეთის ღვინის მარანი</t>
  </si>
  <si>
    <t>ქ. თელავი, ჯორჯიაშვილის ქ. #7ა</t>
  </si>
  <si>
    <t>01026004996</t>
  </si>
  <si>
    <t>ალექსანდრე</t>
  </si>
  <si>
    <t>მალუძე</t>
  </si>
  <si>
    <t>ქ. ახმეტა, ვაჟა-ფშაველას ქ.</t>
  </si>
  <si>
    <t>23001000324</t>
  </si>
  <si>
    <t>ნათელა</t>
  </si>
  <si>
    <t>ღეჩუაშვილი</t>
  </si>
  <si>
    <t>ქ. რუსთავი, კოსტავას ქ. #14  ბ. #48</t>
  </si>
  <si>
    <t>35001024663</t>
  </si>
  <si>
    <t>თათია</t>
  </si>
  <si>
    <t>კობრეშვილი</t>
  </si>
  <si>
    <t>ქ. გარდაბანი, დ. აღმაშენებლის ქ. კორპუსი 17 ბ. #2-3</t>
  </si>
  <si>
    <t>12001016317</t>
  </si>
  <si>
    <t>რამაზან</t>
  </si>
  <si>
    <t>ხალილოვი</t>
  </si>
  <si>
    <t>მარნეული, მაზნიაშვილის ქ. #2</t>
  </si>
  <si>
    <t>28001001979</t>
  </si>
  <si>
    <t>მამედოვი ფირდოსი ი/მ</t>
  </si>
  <si>
    <t>28001001085</t>
  </si>
  <si>
    <t>მამედოვი სეიმურ ი/მ</t>
  </si>
  <si>
    <t>ქ. ბოლნისი, აღმაშენებლის ქ. #54</t>
  </si>
  <si>
    <t>24001022727</t>
  </si>
  <si>
    <t>მზია</t>
  </si>
  <si>
    <t>ქვრივიშვილი</t>
  </si>
  <si>
    <t>ქ. დმანისი, 9 აპრილის ქ. #67</t>
  </si>
  <si>
    <t>15001002982</t>
  </si>
  <si>
    <t>ხიდირნაბი</t>
  </si>
  <si>
    <t>დაშდამიროვი</t>
  </si>
  <si>
    <t>ქ. წალკა, მ. კოსტავას ქ. სახლი #75</t>
  </si>
  <si>
    <t>61009011791</t>
  </si>
  <si>
    <t>გურანდა</t>
  </si>
  <si>
    <t>ბოლქვაძე</t>
  </si>
  <si>
    <t>ქ. თეთრიწყარო, დიდგორის ქ. #15</t>
  </si>
  <si>
    <t>22001005181</t>
  </si>
  <si>
    <t>ბექაური ამური ი/მ</t>
  </si>
  <si>
    <t>ქ. თიანეთი რუსთაველის ქ. #38</t>
  </si>
  <si>
    <t>ზურაბ</t>
  </si>
  <si>
    <t>ჯანგირაშვილი</t>
  </si>
  <si>
    <t>236052515</t>
  </si>
  <si>
    <t>შპს მცხეთის წყალი</t>
  </si>
  <si>
    <t>ქ. დუშეთი, რუსთაველის ქ. #46</t>
  </si>
  <si>
    <t>16001000957</t>
  </si>
  <si>
    <t>შვენა</t>
  </si>
  <si>
    <t>ზანდუკელი</t>
  </si>
  <si>
    <t>ქ. ყაზბეგი, ალ. ყაზბეგის ქ. #32</t>
  </si>
  <si>
    <t>01009003409</t>
  </si>
  <si>
    <t>ნინო</t>
  </si>
  <si>
    <t>ჩოფიკაშვილი</t>
  </si>
  <si>
    <t>ქ. კასპი მ. კოსტავას ქ. #5</t>
  </si>
  <si>
    <t>მანანა</t>
  </si>
  <si>
    <t>ხვთისიაშვილი</t>
  </si>
  <si>
    <t>ქ. გორი, წერეთლის ქ. #29</t>
  </si>
  <si>
    <t>59001101395</t>
  </si>
  <si>
    <t>ია</t>
  </si>
  <si>
    <t>ლომაური</t>
  </si>
  <si>
    <t xml:space="preserve">ქ. ქარელი სტალინის ქ. #49 </t>
  </si>
  <si>
    <t>01024022690</t>
  </si>
  <si>
    <t>ნანა</t>
  </si>
  <si>
    <t>გიორგაშვილი</t>
  </si>
  <si>
    <t>ქ. ხაშური, სააკაძის ქ. #94</t>
  </si>
  <si>
    <t>57001016787</t>
  </si>
  <si>
    <t>კახაბერ</t>
  </si>
  <si>
    <t>მარკოზია</t>
  </si>
  <si>
    <t>ქ. ბორჯომი, შ. რუსთაველის ქ. #147</t>
  </si>
  <si>
    <t>01001000813</t>
  </si>
  <si>
    <t>სამსონიძე ვალიდა ი/მ</t>
  </si>
  <si>
    <t>ქ. ახალციხე, შ. რუსთაველის ქ. #44-44ა</t>
  </si>
  <si>
    <t>წაღიკიან პარკევ ი/მ</t>
  </si>
  <si>
    <t>დ. ადიგენი, თამარ მეფის ქ. #2</t>
  </si>
  <si>
    <t>01004000999</t>
  </si>
  <si>
    <t>ზედგინიძე ზურაბ ი/მ</t>
  </si>
  <si>
    <t>დ. ასპინძა, გორგასლის ქ. #2</t>
  </si>
  <si>
    <t>რევაზი</t>
  </si>
  <si>
    <t>ქუქჩიშვილი</t>
  </si>
  <si>
    <t>ქ. ახალქალაქი, ჩარენცის ქ. #11/1</t>
  </si>
  <si>
    <t>07001022059</t>
  </si>
  <si>
    <t>მურადიანი ლუსაბერ ი/მ</t>
  </si>
  <si>
    <t>ქ. ნინოწმინდა, თავისუფლების ქ. #25</t>
  </si>
  <si>
    <t>32001016304</t>
  </si>
  <si>
    <t>მზიკიან მამბრე ი/მ</t>
  </si>
  <si>
    <t>ქ. ონი, დავით აღმაშენებლის ქ. #51</t>
  </si>
  <si>
    <t>01008005646</t>
  </si>
  <si>
    <t>ჯაფარიძე</t>
  </si>
  <si>
    <t>ქ. ამბროლაური, კოსტავას ქ. #7</t>
  </si>
  <si>
    <t>04001002980</t>
  </si>
  <si>
    <t>გოცირიძე ომარი ი/მ</t>
  </si>
  <si>
    <t>ქ. ცაგერი, მ. კოსტავას ქ. #13 ბ. 3</t>
  </si>
  <si>
    <t>ზაირა</t>
  </si>
  <si>
    <t>ბენდელიანი</t>
  </si>
  <si>
    <t>ლენტეხი, დაბა ლენტეხი, სტალინის ქ. #8</t>
  </si>
  <si>
    <t>27001007074</t>
  </si>
  <si>
    <t>ქურასბედიანი</t>
  </si>
  <si>
    <t>ხარაგაული, დ. ხარაგაული, სოლომონ მეფის # 21</t>
  </si>
  <si>
    <t>01018001780</t>
  </si>
  <si>
    <t>არევაძე-წერეთელი</t>
  </si>
  <si>
    <t>ქ. თერჯოლა, რუსთაველის ქ. #105</t>
  </si>
  <si>
    <t>21001015020</t>
  </si>
  <si>
    <t>ჩუბინიძე დარეჯანი ი/მ</t>
  </si>
  <si>
    <t>ქ. საჩხერე მერაბ კოსტავას ქ. #65</t>
  </si>
  <si>
    <t>დიმიტრი</t>
  </si>
  <si>
    <t>ბურძენიძე</t>
  </si>
  <si>
    <t>ქ. ზესტაფონი, დ. აღმაშენებლის ქ. #19</t>
  </si>
  <si>
    <t>405117136</t>
  </si>
  <si>
    <t>შპს 7 ლიდო</t>
  </si>
  <si>
    <t>ქ. ბაღდათი, შ. რუსთაველის ქ. #22</t>
  </si>
  <si>
    <t>შპს ავა-მარიამი</t>
  </si>
  <si>
    <t>ქ. ვანი, ჯორჯიაშვილის ქ. #2</t>
  </si>
  <si>
    <t>17001000134</t>
  </si>
  <si>
    <t>ომარ</t>
  </si>
  <si>
    <t>კორძაძე</t>
  </si>
  <si>
    <t>ქ. ხონი, მოსე ხონელის ქ. #5</t>
  </si>
  <si>
    <t>55001001060</t>
  </si>
  <si>
    <t>თამარ</t>
  </si>
  <si>
    <t>ტრიანდაფილიდი</t>
  </si>
  <si>
    <t>ქ. ჭიათურა ეგ. ნინოშვილის ქ. #12 ბ. 9</t>
  </si>
  <si>
    <t>მირმენი</t>
  </si>
  <si>
    <t>ბარათაშვილი</t>
  </si>
  <si>
    <t>ქ. ტყიბული, შ. რუსთაველის ქ. #1 ბ. 27</t>
  </si>
  <si>
    <t>01024083360</t>
  </si>
  <si>
    <t>ნიკოლოზ</t>
  </si>
  <si>
    <t>მახარაშვილი</t>
  </si>
  <si>
    <t>ქ. წყალტუბო, შ. რუსთაველის ქ. #4</t>
  </si>
  <si>
    <t>კუხალეიშვილი ნინო ი/მ</t>
  </si>
  <si>
    <t>ქ. ქუთაისი, გრიშაშვილის ქ. მე-4 შესახვევი #9/ რუსთაველის გამზირი #27</t>
  </si>
  <si>
    <t>60001014677</t>
  </si>
  <si>
    <t>ამირან</t>
  </si>
  <si>
    <t>კოპალეიშვილი</t>
  </si>
  <si>
    <t>ქ. ოზურგეთი, ი. ჭავჭავაძის ქ. #12</t>
  </si>
  <si>
    <t>ნანი</t>
  </si>
  <si>
    <t>ძნელაძე</t>
  </si>
  <si>
    <t>ქ. ლანჩხუთი, მდინარაძის ქ. #3</t>
  </si>
  <si>
    <t>ორმოცაძე გიორგი ი/მ</t>
  </si>
  <si>
    <t>ქ. ჩოხატაური, დუმბაძის ქ. #3</t>
  </si>
  <si>
    <t>46001015708</t>
  </si>
  <si>
    <t>მაია</t>
  </si>
  <si>
    <t>ჩხიკვაძე</t>
  </si>
  <si>
    <t>ქ. აბაშა, თავისუფლების ქ. #81</t>
  </si>
  <si>
    <t>02001000267</t>
  </si>
  <si>
    <t>გაბელაია დავითი ი/მ</t>
  </si>
  <si>
    <t>შუბლაძე ბესიკ ი/მ</t>
  </si>
  <si>
    <t>ქ. სენაკი, რუსთაველის ქ. #164</t>
  </si>
  <si>
    <t>239860842</t>
  </si>
  <si>
    <t>საქ. სამომხ. კოოპერაციის სენაკის რ-ნ სამომხ. კოოპერატივი</t>
  </si>
  <si>
    <t>ქ. მარტვილი, თავისუფლების ქ. #14</t>
  </si>
  <si>
    <t>29001004059</t>
  </si>
  <si>
    <t>გეგია არველოდ ი/მ</t>
  </si>
  <si>
    <t>ქ. ხობი, 9 აპრილის ქ. #3</t>
  </si>
  <si>
    <t>244552480</t>
  </si>
  <si>
    <t>შპს ლასარი</t>
  </si>
  <si>
    <t>ქ. ზუგდიდი, კ. გამსახურდიას ქ. #35</t>
  </si>
  <si>
    <t>ქ. წალენჯიხა, გ. მებონიას ქ. #2</t>
  </si>
  <si>
    <t>571107350622</t>
  </si>
  <si>
    <t>ბადრი</t>
  </si>
  <si>
    <t>კვარაცხელია</t>
  </si>
  <si>
    <t>დ. ჩხოროწყუ დ. აღმაშენებლის ქ. #13</t>
  </si>
  <si>
    <t>48001004194</t>
  </si>
  <si>
    <t>ესართია ლაშა ი/მ</t>
  </si>
  <si>
    <t>ქ. ფოთი, დ. აღმაშენებლის ქ. #10</t>
  </si>
  <si>
    <t>42001010057</t>
  </si>
  <si>
    <t>ხორავა მარიკა ი/მ</t>
  </si>
  <si>
    <t>დ. მესტია, თამარ მეფის ქ. #14</t>
  </si>
  <si>
    <t>ნინა</t>
  </si>
  <si>
    <t>ქ. ბათუმი, მარაჯნიშვილისა და ასათიანის კვეთა</t>
  </si>
  <si>
    <t>445433610</t>
  </si>
  <si>
    <t>შპს სახლი ძველ ბათუმში</t>
  </si>
  <si>
    <t>ქედა, აბუსერიძის ქ. #11</t>
  </si>
  <si>
    <t>დიასამიძე ამირან ი/მ</t>
  </si>
  <si>
    <t>ქ. ქობულეთი, დ. აღმაშენებლის გამზირი #130</t>
  </si>
  <si>
    <t>61004000897</t>
  </si>
  <si>
    <t>ძუბენკო თამარა ი/მ</t>
  </si>
  <si>
    <t>შუახევი, დაბა შუახევი, რუსთაველის ქ. #22</t>
  </si>
  <si>
    <t>61009020031</t>
  </si>
  <si>
    <t>შაინიძე ნესტან ი/მ</t>
  </si>
  <si>
    <t>ქ. ბათუმი, ფრიდონ ხალვაშის გამზირი #346 ბ</t>
  </si>
  <si>
    <t>61001070310</t>
  </si>
  <si>
    <t>იაკობ</t>
  </si>
  <si>
    <t>შერვაშიძე</t>
  </si>
  <si>
    <t>ხულო, დ. ხულო ტბელ აბუსერიძის ქ. #7</t>
  </si>
  <si>
    <t>შ.პ.ს. ,,ახალი კაპიტალი"</t>
  </si>
  <si>
    <t>ოფისის იჯარა/კომუნალური</t>
  </si>
  <si>
    <t>PORTEK IC VE DIS TICARET MURAT KAHR IMAN</t>
  </si>
  <si>
    <t>მაისურების მოწოდება</t>
  </si>
  <si>
    <t>შ.პ.ს. ,,ქართული ოცნება"</t>
  </si>
  <si>
    <t xml:space="preserve">სასცენო აპარატურითა და ტექნიკური მოწყობილობებით მომსახურეობის გაწევა </t>
  </si>
  <si>
    <t>ირინა თავაძე</t>
  </si>
  <si>
    <t>სიების დაზუსტება</t>
  </si>
  <si>
    <t>რეზო ბექაური</t>
  </si>
  <si>
    <t>ანზორ ბედოიძე</t>
  </si>
  <si>
    <t>მელანო შარაბიძე</t>
  </si>
  <si>
    <t>ნოდარ ბერიძე</t>
  </si>
  <si>
    <t>გიგა ზოიძე</t>
  </si>
  <si>
    <t>ანზორ არჯევანიძე</t>
  </si>
  <si>
    <t>დალი ხოზრევანიძე</t>
  </si>
  <si>
    <t>ზაზა გვიანიძე</t>
  </si>
  <si>
    <t>თამარ შავგულიძე</t>
  </si>
  <si>
    <t>60001001432</t>
  </si>
  <si>
    <t>ირინა ცინაძე</t>
  </si>
  <si>
    <t>60001111304</t>
  </si>
  <si>
    <t>ნუნუ გურგენიძე</t>
  </si>
  <si>
    <t>60001071512</t>
  </si>
  <si>
    <t>რამაზ ქედელიძე</t>
  </si>
  <si>
    <t>61009005218</t>
  </si>
  <si>
    <t>მარინე არძენაძე</t>
  </si>
  <si>
    <t>61003004822</t>
  </si>
  <si>
    <t>ნოდარ ცეცხლაძე</t>
  </si>
  <si>
    <t>61009023503</t>
  </si>
  <si>
    <t>გენად ცეცხლაძე</t>
  </si>
  <si>
    <t>61009005900</t>
  </si>
  <si>
    <t>ზურაბ დიასამიძე</t>
  </si>
  <si>
    <t>61004058876</t>
  </si>
  <si>
    <t>გოჩა ნაკაშიძე</t>
  </si>
  <si>
    <t>61004056689</t>
  </si>
  <si>
    <t>მურად აბაშიძე</t>
  </si>
  <si>
    <t>61005005709</t>
  </si>
  <si>
    <t>როინ ზოიძე</t>
  </si>
  <si>
    <t>61004049101</t>
  </si>
  <si>
    <t>ირაკლი ქავჯარაძე</t>
  </si>
  <si>
    <t>61005003109</t>
  </si>
  <si>
    <t>ლელა მანელიშვილი</t>
  </si>
  <si>
    <t>61004027164</t>
  </si>
  <si>
    <t>ეთერ გოგმაჩაძე</t>
  </si>
  <si>
    <t>61004038104</t>
  </si>
  <si>
    <t>ნატო ცეცხლაძე</t>
  </si>
  <si>
    <t>61004023191</t>
  </si>
  <si>
    <t>გიორგი კლდიაშვილი</t>
  </si>
  <si>
    <t>21001019627</t>
  </si>
  <si>
    <t>თეა წიკლაური</t>
  </si>
  <si>
    <t>01001033664</t>
  </si>
  <si>
    <t>ეკატერინე ზოიძე</t>
  </si>
  <si>
    <t>61009007589</t>
  </si>
  <si>
    <t>დათუნა ხუბუა</t>
  </si>
  <si>
    <t>19001012016</t>
  </si>
  <si>
    <t>ლამარა წურწუმია</t>
  </si>
  <si>
    <t>19001068241</t>
  </si>
  <si>
    <t>ხვიჩა ბერიშვილი</t>
  </si>
  <si>
    <t>19001005233</t>
  </si>
  <si>
    <t>ნანა ფარცვანია</t>
  </si>
  <si>
    <t>62001032139</t>
  </si>
  <si>
    <t>მარინა ანთია</t>
  </si>
  <si>
    <t>19001032722</t>
  </si>
  <si>
    <t>ლანა ჯიქია</t>
  </si>
  <si>
    <t>19001086863</t>
  </si>
  <si>
    <t>ზვიად კორკელია</t>
  </si>
  <si>
    <t>19001104624</t>
  </si>
  <si>
    <t>ყაველაშვილი ნოდარი</t>
  </si>
  <si>
    <t>62007003108</t>
  </si>
  <si>
    <t>ა/ტ მომსახურეობა</t>
  </si>
  <si>
    <t>ბაირამოვი მეითა</t>
  </si>
  <si>
    <t>43001005510</t>
  </si>
  <si>
    <t>ბაშარული იოსებ</t>
  </si>
  <si>
    <t>01025004372</t>
  </si>
  <si>
    <t>ჩიტორელიძე კობა</t>
  </si>
  <si>
    <t>18001002161</t>
  </si>
  <si>
    <t>ბენიძე გივი</t>
  </si>
  <si>
    <t>62001004482</t>
  </si>
  <si>
    <t>ჩიტრეკაშვილი გიორგი</t>
  </si>
  <si>
    <t>12001008929</t>
  </si>
  <si>
    <t>დეკანოზიშვილი ზურაბი</t>
  </si>
  <si>
    <t>12001031537</t>
  </si>
  <si>
    <t>შპს „ერგი პლიუსი“</t>
  </si>
  <si>
    <t>ბეჭედი და ფაქსი</t>
  </si>
  <si>
    <t>TMD Holdings, LLC</t>
  </si>
  <si>
    <t>დისკების მოწოდება</t>
  </si>
  <si>
    <t>ფოლადაშვილი სვეტლანა</t>
  </si>
  <si>
    <t>01013013356</t>
  </si>
  <si>
    <t>გვრიტიშვილი ელეონორა</t>
  </si>
  <si>
    <t>01008010173</t>
  </si>
  <si>
    <t>ნაკუდაიძე ბელა</t>
  </si>
  <si>
    <t>31001014526</t>
  </si>
  <si>
    <t>კორძაძე ლიდა</t>
  </si>
  <si>
    <t>37001009073</t>
  </si>
  <si>
    <t>YALCIN TRANS ULUS NAK</t>
  </si>
  <si>
    <t>ბუშტები, მაისურები</t>
  </si>
  <si>
    <t xml:space="preserve">შპს პოლიგრაფ ექსტრა </t>
  </si>
  <si>
    <t>404957070</t>
  </si>
  <si>
    <t>ბეჭდვითი მომსახურეობა</t>
  </si>
  <si>
    <t>ფიფია მარინე</t>
  </si>
  <si>
    <t>19001094964</t>
  </si>
  <si>
    <t>კორდინატორის მომსახურება</t>
  </si>
  <si>
    <t>შენგელია ლერი</t>
  </si>
  <si>
    <t>62006007723</t>
  </si>
  <si>
    <t>შპს ძველი უბანი</t>
  </si>
  <si>
    <t>202055122</t>
  </si>
  <si>
    <t>ლაღიძე ნანა</t>
  </si>
  <si>
    <t>60001006326</t>
  </si>
  <si>
    <t>ჩოკანდარიან ვარდან</t>
  </si>
  <si>
    <t>07001012469</t>
  </si>
  <si>
    <t>მღებრიშვილი ელისო</t>
  </si>
  <si>
    <t>360012012436</t>
  </si>
  <si>
    <t>ლეგაშვილი ვიქტორ</t>
  </si>
  <si>
    <t>45001002714</t>
  </si>
  <si>
    <t>Shanghai ZhinQun Trading Co. LTD</t>
  </si>
  <si>
    <t>სილიკონის სამაჯურები</t>
  </si>
  <si>
    <t>ჯანბერიძე ქეთევან</t>
  </si>
  <si>
    <t>01025007106</t>
  </si>
  <si>
    <t>შპს კანცლერი</t>
  </si>
  <si>
    <t>215135191</t>
  </si>
  <si>
    <t>შტამპის ღირებულება</t>
  </si>
  <si>
    <t>შპს „ელიტა ბურჯი“</t>
  </si>
  <si>
    <t>206120437</t>
  </si>
  <si>
    <t>სასცენო მოწყობილობით მომსახურება</t>
  </si>
  <si>
    <t>08.13.2012</t>
  </si>
  <si>
    <t>ნიკოლოზ მესაბლიშვილი</t>
  </si>
  <si>
    <t>ოფისის იჯარა</t>
  </si>
  <si>
    <t>26.06.2014</t>
  </si>
  <si>
    <t>შპს რუსთაველი ფროფერთი</t>
  </si>
  <si>
    <t>404406166</t>
  </si>
  <si>
    <t>21.06.2014</t>
  </si>
  <si>
    <t>საფარიძე გივი ი/მ</t>
  </si>
  <si>
    <t>61006059524</t>
  </si>
  <si>
    <t>შპს ბატავტომობილე</t>
  </si>
  <si>
    <t>445408032</t>
  </si>
  <si>
    <t>შპს გიგანტი</t>
  </si>
  <si>
    <t>245433892</t>
  </si>
  <si>
    <t>ბერიძე რუსლან ი/მ</t>
  </si>
  <si>
    <t>61006041123</t>
  </si>
  <si>
    <t>ბერიძე მალხაზ ი/მ</t>
  </si>
  <si>
    <t>61007004472</t>
  </si>
  <si>
    <t>03.07.2014</t>
  </si>
  <si>
    <t>ხარაზი ნინო</t>
  </si>
  <si>
    <t>61001041764</t>
  </si>
  <si>
    <t>დიასამიძე ვახტანგ</t>
  </si>
  <si>
    <t>წილოსანი ლალი</t>
  </si>
  <si>
    <t>61003007945</t>
  </si>
  <si>
    <t>ართმელაძე დარეჯან</t>
  </si>
  <si>
    <t>61007004173</t>
  </si>
  <si>
    <t>ზაქარაძე ვაჟა</t>
  </si>
  <si>
    <t>61006042810</t>
  </si>
  <si>
    <t>გოგიბერიძე ნარი</t>
  </si>
  <si>
    <t>61003010439</t>
  </si>
  <si>
    <t>ა(ა)იპ წყალტუბოს მუნიციპალიტეტის კულტურის ცენტრი</t>
  </si>
  <si>
    <t>221286560</t>
  </si>
  <si>
    <t>სასცენო აპარატურით მომსახურება</t>
  </si>
  <si>
    <t>1.2.15.3</t>
  </si>
  <si>
    <t>ქ. თბილისი, მ. კოსტავას ქ. #14</t>
  </si>
  <si>
    <t>404909934</t>
  </si>
  <si>
    <t>შპს სითი ლოფტი</t>
  </si>
  <si>
    <t>ქ. მცხეთა, დ. აღმაშენებლის ქ.</t>
  </si>
  <si>
    <t>420425640</t>
  </si>
  <si>
    <t>შპს გრანდი</t>
  </si>
  <si>
    <t>ფულადი შემოწირულობა</t>
  </si>
  <si>
    <t xml:space="preserve">
    ბანკი ქართუ
</t>
  </si>
  <si>
    <t>გოჩა</t>
  </si>
  <si>
    <t>სიხარულიძე</t>
  </si>
  <si>
    <t>01003008139</t>
  </si>
  <si>
    <t>პროგრამული უზრუნველყოფის სპეციალისტი</t>
  </si>
  <si>
    <t>ფორმა N4,5 - რეკლამის ხარჯი</t>
  </si>
  <si>
    <t>ერთეულის ტიპი (კვ,მ,; წუთი,,,)</t>
  </si>
  <si>
    <t>**** ჯამური მაჩვენებლები უნდა ედრებოდეს ფორმა N4-ში წარმოდგენილი N 1,2,8 მუხლის  შესაბამის მნიშვნელობებს</t>
  </si>
  <si>
    <t>ბ,ა,</t>
  </si>
  <si>
    <t>5 თვე</t>
  </si>
  <si>
    <t>3,5 თვე</t>
  </si>
  <si>
    <t>ქ. თბილისი, რუსთაველის გამზირი #37</t>
  </si>
  <si>
    <t>3 თვე</t>
  </si>
  <si>
    <t>404453113</t>
  </si>
  <si>
    <t>შპს ივერია ცენტრი</t>
  </si>
  <si>
    <t>0,5 თვე</t>
  </si>
  <si>
    <t>ქ. თბილისი, ქეთევან წამებულის ქ. #64-66</t>
  </si>
  <si>
    <t>01027012281</t>
  </si>
  <si>
    <t>ბადალიანი ალექსანდრე ი/მ</t>
  </si>
  <si>
    <t>ქ. თბილისი, ც. დადიანის ქ. #142</t>
  </si>
  <si>
    <t>12,5 თვე</t>
  </si>
  <si>
    <t>204378869</t>
  </si>
  <si>
    <t>4 თვე</t>
  </si>
  <si>
    <t>ქ. თბილისი, აკაკი წერეთლის გამზირი #61 ბ. #3</t>
  </si>
  <si>
    <t>01024029757</t>
  </si>
  <si>
    <t>ომარი</t>
  </si>
  <si>
    <t>ლომკაცი</t>
  </si>
  <si>
    <t>11 თვე</t>
  </si>
  <si>
    <t>1 თვე</t>
  </si>
  <si>
    <t>ფურგონი</t>
  </si>
  <si>
    <t>FIAT</t>
  </si>
  <si>
    <t>DOBLO CARGO</t>
  </si>
  <si>
    <t>TT542CC</t>
  </si>
  <si>
    <t>01027024840</t>
  </si>
  <si>
    <t>FORD</t>
  </si>
  <si>
    <t>TRANSIT CONNECT</t>
  </si>
  <si>
    <t>UU568UO</t>
  </si>
  <si>
    <t>კამერა DS-T100 2,8 mm, DC12V, 4W max (სამი ერთეული)</t>
  </si>
  <si>
    <t>შპს მაგისტრი</t>
  </si>
  <si>
    <t>კამერა DS-T103 2,8 mm, DC12V, 4W max (ორი ერთეული)</t>
  </si>
  <si>
    <t>ვიდეო ჩამწერი DVR DS-H108G I/p: 12v-2A Max 24W (ერთი ერთეული)</t>
  </si>
  <si>
    <t>ST100DM010, Seagate Barracuda 1 TB, SATA 3,5 7200rpm64MB 6GB/s (ერთი ერთეული)</t>
  </si>
  <si>
    <t>კამერა DS-T200_3.6 (ერთი ერთეული)</t>
  </si>
  <si>
    <t>კამერა DS-T200_2.8 (ერთი ერთეული)</t>
  </si>
  <si>
    <t>კვების ბლოკი (მეორადი) (ერთი ერთეული)</t>
  </si>
  <si>
    <t>კაბელი CCTV-AL 1 COAX+2x0.22 (ერთი ერთეული)</t>
  </si>
  <si>
    <t>ST1000DM010, Seagate Barracuda 1TB, SATA 3.5 7200rpm 64MB 6GB/s (ერთი ერთეული)</t>
  </si>
  <si>
    <t>ჩამწერი DS-H104Q (ერთი ერთეული)</t>
  </si>
  <si>
    <t>22,08-11,09,2017</t>
  </si>
  <si>
    <t>ტელევიზორი SANYO- 24K50 საკიდით SUREFIX142</t>
  </si>
  <si>
    <t>შ.პ.ს. მენეჯმენტ სერვისი</t>
  </si>
  <si>
    <t>LCD ტელევიზორი Toshiba 24HV10 საკიდით BR 21-42 FA</t>
  </si>
  <si>
    <t>ალუმინის ტიხარი</t>
  </si>
  <si>
    <t>ბანერი</t>
  </si>
  <si>
    <t>დამაგრძელებელი</t>
  </si>
  <si>
    <t>დივანი</t>
  </si>
  <si>
    <t>დინამიკები SP-S110</t>
  </si>
  <si>
    <t>ელ. გამათბობელი</t>
  </si>
  <si>
    <t>ელექტრო სანათი</t>
  </si>
  <si>
    <t>იუ-პი-ესი UPS 600VA</t>
  </si>
  <si>
    <t>იუ-პი-ესი UPS 650VA</t>
  </si>
  <si>
    <t>კარადა</t>
  </si>
  <si>
    <t>კომპიუტერის  კლავიატურა KB06Xe PS2 და მაუსი  120usb</t>
  </si>
  <si>
    <t>კომპიუტერის მონიტორი Philips 20 led 206v 3isb</t>
  </si>
  <si>
    <t>კომპიუტერის მონიტორი Samsung B2030N20</t>
  </si>
  <si>
    <t>კომპიუტერის პროცესორი</t>
  </si>
  <si>
    <t>კომპიუტერის პროცესორი Ca/PH LAZERJET pro M1214nfh</t>
  </si>
  <si>
    <t>ლაითბოქსები</t>
  </si>
  <si>
    <t>მაგიდა</t>
  </si>
  <si>
    <t>მაგიდა 750*1420*720მმ.</t>
  </si>
  <si>
    <t>მაგიდა ერთფრთიანი საოფისე</t>
  </si>
  <si>
    <t>მაგიდა ნახევრად მრგვალი</t>
  </si>
  <si>
    <t>მაგიდა ოვალური</t>
  </si>
  <si>
    <t>მაგიდა სათათბირო</t>
  </si>
  <si>
    <t>პრინტერი HP Lazerjet Pro M 1214NFHკაბელით USB</t>
  </si>
  <si>
    <t>პრინტერი HP Lazerjet Pro M 1536dnf კაბელით USB</t>
  </si>
  <si>
    <t>საოფისე სკამი</t>
  </si>
  <si>
    <t>ტანსაცმლის საკიდი</t>
  </si>
  <si>
    <t>ტრიბუნა</t>
  </si>
  <si>
    <t>ტუმბო</t>
  </si>
  <si>
    <t>ტუმბო 600*450*450მმ</t>
  </si>
  <si>
    <t>ფასადიანი კარადა მინით 1860*1000*380მმ.</t>
  </si>
  <si>
    <t>ფლანგშტოკი</t>
  </si>
  <si>
    <t>ცეცხლმაქრი ფხვნილოვანი ABC</t>
  </si>
  <si>
    <t>22/08/2017</t>
  </si>
  <si>
    <t>ლევან კაჭარავა</t>
  </si>
  <si>
    <t xml:space="preserve">
    16001001270
</t>
  </si>
  <si>
    <t>GE58BG0000000875805200</t>
  </si>
  <si>
    <t xml:space="preserve">
    საქართველოს ბანკი
</t>
  </si>
  <si>
    <t>მალხაზ ლოლაშვილი</t>
  </si>
  <si>
    <t xml:space="preserve">
    01019008616
</t>
  </si>
  <si>
    <t>GE27CR0000000889953601</t>
  </si>
  <si>
    <t>ირმა ლომაძე</t>
  </si>
  <si>
    <t xml:space="preserve">
    01024010822
</t>
  </si>
  <si>
    <t>GE81CR0000009432633601</t>
  </si>
  <si>
    <t>ლამარა ჯანიაშვილი</t>
  </si>
  <si>
    <t xml:space="preserve">
    01012021739
</t>
  </si>
  <si>
    <t>GE78CR0000000889903601</t>
  </si>
  <si>
    <t>29/08/2017</t>
  </si>
  <si>
    <t>გოჩა გოგილაშვილი</t>
  </si>
  <si>
    <t xml:space="preserve">
    14001000360
</t>
  </si>
  <si>
    <t>GE10CR0000000054153601</t>
  </si>
  <si>
    <t>25/08/2017</t>
  </si>
  <si>
    <t>მიხეილ ბეგიაშვილი</t>
  </si>
  <si>
    <t xml:space="preserve">
    01024023623
</t>
  </si>
  <si>
    <t>GE22CR0000000028693601</t>
  </si>
  <si>
    <t>ზურაბ სარალიძე</t>
  </si>
  <si>
    <t xml:space="preserve">
    01008008950
</t>
  </si>
  <si>
    <t>GE37CR0000009449033601</t>
  </si>
  <si>
    <t>აბესალომ თავბერიძე</t>
  </si>
  <si>
    <t xml:space="preserve">
    01008013683
</t>
  </si>
  <si>
    <t>GE12CR0000009433043601</t>
  </si>
  <si>
    <t>ნიკოლოზ გაიდამაკი</t>
  </si>
  <si>
    <t xml:space="preserve">
    54001010141
</t>
  </si>
  <si>
    <t>GE38CR0000009449013601</t>
  </si>
  <si>
    <t>24/08/2017</t>
  </si>
  <si>
    <t>ნინო კიკაბიძე</t>
  </si>
  <si>
    <t xml:space="preserve">
    01007008949
</t>
  </si>
  <si>
    <t>GE40CR0000009448973601</t>
  </si>
  <si>
    <t>გიორგი მარკოიშვილი</t>
  </si>
  <si>
    <t xml:space="preserve">
    01025010612
</t>
  </si>
  <si>
    <t>GE88CR0000009448983601</t>
  </si>
  <si>
    <t>ნატალია შარაშიძე</t>
  </si>
  <si>
    <t xml:space="preserve">
    01009000096
</t>
  </si>
  <si>
    <t>GE11CR0000009433063601</t>
  </si>
  <si>
    <t>ალექსანდრე მელაშვილი</t>
  </si>
  <si>
    <t xml:space="preserve">
    01025017575
</t>
  </si>
  <si>
    <t>GE42CR0000009448933601</t>
  </si>
  <si>
    <t>მამია ჯაში</t>
  </si>
  <si>
    <t xml:space="preserve">
    01024005877
</t>
  </si>
  <si>
    <t>GE60CR0000009433053601</t>
  </si>
  <si>
    <t>ილია მაღრაძე</t>
  </si>
  <si>
    <t xml:space="preserve">
    01030030510
</t>
  </si>
  <si>
    <t>GE91CR0000009448923601</t>
  </si>
  <si>
    <t>ლაურა ლარიონი</t>
  </si>
  <si>
    <t xml:space="preserve">
    01009001424
</t>
  </si>
  <si>
    <t>GE23TB0601236010100052</t>
  </si>
  <si>
    <t xml:space="preserve">
    თიბისი
</t>
  </si>
  <si>
    <t>23/08/2017</t>
  </si>
  <si>
    <t>ლაშა ჯინჭარაძე</t>
  </si>
  <si>
    <t xml:space="preserve">
    01006013089
</t>
  </si>
  <si>
    <t>GE18CR0000009409643601</t>
  </si>
  <si>
    <t>ზაზა ზაბახიძე</t>
  </si>
  <si>
    <t xml:space="preserve">
    38001003440
</t>
  </si>
  <si>
    <t>GE98CR0000009448783601</t>
  </si>
  <si>
    <t>04/09/2017</t>
  </si>
  <si>
    <t>ნორაირ მკოიან</t>
  </si>
  <si>
    <t xml:space="preserve">
    32001003236
</t>
  </si>
  <si>
    <t>GE47TB7699036010100041</t>
  </si>
  <si>
    <t>ირაკლი შათაშვილი</t>
  </si>
  <si>
    <t xml:space="preserve">
    01031005408
</t>
  </si>
  <si>
    <t>GE33CR0000000049813601</t>
  </si>
  <si>
    <t>კახა გაგუა</t>
  </si>
  <si>
    <t xml:space="preserve">
    33001009242
</t>
  </si>
  <si>
    <t>GE79TB7184545061100033</t>
  </si>
  <si>
    <t>სოლომონ მამუჩიშვილი</t>
  </si>
  <si>
    <t xml:space="preserve">
    01011011609
</t>
  </si>
  <si>
    <t>GE63TB1804636010100078</t>
  </si>
  <si>
    <t>სოფიო ცხვარაძე</t>
  </si>
  <si>
    <t xml:space="preserve">
    01021006631
</t>
  </si>
  <si>
    <t>GE39CR0000000066183601</t>
  </si>
  <si>
    <t>გიორგი ჩივაძე</t>
  </si>
  <si>
    <t xml:space="preserve">
    01005003421
</t>
  </si>
  <si>
    <t>GE91TB1000000416984506</t>
  </si>
  <si>
    <t xml:space="preserve">
    ვითიბი
</t>
  </si>
  <si>
    <t>ვახტანგ საძაგლიშვილი</t>
  </si>
  <si>
    <t xml:space="preserve">
    01009006897
</t>
  </si>
  <si>
    <t>GE07VT1000000400234506</t>
  </si>
  <si>
    <t>ავთანდილ ნაცვლიშვილი</t>
  </si>
  <si>
    <t xml:space="preserve">
    01024009820
</t>
  </si>
  <si>
    <t>GE89BG0000000520330100</t>
  </si>
  <si>
    <t>ავთანდილი გულიკაშვილი</t>
  </si>
  <si>
    <t xml:space="preserve">
    36001002929
</t>
  </si>
  <si>
    <t>GE38TB7752945068100001</t>
  </si>
  <si>
    <t>01/09/2017</t>
  </si>
  <si>
    <t>პაატა კვიჟინაძე</t>
  </si>
  <si>
    <t xml:space="preserve">
    01008004985
</t>
  </si>
  <si>
    <t>GE63CR0000009449483601</t>
  </si>
  <si>
    <t>გია მუჯირი</t>
  </si>
  <si>
    <t xml:space="preserve">
    01017001181
</t>
  </si>
  <si>
    <t>GE62CR0000009449503601</t>
  </si>
  <si>
    <t>გოჩა ენუქიძე</t>
  </si>
  <si>
    <t xml:space="preserve">
    01019000860
</t>
  </si>
  <si>
    <t>GE86TB7521145164300001</t>
  </si>
  <si>
    <t>31/08/2017</t>
  </si>
  <si>
    <t>გურამი ჯოიძე</t>
  </si>
  <si>
    <t xml:space="preserve">
    12001015736
</t>
  </si>
  <si>
    <t>GE06CR0150009449403601</t>
  </si>
  <si>
    <t>ივლიანე წულაია</t>
  </si>
  <si>
    <t xml:space="preserve">
    37001007207
</t>
  </si>
  <si>
    <t>GE16BG0000000870311100</t>
  </si>
  <si>
    <t>ირაკლი ქაფიანიძე</t>
  </si>
  <si>
    <t xml:space="preserve">
    01011008250
</t>
  </si>
  <si>
    <t>GE60BG0000000257138000</t>
  </si>
  <si>
    <t>დემურ ომანიძე</t>
  </si>
  <si>
    <t xml:space="preserve">
    01025016736
</t>
  </si>
  <si>
    <t>GE19CR0030009449343601</t>
  </si>
  <si>
    <t>მიხეილ ჯაფარიძე</t>
  </si>
  <si>
    <t xml:space="preserve">
    01024001505
</t>
  </si>
  <si>
    <t>GE51CR0000000057213601</t>
  </si>
  <si>
    <t>ზურაბ დეკანოზიშვილი</t>
  </si>
  <si>
    <t xml:space="preserve">
    36001000147
</t>
  </si>
  <si>
    <t>GE86BG0000000919205600</t>
  </si>
  <si>
    <t>30/08/2017</t>
  </si>
  <si>
    <t>ზურაბი ლორთქიფანიძე</t>
  </si>
  <si>
    <t xml:space="preserve">
    60001012892
</t>
  </si>
  <si>
    <t>GE73CR0000009449283601</t>
  </si>
  <si>
    <t>გელა კაპანაძე</t>
  </si>
  <si>
    <t xml:space="preserve">
    01010003858
</t>
  </si>
  <si>
    <t>GE35CR0140005000743601</t>
  </si>
  <si>
    <t>კახაბერ კაპანაძე</t>
  </si>
  <si>
    <t xml:space="preserve">
    01010009080
</t>
  </si>
  <si>
    <t>GE39CR0000009419893601</t>
  </si>
  <si>
    <t>რატი ძერია</t>
  </si>
  <si>
    <t xml:space="preserve">
    01019010505
</t>
  </si>
  <si>
    <t>GE25CR0000009449273601</t>
  </si>
  <si>
    <t>ივანე წითლანაძე</t>
  </si>
  <si>
    <t xml:space="preserve">
    01010003491
</t>
  </si>
  <si>
    <t>GE75CR0000009449243601</t>
  </si>
  <si>
    <t>კონსტანტინე დავითიძე</t>
  </si>
  <si>
    <t xml:space="preserve">
    01006004066
</t>
  </si>
  <si>
    <t>GE27CR0000009449233601</t>
  </si>
  <si>
    <t>უჩა ქართველიშვილი</t>
  </si>
  <si>
    <t xml:space="preserve">
    01008043624
</t>
  </si>
  <si>
    <t>GE76CR0000009449223601</t>
  </si>
  <si>
    <t>08/09/2017</t>
  </si>
  <si>
    <t>გიორგი ქევხიშვილი</t>
  </si>
  <si>
    <t xml:space="preserve">
    01010007889
</t>
  </si>
  <si>
    <t>GE10CR0000000115263601</t>
  </si>
  <si>
    <t>კახა ზუკაკიშვილი</t>
  </si>
  <si>
    <t xml:space="preserve">
    01010000266
</t>
  </si>
  <si>
    <t>GE68BS0000000003836550</t>
  </si>
  <si>
    <t xml:space="preserve">
    ბაზისბანკი
</t>
  </si>
  <si>
    <t>დავით კაპანაძე</t>
  </si>
  <si>
    <t xml:space="preserve">
    01005005563
</t>
  </si>
  <si>
    <t>GE05CR0000000937923601</t>
  </si>
  <si>
    <t>გიორგი ცინცაძე</t>
  </si>
  <si>
    <t xml:space="preserve">
    01008013729
</t>
  </si>
  <si>
    <t>GE36BG0000000681643800</t>
  </si>
  <si>
    <t>07/09/2017</t>
  </si>
  <si>
    <t>ილია მგელაძე</t>
  </si>
  <si>
    <t xml:space="preserve">
    01024010830
</t>
  </si>
  <si>
    <t>GE92CR0000009449873601</t>
  </si>
  <si>
    <t>რაგული რაზმაძე</t>
  </si>
  <si>
    <t xml:space="preserve">
    01026001559
</t>
  </si>
  <si>
    <t>GE29BG0000000283530900</t>
  </si>
  <si>
    <t>გიორგი გიგინეიშვილი</t>
  </si>
  <si>
    <t xml:space="preserve">
    01025008489
</t>
  </si>
  <si>
    <t>GE51BS0000000037336097</t>
  </si>
  <si>
    <t>ალექსანდრე ივანაშვილი</t>
  </si>
  <si>
    <t xml:space="preserve">
    38001002519
</t>
  </si>
  <si>
    <t>GE65CR0000000892103601</t>
  </si>
  <si>
    <t>ნოდარ გოგოლაშვილი</t>
  </si>
  <si>
    <t xml:space="preserve">
    01024035705
</t>
  </si>
  <si>
    <t>GE66CR0000000892083601</t>
  </si>
  <si>
    <t>დავით ფოცხვერაშვილი</t>
  </si>
  <si>
    <t xml:space="preserve">
    01025012012
</t>
  </si>
  <si>
    <t>GE18CR0000000892073601</t>
  </si>
  <si>
    <t>დავითი ყიფშიძე</t>
  </si>
  <si>
    <t xml:space="preserve">
    01030030470
</t>
  </si>
  <si>
    <t>GE53CR0000009423493601</t>
  </si>
  <si>
    <t>მალხაზ ყანჩაველი</t>
  </si>
  <si>
    <t xml:space="preserve">
    01008001894
</t>
  </si>
  <si>
    <t>GE05CR0000000049403601</t>
  </si>
  <si>
    <t>06/09/2017</t>
  </si>
  <si>
    <t>არჩილ ლოლაძე</t>
  </si>
  <si>
    <t xml:space="preserve">
    01017008483
</t>
  </si>
  <si>
    <t>GE48CR0000009449783601</t>
  </si>
  <si>
    <t>როსტომ კობახიძე</t>
  </si>
  <si>
    <t xml:space="preserve">
    01024030993
</t>
  </si>
  <si>
    <t>GE19BG0000000593820500</t>
  </si>
  <si>
    <t>ელდარ მილდიანი</t>
  </si>
  <si>
    <t xml:space="preserve">
    01010001939
</t>
  </si>
  <si>
    <t>GE58TB1159236010101301</t>
  </si>
  <si>
    <t>ლალა ჯიქია</t>
  </si>
  <si>
    <t xml:space="preserve">
    01006021395
</t>
  </si>
  <si>
    <t>GE76CR0000000439863601</t>
  </si>
  <si>
    <t>ზაზა ტყებუჩავა</t>
  </si>
  <si>
    <t xml:space="preserve">
    62001012130
</t>
  </si>
  <si>
    <t>GE54TB7973145063600028</t>
  </si>
  <si>
    <t>ავთანდილ ჩალაძე</t>
  </si>
  <si>
    <t xml:space="preserve">
    01026001123
</t>
  </si>
  <si>
    <t>GE34TB7541445061600008</t>
  </si>
  <si>
    <t>გულჩინა ამოევა</t>
  </si>
  <si>
    <t xml:space="preserve">
    01017034474
</t>
  </si>
  <si>
    <t>GE97TB7421836010100003</t>
  </si>
  <si>
    <t>05/09/2017</t>
  </si>
  <si>
    <t>ვახტანგ ჭანტურია</t>
  </si>
  <si>
    <t xml:space="preserve">
    33001010224
</t>
  </si>
  <si>
    <t>GE82TB7084645061100027</t>
  </si>
  <si>
    <t>თეიმურაზ ჯახვა</t>
  </si>
  <si>
    <t xml:space="preserve">
    33001007092
</t>
  </si>
  <si>
    <t>GE39TB7184145068100002</t>
  </si>
  <si>
    <t>ლევან ხუროძე</t>
  </si>
  <si>
    <t xml:space="preserve">
    01008005172
</t>
  </si>
  <si>
    <t>GE12TB0600000020179446</t>
  </si>
  <si>
    <t>მარტუნ მკოიან</t>
  </si>
  <si>
    <t xml:space="preserve">
    07001001210
</t>
  </si>
  <si>
    <t>GE75BG0000000888181900</t>
  </si>
  <si>
    <t>ლევან წიკლაური</t>
  </si>
  <si>
    <t xml:space="preserve">
    01018003502
</t>
  </si>
  <si>
    <t>GE55CR0000009449643601</t>
  </si>
  <si>
    <t>გიორგი ბეგოიძე</t>
  </si>
  <si>
    <t xml:space="preserve">
    01020010246
</t>
  </si>
  <si>
    <t>GE05CR0000009449673601</t>
  </si>
  <si>
    <t>ზაზა თოფურია</t>
  </si>
  <si>
    <t xml:space="preserve">
    37001003416
</t>
  </si>
  <si>
    <t>GE24TB7021245061600008</t>
  </si>
  <si>
    <t>მანანა ტაბიძე</t>
  </si>
  <si>
    <t xml:space="preserve">
    37001008642
</t>
  </si>
  <si>
    <t>GE16TB7210445061600004</t>
  </si>
  <si>
    <t>ბადრი ლეჟავა</t>
  </si>
  <si>
    <t xml:space="preserve">
    37001005150
</t>
  </si>
  <si>
    <t>GE38TB7669945061600010</t>
  </si>
  <si>
    <t>მიხეილ გაბედავა</t>
  </si>
  <si>
    <t xml:space="preserve">
    37001037946
</t>
  </si>
  <si>
    <t>GE41TB7944845161600001</t>
  </si>
  <si>
    <t>დალილა გაბელაია</t>
  </si>
  <si>
    <t xml:space="preserve">
    42001022398
</t>
  </si>
  <si>
    <t>GE50VT1000001530394506</t>
  </si>
  <si>
    <t>ნიკოლოზ კვარაცხელია</t>
  </si>
  <si>
    <t xml:space="preserve">
    42001002536
</t>
  </si>
  <si>
    <t>GE30VT1000000129144506</t>
  </si>
  <si>
    <t>პაატა ფაცია</t>
  </si>
  <si>
    <t xml:space="preserve">
    42001009912
</t>
  </si>
  <si>
    <t>GE23VT1000001529964506</t>
  </si>
  <si>
    <t>ელენე გვაზავა</t>
  </si>
  <si>
    <t xml:space="preserve">
    42001035217
</t>
  </si>
  <si>
    <t>GE28VT1000001529864506</t>
  </si>
  <si>
    <t>მერაბი მიქაძე</t>
  </si>
  <si>
    <t xml:space="preserve">
    02001003935
</t>
  </si>
  <si>
    <t>GE21TB7969045061600008</t>
  </si>
  <si>
    <t>ზაზა ბეჟაშვილი</t>
  </si>
  <si>
    <t xml:space="preserve">
    13001054456
</t>
  </si>
  <si>
    <t>GE56BG0000000875486300</t>
  </si>
  <si>
    <t>თ რ დისტრიბუშენ</t>
  </si>
  <si>
    <t>202311738</t>
  </si>
  <si>
    <t>GE14TB1100000360200423</t>
  </si>
  <si>
    <t>ეიჩე-რენტალი</t>
  </si>
  <si>
    <t>205291441</t>
  </si>
  <si>
    <t>GE29BG0000000874823500</t>
  </si>
  <si>
    <t>ზღვის პროდუქტები</t>
  </si>
  <si>
    <t>415080860</t>
  </si>
  <si>
    <t>GE91TB7612636020100001</t>
  </si>
  <si>
    <t>პ და ლ</t>
  </si>
  <si>
    <t>406040118</t>
  </si>
  <si>
    <t>GE34TB7637036020100001</t>
  </si>
  <si>
    <t>GEORGIAN TRAVEL GROUP</t>
  </si>
  <si>
    <t>404920939</t>
  </si>
  <si>
    <t>GE18TB7647236080100002</t>
  </si>
  <si>
    <t>თ &amp; რ დისტრიბუშენ</t>
  </si>
  <si>
    <t>მეეკი</t>
  </si>
  <si>
    <t>236684469</t>
  </si>
  <si>
    <t>GE57TB7962436020100001</t>
  </si>
  <si>
    <t>ვიტამინი 2017</t>
  </si>
  <si>
    <t>400184910</t>
  </si>
  <si>
    <t>GE63BG000000679852500</t>
  </si>
  <si>
    <t>ბადაგონი</t>
  </si>
  <si>
    <t>224624262</t>
  </si>
  <si>
    <t>GE87TB0600000101467491</t>
  </si>
  <si>
    <t>საპროექტო-საკვლევაძიებო ინსტიტუტი ტრანსპროექტი</t>
  </si>
  <si>
    <t>204986195</t>
  </si>
  <si>
    <t>GE81VT6600000044445555</t>
  </si>
  <si>
    <t>ციტადელი</t>
  </si>
  <si>
    <t>208190367</t>
  </si>
  <si>
    <t>GE70CR0000000008763602</t>
  </si>
  <si>
    <t>აგრიკომი</t>
  </si>
  <si>
    <t>205090159</t>
  </si>
  <si>
    <t>GE40BG0000000174001600</t>
  </si>
  <si>
    <t>კორპორაცია ქინძმარაული</t>
  </si>
  <si>
    <t>241557409</t>
  </si>
  <si>
    <t>GE89BG0000000151788300</t>
  </si>
  <si>
    <t>"საპროექტო - საკონსულტაციო კომპანია ბითი"</t>
  </si>
  <si>
    <t>204472695</t>
  </si>
  <si>
    <t>GE68TB1100000107467309</t>
  </si>
  <si>
    <t>11/09/2017</t>
  </si>
  <si>
    <t>ალექსანდრე ივანიშვილი</t>
  </si>
  <si>
    <t xml:space="preserve">
    01012000982
</t>
  </si>
  <si>
    <t>GE17CR0000000021033601</t>
  </si>
  <si>
    <t>გიორგი დუგლაძე</t>
  </si>
  <si>
    <t xml:space="preserve">
    01023006635
</t>
  </si>
  <si>
    <t>GE75CR0000000048973601</t>
  </si>
  <si>
    <t>დავით ჯიბლაძე</t>
  </si>
  <si>
    <t xml:space="preserve">
    01004006356
</t>
  </si>
  <si>
    <t>GE47CR0000000931263601</t>
  </si>
  <si>
    <t>გიორგი რობაქიძე</t>
  </si>
  <si>
    <t xml:space="preserve">
    01002003945
</t>
  </si>
  <si>
    <t>GE80CR0000009415193601</t>
  </si>
  <si>
    <t>მურმან კალმახელიძე</t>
  </si>
  <si>
    <t xml:space="preserve">
    60002011683
</t>
  </si>
  <si>
    <t>GE21LB0711111619536000</t>
  </si>
  <si>
    <t xml:space="preserve">
    ლიბერთი
</t>
  </si>
  <si>
    <t>ამირან ბერიძე</t>
  </si>
  <si>
    <t xml:space="preserve">
    61002003576
</t>
  </si>
  <si>
    <t>GE68CR0150009450103601</t>
  </si>
  <si>
    <t>შოთა ბასილაშვილი</t>
  </si>
  <si>
    <t xml:space="preserve">
    01024008294
</t>
  </si>
  <si>
    <t>GE48BG0000000814458700</t>
  </si>
  <si>
    <t>ამირან ჩხიკვაძე</t>
  </si>
  <si>
    <t xml:space="preserve">
    21001001322
</t>
  </si>
  <si>
    <t>GE94CR0050009450073601</t>
  </si>
  <si>
    <t>გიორგი აბულაძე</t>
  </si>
  <si>
    <t xml:space="preserve">
    21001007528
</t>
  </si>
  <si>
    <t>GE95CR0050009450053601</t>
  </si>
  <si>
    <t>მელანო უკლება</t>
  </si>
  <si>
    <t xml:space="preserve">
    21001003395
</t>
  </si>
  <si>
    <t>GE46CR0050009450063601</t>
  </si>
  <si>
    <t>ზურაბი რამაზაშვილი</t>
  </si>
  <si>
    <t xml:space="preserve">
    20001000159
</t>
  </si>
  <si>
    <t>GE25BS0000000005636868</t>
  </si>
  <si>
    <t>არაფულადი შემოწირულობა</t>
  </si>
  <si>
    <t>ფრეგო</t>
  </si>
  <si>
    <t>404440084</t>
  </si>
  <si>
    <t>ბენზინი პრემიუმი 12570 ლიტრი. ტალონები. უსასყიდლოდ.</t>
  </si>
  <si>
    <t>12570 ლიტრი</t>
  </si>
  <si>
    <t>ევრო დიზელი  5000 ლიტრი ტალონები. უსასყიდლო</t>
  </si>
  <si>
    <t>5000 ლიტრი</t>
  </si>
  <si>
    <t>ინტერნეტ-რეკლამს ხრჯი</t>
  </si>
  <si>
    <t>შპს Front News</t>
  </si>
  <si>
    <t>მპგ ქართული ოცნება</t>
  </si>
  <si>
    <t>01.09.2017 - 30.11.2017</t>
  </si>
  <si>
    <t>1248*100</t>
  </si>
  <si>
    <t>პიქსელი</t>
  </si>
  <si>
    <t xml:space="preserve">სარეკლამო ადგილი პოლიტიკური 
რეკლამისთვის
. www.frontnews..eu – H2 ბანერი
</t>
  </si>
  <si>
    <t>საინფორმაციო მომსახურება ვებ გვერდზე . www.frontnews..eu  (შეუზღუდავი რაოდენობით, 
მასალა: ფოტო+ვიდეო+ტექსტი)</t>
  </si>
  <si>
    <t>შპს აიბიზნესი</t>
  </si>
  <si>
    <t>20.09.2017 - 19.11.2017</t>
  </si>
  <si>
    <t>841*74</t>
  </si>
  <si>
    <t xml:space="preserve">სარეკლამო ადგილი პოლიტიკური 
რეკლამისთვის ვებ-გვერდზე
. www.ipress.ge – A ბანერი
</t>
  </si>
  <si>
    <t>საინფორმაციო მომსახურება ვებ გვერდზე . . www.ipress.ge  (შეუზღუდავი რაოდენობით, 
მასალა: ფოტო+ვიდეო+ტექსტი რუბრიკაში- "არჩევნები 2017")</t>
  </si>
  <si>
    <t>შპს ლიბერალი</t>
  </si>
  <si>
    <t>01.09.2017 - 31.10.2017</t>
  </si>
  <si>
    <t>390*100</t>
  </si>
  <si>
    <t xml:space="preserve">სარეკლამო ადგილი პოლიტიკური 
რეკლამისთვის ვებ-გვერდზე
. www.liberali.ge – ბანერი ყველა შიდა გვერდზე
</t>
  </si>
  <si>
    <t>შპს ჯეომედია</t>
  </si>
  <si>
    <t>საინფორმაციო მომსახურება ვებ გვერდზე www.georgianpress.ge (ინფორმაციის სრული განთავსება, შეუზღუდავი რაოდენობით, 
მასალა: ფოტო+ვიდეო+ტექსტი)</t>
  </si>
  <si>
    <t>შპს მედია ჯგუფი მეტრონომი</t>
  </si>
  <si>
    <t>საინფორმაციო მომსახურება ვებ გვერდზე www.metronome.ge (ინფორმაციის სრული განთავსება, შეუზღუდავი რაოდენობით, 
მასალა: ფოტო+ვიდეო+ტექსტი) პარალელურად განთავსდება www.facebook.com/metronome.ge/?ref=bookmarks</t>
  </si>
  <si>
    <t>შპს დიჯითალ ედს</t>
  </si>
  <si>
    <t>01.09.2017 -20.10.2017</t>
  </si>
  <si>
    <t xml:space="preserve">სარეკლამო ადგილი პოლიტიკური 
რეკლამისთვის ვებ-გვერდზე
. www.adjaranet.ge – პრეროლი (ათ წამიანი ვიდეო-რგოლი 1 000 000 ჩვენება)
</t>
  </si>
  <si>
    <t xml:space="preserve">სარეკლამო ადგილი პოლიტიკური 
რეკლამისთვის ვებ-გვერდზე
. www.imovies.ge – პრეროლი  (ათ წამიანი ვიდეო-რგოლი 3 000 000 ჩვენება)
</t>
  </si>
  <si>
    <t>120*600</t>
  </si>
  <si>
    <t>სარეკლამო ადგილი პოლიტიკური 
რეკლამისთვის ვებ-გვერდზე www.imovies.ge  -  მარჯვენა ბანერი</t>
  </si>
  <si>
    <t xml:space="preserve">სარეკლამო ადგილი პოლიტიკური 
რეკლამისთვის ვებ-გვერდზე
. www.myvideo.ge – პრეროლი ტელევიზიის დაწყების წინ (ათ წამიანი ვიდეო-რგოლი 6 000 000 ჩვენება)
</t>
  </si>
  <si>
    <t xml:space="preserve">სარეკლამო ადგილი პოლიტიკური 
რეკლამისთვის ვებ-გვერდზე
. www.myvideo.ge – პრეროლი ტელევიზიის დაწყების წინ (ათ წამიანი ვიდეო-რგოლი 3 000 000 ჩვენება)
</t>
  </si>
  <si>
    <t>728*900</t>
  </si>
  <si>
    <t xml:space="preserve">
სარეკლამო ადგილი პოლიტიკური 
რეკლამისთვის ვებ-გვერდზე. www.myvideo.ge – AP ბანერი მობილური აპლიკაციის ჩართვამდე
</t>
  </si>
  <si>
    <t xml:space="preserve">
სარეკლამო ადგილი პოლიტიკური 
რეკლამისთვის ვებ-გვერდზე. www.top.ge – M1 ბანერი
</t>
  </si>
  <si>
    <t xml:space="preserve">
სარეკლამო ადგილი პოლიტიკური 
რეკლამისთვის ვებ-გვერდზე. www.top.ge – M2 ბანერი
</t>
  </si>
  <si>
    <t>800*120</t>
  </si>
  <si>
    <t xml:space="preserve">
სარეკლამო ადგილი პოლიტიკური 
რეკლამისთვის ვებ-გვერდზე. www.tarifebi.ge – TOP ბანერი
</t>
  </si>
  <si>
    <t>1050*110</t>
  </si>
  <si>
    <t xml:space="preserve">
სარეკლამო ადგილი პოლიტიკური 
რეკლამისთვის ვებ-გვერდზე. www.myauto.ge – TOP ბანერი
</t>
  </si>
  <si>
    <t>468*60</t>
  </si>
  <si>
    <t xml:space="preserve">
სარეკლამო ადგილი პოლიტიკური 
რეკლამისთვის ვებ-გვერდზე. www.forum.ge – დინამიური ბანერი
</t>
  </si>
  <si>
    <t>970*90</t>
  </si>
  <si>
    <t xml:space="preserve">
სარეკლამო ადგილი პოლიტიკური 
რეკლამისთვის ვებ-გვერდზე. www.forum.ge – შიდა ბანერი
</t>
  </si>
  <si>
    <t>215*425</t>
  </si>
  <si>
    <t xml:space="preserve">
სარეკლამო ადგილი პოლიტიკური 
რეკლამისთვის ვებ-გვერდზე. www.news.ge – გვერდითი  ბანერი
</t>
  </si>
  <si>
    <t>1080*600</t>
  </si>
  <si>
    <t>www.facebook.com - რეკლამით მომსახურება</t>
  </si>
  <si>
    <t>Notify - notify banner - რეკლამით მომსახურება (სარეკლამო შეტყობინებების დაგზავნა 500 000 მომხმარებელთან)</t>
  </si>
  <si>
    <t>Google AdWords - Google Search - რეკლამით მომსახურება (Google-ის საიტზე სხვადასხვა ზომის ბანერების განთავსება)</t>
  </si>
  <si>
    <t>Google AdWords - Google Search - რეკლამით მომსახურება  (Google-ის პარტნიორ საიტებზე სხვადასხვა ზომის ბანერების განთავსება)</t>
  </si>
  <si>
    <t>სატრანსპორტო საშუალებებზე განთავსებული რეკლამა</t>
  </si>
  <si>
    <t>შპს თბილისის სატრანსპორტო კომპანია</t>
  </si>
  <si>
    <t>25.09.2017 - 24.10.2017</t>
  </si>
  <si>
    <t>კვ/მ</t>
  </si>
  <si>
    <t>სადგურის მოედანი 1/სარეკლამო ფარი დახრილი გვირაბი</t>
  </si>
  <si>
    <t>სადგურის მოედანი 2/სარეკლამო ფარი დახრილი გვირაბი</t>
  </si>
  <si>
    <t>ვარკეთილი/ სარეკლამო ფარი დახრილი გვირაბი</t>
  </si>
  <si>
    <t>წერეთელი /სარეკლამო ფარი დახრილი გვირაბი</t>
  </si>
  <si>
    <t>ახმეტელის თეატრი/სარეკლამო ფარი დახრილი გვირაბი</t>
  </si>
  <si>
    <t>ახმეტელის თეატრი /სარეკლამო ფარი ბაქანზე ცენტრალური ადგილი</t>
  </si>
  <si>
    <t>სამგორი/ სარეკლამო ფარი ბაქანზე ცენტრალური ადგილი</t>
  </si>
  <si>
    <t>ისანი /სარეკლამო ფარი ბაქანზე ცენტრალური ადგილი</t>
  </si>
  <si>
    <t>სადგურის მოედანი 1/სარეკლამო ფარი ბაქანზე ცენტრალური ადგილი</t>
  </si>
  <si>
    <t>ტექნიკური უნივერსიტეტი/ სარეკლამო ფარი ბაქანზე ცენტრალური ადგილი</t>
  </si>
  <si>
    <t>სადგურის მოედანი 2/ სარეკლამო ფარი ბაქანზე ცენტრალური ადგილი</t>
  </si>
  <si>
    <t>ვარკეთილი/სარეკლამო ფარი ბაქანზე ცენტრალური ადგილი</t>
  </si>
  <si>
    <t>რუსთაველი / სარეკლამო ფარი ბაქანზე ცენტრალური ადგილი</t>
  </si>
  <si>
    <t>მარჯანიშვილი / სარეკლამო ფარი ბაქანზე ცენტრალური ადგილი</t>
  </si>
  <si>
    <t>თავისუფლების მოედანი / სარეკლამო ფარი ბაქანზე ცენტრალური ადგილი</t>
  </si>
  <si>
    <t>დელისი / სარეკლამო ფარი ბაქანზე ცენტრალური ადგილი</t>
  </si>
  <si>
    <t>გურამიშვილი / სარეკლამო ფარი ბაქანზე ცენტრალური ადგილი</t>
  </si>
  <si>
    <t>სარაჯიშვილი / სარეკლამო ფარი ბაქანზე ცენტრალური ადგილი</t>
  </si>
  <si>
    <t>სამედიცინო ინსტიტუტი / სარეკლამო ფარი ბაქანზე ცენტრალური ადგილი</t>
  </si>
  <si>
    <t>ღრმაღელე /სარეკლამო ფარი ბაქანზე ცენტრალური ადგილი</t>
  </si>
  <si>
    <t>ავლაბარი / სარეკლამო ფარი ბაქანზე ცენტრალური ადგილი</t>
  </si>
  <si>
    <t>წერეთელი / სარეკლამო ფარი ბაქანზე ცენტრალური ადგილი</t>
  </si>
  <si>
    <t>300 არაგველი / სარეკლამო ფარი ბაქანზე ცენტრალური ადგილი</t>
  </si>
  <si>
    <t>ვაჟა-ფშაველა / სარეკლამო ფარი ბაქანზე ცენტრალური ადგილი</t>
  </si>
  <si>
    <t>მარშუტის #9 / სადგურის მოედანი ("თბილისი ცენტრალი"-ს პირდაპირ) - თამარ მეფის გამზირი - გმირთა მოედანი - ვარაზისხევის ქ. - ილია ჭავჭავაძის გამზირი - ქაქუცა ჩოლოყაშვილის გამზირი - წყნეთის გზატკეცილი - უნივერსიტეტის საერთო საცხოვრებელი (I კორპუსი)
უკუ მიმართულებით:  უნივერსიტეტის საერთო საცხოვრებელი (I კორპუსი) - წყნეთის გზატკეცილი - ქაქუცა ჩოლოყაშვილის გამზირი - ილია ჭავჭავაძის გამზირი - პქტრე მელიქიშვილის ქუჩა. - მერაბ კოსტავას ქ. - გმირთა მოედანი - თამარ მეფის გამზირი - სადგურის მოედანი ("თბილისი ცენტრალი"-ს პირდაპირ)</t>
  </si>
  <si>
    <t xml:space="preserve">მარშუტის #14 / დიდი/დიღომი IV მ/რ (კორპუსი #6-ის მიმდებარედ) _ დიდი/დიღომი III  მ/რ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სააკაძის მოედანი - მერაბ კოსტავას ქ. - გიორგი მიროტაძის ქ. - პეკინის ქ.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ბართაშვილის ქ. - ნიკოლოზ ბართაშვილის ხიდი - მარცხენა სანაპირო - ნიკოლოზ ბართაშვილის ხიდი - ნიკოლოზ ბართაშვილის ქ. (#2-ის მიმდებარედ).
უკუ მიმართულებით:  ნიკოლოზ ბარათაშვილის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სააკაძის მოედანი - შემდეგ იგივე სქემით.
</t>
  </si>
  <si>
    <t xml:space="preserve">მარშუტის #21 /  დიდი/დიღომი IV მ/რ (#6 კორპუსის მიმდებარედ) _ დიდი/დიღომი III  მ/რ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მოსე გოგიბერიძის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_ თამარ მეფის გამზირი - გმირთა მოედანი - ვარაზისხევის ქ. - ილია ჭავჭავაძის გამზირი - მიხეილ თამარაშვილის ქ. - გიგო გაბაშვილის ქ. - ვაჟა ფშაველას გამზირი - სანდრო ეულის ქ. - თბილისის სახ. უნივერსიტეტის მაღლივი კორპუსი
უკუ მიმართულებით: თბილისის სახ. უნივერსიტეტის მაღლივი კორპუსი - სანდრო ეულის ქ. - ვაჟა ფშაველას გამზირი - ალექსანდრე ყაზბეგის გამზირი (პეტრე ქავთარაძის ქ. #1-თან მოხვევით) - მიხეილ თამარაშვილის ქ. - გიორგი წერეთლის ქ. - ქაქუცა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გიორგი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მოსე გოგიბერიძის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</si>
  <si>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 xml:space="preserve">მარშუტის #24 /  მაისურაძის ქ. (გლდანის VII - VIII მ/რ-ის შემაერთებელი გზა) - ომარ ხიზანიშვილის ქ. (VIII - VI - IV - II მ/რ) - მ/ს `სანდრო ახმეტელის თეატრი~ - აკაკი ვასაძის ქ. - ქერჩის ქ - შეშელიძის ქ. - ჯორჯ ბალანჩინის ქ. - აკაკი ბელიაშვილის ქ. - ნოდარ ბოხუას ქ. - ლუბლიანას ქ. - სანდრო ახმეტელის ქ. - მოსე გოგიბერიძის ქ. - ბორის პაიჭაძის ქ. - გრიგოლ რობაქიძის გამზირი _ მარშალ გელოვანის გამზირი - იური გაგარინის ქ. - პეკინის ქ. - ვაჟა ფშაველას გამზირი - ქავთარაძის ქ. (ქავთარაძის ქ. #1-თან მოხვევით) - თბილისის სახ. უნივერსიტეტის მაღლივი კორპუსი.
უკუ მიმართულებით: თბილისის სახ. უნივერსიტეტის მაღლივი კორპუსი - ქავთარაძის ქ. - ალექსანდრე ყაზბეგის გამზირი - იონა ვაკელის ქ. - ბუდაპეშტის ქ. - პეკინის ქ. -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მოსე გოგიბერიძის ქ. - სანდრო ახმეტელის ქ. - ლუბლიანას ქ. -  ნოდარ ბოხუას ქ. - აკაკი ბელიაშვილის ქ. - ჯორჯ ბალანჩინის ქ. - შეშელიძის ქ. - მ/ს `სარაჯიშვილი" - დავით გურამიშვილის გამზირი - ქერჩის ქ. - აკაკი ვასაძის ქ. - მ/ს `სანდრო ახმეტელის თეატრი~ - ომარ ხიზანიშვილის ქ. (გლდანის I - III - V - VII მ/რ) - მაისურაძის ქ. (გლდანის VII - VIII მ/რ-ის შემაერთებელი გზა).
</t>
  </si>
  <si>
    <t>მარშუტის #37 / სადგურის მოედანი ("თბილისი ცენტრალი"-ს პირდაპირ)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ქეთევან წამებულის გამზირი - ლეხ კაჩინსკის ქ. - ბუშის ქ. - კახეთის გზატკეცილი - ევროპის ქ. - თბილისის საერთაშორისო აეროპორტი.
უკუ მიმართულებით: თბილისის საერთაშორისო აეროპორტი - ევროპის ქ. - კახეთის გზატკეცილი - ბუშის ქ. - ლეხ კაჩინსკის ქ. - ქეთევან წამებულის გამზირი - ნიკოლოზ ბარათაშვილის აღმართი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თამარ მეფის გამზირი - სადგურის მოედანი ("თბილისი ცენტრალი"-ს პირდაპირ).</t>
  </si>
  <si>
    <t>მარშუტის #51 / გლდანულას დასახლება (#4 კორპუსის მიმდებარედ) - მიქატაძის ქ. - კონსტანტინე ლესელიძის ქ. (გლდანის VI-VIII მ/რ-ს გამყოფი გზა)  - ომარ ხიზანიშვილის ქ. (გლდანის VI - IV - II მ/რ) - მ/ს `სანდრო ახმეტელის თეატრი~ - შეშელიძის ქ. - ჯორჯ ბალანჩინის ქ. - აკაკი ბელიაშვილის ქ. - ნოდარ ბოხუას ქ. - ლუბლიანას ქ. - სანდრო ახმეტელის ქ. - მოსე გოგიბერიძის ქ. - ბორის პაიჭაძის ქ. - გრიგოლ რობაქიძის გამზირი - აკაკი წერეთლის გამზირი - ქუთაისის ქ. - ვახუშტი ბაგრატიონის ხიდი - გიორგი სააკაძის დაღმართი - სააკაძის მოედანი - მერაბ კოსტავას ქ. - გიორგი მიროტაძის ქ. -  პეკინის ქ. - მერაბ კოსტავას ქ. - ვარაზისხევის ქ. - ილია ჭავჭავაძის გამზირი - წყნეთის გზატკეცილი - უნივერსიტეტის საერთო საცხოვრებელი (I კორპუსი).
უკუ მიმართულებით: უნივერსიტეტის საერთო საცხოვრებელი (I კორპუსი) - წყნეთის გზატკეცილი - ილია ჭავჭავაძის გამზირი - პეტრე მელიქიშვილის ქ. - მერაბ კოსტავას ქ. - გიორგი სააკაძის მოედანი - გიორგი სააკაძის დაღმართი - ვახუშტი ბაგრატიონის  ხიდი - ვახუშტი ბაგრატიონის ქ. - აკაკი წერეთლის გამზირი - შალიკაშვილის ხიდი - გრიგოლ რობაქიძის გამზირი - ბორის პაიჭაძის ქ. - მიქელაძის ქ. - მოსე გოგიბერიძის ქ. - სანდრო ახმეტელის ქ. - ლუბლიანას ქ. - ნოდარ ბოხუას ქ. - აკაკი ბელიაშვილის ქ. - ჯორჯ ბალანჩინის ქ. - შეშელიძის ქ - მ/ს `სანდრო ახმეტელის თეატრი~ - ომარ ხიზანიშვილის ქ. (გლდანის I - III - V - VII) - გლდანის VII-VIII მ/რ-ის შემაერთებელი გზა - კონსტანტინე ლესელიძის ქ. (გლდანის VI-VIII მ/რ-ს გამყოფი გზა) - მიქატაძის ქ. - გლდანულას დასახლება (#4 კორპუსის მიმდებარედ).</t>
  </si>
  <si>
    <t>მარშუტის #61 / თბილისის სახ. უნივერსიტეტის საერთო საცხოვრებელი (I კორპუსი) - წყნეთის გზატკეცილი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ბართაშვილის ქ. - ნიკოლოზ ბართაშვილის ხიდი - მარცხენა სანაპირო - ნიკოლოზ ბართაშვილის ხიდი - ნიკოლოზ ბართაშვილის ქ. (#2-ის მიმდებარედ).
უკუ მიმართულებით: ნიკოლოზ ბარათაშვილის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ქაქუცა ჩოლოყაშვილის გამზირი - წყნეთის გზატკეცილი - თბილისის სახ. უნივერსიტეტის საერთო საცხოვრებელი (I კორპუსი)</t>
  </si>
  <si>
    <t xml:space="preserve">მარშუტის #87 /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პეკინის ქ. - ვაჟა ფშაველას გამზირი - მიხეილ თამარაშვილის ქ. - გიორგი წერეთლის ქ.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(#2-ის მიმდებარედ)(წრიული)
</t>
  </si>
  <si>
    <t xml:space="preserve">მარშუტის #88 / შალვა ნუცუბიძის IV მ/რ (შალვა ნუცუბიძის V მ/რ-ის გადასახვევის პირდაპირ) - შალვა ნუცუბიძის IV მ/რ (#19-20-21-22-29-28-14-6-5-4-3-2-1-11-12 კორპუსების გავლით) - ბესარიონ ჟღენტის ქ. (შალვა ნუცუბიძის II მ/რ) 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ქ. - გიორგი წერეთლის ქ.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ბართაშვილის ქ. - ნიკოლოზ ბართაშვილის ხიდი - მარცხენა სანაპირო - ნიკოლოზ ბართაშვილის ხიდი - ნიკოლოზ ბართაშვილის ქ. (#2-ის მიმდებარედ).
უკუ მიმართულებით: ნიკოლოზ ბარათაშვილის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ქ. - გიგო გაბაშვილის ქ.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#12-11-1-2-3-4-5-6-14-28-29-22-21-20-19 კორპუსების გავლით) - შალვა ნუცუბიძის IV მ/რ (შალვა ნუცუბიძის V მ/რ-ის გადასახვევის პირდაპირ, მობრუნება შალვა ნუცუბიძის V მ/რ-ის გადასახვევთან).
</t>
  </si>
  <si>
    <t>მარშუტის #137  / სადგურის მოედანი ("თბილისი ცენტრალი"-ს პირდაპირ)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ქეთევან წამებულის გამზირი - ლეხ კაჩინსკის ქ. - ბუშის ქ. - კახეთის გზატკეცილი - ევროპის ქ. - თბილისის საერთაშორისო აეროპორტი.
უკუ მიმართულებით: თბილისის საერთაშორისო აეროპორტი - ევროპის ქ. - კახეთის გზატკეცილი - ბუშის ქ. - ლეხ კაჩინსკის ქ. - ქეთევან წამებულის გამზირი - ნიკოლოზ ბარათაშვილის აღმართი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თამარ მეფის გამზირი - სადგურის მოედანი ("თბილისი ცენტრალი"-ს პირდაპირ).</t>
  </si>
  <si>
    <t xml:space="preserve">მარშუტის #140 /  ბარათაშვილის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ქ. - გიგო გაბაშვილის ქ. - ვაჟა ფშაველას გამზირი - ქავთარაძის ქ. (ქავთარაძის ქ. #1-თან მოხვევით) - ანა პოლიტკოვსკაიას ქ. (ანა პოლიტკოვსკაიას ქ. #18-ის მიმდებარედ, მოედანთან).
უკუ მიმართულებით: ანა პოლიტკოვსკაიას ქ. (ანა პოლიტკოვსკაიას ქ. #18-ის მიმდებარედ, მოედანთან) - ქავთარაძის ქ. - ალექსანდრე ყაზბეგის გამზირი - თამარაშვილის ქ.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ბართაშვილის ქ. - ნიკოლოზ ბართაშვილის ხიდი - მარცხენა სანაპირო - ნიკოლოზ ბართაშვილის ხიდი - ნიკოლოზ ბართაშვილის ქ. (#2-ის მიმდებარედ).
</t>
  </si>
  <si>
    <t>მარშუტის #150 / ნიკოლოზ ბარათაშვილის ქ. (#2-ის მიმდებარედ) - ალექსანდრე პუშკინის ქ. - თავისუფლების მოედანი -  შოთა რუსთაველის გამზირი - მერაბ კოსტავას ქ. - გმირთა მოედანი - მერაბ კოსტავას ქ. - სააკაძის მოედანი - ჟიული შარტავას ქ. - ბულაჩაურის ქ. - ვაჟა ფშაველას გამზირი - სანდრო ეულის ქ. - თბილისის სახ. უნივერსიტეტის მაღლივი კორპუსი.
უკუ მიმართულებით: თბილისის სახ. უნივერსიტეტის მაღლივი კორპუსი - სანდრო ეულის ქ. - ვაჟა ფშაველას გამზირი - ალექსანდრე ყაზბეგის გამზირი (ქავთარაძის ქ. #1-თან მოხვევით) - პეკინის ქ.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ბართაშვილის ქ. - ნიკოლოზ ბართაშვილის ხიდი - მარცხენა სანაპირო - ნიკოლოზ ბართაშვილის ხიდი - ნიკოლოზ ბართაშვილის ქ. (#2-ის მიმდებარედ).</t>
  </si>
  <si>
    <t>სატელევიზიო რეკლამის ხარჯი</t>
  </si>
  <si>
    <t>შპს "პალიტრაTV"</t>
  </si>
  <si>
    <t>07.09.2017 - 12.09.2017</t>
  </si>
  <si>
    <t>წმ</t>
  </si>
  <si>
    <t>პოლიტიკური რეკლამა</t>
  </si>
  <si>
    <t>შპს "ტელეკომპანია პირველი"</t>
  </si>
  <si>
    <t>შპს "იბერია TV"</t>
  </si>
  <si>
    <t>შპს ტელეიმედი</t>
  </si>
  <si>
    <t>შპს ჯი-დი-ეს თი-ვი</t>
  </si>
  <si>
    <t>ქუჩაში დამონტაჟებული ეკრანი</t>
  </si>
  <si>
    <t>შპს ალმა</t>
  </si>
  <si>
    <t>09.09.2017 (16:45-18:15-მდე)</t>
  </si>
  <si>
    <t>11.43*6.58</t>
  </si>
  <si>
    <t xml:space="preserve">სარეკლამო რგოლის განთავსება, მონიტორი რესპუბლიკის მოედანზე </t>
  </si>
  <si>
    <t>შპს ტელეკომპანია დია</t>
  </si>
  <si>
    <t>01.10.2017 - 20.10.2017</t>
  </si>
  <si>
    <t>სარეკლამო ადგილი პოლიტიკური რეკლამისათვის,/ 56-ე მუხლი</t>
  </si>
  <si>
    <t>შპს მარნეული ტვ</t>
  </si>
  <si>
    <t>პოლიტიკური სარეკლამო ვიდეო კლიპების ეთერში განთავსება/ 56-ე მუხლი</t>
  </si>
  <si>
    <t>15.09.2017 - 20.10.2017</t>
  </si>
  <si>
    <t>შპს სტუდია მაესტრო</t>
  </si>
  <si>
    <t>21.09.2017 - 30.09.2017</t>
  </si>
  <si>
    <t>შპს ტელერადიოკომპანია რიონი</t>
  </si>
  <si>
    <t>01.10.2017-20.10.2017</t>
  </si>
  <si>
    <t>ა.ა.ი.პ. თავისუფალი მედია სივრცე</t>
  </si>
  <si>
    <t>შპს ტელე-რადიო პრესკომპანია ზარი</t>
  </si>
  <si>
    <t>შპს ტელეკომპანია ეგრისი</t>
  </si>
  <si>
    <t>შპს დამოუკიდებელი ტელეკომპანია მეგა-ტვ</t>
  </si>
  <si>
    <t>შპს ტელეკომპანია კავკასია</t>
  </si>
  <si>
    <t>შპს ტელეკომპანია თანამგზავრი</t>
  </si>
  <si>
    <t>შპს ტვ 25</t>
  </si>
  <si>
    <t>ა.ა.ი.პ. საზოგადოებრივი ორგანიზაცია რადიო-ტელევიზია ფარვანა</t>
  </si>
  <si>
    <t>შპს სამაუწყებლო კომპანია მეცხრე ტალღა</t>
  </si>
  <si>
    <t>შპს სამაუწყებლო კომპანია ბოლნელი</t>
  </si>
  <si>
    <t>შპს ტელეკომპანია გურჯაანი</t>
  </si>
  <si>
    <t>შპს ტელე-რადიო კომპანია ბორჯომი</t>
  </si>
  <si>
    <t>შპს დამოუკიდებელი ტელე-რადიო კომპანია ოდიში</t>
  </si>
  <si>
    <t>შპს ტელერადიო კომპანია ატვ-12</t>
  </si>
  <si>
    <t>ღონისძიებების მოწყობის ხარჯები</t>
  </si>
  <si>
    <t>ფოტო და ვიდეო მასალის შეძენის ხარჯები</t>
  </si>
  <si>
    <t>ვიდეო რგოლის, გრაფიკული დიზაინის; ვებ გვერდის; დიზაინის დამზადება</t>
  </si>
  <si>
    <t>1.2.15.4</t>
  </si>
  <si>
    <t>ნოდარ</t>
  </si>
  <si>
    <t>ხადური</t>
  </si>
  <si>
    <t>გივი</t>
  </si>
  <si>
    <t>ჭიჭინაძე</t>
  </si>
  <si>
    <t>სამსახურეობრივი</t>
  </si>
  <si>
    <t>ჩინეთის სახალხო რესპუბლიკა</t>
  </si>
  <si>
    <t>01019005628</t>
  </si>
  <si>
    <t>01009002077</t>
  </si>
  <si>
    <t>ბილბორდი</t>
  </si>
  <si>
    <t>შპს ბიგბორდი</t>
  </si>
  <si>
    <t>05.09.2017 - 24.11.2017</t>
  </si>
  <si>
    <t>ჭანტუარიას ქუჩის მიმდებარედ</t>
  </si>
  <si>
    <t>9 აპრილის ქუჩა</t>
  </si>
  <si>
    <t>არისტოტელეს ქუჩ (სკვერში)</t>
  </si>
  <si>
    <t>დიდგორის ქუჩის დასაწყისი</t>
  </si>
  <si>
    <t>9 აპრილის ქუჩა N 10-ის (ბაზართან)</t>
  </si>
  <si>
    <t>ცენტრალურ წრეზე</t>
  </si>
  <si>
    <t>მაიაკოვსკის ძეგლთან</t>
  </si>
  <si>
    <t>ჭანტურიას ქუჩაზე</t>
  </si>
  <si>
    <t>საათის მიმდებარედ, გამყოფ ზოლში</t>
  </si>
  <si>
    <t>თამარ მეფის ქუჩა</t>
  </si>
  <si>
    <t>გამსახურდიას ქუჩა N 42-ის მიმდებარედ</t>
  </si>
  <si>
    <t>ჯ.ხაფთანის N 1-ის მიმდებარედ</t>
  </si>
  <si>
    <t>ქ. თელავი, ერეკლე მეორეს გამზ. #1</t>
  </si>
  <si>
    <t>3,5</t>
  </si>
  <si>
    <t>431433219</t>
  </si>
  <si>
    <t>შპს ძველი თელავი</t>
  </si>
  <si>
    <t>ქ. თბილისი, დოლიძის ქ. #26-28</t>
  </si>
  <si>
    <t>2 თვე</t>
  </si>
  <si>
    <t>01024016381</t>
  </si>
  <si>
    <t>ლაშა</t>
  </si>
  <si>
    <t>სიგუა</t>
  </si>
  <si>
    <t>225063123</t>
  </si>
  <si>
    <t>ქ. თბილისი, ვეკუას ქუჩის მიმდებარედ</t>
  </si>
  <si>
    <t>1,5 თვე</t>
  </si>
  <si>
    <t>405108574</t>
  </si>
  <si>
    <t>შპს მომავალი</t>
  </si>
  <si>
    <t>ქ. თბილისი, 8 ლეგიონის დასახლება წულუკიძის #16</t>
  </si>
  <si>
    <t>201951780</t>
  </si>
  <si>
    <t>სს მამული</t>
  </si>
  <si>
    <t>ქ. თბილისი, ქეთევან წამებულის გამზირი 64-66</t>
  </si>
  <si>
    <t>01011024255</t>
  </si>
  <si>
    <t>გულნარა</t>
  </si>
  <si>
    <t>ეგიკიანი</t>
  </si>
  <si>
    <t>ქ. თბილისი, თემქის დასახლება 4 მ/რ</t>
  </si>
  <si>
    <t>01021003385</t>
  </si>
  <si>
    <t>ნოე</t>
  </si>
  <si>
    <t>წვერავა</t>
  </si>
  <si>
    <t>ქ. თბილისი, ხეხილსანერგე მეურნეობა</t>
  </si>
  <si>
    <t>406056173</t>
  </si>
  <si>
    <t>შპს ბიზნესისა და ტექნოლოგიების აკადემია</t>
  </si>
  <si>
    <t>ქ. თბილისი, ც. დადიანი ქ. #152 ბ. 36</t>
  </si>
  <si>
    <t>43001002995</t>
  </si>
  <si>
    <t>გივიაშვილი თეიმურაზ ი/მ</t>
  </si>
  <si>
    <t>ქ. თბილისი, არბო ქ. #3/ ქსნის ქ. #6</t>
  </si>
  <si>
    <t>01021005033</t>
  </si>
  <si>
    <t>კვანტალიანი ვარლამი ი/მ</t>
  </si>
  <si>
    <t>ქ. თბილისი, მასივი გლდანი, მ/რ III ა, კორ. 24/ კეცხოველის 1. #21</t>
  </si>
  <si>
    <t>01003016655</t>
  </si>
  <si>
    <t>ამბროს</t>
  </si>
  <si>
    <t>სამხარაძე</t>
  </si>
  <si>
    <t>ქ. თბილისი, დავით გურამიშვილის გამზ. #41</t>
  </si>
  <si>
    <t>206318046</t>
  </si>
  <si>
    <t>შპს ეიმ ბილდინგ კომპანი</t>
  </si>
  <si>
    <t>ქ. თბილისი, ვაზისუბნის დასახლება, მ/რ #1, კორ. 12-ის მიმდებარე ნაკვეთი 43/022</t>
  </si>
  <si>
    <t>01012009109</t>
  </si>
  <si>
    <t>დავითაშვილი ლევანი</t>
  </si>
  <si>
    <t>ქ. თბილისი, ჩოლოყაშვილის #2</t>
  </si>
  <si>
    <t>406136140</t>
  </si>
  <si>
    <t>შპს ახალი ვარსკვლავი 2015</t>
  </si>
  <si>
    <t>ქ. თბილისი, დიდი დიღომი, მ/რ I და ფარნავაზ მეფის მაზირს შორის</t>
  </si>
  <si>
    <t>54001011173</t>
  </si>
  <si>
    <t>შეყილაძე შვლეგ ი/მ</t>
  </si>
  <si>
    <t>ქ. თბილისი, ი. ჭავჭავაძის გამზ. #46</t>
  </si>
  <si>
    <t>204854817</t>
  </si>
  <si>
    <t>შპს ალბატროს-პრეზენტი</t>
  </si>
  <si>
    <t>ქ. თბილისი, დაბა წყნეთი, რუსთაველის ქ. #3ა</t>
  </si>
  <si>
    <t>01004014697</t>
  </si>
  <si>
    <t>თინათინ</t>
  </si>
  <si>
    <t>დალაქიშვილი</t>
  </si>
  <si>
    <t>ქ. თბილისი, მუხიანის II მ/რ კორ. #19-ის მოპირდაპირედ</t>
  </si>
  <si>
    <t>400047258</t>
  </si>
  <si>
    <t>შპს მუხიანი სითი</t>
  </si>
  <si>
    <t>ქ. თბილისი, ვაჟა-ფშაველას მე-4 კვარტალი, პირველი კორპუსის მიმდებარედ</t>
  </si>
  <si>
    <t>01009008435</t>
  </si>
  <si>
    <t>ლაშხი ვიქტორ ი/მ</t>
  </si>
  <si>
    <t>ქ. თბილისი, ფონიჭალა მე-3 მ/რ კორ. 19 ბ. #31</t>
  </si>
  <si>
    <t>57001006618</t>
  </si>
  <si>
    <t>აბესალომ</t>
  </si>
  <si>
    <t>ხარაზიშვილი</t>
  </si>
  <si>
    <t>ქ. თბილისი, სოფელი ფონიჭალა</t>
  </si>
  <si>
    <t>12001051015</t>
  </si>
  <si>
    <t>სევინჯ</t>
  </si>
  <si>
    <t>გუსეინოვა</t>
  </si>
  <si>
    <t>ქ. თბილისი, რუსთავის გზატკეცილი #19 კორ. 2</t>
  </si>
  <si>
    <t>211386695</t>
  </si>
  <si>
    <t>შპს ავერსი-ფარმა</t>
  </si>
  <si>
    <t>ჰეტჩბეკი</t>
  </si>
  <si>
    <t>TOYOTA</t>
  </si>
  <si>
    <t>PRIUS</t>
  </si>
  <si>
    <t>FN288NF</t>
  </si>
  <si>
    <t>405137034</t>
  </si>
  <si>
    <t>შპს სითი ექსპრესი</t>
  </si>
  <si>
    <t>ჰეტჩბეკო</t>
  </si>
  <si>
    <t>XX432GG</t>
  </si>
  <si>
    <t>ავტობუსი</t>
  </si>
  <si>
    <t>ფორდ ტრანზით</t>
  </si>
  <si>
    <t>430 E 2,2L</t>
  </si>
  <si>
    <t>FCF549</t>
  </si>
  <si>
    <t>ა(ა)იპ საზოგადოებრივი მოძრაობა ქართული ოცნება</t>
  </si>
  <si>
    <t>FCF732</t>
  </si>
  <si>
    <t>FCF741</t>
  </si>
  <si>
    <t>MERCEDES-BENZ</t>
  </si>
  <si>
    <t>SPRINTER</t>
  </si>
  <si>
    <t>2007</t>
  </si>
  <si>
    <t>GIA475</t>
  </si>
  <si>
    <t>01006005105</t>
  </si>
  <si>
    <t>იასაღაშვილი</t>
  </si>
  <si>
    <t>SPRINTER 92 D-KA</t>
  </si>
  <si>
    <t>1999</t>
  </si>
  <si>
    <t>BE999CO</t>
  </si>
  <si>
    <t>შპს თამარი ტური</t>
  </si>
  <si>
    <t>2000</t>
  </si>
  <si>
    <t>HOH670</t>
  </si>
  <si>
    <t>Mercedes Benc</t>
  </si>
  <si>
    <t>BU-888-SI</t>
  </si>
  <si>
    <t xml:space="preserve">შ,პ,ს  4ტური 4 Tours </t>
  </si>
  <si>
    <t>VBV-283</t>
  </si>
  <si>
    <t>AA-183-YY</t>
  </si>
  <si>
    <t>Bova</t>
  </si>
  <si>
    <t>AC-538-CA</t>
  </si>
  <si>
    <t>DAF</t>
  </si>
  <si>
    <t>SD3000</t>
  </si>
  <si>
    <t>YZY-407</t>
  </si>
  <si>
    <t>JONCKHEERE</t>
  </si>
  <si>
    <t>HFH-289</t>
  </si>
  <si>
    <t>SCANIA</t>
  </si>
  <si>
    <t>K113</t>
  </si>
  <si>
    <t>JJ-633-II</t>
  </si>
  <si>
    <t>SB 300</t>
  </si>
  <si>
    <t>UU-355-UV</t>
  </si>
  <si>
    <t>SETRA</t>
  </si>
  <si>
    <t>215 HD</t>
  </si>
  <si>
    <t>TK-377-KK</t>
  </si>
  <si>
    <t>VAN HOLL</t>
  </si>
  <si>
    <t>HOOL N,V</t>
  </si>
  <si>
    <t>DD-302-QQ</t>
  </si>
  <si>
    <t>EOS</t>
  </si>
  <si>
    <t>E 200</t>
  </si>
  <si>
    <t>FF-741-II</t>
  </si>
  <si>
    <t>VOLVO</t>
  </si>
  <si>
    <t>IRIZAR CENTURY II</t>
  </si>
  <si>
    <t>DL-907-LD</t>
  </si>
  <si>
    <t>FHD 215</t>
  </si>
  <si>
    <t>XX-989-WW</t>
  </si>
  <si>
    <t>RENAUT</t>
  </si>
  <si>
    <t>RENO</t>
  </si>
  <si>
    <t>DL-133-LD</t>
  </si>
  <si>
    <t>NEOPLAN</t>
  </si>
  <si>
    <t>N 116</t>
  </si>
  <si>
    <t>UJJ-258</t>
  </si>
  <si>
    <t>FGF-483</t>
  </si>
  <si>
    <t>MAN</t>
  </si>
  <si>
    <t>EXE-590</t>
  </si>
  <si>
    <t>H 216</t>
  </si>
  <si>
    <t>FDF-932</t>
  </si>
  <si>
    <t>16/280 H</t>
  </si>
  <si>
    <t>BQ-796-BQ</t>
  </si>
  <si>
    <t>LNL-295</t>
  </si>
  <si>
    <t>HD 315</t>
  </si>
  <si>
    <t>HUH-428</t>
  </si>
  <si>
    <t>GES 848</t>
  </si>
  <si>
    <t>EOS 180</t>
  </si>
  <si>
    <t>SJ-874-SS</t>
  </si>
  <si>
    <t>ZVO-555</t>
  </si>
  <si>
    <t>315 NF</t>
  </si>
  <si>
    <t>GI-555-MU</t>
  </si>
  <si>
    <t>TRANSIT</t>
  </si>
  <si>
    <t>Ford</t>
  </si>
  <si>
    <t>LT084TL</t>
  </si>
  <si>
    <t>26001001819</t>
  </si>
  <si>
    <t>ვანო ჩხაიძე ი/მ</t>
  </si>
  <si>
    <t>ვენი</t>
  </si>
  <si>
    <t>209D</t>
  </si>
  <si>
    <t>MERSEDES-BENZ</t>
  </si>
  <si>
    <t>1988</t>
  </si>
  <si>
    <t>WJW629</t>
  </si>
  <si>
    <t>26001001227</t>
  </si>
  <si>
    <t>თემურ ჩხაიძე ი/მ</t>
  </si>
  <si>
    <t>412D</t>
  </si>
  <si>
    <t>1998</t>
  </si>
  <si>
    <t>MKM884</t>
  </si>
  <si>
    <t>26001031069</t>
  </si>
  <si>
    <t>დავით გალოგრე ი/მ</t>
  </si>
  <si>
    <t>TRANSIT 2,5 D</t>
  </si>
  <si>
    <t>1997</t>
  </si>
  <si>
    <t>MAC222</t>
  </si>
  <si>
    <t>26001001355</t>
  </si>
  <si>
    <t>რევაზ ქირია ი/მ</t>
  </si>
  <si>
    <t>412 D</t>
  </si>
  <si>
    <t>MIV111</t>
  </si>
  <si>
    <t>26001012856</t>
  </si>
  <si>
    <t>მორის მორჩილაძე ი/მ</t>
  </si>
  <si>
    <t>SPRINTER 903 KA</t>
  </si>
  <si>
    <t>FZF037</t>
  </si>
  <si>
    <t>61001051308</t>
  </si>
  <si>
    <t>თენგიზ პატარაია ი/მ</t>
  </si>
  <si>
    <t>207 D</t>
  </si>
  <si>
    <t>1989</t>
  </si>
  <si>
    <t>COO784</t>
  </si>
  <si>
    <t>26001013464</t>
  </si>
  <si>
    <t>თემურ ხელაძე ი/მ</t>
  </si>
  <si>
    <t>TRANSIT BUS DIESEL</t>
  </si>
  <si>
    <t>MIM767</t>
  </si>
  <si>
    <t>33001032339</t>
  </si>
  <si>
    <t>ჯონი ცოცხალაიშვილი ი/მ</t>
  </si>
  <si>
    <t>410 D</t>
  </si>
  <si>
    <t>1995</t>
  </si>
  <si>
    <t>IID114</t>
  </si>
  <si>
    <t>26001004032</t>
  </si>
  <si>
    <t>ბენიამინ ღლონტი ი/მ</t>
  </si>
  <si>
    <t>TRANSIT 190 L</t>
  </si>
  <si>
    <t>BC840DB</t>
  </si>
  <si>
    <t>26001010458</t>
  </si>
  <si>
    <t>რომან ტუღუში ი/მ</t>
  </si>
  <si>
    <t>TRANSIT 150 L</t>
  </si>
  <si>
    <t>XB - 13O - BX</t>
  </si>
  <si>
    <t>33001006855</t>
  </si>
  <si>
    <t>ლევარსი ხომერიკი ი/მ</t>
  </si>
  <si>
    <t>TRANSIT 190 LD</t>
  </si>
  <si>
    <t>GC - 082 - CG</t>
  </si>
  <si>
    <t>33001080083</t>
  </si>
  <si>
    <t>ჯაბა დარჩია ი/მ</t>
  </si>
  <si>
    <t>1996</t>
  </si>
  <si>
    <t>II - 066 - LL</t>
  </si>
  <si>
    <t>33001076266</t>
  </si>
  <si>
    <t>მანუჩარ</t>
  </si>
  <si>
    <t>ვანაძე</t>
  </si>
  <si>
    <t>TRANSIT 100 L</t>
  </si>
  <si>
    <t>BX - 344 - XB</t>
  </si>
  <si>
    <t>46001005039</t>
  </si>
  <si>
    <t>ჯამბულ</t>
  </si>
  <si>
    <t>ირემაძე</t>
  </si>
  <si>
    <t>TRANSIT BUS</t>
  </si>
  <si>
    <t>1991</t>
  </si>
  <si>
    <t>WV - 813 - VW</t>
  </si>
  <si>
    <t>33001009536</t>
  </si>
  <si>
    <t>გურამ ქათამაძე ი/მ</t>
  </si>
  <si>
    <t>JVJ - 176</t>
  </si>
  <si>
    <t>46001008291</t>
  </si>
  <si>
    <t>სულიკო ირემაძე ი/მ</t>
  </si>
  <si>
    <t>TRANSIT 100 LTD</t>
  </si>
  <si>
    <t>YEA - 022</t>
  </si>
  <si>
    <t>33001034127</t>
  </si>
  <si>
    <t>ვლადიმერ ქუტიძე ი/მ</t>
  </si>
  <si>
    <t>208 D</t>
  </si>
  <si>
    <t>1990</t>
  </si>
  <si>
    <t>DPD - 143</t>
  </si>
  <si>
    <t>33001030793</t>
  </si>
  <si>
    <t>ოთარ მოსახლიშვილი ი/მ</t>
  </si>
  <si>
    <t>32054</t>
  </si>
  <si>
    <t xml:space="preserve">PAZ </t>
  </si>
  <si>
    <t>2003</t>
  </si>
  <si>
    <t>AED153</t>
  </si>
  <si>
    <t>237111594</t>
  </si>
  <si>
    <t>შპს ოზურგეთის მუნიციპალიტეტის გამგეობის საწარმო - შპს მუნიციპალური ტრანსპორტი</t>
  </si>
  <si>
    <t>ACZ382</t>
  </si>
  <si>
    <t>3205</t>
  </si>
  <si>
    <t>OAK527</t>
  </si>
  <si>
    <t>A 09201</t>
  </si>
  <si>
    <t>BOGDAN</t>
  </si>
  <si>
    <t>2010</t>
  </si>
  <si>
    <t>KVK856</t>
  </si>
  <si>
    <t>AEJ965</t>
  </si>
  <si>
    <t>ABK773</t>
  </si>
  <si>
    <t>TRANSIT 100GL 2,5 D</t>
  </si>
  <si>
    <t>YVY568</t>
  </si>
  <si>
    <t>46001015864</t>
  </si>
  <si>
    <t>გიგლა ოსეფაიშვილი ი/მ</t>
  </si>
  <si>
    <t>XB467BX</t>
  </si>
  <si>
    <t>46001000413</t>
  </si>
  <si>
    <t>კობა დოლიძე ი/მ</t>
  </si>
  <si>
    <t>TGS007</t>
  </si>
  <si>
    <t>46001005316</t>
  </si>
  <si>
    <t>ტარიელ სიხარულიძე ი/მ</t>
  </si>
  <si>
    <t>SPRINTER 312 D</t>
  </si>
  <si>
    <t>IO203OI</t>
  </si>
  <si>
    <t>46001004200</t>
  </si>
  <si>
    <t>გელა მეფარიშვილი ი/მ</t>
  </si>
  <si>
    <t>SPRINTER 315 D-KA</t>
  </si>
  <si>
    <t>GQQ399</t>
  </si>
  <si>
    <t>46001015831</t>
  </si>
  <si>
    <t>დემური ბერაძე ი/მ</t>
  </si>
  <si>
    <t>GIA313</t>
  </si>
  <si>
    <t>46001000784</t>
  </si>
  <si>
    <t>გია გიორგაძე ი/მ</t>
  </si>
  <si>
    <t>DODGE</t>
  </si>
  <si>
    <t>2008</t>
  </si>
  <si>
    <t>DA616TO</t>
  </si>
  <si>
    <t>46001002796</t>
  </si>
  <si>
    <t>დავით სიხაულიძე ი/მ</t>
  </si>
  <si>
    <t xml:space="preserve"> TRANSIT 100 L</t>
  </si>
  <si>
    <t>UN888GI</t>
  </si>
  <si>
    <t>46001000824</t>
  </si>
  <si>
    <t>კახაბერ უნგიაძე ი/მ</t>
  </si>
  <si>
    <t>MERCEDEC-BENZ</t>
  </si>
  <si>
    <t>SPRINTER 313 CDI</t>
  </si>
  <si>
    <t>FAW500</t>
  </si>
  <si>
    <t>412729819</t>
  </si>
  <si>
    <t>შპს ,,ქუთაისის ტრანსპორტი</t>
  </si>
  <si>
    <t>308 D</t>
  </si>
  <si>
    <t>VVC745</t>
  </si>
  <si>
    <t>2005</t>
  </si>
  <si>
    <t>CE500ZO</t>
  </si>
  <si>
    <t>908 KA 35</t>
  </si>
  <si>
    <t>IAE777</t>
  </si>
  <si>
    <t>09001012179</t>
  </si>
  <si>
    <t>ენდელაძე</t>
  </si>
  <si>
    <t>ავტობუს</t>
  </si>
  <si>
    <t>KRK 518</t>
  </si>
  <si>
    <t>17001004008</t>
  </si>
  <si>
    <t>მინდია ცხვარაძე ი/მ</t>
  </si>
  <si>
    <t>SPRINTER 311  CDI</t>
  </si>
  <si>
    <t>AY046YA</t>
  </si>
  <si>
    <t>17001021249</t>
  </si>
  <si>
    <t>ვასილ ფაიქიძე ი/მ</t>
  </si>
  <si>
    <t>SPRINTER 408 D-K</t>
  </si>
  <si>
    <t>RGR730</t>
  </si>
  <si>
    <t>17001023525</t>
  </si>
  <si>
    <t>სულხან გეგიძე ი/მ</t>
  </si>
  <si>
    <t>SPRINTER 416 CDI</t>
  </si>
  <si>
    <t>2002</t>
  </si>
  <si>
    <t>MN 467 NM</t>
  </si>
  <si>
    <t>17001010028</t>
  </si>
  <si>
    <t>სულხან როხვაძე ი/მ</t>
  </si>
  <si>
    <t>312D</t>
  </si>
  <si>
    <t>OLD 500</t>
  </si>
  <si>
    <t>17001018723</t>
  </si>
  <si>
    <t>ონისე მახარეიშვილი ი/მ</t>
  </si>
  <si>
    <t>AMF 777</t>
  </si>
  <si>
    <t>17001014200</t>
  </si>
  <si>
    <t>ამირან მეფარიშვილი ი/მ</t>
  </si>
  <si>
    <t xml:space="preserve">MERCEDES-BENZ </t>
  </si>
  <si>
    <t>LLC094</t>
  </si>
  <si>
    <t>412729828</t>
  </si>
  <si>
    <t>შპს ჯეკო</t>
  </si>
  <si>
    <t>416 CDI</t>
  </si>
  <si>
    <t>2001</t>
  </si>
  <si>
    <t>MQ275QM</t>
  </si>
  <si>
    <t>1994</t>
  </si>
  <si>
    <t>BSS168</t>
  </si>
  <si>
    <t>BS930BS</t>
  </si>
  <si>
    <t>310 D</t>
  </si>
  <si>
    <t>HEH911</t>
  </si>
  <si>
    <t>UAU927</t>
  </si>
  <si>
    <t>313 CDI</t>
  </si>
  <si>
    <t>BDB067</t>
  </si>
  <si>
    <t>413 CDI</t>
  </si>
  <si>
    <t>2201</t>
  </si>
  <si>
    <t>BS826SB</t>
  </si>
  <si>
    <t>312 D</t>
  </si>
  <si>
    <t>LCL608</t>
  </si>
  <si>
    <t>LBL168</t>
  </si>
  <si>
    <t>903D</t>
  </si>
  <si>
    <t>LBL454</t>
  </si>
  <si>
    <t>SGM111</t>
  </si>
  <si>
    <t>311 CDI</t>
  </si>
  <si>
    <t>VW485WV</t>
  </si>
  <si>
    <t>LZL787</t>
  </si>
  <si>
    <t>208 D-KA</t>
  </si>
  <si>
    <t>GI707GO</t>
  </si>
  <si>
    <t xml:space="preserve">FREIGHTLINER </t>
  </si>
  <si>
    <t xml:space="preserve"> SPRINTER</t>
  </si>
  <si>
    <t>MU777RI</t>
  </si>
  <si>
    <t>VOLKSWAGEN</t>
  </si>
  <si>
    <t>CSS854</t>
  </si>
  <si>
    <t xml:space="preserve">FORD  </t>
  </si>
  <si>
    <t>TRANSIT 100 GL 2,5 D</t>
  </si>
  <si>
    <t>BAD946</t>
  </si>
  <si>
    <t xml:space="preserve">FORD </t>
  </si>
  <si>
    <t>LLT874</t>
  </si>
  <si>
    <t xml:space="preserve">TRANSIT </t>
  </si>
  <si>
    <t>BSO210</t>
  </si>
  <si>
    <t>OCO582</t>
  </si>
  <si>
    <t xml:space="preserve">FORD TRANSIT </t>
  </si>
  <si>
    <t>DUD771</t>
  </si>
  <si>
    <t>GG867CC</t>
  </si>
  <si>
    <t>GOK700</t>
  </si>
  <si>
    <t>KRK870</t>
  </si>
  <si>
    <t>EEZ210</t>
  </si>
  <si>
    <t>HG215GH</t>
  </si>
  <si>
    <t>BG888IV</t>
  </si>
  <si>
    <t>CMS970</t>
  </si>
  <si>
    <t>MERC EDES-BENZ</t>
  </si>
  <si>
    <t>FDT397</t>
  </si>
  <si>
    <t>TRANSIT 2,5D</t>
  </si>
  <si>
    <t>ADA159</t>
  </si>
  <si>
    <t>409 D</t>
  </si>
  <si>
    <t>BA514AB</t>
  </si>
  <si>
    <t>WW930WW</t>
  </si>
  <si>
    <t>TRANSIT 100</t>
  </si>
  <si>
    <t>AEV698</t>
  </si>
  <si>
    <t>BBV686</t>
  </si>
  <si>
    <t>EDC669</t>
  </si>
  <si>
    <t>408D</t>
  </si>
  <si>
    <t>OKR261</t>
  </si>
  <si>
    <t>TRANSIT 350 L</t>
  </si>
  <si>
    <t>SLL539</t>
  </si>
  <si>
    <t>VNM565</t>
  </si>
  <si>
    <t>208 2,3 D</t>
  </si>
  <si>
    <t>WWW460</t>
  </si>
  <si>
    <t>DAIMLER</t>
  </si>
  <si>
    <t>CHRYSLER</t>
  </si>
  <si>
    <t>LLL690</t>
  </si>
  <si>
    <t xml:space="preserve">711 D </t>
  </si>
  <si>
    <t>MM405WW</t>
  </si>
  <si>
    <t>LL494MM</t>
  </si>
  <si>
    <t>210 O</t>
  </si>
  <si>
    <t>CQ585QC</t>
  </si>
  <si>
    <t>AD042AA</t>
  </si>
  <si>
    <t>GSG704</t>
  </si>
  <si>
    <t>HIH830</t>
  </si>
  <si>
    <t>KAM611</t>
  </si>
  <si>
    <t>TRANSIT 160 L</t>
  </si>
  <si>
    <t>VOV054</t>
  </si>
  <si>
    <t>208 CDI</t>
  </si>
  <si>
    <t>DDD565</t>
  </si>
  <si>
    <t>QMQ761</t>
  </si>
  <si>
    <t>MMN507</t>
  </si>
  <si>
    <t>SMT319</t>
  </si>
  <si>
    <t>TRANSIT 100L</t>
  </si>
  <si>
    <t>RVR190</t>
  </si>
  <si>
    <t>LDL835</t>
  </si>
  <si>
    <t>210 D</t>
  </si>
  <si>
    <t>VVE855</t>
  </si>
  <si>
    <t>TURNEO 100 LD</t>
  </si>
  <si>
    <t>ENE936</t>
  </si>
  <si>
    <t>SPRINTER 208 D</t>
  </si>
  <si>
    <t>BD562BE</t>
  </si>
  <si>
    <t>307 D</t>
  </si>
  <si>
    <t>XRX623</t>
  </si>
  <si>
    <t>SPRINTER 310 D</t>
  </si>
  <si>
    <t>BC467BD</t>
  </si>
  <si>
    <t>AQA676</t>
  </si>
  <si>
    <t>814 D</t>
  </si>
  <si>
    <t>LLT675</t>
  </si>
  <si>
    <t>DAF JONCKHEERE</t>
  </si>
  <si>
    <t>SMT805</t>
  </si>
  <si>
    <t>MXS338</t>
  </si>
  <si>
    <t>HBH474</t>
  </si>
  <si>
    <t>OT316TO</t>
  </si>
  <si>
    <t>209DKA</t>
  </si>
  <si>
    <t>ATA568</t>
  </si>
  <si>
    <t>312D-KA</t>
  </si>
  <si>
    <t>310 D-KA</t>
  </si>
  <si>
    <t>LT 46</t>
  </si>
  <si>
    <t>4102,9 D</t>
  </si>
  <si>
    <t>DGJ345</t>
  </si>
  <si>
    <t>NN125NT</t>
  </si>
  <si>
    <t xml:space="preserve">CGD 421 </t>
  </si>
  <si>
    <t>ZES 401</t>
  </si>
  <si>
    <t>NNM742</t>
  </si>
  <si>
    <t>431946406</t>
  </si>
  <si>
    <t>შ,პ,ს კოლხეთი–97</t>
  </si>
  <si>
    <t>312 D-KA</t>
  </si>
  <si>
    <t>GG992GC</t>
  </si>
  <si>
    <t>SPRINTER 308</t>
  </si>
  <si>
    <t>LLM810</t>
  </si>
  <si>
    <t>GI555ZA</t>
  </si>
  <si>
    <t>SPRINTER 314</t>
  </si>
  <si>
    <t>2006</t>
  </si>
  <si>
    <t>FZF764</t>
  </si>
  <si>
    <t>KRK473</t>
  </si>
  <si>
    <t>38001009373</t>
  </si>
  <si>
    <t>ლერი ლაბაძე ი/მ</t>
  </si>
  <si>
    <t>1993</t>
  </si>
  <si>
    <t>BA953BA</t>
  </si>
  <si>
    <t>38001008567</t>
  </si>
  <si>
    <t>გოჩა ჭიღლაძე ი/მ</t>
  </si>
  <si>
    <t>MMW624</t>
  </si>
  <si>
    <t>38001005699</t>
  </si>
  <si>
    <t>შოთა  კილაძე ი/მ</t>
  </si>
  <si>
    <t>WMN208</t>
  </si>
  <si>
    <t>38001027333</t>
  </si>
  <si>
    <t>კახა</t>
  </si>
  <si>
    <t>ბერიძე</t>
  </si>
  <si>
    <t>316 CDI</t>
  </si>
  <si>
    <t>FZF 791</t>
  </si>
  <si>
    <t>41001003241</t>
  </si>
  <si>
    <t>ზურაბი გაბადაძე ი/მ</t>
  </si>
  <si>
    <t>413CDI</t>
  </si>
  <si>
    <t>MR444ZA</t>
  </si>
  <si>
    <t>41001025214</t>
  </si>
  <si>
    <t>მირზა გვენეტაძე ი/მ</t>
  </si>
  <si>
    <t>SPRINTER312D</t>
  </si>
  <si>
    <t>GO77AH</t>
  </si>
  <si>
    <t>41001013417</t>
  </si>
  <si>
    <t>აშოთია</t>
  </si>
  <si>
    <t xml:space="preserve">ავტობუსი </t>
  </si>
  <si>
    <t>0408</t>
  </si>
  <si>
    <t>VBB300</t>
  </si>
  <si>
    <t>0402</t>
  </si>
  <si>
    <t>1987</t>
  </si>
  <si>
    <t>BB929AA</t>
  </si>
  <si>
    <t xml:space="preserve"> MERCEDEC-BENZ</t>
  </si>
  <si>
    <t xml:space="preserve">TURIZMO </t>
  </si>
  <si>
    <t>GG348CC</t>
  </si>
  <si>
    <t>711 D</t>
  </si>
  <si>
    <t>VVS199</t>
  </si>
  <si>
    <t xml:space="preserve"> ENE 581</t>
  </si>
  <si>
    <t>MANI</t>
  </si>
  <si>
    <t>SL202</t>
  </si>
  <si>
    <t>1986</t>
  </si>
  <si>
    <t>BXB 891</t>
  </si>
  <si>
    <t xml:space="preserve">NEOPLAN </t>
  </si>
  <si>
    <t>4009</t>
  </si>
  <si>
    <t>RF825FR</t>
  </si>
  <si>
    <t>SB220</t>
  </si>
  <si>
    <t>BEB594</t>
  </si>
  <si>
    <t>NUTZFAHRZEUGE</t>
  </si>
  <si>
    <t>GL 500 SI</t>
  </si>
  <si>
    <t>SB3000</t>
  </si>
  <si>
    <t>ZES848</t>
  </si>
  <si>
    <t>ISUZU BOGDANI</t>
  </si>
  <si>
    <t>2009</t>
  </si>
  <si>
    <t>XTX677</t>
  </si>
  <si>
    <t>NVIZFAHRZEVGE</t>
  </si>
  <si>
    <t>GL500SI</t>
  </si>
  <si>
    <t>KASSBOHRER</t>
  </si>
  <si>
    <t>S215SL</t>
  </si>
  <si>
    <t>1992</t>
  </si>
  <si>
    <t>BCB763</t>
  </si>
  <si>
    <t>SL232</t>
  </si>
  <si>
    <t>FZF355</t>
  </si>
  <si>
    <t>S213VL</t>
  </si>
  <si>
    <t>EFE503</t>
  </si>
  <si>
    <t>MERSEDES -BENZ</t>
  </si>
  <si>
    <t>RRS 715</t>
  </si>
  <si>
    <t>XTX679</t>
  </si>
  <si>
    <t>MMH380</t>
  </si>
  <si>
    <t>DA400TU</t>
  </si>
  <si>
    <t xml:space="preserve">VAN HULI </t>
  </si>
  <si>
    <t>HULI</t>
  </si>
  <si>
    <t>ZES555</t>
  </si>
  <si>
    <t>STEINI</t>
  </si>
  <si>
    <t>SL</t>
  </si>
  <si>
    <t>NN 448 KK</t>
  </si>
  <si>
    <t>0403</t>
  </si>
  <si>
    <t>GLG 373</t>
  </si>
  <si>
    <t>N4007</t>
  </si>
  <si>
    <t>QS485SQ</t>
  </si>
  <si>
    <t>N409</t>
  </si>
  <si>
    <t>BBN066</t>
  </si>
  <si>
    <t>XTX680</t>
  </si>
  <si>
    <t>O 407</t>
  </si>
  <si>
    <t>ELW944</t>
  </si>
  <si>
    <t>STEYR</t>
  </si>
  <si>
    <t>SL11HUA280</t>
  </si>
  <si>
    <t>LT017TT</t>
  </si>
  <si>
    <t>815O-KA</t>
  </si>
  <si>
    <t>JCJ967</t>
  </si>
  <si>
    <t>0102</t>
  </si>
  <si>
    <t>MODA</t>
  </si>
  <si>
    <t>GRAF&amp;STIPT S1290 M</t>
  </si>
  <si>
    <t>PES002</t>
  </si>
  <si>
    <t xml:space="preserve">COACH </t>
  </si>
  <si>
    <t>EOS888</t>
  </si>
  <si>
    <t>409</t>
  </si>
  <si>
    <t>CGG948</t>
  </si>
  <si>
    <t>XTX678</t>
  </si>
  <si>
    <t>SD200</t>
  </si>
  <si>
    <t>VA 360 IA</t>
  </si>
  <si>
    <t>XTX685</t>
  </si>
  <si>
    <t>BU888SO</t>
  </si>
  <si>
    <t>SE220</t>
  </si>
  <si>
    <t>WBW714</t>
  </si>
  <si>
    <t>XTX684</t>
  </si>
  <si>
    <t>SL11 HUA280</t>
  </si>
  <si>
    <t>VHR 777</t>
  </si>
  <si>
    <t>XTX682</t>
  </si>
  <si>
    <t>CH700PA</t>
  </si>
  <si>
    <t>405</t>
  </si>
  <si>
    <t>LT 017 TT</t>
  </si>
  <si>
    <t>S213UL</t>
  </si>
  <si>
    <t>EFE 503</t>
  </si>
  <si>
    <t>XTX683</t>
  </si>
  <si>
    <t>O 405</t>
  </si>
  <si>
    <t>SS461BB</t>
  </si>
  <si>
    <t>TD373DT</t>
  </si>
  <si>
    <t>VOLKSVAGEN</t>
  </si>
  <si>
    <t>GRAFTER</t>
  </si>
  <si>
    <t>CG718GC</t>
  </si>
  <si>
    <t>SPRINTERI313CDI</t>
  </si>
  <si>
    <t>GDL400</t>
  </si>
  <si>
    <t>SPRINTER 311CD1</t>
  </si>
  <si>
    <t>GC920C</t>
  </si>
  <si>
    <t>SPRINTER308CDI</t>
  </si>
  <si>
    <t>LL774LT</t>
  </si>
  <si>
    <t>FORS</t>
  </si>
  <si>
    <t>ASI740</t>
  </si>
  <si>
    <t>221269561</t>
  </si>
  <si>
    <t>შპს „შევარდენი“</t>
  </si>
  <si>
    <t>BWB616</t>
  </si>
  <si>
    <t>AIA402</t>
  </si>
  <si>
    <t>SPRINTER 211 CDI</t>
  </si>
  <si>
    <t>OSO446</t>
  </si>
  <si>
    <t>SPRINTER 312 D-KA</t>
  </si>
  <si>
    <t>RA800UL</t>
  </si>
  <si>
    <t>LSS229</t>
  </si>
  <si>
    <t>SPRINTER 308 CDI</t>
  </si>
  <si>
    <t>ESE224</t>
  </si>
  <si>
    <t>SPRINTER 311 CDI</t>
  </si>
  <si>
    <t>2004</t>
  </si>
  <si>
    <t>ATL500</t>
  </si>
  <si>
    <t>TRANSITR BUS</t>
  </si>
  <si>
    <t>IOI094</t>
  </si>
  <si>
    <t>JUS845</t>
  </si>
  <si>
    <t>UGU865</t>
  </si>
  <si>
    <t>SPRINTER 412 D-KA</t>
  </si>
  <si>
    <t>QS812SQ</t>
  </si>
  <si>
    <t>EL184EL</t>
  </si>
  <si>
    <t>BC465AC</t>
  </si>
  <si>
    <t>RF507FR</t>
  </si>
  <si>
    <t>308 CDI</t>
  </si>
  <si>
    <t>LLT258</t>
  </si>
  <si>
    <t>TRANSIT 80</t>
  </si>
  <si>
    <t>GD251DG</t>
  </si>
  <si>
    <t>YIY686</t>
  </si>
  <si>
    <t>TRANSIT 100 LD</t>
  </si>
  <si>
    <t>EVE679</t>
  </si>
  <si>
    <t>QZQ395</t>
  </si>
  <si>
    <t>EL184LE</t>
  </si>
  <si>
    <t>408 D</t>
  </si>
  <si>
    <t>RVR971</t>
  </si>
  <si>
    <t>OO885SS</t>
  </si>
  <si>
    <t>MAL280</t>
  </si>
  <si>
    <t>GO797DE</t>
  </si>
  <si>
    <t>LCL350</t>
  </si>
  <si>
    <t>KX007UG</t>
  </si>
  <si>
    <t>XCX177</t>
  </si>
  <si>
    <t>YQY315</t>
  </si>
  <si>
    <t>SPRINTER A</t>
  </si>
  <si>
    <t>RGR091</t>
  </si>
  <si>
    <t>BLB398</t>
  </si>
  <si>
    <t>508 D</t>
  </si>
  <si>
    <t>BN931NB</t>
  </si>
  <si>
    <t>LCL285</t>
  </si>
  <si>
    <t>BN750NB</t>
  </si>
  <si>
    <t>RAM942</t>
  </si>
  <si>
    <t>FEF913</t>
  </si>
  <si>
    <t>AI661IA</t>
  </si>
  <si>
    <t>MWM019</t>
  </si>
  <si>
    <t>WJW283</t>
  </si>
  <si>
    <t>54001047404</t>
  </si>
  <si>
    <t>დომენტი სამხარაძე ი/მ</t>
  </si>
  <si>
    <t>815 D</t>
  </si>
  <si>
    <t>LN370NL</t>
  </si>
  <si>
    <t>38001006801</t>
  </si>
  <si>
    <t>უშანგი გაბაძე ი/მ</t>
  </si>
  <si>
    <t>SPRINTER 906AC 35</t>
  </si>
  <si>
    <t>SZ918SS</t>
  </si>
  <si>
    <t>54001006877</t>
  </si>
  <si>
    <t>კორნელი ლაშხი ი/მ</t>
  </si>
  <si>
    <t>IKAD</t>
  </si>
  <si>
    <t>TRANSIT 350 IL</t>
  </si>
  <si>
    <t>UDU 677</t>
  </si>
  <si>
    <t>56001000902</t>
  </si>
  <si>
    <t>აკაკი ჭანკვეტაძე ი/მ</t>
  </si>
  <si>
    <t>TRANSIT 125 T350</t>
  </si>
  <si>
    <t>KZK 255</t>
  </si>
  <si>
    <t>56001006616</t>
  </si>
  <si>
    <t>სოსო ლურსმანაშვილი ი/მ</t>
  </si>
  <si>
    <t>MERCEDES</t>
  </si>
  <si>
    <t>RVR612</t>
  </si>
  <si>
    <t>56001012476</t>
  </si>
  <si>
    <t>გელა ლურსმანაშვილი ი/მ</t>
  </si>
  <si>
    <t>414 D</t>
  </si>
  <si>
    <t>II427TT</t>
  </si>
  <si>
    <t>56001000238</t>
  </si>
  <si>
    <t>მერაბ მაჩაიძე ი/მ</t>
  </si>
  <si>
    <t>BF576FB</t>
  </si>
  <si>
    <t>55001001515</t>
  </si>
  <si>
    <t>კახა ფანცულაია ი/მ</t>
  </si>
  <si>
    <t>RVR-349</t>
  </si>
  <si>
    <t>55001009280</t>
  </si>
  <si>
    <t>ემზარი მიქაუტაძე ი/მ</t>
  </si>
  <si>
    <t>FZZ861</t>
  </si>
  <si>
    <t>55001003979</t>
  </si>
  <si>
    <t>გეგენავა</t>
  </si>
  <si>
    <t>SS924BB</t>
  </si>
  <si>
    <t>55001004879</t>
  </si>
  <si>
    <t>კახაბერ ჯურხაძე ი/მ</t>
  </si>
  <si>
    <t>მერსედეს-ბენც</t>
  </si>
  <si>
    <t>WOM 331</t>
  </si>
  <si>
    <t>238733536</t>
  </si>
  <si>
    <t>სს "მოგზაური"</t>
  </si>
  <si>
    <t>410D</t>
  </si>
  <si>
    <t>BUB 386</t>
  </si>
  <si>
    <t>მერსედეს</t>
  </si>
  <si>
    <t>ბენც207D</t>
  </si>
  <si>
    <t>GML 402</t>
  </si>
  <si>
    <t>ფოლქსვაგენ</t>
  </si>
  <si>
    <t>VW</t>
  </si>
  <si>
    <t>LRL 812</t>
  </si>
  <si>
    <t>LT35</t>
  </si>
  <si>
    <t>NN 376 KK</t>
  </si>
  <si>
    <t>სპრინტერ312D</t>
  </si>
  <si>
    <t>DFD 389</t>
  </si>
  <si>
    <t>სპრინტერ</t>
  </si>
  <si>
    <t>AE 363 AA</t>
  </si>
  <si>
    <t>ფორდ-ტრანზიტ</t>
  </si>
  <si>
    <t>100LTD</t>
  </si>
  <si>
    <t>LZL 552</t>
  </si>
  <si>
    <t>YIY 187</t>
  </si>
  <si>
    <t>42857D</t>
  </si>
  <si>
    <t>WVV 962</t>
  </si>
  <si>
    <t/>
  </si>
  <si>
    <t>BE 444 QU</t>
  </si>
  <si>
    <t>BC 312 AC</t>
  </si>
  <si>
    <t>308D</t>
  </si>
  <si>
    <t>LCL 280</t>
  </si>
  <si>
    <t>208D</t>
  </si>
  <si>
    <t>LL 458 MM</t>
  </si>
  <si>
    <t>NN 291 KK</t>
  </si>
  <si>
    <t>409D</t>
  </si>
  <si>
    <t>OXO 041</t>
  </si>
  <si>
    <t>QWQ 562</t>
  </si>
  <si>
    <t>NN 876 KK</t>
  </si>
  <si>
    <t>KIM 422</t>
  </si>
  <si>
    <t>407D</t>
  </si>
  <si>
    <t>GMB 544</t>
  </si>
  <si>
    <t>DUD 126</t>
  </si>
  <si>
    <t>410DVAN</t>
  </si>
  <si>
    <t>ZUZ 459</t>
  </si>
  <si>
    <t>310</t>
  </si>
  <si>
    <t>LOO 144</t>
  </si>
  <si>
    <t>100GL42857D</t>
  </si>
  <si>
    <t>WMW 965</t>
  </si>
  <si>
    <t>DND 198</t>
  </si>
  <si>
    <t>BC 416 AC</t>
  </si>
  <si>
    <t>AKO 457</t>
  </si>
  <si>
    <t>MTM 396</t>
  </si>
  <si>
    <t>BUS</t>
  </si>
  <si>
    <t>DEK 412</t>
  </si>
  <si>
    <t>KRK 339</t>
  </si>
  <si>
    <t>OO 435 NN</t>
  </si>
  <si>
    <t>TST 094</t>
  </si>
  <si>
    <t>LIG 139</t>
  </si>
  <si>
    <t>AEW 718</t>
  </si>
  <si>
    <t>IIJ 635</t>
  </si>
  <si>
    <t>WFW 669</t>
  </si>
  <si>
    <t>208D-KA</t>
  </si>
  <si>
    <t>FJF 960</t>
  </si>
  <si>
    <t>PGP 816</t>
  </si>
  <si>
    <t>FREIGHTLINER</t>
  </si>
  <si>
    <t>AZN 444</t>
  </si>
  <si>
    <t>დაიმლერ-ბენც</t>
  </si>
  <si>
    <t>OBO 686</t>
  </si>
  <si>
    <t>SPRINTER2500</t>
  </si>
  <si>
    <t>AI 443 AA</t>
  </si>
  <si>
    <t>სპრინტერ412D</t>
  </si>
  <si>
    <t>BE 747 BD</t>
  </si>
  <si>
    <t>ZES 219</t>
  </si>
  <si>
    <t>1984</t>
  </si>
  <si>
    <t>KSK 368</t>
  </si>
  <si>
    <t>410D-KA</t>
  </si>
  <si>
    <t>MN 216 NM</t>
  </si>
  <si>
    <t>GUU 461</t>
  </si>
  <si>
    <t>VGX 777</t>
  </si>
  <si>
    <t>IM 062 ER</t>
  </si>
  <si>
    <t>208D-KB</t>
  </si>
  <si>
    <t>RSS 689</t>
  </si>
  <si>
    <t>210D</t>
  </si>
  <si>
    <t>LL 058 TT</t>
  </si>
  <si>
    <t>SNS 380</t>
  </si>
  <si>
    <t>NZN 952</t>
  </si>
  <si>
    <t>დაფ</t>
  </si>
  <si>
    <t>PE04E</t>
  </si>
  <si>
    <t>FAN 795</t>
  </si>
  <si>
    <t>VHV 690</t>
  </si>
  <si>
    <t>310D</t>
  </si>
  <si>
    <t>FOT 455</t>
  </si>
  <si>
    <t>ბასდიზელ</t>
  </si>
  <si>
    <t>DND 204</t>
  </si>
  <si>
    <t>სპრინტერ308D</t>
  </si>
  <si>
    <t>VGV 367</t>
  </si>
  <si>
    <t>ივეკო</t>
  </si>
  <si>
    <t>ფიატიტურბოდეილი</t>
  </si>
  <si>
    <t>JRJ 564</t>
  </si>
  <si>
    <t>QZQ 790</t>
  </si>
  <si>
    <t>L</t>
  </si>
  <si>
    <t>OQQ 728</t>
  </si>
  <si>
    <t>EKA 450</t>
  </si>
  <si>
    <t>100L</t>
  </si>
  <si>
    <t>GPG 538</t>
  </si>
  <si>
    <t>FOT 645</t>
  </si>
  <si>
    <t>MMW 265</t>
  </si>
  <si>
    <t>სპრინტერ412D-KA</t>
  </si>
  <si>
    <t>CXC 120</t>
  </si>
  <si>
    <t>ATA 902</t>
  </si>
  <si>
    <t>IM 735 ER</t>
  </si>
  <si>
    <t>RF 570 FR</t>
  </si>
  <si>
    <t>EL 368 LE</t>
  </si>
  <si>
    <t>207D</t>
  </si>
  <si>
    <t>1985</t>
  </si>
  <si>
    <t>WBW 230</t>
  </si>
  <si>
    <t>AD 140 BC</t>
  </si>
  <si>
    <t>WVW 355</t>
  </si>
  <si>
    <t>DTT 561</t>
  </si>
  <si>
    <t>სპრინტერ312D-KA</t>
  </si>
  <si>
    <t>MN 322 NM</t>
  </si>
  <si>
    <t>MQ 894 QM</t>
  </si>
  <si>
    <t xml:space="preserve"> QGQ 410</t>
  </si>
  <si>
    <t>QTQ 590</t>
  </si>
  <si>
    <t>WBW 610</t>
  </si>
  <si>
    <t>350L</t>
  </si>
  <si>
    <t>CSS 787</t>
  </si>
  <si>
    <t>JIM 610</t>
  </si>
  <si>
    <t>E220</t>
  </si>
  <si>
    <t>MFC 917</t>
  </si>
  <si>
    <t>SER 526</t>
  </si>
  <si>
    <t>WBW 354</t>
  </si>
  <si>
    <t>KVK 024</t>
  </si>
  <si>
    <t>308D-KA</t>
  </si>
  <si>
    <t>RLR 094</t>
  </si>
  <si>
    <t>BLB 486</t>
  </si>
  <si>
    <t>CCG 440</t>
  </si>
  <si>
    <t>კავზ</t>
  </si>
  <si>
    <t>3270</t>
  </si>
  <si>
    <t>DAO 922</t>
  </si>
  <si>
    <t>685</t>
  </si>
  <si>
    <t>DID 869</t>
  </si>
  <si>
    <t>XX 034 XX</t>
  </si>
  <si>
    <t>LUK 853</t>
  </si>
  <si>
    <t>NAI 516</t>
  </si>
  <si>
    <t>GAL 312</t>
  </si>
  <si>
    <t>GML 793</t>
  </si>
  <si>
    <t>SPRINTER3500</t>
  </si>
  <si>
    <t>WVV 416</t>
  </si>
  <si>
    <t>903,6KA</t>
  </si>
  <si>
    <t>BE 999 JI</t>
  </si>
  <si>
    <t>SYS 453</t>
  </si>
  <si>
    <t>BLB 180</t>
  </si>
  <si>
    <t>OKR 084</t>
  </si>
  <si>
    <t>NG 386 GN</t>
  </si>
  <si>
    <t>II 301 QQ</t>
  </si>
  <si>
    <t>GNG 968</t>
  </si>
  <si>
    <t>100D-L</t>
  </si>
  <si>
    <t>LIL 781</t>
  </si>
  <si>
    <t>პაზ</t>
  </si>
  <si>
    <t>672</t>
  </si>
  <si>
    <t>HAB 675</t>
  </si>
  <si>
    <t>DGO 888</t>
  </si>
  <si>
    <t>TSU 045</t>
  </si>
  <si>
    <t>SA 004 FO</t>
  </si>
  <si>
    <t>OKR 272</t>
  </si>
  <si>
    <t>LCL 349</t>
  </si>
  <si>
    <t>BN 694 NB</t>
  </si>
  <si>
    <t>სპრინტერ208D</t>
  </si>
  <si>
    <t>IM 053 ER</t>
  </si>
  <si>
    <t>EDE 551</t>
  </si>
  <si>
    <t>TA 001 RI</t>
  </si>
  <si>
    <t>311CDI</t>
  </si>
  <si>
    <t>MA 100 DE</t>
  </si>
  <si>
    <t>AKA 930</t>
  </si>
  <si>
    <t>CGG 813</t>
  </si>
  <si>
    <t>LBL 022</t>
  </si>
  <si>
    <t>NUK917</t>
  </si>
  <si>
    <t>08001008907</t>
  </si>
  <si>
    <t>ჯიჩოევი</t>
  </si>
  <si>
    <t>YTY710</t>
  </si>
  <si>
    <t>08001026325</t>
  </si>
  <si>
    <t>თემური</t>
  </si>
  <si>
    <t>ქიბროწაშვილი</t>
  </si>
  <si>
    <t>BE050LA</t>
  </si>
  <si>
    <t>ზურაბ ვარდოშვილი ი/მ</t>
  </si>
  <si>
    <t>CQC114</t>
  </si>
  <si>
    <t>გელა მაისურაძე ი/მ</t>
  </si>
  <si>
    <t>TRANSIT 100 DL</t>
  </si>
  <si>
    <t>RTR446</t>
  </si>
  <si>
    <t>პაატა შათირიშვილი ი/მ</t>
  </si>
  <si>
    <t>TRANSIT 120T330</t>
  </si>
  <si>
    <t>VVG 167</t>
  </si>
  <si>
    <t>13001024965</t>
  </si>
  <si>
    <t>ბიძინა ილაშვილი ი/მ</t>
  </si>
  <si>
    <t>MERCEDES BENC</t>
  </si>
  <si>
    <t>AA716XX</t>
  </si>
  <si>
    <t>13001045233</t>
  </si>
  <si>
    <t>ალექსანდრე ჭანყოშვილი ი/მ</t>
  </si>
  <si>
    <t>MERSEDES_BENZ</t>
  </si>
  <si>
    <t>AM999RN</t>
  </si>
  <si>
    <t>14001021323</t>
  </si>
  <si>
    <t>ამირან ქისტაური ი/მ</t>
  </si>
  <si>
    <t>TRANSIT 100GL 2,5D</t>
  </si>
  <si>
    <t>MMW649</t>
  </si>
  <si>
    <t>14001007817</t>
  </si>
  <si>
    <t>ომარ ცისკარაული ი/მ</t>
  </si>
  <si>
    <t>HONDA</t>
  </si>
  <si>
    <t>CRV 2,01 16V 4WD</t>
  </si>
  <si>
    <t>ZCZ919</t>
  </si>
  <si>
    <t>14001007512</t>
  </si>
  <si>
    <t>ჯორკოშვილი</t>
  </si>
  <si>
    <t>NISSAN</t>
  </si>
  <si>
    <t>LAFESTA</t>
  </si>
  <si>
    <t>AA327VA</t>
  </si>
  <si>
    <t>14001004741</t>
  </si>
  <si>
    <t>მამუკა</t>
  </si>
  <si>
    <t>სეფიაშვილი</t>
  </si>
  <si>
    <t>FT777KR</t>
  </si>
  <si>
    <t>14001026225</t>
  </si>
  <si>
    <t>გია</t>
  </si>
  <si>
    <t>ფუტკარაძე</t>
  </si>
  <si>
    <t>HIGLANDER HYBRID</t>
  </si>
  <si>
    <t>VY244YY</t>
  </si>
  <si>
    <t>14001000188</t>
  </si>
  <si>
    <t>გოგილაშვილი</t>
  </si>
  <si>
    <t>STEPWAGON</t>
  </si>
  <si>
    <t>XV100SR</t>
  </si>
  <si>
    <t>14001025994</t>
  </si>
  <si>
    <t>შალვა</t>
  </si>
  <si>
    <t>ქეთელაური</t>
  </si>
  <si>
    <t>JLJ960</t>
  </si>
  <si>
    <t>36001005425</t>
  </si>
  <si>
    <t>ზურა</t>
  </si>
  <si>
    <t>გულაღაშვილი</t>
  </si>
  <si>
    <t>WW096NN</t>
  </si>
  <si>
    <t>20001012304</t>
  </si>
  <si>
    <t>კობა მარგალიტაშვილი ი/მ</t>
  </si>
  <si>
    <t>BD579DE</t>
  </si>
  <si>
    <t>20001006495</t>
  </si>
  <si>
    <t>იოსებ ოდიშელაშვილი ი/მ</t>
  </si>
  <si>
    <t xml:space="preserve">SPRINTER </t>
  </si>
  <si>
    <t>ZZ755ZI</t>
  </si>
  <si>
    <t>20001007680</t>
  </si>
  <si>
    <t>ედიკა ჯავახიშვილი ი/მ</t>
  </si>
  <si>
    <t>TRANSIT 2,0</t>
  </si>
  <si>
    <t>DD864QQ</t>
  </si>
  <si>
    <t>25001016673</t>
  </si>
  <si>
    <t>რობერტი ფცქიალაძე ი/მ</t>
  </si>
  <si>
    <t>DCG151</t>
  </si>
  <si>
    <t>25001003796</t>
  </si>
  <si>
    <t>სიმონი</t>
  </si>
  <si>
    <t>მაისურაძე</t>
  </si>
  <si>
    <t>BHB140</t>
  </si>
  <si>
    <t>25001014113</t>
  </si>
  <si>
    <t>მოლოდინაშვილი</t>
  </si>
  <si>
    <t>OQ197OO</t>
  </si>
  <si>
    <t>25001006480</t>
  </si>
  <si>
    <t>ალექსანდრე ხუციშვილი ი/მ</t>
  </si>
  <si>
    <t>RGR 680</t>
  </si>
  <si>
    <t>438107987</t>
  </si>
  <si>
    <t>შპს გოგი</t>
  </si>
  <si>
    <t>QQQ389</t>
  </si>
  <si>
    <t>ZGZ550</t>
  </si>
  <si>
    <t>TKT909</t>
  </si>
  <si>
    <t>TRANSIT 100 LB</t>
  </si>
  <si>
    <t>FBF748</t>
  </si>
  <si>
    <t>GI800KA</t>
  </si>
  <si>
    <t>CZC453</t>
  </si>
  <si>
    <t>FORDI</t>
  </si>
  <si>
    <t>TRANSIT 190 LTD</t>
  </si>
  <si>
    <t>JGJ133</t>
  </si>
  <si>
    <t>45001001843</t>
  </si>
  <si>
    <t>გია სურამლიშვილი ი/მ</t>
  </si>
  <si>
    <t>SPRINTER 315 CDI</t>
  </si>
  <si>
    <t>OO841VV</t>
  </si>
  <si>
    <t>45001004048</t>
  </si>
  <si>
    <t>ვახტანგი</t>
  </si>
  <si>
    <t>ზაუტაშვილი</t>
  </si>
  <si>
    <t>MERCEDESI</t>
  </si>
  <si>
    <t>CC771GC</t>
  </si>
  <si>
    <t>45001032786</t>
  </si>
  <si>
    <t>ბექა</t>
  </si>
  <si>
    <t>სურამლიშვილი</t>
  </si>
  <si>
    <t>AA958CC</t>
  </si>
  <si>
    <t>40001005956</t>
  </si>
  <si>
    <t>აკაკი</t>
  </si>
  <si>
    <t>ხუხიაშვილი</t>
  </si>
  <si>
    <t>CMC577</t>
  </si>
  <si>
    <t>40001005688</t>
  </si>
  <si>
    <t>თემურ ჩერქეზიშვილი ი/მ</t>
  </si>
  <si>
    <t xml:space="preserve">MERCEDES- BENZ </t>
  </si>
  <si>
    <t>RVR 770</t>
  </si>
  <si>
    <t>49001004532</t>
  </si>
  <si>
    <t>გიორგი ფანჯავიძე ი/მ</t>
  </si>
  <si>
    <t>BBN 838</t>
  </si>
  <si>
    <t>49001009096</t>
  </si>
  <si>
    <t>ბორის</t>
  </si>
  <si>
    <t>ბანძელაძე</t>
  </si>
  <si>
    <t xml:space="preserve">MERCEDES-BENZ SPRINTER </t>
  </si>
  <si>
    <t>NG 477 GN</t>
  </si>
  <si>
    <t>მირზა ნემსწვერიძე ი/მ</t>
  </si>
  <si>
    <t>RRS 788</t>
  </si>
  <si>
    <t>კახაბერი ჭელიძე ი/მ</t>
  </si>
  <si>
    <t>MPM 978</t>
  </si>
  <si>
    <t>მერაბი</t>
  </si>
  <si>
    <t>დაშნიანი</t>
  </si>
  <si>
    <t>SPRINTER 412 D</t>
  </si>
  <si>
    <t>VVW698</t>
  </si>
  <si>
    <t>01019014336</t>
  </si>
  <si>
    <t>ვალერიანი რაზმაძე ი/მ</t>
  </si>
  <si>
    <t>CMC377</t>
  </si>
  <si>
    <t>34001001466</t>
  </si>
  <si>
    <t>გიორგი გავაშელიშვილი ი/მ</t>
  </si>
  <si>
    <t>GLL089</t>
  </si>
  <si>
    <t>34001007045</t>
  </si>
  <si>
    <t>რობიზონ ლობჯანიძე ი/მ</t>
  </si>
  <si>
    <t>SPRINTER312 D</t>
  </si>
  <si>
    <t xml:space="preserve">YGY 312 </t>
  </si>
  <si>
    <t>27001003303</t>
  </si>
  <si>
    <t>WVV440</t>
  </si>
  <si>
    <t>27001001732</t>
  </si>
  <si>
    <t>თემური გაზდელიანი ი/მ</t>
  </si>
  <si>
    <t>VAN</t>
  </si>
  <si>
    <t>JJO 269</t>
  </si>
  <si>
    <t>27001000186</t>
  </si>
  <si>
    <t>გაბო</t>
  </si>
  <si>
    <t>ბაბლუანი</t>
  </si>
  <si>
    <t>ZBZ404</t>
  </si>
  <si>
    <t>27001006452</t>
  </si>
  <si>
    <t>ონიანი</t>
  </si>
  <si>
    <t>PAZ</t>
  </si>
  <si>
    <t>32053</t>
  </si>
  <si>
    <t>DFD-870</t>
  </si>
  <si>
    <t>222936848</t>
  </si>
  <si>
    <t>შპს "ახალი ტრანსპორტი"</t>
  </si>
  <si>
    <t>LIG-224</t>
  </si>
  <si>
    <t>LIG-205</t>
  </si>
  <si>
    <t>LIG-220</t>
  </si>
  <si>
    <t>LIG-221</t>
  </si>
  <si>
    <t>სატვირთო</t>
  </si>
  <si>
    <t>1317 6,0D</t>
  </si>
  <si>
    <t>TWC893</t>
  </si>
  <si>
    <t>01013001119</t>
  </si>
  <si>
    <t>ფრიდონ ბუსხრიკიძე ი/მ</t>
  </si>
  <si>
    <t>მაღალი გამავლობის</t>
  </si>
  <si>
    <t>MITSUBISHI</t>
  </si>
  <si>
    <t>PAJERO 2500 TD</t>
  </si>
  <si>
    <t>MFC920</t>
  </si>
  <si>
    <t>34001007562</t>
  </si>
  <si>
    <t>იური</t>
  </si>
  <si>
    <t>ლობჯანიძე</t>
  </si>
  <si>
    <t>ქ. თბილისი, ბოტანიკურის ქუჩა #1</t>
  </si>
  <si>
    <t>ფართის დათმობა</t>
  </si>
  <si>
    <t>1 დღე</t>
  </si>
  <si>
    <t>204861970</t>
  </si>
  <si>
    <t>სსიპ ილიას სახლმწიფო უნივერსიტეტი</t>
  </si>
  <si>
    <t>ქ. თბილისი, ს. ტაბახმელა, თამარ მეფის ქ. #4</t>
  </si>
  <si>
    <t>01009007089</t>
  </si>
  <si>
    <t>მაკა</t>
  </si>
  <si>
    <t>წერეთელი</t>
  </si>
  <si>
    <t>ქ. თბილისი, მუხაძის ქ. #6/2</t>
  </si>
  <si>
    <t>01028004912</t>
  </si>
  <si>
    <t>ავთანდილ</t>
  </si>
  <si>
    <t>ცხვარაძე</t>
  </si>
  <si>
    <t>ქ. თბილისი, ლილოს დასახლება, სტურუას ქ.</t>
  </si>
  <si>
    <t>58001001300</t>
  </si>
  <si>
    <t>სურმავა</t>
  </si>
  <si>
    <t>ქ. თბილისი, კალაუბნის ქ. #14 ბ. 3</t>
  </si>
  <si>
    <t>01028002793</t>
  </si>
  <si>
    <t>რიმა</t>
  </si>
  <si>
    <t>მალასიძე</t>
  </si>
  <si>
    <t>ქ. თბილისი, გამზირი მოსკოვი, კორ. 45 ბ. #44</t>
  </si>
  <si>
    <t>01011026864</t>
  </si>
  <si>
    <t>კაპატაძე ნუგზარ</t>
  </si>
  <si>
    <t>ქ. თბილისი, დასახლება ვარკეთილი-3, მ/რ II</t>
  </si>
  <si>
    <t>206255808</t>
  </si>
  <si>
    <t>სს ნიკორა ტრეიდი</t>
  </si>
  <si>
    <t>მორჩილაძე მორის ი/მ</t>
  </si>
  <si>
    <t>შპს GEOVOICE</t>
  </si>
  <si>
    <t>406046844</t>
  </si>
  <si>
    <t>გახმოვანების აპარატურით მომსახურება</t>
  </si>
  <si>
    <t>შპს ფავორიტი სტილი</t>
  </si>
  <si>
    <t>404379294</t>
  </si>
  <si>
    <t>შპს ვიზარდ ივენთი</t>
  </si>
  <si>
    <t>204572177</t>
  </si>
  <si>
    <t>სცენის დეკორი, ჯებირები, ფურშეტი</t>
  </si>
  <si>
    <t>შპს ალფა სტუდიო ALFA STUDIO</t>
  </si>
  <si>
    <t>404452800</t>
  </si>
  <si>
    <t>გენერატორით, მონიტორით, განათებით მომსახურება</t>
  </si>
  <si>
    <t>შპს სტუდია მეტრო</t>
  </si>
  <si>
    <t>205189623</t>
  </si>
  <si>
    <t>ვიდეო რგოლის დამზადება</t>
  </si>
  <si>
    <t>ოზურგეთის მუნიციპალიტეტის გამგეობის საწარმო - შპს მუნიციპალური ტრანსპორტი</t>
  </si>
  <si>
    <t>შპს ფავორიტი ედვერთაიზმენთ</t>
  </si>
  <si>
    <t>404416128</t>
  </si>
  <si>
    <t>შპს ფლაგ არტი</t>
  </si>
  <si>
    <t>206160018</t>
  </si>
  <si>
    <t>შპს ლუმა დეველოპმენტი LTD LUMA DEVELOPMENT</t>
  </si>
  <si>
    <t>406106155</t>
  </si>
  <si>
    <t>ღონისძიებაზე ლითონკონსტრუქციებით მომსახურება</t>
  </si>
  <si>
    <t>ა(ა)იპ ქალაქ ოზურგეთის მუნიციპალიტეტის სერვისცენტრი</t>
  </si>
  <si>
    <t>437063026</t>
  </si>
  <si>
    <t>ამწე კალათით მომსახურება</t>
  </si>
  <si>
    <t>პატარაია თენგიზ ი/მ</t>
  </si>
  <si>
    <t>გიორგაძე გია ი/მ</t>
  </si>
  <si>
    <t>სიხარულიძე დავით ი/მ</t>
  </si>
  <si>
    <t>გალოგრე დავით ი/მ</t>
  </si>
  <si>
    <t>ჩხაიძე ვანო ი/მ</t>
  </si>
  <si>
    <t>ქირია რევაზ ი/მ</t>
  </si>
  <si>
    <t>შპს ღამის შოუ სტუდია</t>
  </si>
  <si>
    <t>202395540</t>
  </si>
  <si>
    <t>კედლის დეკორაციების მონტაჟი</t>
  </si>
  <si>
    <t>406075063</t>
  </si>
  <si>
    <t>ქათამაძე გურამ ი/მ</t>
  </si>
  <si>
    <t>ქუტიძე ვლადიმერ ი/მ</t>
  </si>
  <si>
    <t>ხომერიკი ლევარსი ი/მ</t>
  </si>
  <si>
    <t>მოსახლიშვილი ოთარ</t>
  </si>
  <si>
    <t>ირემაძე სულიკო ი/მ</t>
  </si>
  <si>
    <t>დარჩია ჯაბა ი/მ</t>
  </si>
  <si>
    <t>მეფარიშვილი გელა ი/მ</t>
  </si>
  <si>
    <t>ოსეფაიშვილი გიგლა ი/მ</t>
  </si>
  <si>
    <t>ბერაძე დემურ ი/მ</t>
  </si>
  <si>
    <t>უნგიაძე კახაბერ ი/მ</t>
  </si>
  <si>
    <t>დოლიძე კობა</t>
  </si>
  <si>
    <t>სიხარულიძე ტარიელ ი/მ</t>
  </si>
  <si>
    <t>ღლონტი ბენიამინ ი/მ</t>
  </si>
  <si>
    <t>ჩხაიძე თემურ ი/მ</t>
  </si>
  <si>
    <t>ხელაძე თემურ ი/მ</t>
  </si>
  <si>
    <t>ტუღუში რომან ი/მ</t>
  </si>
  <si>
    <t>ცოცხალაიშვილი ჯონი ი/მ</t>
  </si>
  <si>
    <t>შპს ეს სი თრეველ</t>
  </si>
  <si>
    <t>205281504</t>
  </si>
  <si>
    <t>დეკორის დამზადება მონტაჟი</t>
  </si>
  <si>
    <t>შპს ჯითი ჰოლდინგი</t>
  </si>
  <si>
    <t>443859834</t>
  </si>
  <si>
    <t>ბუსხრიკიძე ფრიდონ ი/მ</t>
  </si>
  <si>
    <t>ბაკურაძე სალომე</t>
  </si>
  <si>
    <t>60001027902</t>
  </si>
  <si>
    <t>საკონცერტო პროგრამის შესრულება</t>
  </si>
  <si>
    <t>ბედია სოფიო</t>
  </si>
  <si>
    <t>01020010592</t>
  </si>
  <si>
    <t>ბუზალაძე ნინო</t>
  </si>
  <si>
    <t>01019062414</t>
  </si>
  <si>
    <t>ჯოხაძე ანრი</t>
  </si>
  <si>
    <t>01019009115</t>
  </si>
  <si>
    <t>მორჩილაძე რუსუდან</t>
  </si>
  <si>
    <t>01020003953</t>
  </si>
  <si>
    <t>ხალვაში სოფიკო</t>
  </si>
  <si>
    <t>61001033063</t>
  </si>
  <si>
    <t>ტატიშვილი ნოდარ</t>
  </si>
  <si>
    <t>01001029218</t>
  </si>
  <si>
    <t>გოგრიჭიანი თორნიკე</t>
  </si>
  <si>
    <t>60001054817</t>
  </si>
  <si>
    <t>ღონისძიების წაყვანა</t>
  </si>
  <si>
    <t>ხომერიკი ლევან</t>
  </si>
  <si>
    <t>01007012496</t>
  </si>
  <si>
    <t>გრაფიკული ქუდის დამზადება</t>
  </si>
  <si>
    <t>ირემაძე ჯამბულ</t>
  </si>
  <si>
    <t>ვანაძე მანუჩარ</t>
  </si>
  <si>
    <t>ხარაზიშვილი აბესალომ</t>
  </si>
  <si>
    <t>გუსეინოვა სევინჯ</t>
  </si>
  <si>
    <t xml:space="preserve">ლევან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</si>
</sst>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,000.00"/>
    <numFmt numFmtId="165" formatCode="0,000.00"/>
    <numFmt numFmtId="166" formatCode="0,000,000.00"/>
    <numFmt numFmtId="167" formatCode="dd/mm/yy;@"/>
    <numFmt numFmtId="168" formatCode="\ს\ა\ტ\ე\ლ\ე\ვ\ი\ზ\ი\ო\ \რ\ე\კ\ლ\ა\მ\ა"/>
  </numFmts>
  <fonts count="43">
    <font>
      <sz val="10"/>
      <name val="Arial"/>
      <charset val="1"/>
    </font>
    <font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Sylfaen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10"/>
      <name val="AcadNusx"/>
    </font>
    <font>
      <sz val="9"/>
      <color theme="1"/>
      <name val="Sylfaen"/>
      <family val="1"/>
    </font>
    <font>
      <sz val="10"/>
      <name val="Arial"/>
      <charset val="1"/>
    </font>
    <font>
      <sz val="11"/>
      <color indexed="8"/>
      <name val="Sylfaen"/>
      <family val="1"/>
    </font>
    <font>
      <sz val="11"/>
      <color theme="1"/>
      <name val="ა"/>
      <charset val="1"/>
    </font>
    <font>
      <sz val="10"/>
      <color theme="1"/>
      <name val="Sylfaen"/>
      <family val="1"/>
      <charset val="204"/>
    </font>
    <font>
      <sz val="10"/>
      <color indexed="8"/>
      <name val="Sylfaen"/>
      <family val="1"/>
      <charset val="204"/>
    </font>
    <font>
      <sz val="10"/>
      <name val="Sylfaen"/>
      <family val="1"/>
      <charset val="204"/>
    </font>
    <font>
      <sz val="11"/>
      <color indexed="8"/>
      <name val="Calibri"/>
    </font>
    <font>
      <sz val="10"/>
      <name val="Sylfaen"/>
      <family val="1"/>
      <scheme val="major"/>
    </font>
    <font>
      <sz val="12"/>
      <color rgb="FF000000"/>
      <name val="Geo_WWW_Times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0" fillId="0" borderId="0"/>
    <xf numFmtId="0" fontId="12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 applyFill="0" applyProtection="0"/>
    <xf numFmtId="0" fontId="1" fillId="0" borderId="0"/>
    <xf numFmtId="0" fontId="1" fillId="0" borderId="0"/>
    <xf numFmtId="0" fontId="1" fillId="0" borderId="0"/>
  </cellStyleXfs>
  <cellXfs count="623">
    <xf numFmtId="0" fontId="0" fillId="0" borderId="0" xfId="0"/>
    <xf numFmtId="0" fontId="16" fillId="0" borderId="0" xfId="0" applyFont="1" applyProtection="1"/>
    <xf numFmtId="0" fontId="16" fillId="0" borderId="0" xfId="0" applyFont="1" applyProtection="1">
      <protection locked="0"/>
    </xf>
    <xf numFmtId="0" fontId="16" fillId="0" borderId="0" xfId="1" applyFont="1" applyAlignment="1" applyProtection="1">
      <alignment horizontal="center" vertical="center"/>
      <protection locked="0"/>
    </xf>
    <xf numFmtId="3" fontId="21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16" fillId="0" borderId="0" xfId="1" applyFont="1" applyProtection="1">
      <protection locked="0"/>
    </xf>
    <xf numFmtId="0" fontId="21" fillId="0" borderId="0" xfId="1" applyFont="1" applyAlignment="1" applyProtection="1">
      <alignment horizontal="center" vertical="center"/>
      <protection locked="0"/>
    </xf>
    <xf numFmtId="0" fontId="16" fillId="0" borderId="1" xfId="0" applyFont="1" applyBorder="1" applyProtection="1">
      <protection locked="0"/>
    </xf>
    <xf numFmtId="0" fontId="22" fillId="0" borderId="0" xfId="1" applyFont="1" applyAlignment="1" applyProtection="1">
      <alignment horizontal="center" vertical="center" wrapText="1"/>
      <protection locked="0"/>
    </xf>
    <xf numFmtId="0" fontId="16" fillId="0" borderId="0" xfId="1" applyFont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right"/>
      <protection locked="0"/>
    </xf>
    <xf numFmtId="0" fontId="16" fillId="0" borderId="0" xfId="0" applyFont="1" applyBorder="1" applyProtection="1">
      <protection locked="0"/>
    </xf>
    <xf numFmtId="0" fontId="21" fillId="2" borderId="1" xfId="1" applyFont="1" applyFill="1" applyBorder="1" applyAlignment="1" applyProtection="1">
      <alignment horizontal="left" vertical="center" wrapText="1"/>
    </xf>
    <xf numFmtId="0" fontId="21" fillId="2" borderId="1" xfId="1" applyFont="1" applyFill="1" applyBorder="1" applyAlignment="1" applyProtection="1">
      <alignment horizontal="left" vertical="center" wrapText="1" indent="1"/>
    </xf>
    <xf numFmtId="0" fontId="16" fillId="2" borderId="1" xfId="1" applyFont="1" applyFill="1" applyBorder="1" applyAlignment="1" applyProtection="1">
      <alignment horizontal="left" vertical="center" wrapText="1" indent="1"/>
    </xf>
    <xf numFmtId="0" fontId="16" fillId="2" borderId="1" xfId="1" applyFont="1" applyFill="1" applyBorder="1" applyAlignment="1" applyProtection="1">
      <alignment horizontal="left" vertical="center" wrapText="1" indent="2"/>
    </xf>
    <xf numFmtId="0" fontId="16" fillId="2" borderId="1" xfId="1" applyFont="1" applyFill="1" applyBorder="1" applyAlignment="1" applyProtection="1">
      <alignment horizontal="left" vertical="center" wrapText="1" indent="3"/>
    </xf>
    <xf numFmtId="0" fontId="16" fillId="2" borderId="1" xfId="1" applyFont="1" applyFill="1" applyBorder="1" applyAlignment="1" applyProtection="1">
      <alignment horizontal="left" vertical="center" wrapText="1" indent="4"/>
    </xf>
    <xf numFmtId="0" fontId="16" fillId="0" borderId="0" xfId="3" applyFont="1" applyAlignment="1" applyProtection="1">
      <alignment horizontal="center" vertical="center"/>
      <protection locked="0"/>
    </xf>
    <xf numFmtId="0" fontId="17" fillId="0" borderId="0" xfId="3" applyFont="1" applyAlignment="1" applyProtection="1">
      <alignment horizontal="center" vertical="center"/>
      <protection locked="0"/>
    </xf>
    <xf numFmtId="0" fontId="16" fillId="0" borderId="0" xfId="3" applyFont="1" applyProtection="1">
      <protection locked="0"/>
    </xf>
    <xf numFmtId="0" fontId="0" fillId="0" borderId="0" xfId="0" applyProtection="1">
      <protection locked="0"/>
    </xf>
    <xf numFmtId="0" fontId="18" fillId="0" borderId="0" xfId="4" applyFont="1" applyAlignment="1" applyProtection="1">
      <alignment vertical="center" wrapText="1"/>
      <protection locked="0"/>
    </xf>
    <xf numFmtId="0" fontId="19" fillId="0" borderId="0" xfId="4" applyFont="1" applyProtection="1">
      <protection locked="0"/>
    </xf>
    <xf numFmtId="0" fontId="18" fillId="0" borderId="1" xfId="4" applyFont="1" applyBorder="1" applyAlignment="1" applyProtection="1">
      <alignment vertical="center" wrapText="1"/>
      <protection locked="0"/>
    </xf>
    <xf numFmtId="0" fontId="16" fillId="0" borderId="0" xfId="0" applyFont="1" applyFill="1" applyProtection="1">
      <protection locked="0"/>
    </xf>
    <xf numFmtId="0" fontId="16" fillId="0" borderId="0" xfId="0" applyFont="1" applyFill="1" applyBorder="1" applyAlignment="1" applyProtection="1">
      <alignment horizontal="left" wrapText="1"/>
      <protection locked="0"/>
    </xf>
    <xf numFmtId="0" fontId="16" fillId="0" borderId="0" xfId="0" applyFont="1" applyFill="1" applyBorder="1" applyAlignment="1" applyProtection="1">
      <alignment horizontal="left"/>
      <protection locked="0"/>
    </xf>
    <xf numFmtId="0" fontId="21" fillId="0" borderId="0" xfId="0" applyFont="1" applyFill="1" applyBorder="1" applyAlignment="1" applyProtection="1">
      <alignment horizontal="left" indent="1"/>
      <protection locked="0"/>
    </xf>
    <xf numFmtId="0" fontId="21" fillId="0" borderId="0" xfId="0" applyFont="1" applyFill="1" applyBorder="1" applyAlignment="1" applyProtection="1">
      <alignment horizontal="left" vertical="center" indent="1"/>
      <protection locked="0"/>
    </xf>
    <xf numFmtId="0" fontId="16" fillId="0" borderId="0" xfId="0" applyFont="1" applyFill="1" applyBorder="1" applyAlignment="1" applyProtection="1">
      <alignment horizontal="left" vertical="center"/>
      <protection locked="0"/>
    </xf>
    <xf numFmtId="3" fontId="21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1" fillId="2" borderId="1" xfId="1" applyNumberFormat="1" applyFont="1" applyFill="1" applyBorder="1" applyAlignment="1" applyProtection="1">
      <alignment horizontal="right" vertical="center"/>
      <protection locked="0"/>
    </xf>
    <xf numFmtId="3" fontId="16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6" fillId="2" borderId="1" xfId="1" applyNumberFormat="1" applyFont="1" applyFill="1" applyBorder="1" applyAlignment="1" applyProtection="1">
      <alignment horizontal="right" vertical="center"/>
      <protection locked="0"/>
    </xf>
    <xf numFmtId="0" fontId="16" fillId="0" borderId="1" xfId="2" applyFont="1" applyFill="1" applyBorder="1" applyAlignment="1" applyProtection="1">
      <alignment horizontal="right" vertical="top"/>
      <protection locked="0"/>
    </xf>
    <xf numFmtId="165" fontId="16" fillId="0" borderId="1" xfId="2" applyNumberFormat="1" applyFont="1" applyFill="1" applyBorder="1" applyAlignment="1" applyProtection="1">
      <alignment horizontal="right" vertical="center"/>
      <protection locked="0"/>
    </xf>
    <xf numFmtId="166" fontId="16" fillId="0" borderId="1" xfId="2" applyNumberFormat="1" applyFont="1" applyFill="1" applyBorder="1" applyAlignment="1" applyProtection="1">
      <alignment horizontal="right" vertical="center"/>
      <protection locked="0"/>
    </xf>
    <xf numFmtId="4" fontId="16" fillId="0" borderId="1" xfId="2" applyNumberFormat="1" applyFont="1" applyFill="1" applyBorder="1" applyAlignment="1" applyProtection="1">
      <alignment horizontal="right" vertical="center"/>
      <protection locked="0"/>
    </xf>
    <xf numFmtId="164" fontId="16" fillId="0" borderId="1" xfId="2" applyNumberFormat="1" applyFont="1" applyFill="1" applyBorder="1" applyAlignment="1" applyProtection="1">
      <alignment horizontal="right" vertical="center"/>
      <protection locked="0"/>
    </xf>
    <xf numFmtId="0" fontId="16" fillId="0" borderId="4" xfId="3" applyFont="1" applyFill="1" applyBorder="1" applyAlignment="1" applyProtection="1">
      <alignment horizontal="right"/>
      <protection locked="0"/>
    </xf>
    <xf numFmtId="0" fontId="16" fillId="0" borderId="4" xfId="3" applyFont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0" borderId="1" xfId="2" applyFont="1" applyFill="1" applyBorder="1" applyAlignment="1" applyProtection="1">
      <alignment horizontal="left" vertical="top" indent="1"/>
    </xf>
    <xf numFmtId="0" fontId="16" fillId="0" borderId="1" xfId="2" applyFont="1" applyFill="1" applyBorder="1" applyAlignment="1" applyProtection="1">
      <alignment horizontal="left" vertical="center" wrapText="1" indent="2"/>
    </xf>
    <xf numFmtId="0" fontId="21" fillId="2" borderId="5" xfId="1" applyFont="1" applyFill="1" applyBorder="1" applyAlignment="1" applyProtection="1">
      <alignment horizontal="left" vertical="center" wrapText="1"/>
    </xf>
    <xf numFmtId="0" fontId="16" fillId="0" borderId="5" xfId="3" applyFont="1" applyBorder="1" applyAlignment="1" applyProtection="1">
      <alignment horizontal="left" vertical="center" indent="1"/>
    </xf>
    <xf numFmtId="0" fontId="21" fillId="0" borderId="0" xfId="0" applyFont="1" applyFill="1" applyBorder="1" applyAlignment="1" applyProtection="1">
      <alignment horizontal="center" wrapText="1"/>
    </xf>
    <xf numFmtId="0" fontId="21" fillId="0" borderId="0" xfId="0" applyFont="1" applyAlignment="1" applyProtection="1">
      <alignment horizontal="center" vertical="center" wrapText="1"/>
    </xf>
    <xf numFmtId="0" fontId="21" fillId="0" borderId="1" xfId="0" applyFont="1" applyFill="1" applyBorder="1" applyAlignment="1" applyProtection="1">
      <alignment horizontal="left"/>
    </xf>
    <xf numFmtId="0" fontId="21" fillId="0" borderId="1" xfId="0" applyFont="1" applyBorder="1" applyAlignment="1" applyProtection="1">
      <alignment horizontal="center" vertical="center" wrapText="1"/>
    </xf>
    <xf numFmtId="0" fontId="21" fillId="0" borderId="1" xfId="0" applyFont="1" applyFill="1" applyBorder="1" applyAlignment="1" applyProtection="1">
      <alignment horizontal="left" indent="1"/>
    </xf>
    <xf numFmtId="0" fontId="16" fillId="0" borderId="1" xfId="0" applyFont="1" applyBorder="1" applyAlignment="1" applyProtection="1">
      <alignment wrapText="1"/>
    </xf>
    <xf numFmtId="0" fontId="21" fillId="0" borderId="1" xfId="0" applyFont="1" applyFill="1" applyBorder="1" applyAlignment="1" applyProtection="1">
      <alignment horizontal="left" vertical="center"/>
    </xf>
    <xf numFmtId="0" fontId="16" fillId="0" borderId="1" xfId="0" applyFont="1" applyFill="1" applyBorder="1" applyAlignment="1" applyProtection="1">
      <alignment horizontal="left" wrapText="1"/>
    </xf>
    <xf numFmtId="0" fontId="16" fillId="0" borderId="1" xfId="0" applyFont="1" applyFill="1" applyBorder="1" applyAlignment="1" applyProtection="1">
      <alignment horizontal="left" vertical="center"/>
    </xf>
    <xf numFmtId="0" fontId="21" fillId="0" borderId="1" xfId="0" applyFont="1" applyFill="1" applyBorder="1" applyAlignment="1" applyProtection="1">
      <alignment horizontal="left" vertical="center" indent="1"/>
    </xf>
    <xf numFmtId="0" fontId="16" fillId="0" borderId="0" xfId="0" applyFont="1" applyFill="1" applyProtection="1"/>
    <xf numFmtId="0" fontId="20" fillId="0" borderId="1" xfId="4" applyFont="1" applyBorder="1" applyAlignment="1" applyProtection="1">
      <alignment vertical="center" wrapText="1"/>
    </xf>
    <xf numFmtId="0" fontId="18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6" fillId="0" borderId="2" xfId="5" applyFont="1" applyBorder="1" applyAlignment="1" applyProtection="1">
      <alignment wrapText="1"/>
      <protection locked="0"/>
    </xf>
    <xf numFmtId="0" fontId="18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19" fillId="0" borderId="0" xfId="4" applyFont="1" applyBorder="1" applyProtection="1">
      <protection locked="0"/>
    </xf>
    <xf numFmtId="0" fontId="15" fillId="0" borderId="0" xfId="0" applyFont="1"/>
    <xf numFmtId="0" fontId="16" fillId="0" borderId="0" xfId="1" applyFont="1" applyBorder="1" applyAlignment="1" applyProtection="1">
      <alignment vertical="center"/>
      <protection locked="0"/>
    </xf>
    <xf numFmtId="0" fontId="18" fillId="0" borderId="1" xfId="4" applyFont="1" applyBorder="1" applyAlignment="1" applyProtection="1">
      <alignment horizontal="center" vertical="center" wrapText="1"/>
      <protection locked="0"/>
    </xf>
    <xf numFmtId="3" fontId="16" fillId="0" borderId="0" xfId="1" applyNumberFormat="1" applyFont="1" applyAlignment="1" applyProtection="1">
      <alignment horizontal="center" vertical="center" wrapText="1"/>
      <protection locked="0"/>
    </xf>
    <xf numFmtId="0" fontId="21" fillId="0" borderId="0" xfId="0" applyFont="1" applyProtection="1">
      <protection locked="0"/>
    </xf>
    <xf numFmtId="0" fontId="16" fillId="0" borderId="3" xfId="0" applyFont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21" fillId="5" borderId="0" xfId="0" applyFont="1" applyFill="1" applyProtection="1"/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0" applyFont="1" applyFill="1" applyProtection="1"/>
    <xf numFmtId="0" fontId="16" fillId="5" borderId="0" xfId="0" applyFont="1" applyFill="1" applyBorder="1" applyProtection="1"/>
    <xf numFmtId="0" fontId="16" fillId="5" borderId="0" xfId="1" applyFont="1" applyFill="1" applyAlignment="1" applyProtection="1">
      <alignment vertical="center"/>
    </xf>
    <xf numFmtId="3" fontId="21" fillId="5" borderId="1" xfId="1" applyNumberFormat="1" applyFont="1" applyFill="1" applyBorder="1" applyAlignment="1" applyProtection="1">
      <alignment horizontal="center" vertical="center" wrapText="1"/>
    </xf>
    <xf numFmtId="0" fontId="16" fillId="2" borderId="0" xfId="0" applyFont="1" applyFill="1" applyBorder="1" applyProtection="1"/>
    <xf numFmtId="0" fontId="16" fillId="2" borderId="0" xfId="0" applyFont="1" applyFill="1" applyProtection="1"/>
    <xf numFmtId="3" fontId="21" fillId="5" borderId="1" xfId="1" applyNumberFormat="1" applyFont="1" applyFill="1" applyBorder="1" applyAlignment="1" applyProtection="1">
      <alignment horizontal="right" vertical="center"/>
    </xf>
    <xf numFmtId="3" fontId="16" fillId="5" borderId="1" xfId="1" applyNumberFormat="1" applyFont="1" applyFill="1" applyBorder="1" applyAlignment="1" applyProtection="1">
      <alignment horizontal="right" vertical="center" wrapText="1"/>
    </xf>
    <xf numFmtId="3" fontId="21" fillId="5" borderId="1" xfId="1" applyNumberFormat="1" applyFont="1" applyFill="1" applyBorder="1" applyAlignment="1" applyProtection="1">
      <alignment horizontal="right" vertical="center" wrapText="1"/>
    </xf>
    <xf numFmtId="0" fontId="21" fillId="5" borderId="1" xfId="0" applyFont="1" applyFill="1" applyBorder="1" applyProtection="1"/>
    <xf numFmtId="3" fontId="21" fillId="5" borderId="1" xfId="0" applyNumberFormat="1" applyFont="1" applyFill="1" applyBorder="1" applyProtection="1"/>
    <xf numFmtId="0" fontId="21" fillId="0" borderId="1" xfId="1" applyFont="1" applyFill="1" applyBorder="1" applyAlignment="1" applyProtection="1">
      <alignment horizontal="left" vertical="center" wrapText="1" indent="1"/>
    </xf>
    <xf numFmtId="0" fontId="16" fillId="0" borderId="1" xfId="1" applyFont="1" applyFill="1" applyBorder="1" applyAlignment="1" applyProtection="1">
      <alignment horizontal="left" vertical="center" wrapText="1" indent="2"/>
    </xf>
    <xf numFmtId="3" fontId="21" fillId="6" borderId="1" xfId="1" applyNumberFormat="1" applyFont="1" applyFill="1" applyBorder="1" applyAlignment="1" applyProtection="1">
      <alignment horizontal="left" vertical="center" wrapText="1"/>
    </xf>
    <xf numFmtId="3" fontId="21" fillId="6" borderId="1" xfId="1" applyNumberFormat="1" applyFont="1" applyFill="1" applyBorder="1" applyAlignment="1" applyProtection="1">
      <alignment horizontal="center" vertical="center" wrapText="1"/>
    </xf>
    <xf numFmtId="0" fontId="16" fillId="6" borderId="0" xfId="1" applyFont="1" applyFill="1" applyProtection="1">
      <protection locked="0"/>
    </xf>
    <xf numFmtId="0" fontId="16" fillId="6" borderId="0" xfId="0" applyFont="1" applyFill="1" applyAlignment="1" applyProtection="1">
      <alignment horizontal="center" vertical="center"/>
      <protection locked="0"/>
    </xf>
    <xf numFmtId="0" fontId="22" fillId="6" borderId="0" xfId="1" applyFont="1" applyFill="1" applyAlignment="1" applyProtection="1">
      <alignment horizontal="center" vertical="center" wrapText="1"/>
      <protection locked="0"/>
    </xf>
    <xf numFmtId="0" fontId="16" fillId="6" borderId="0" xfId="1" applyFont="1" applyFill="1" applyAlignment="1" applyProtection="1">
      <alignment horizontal="center" vertical="center" wrapText="1"/>
      <protection locked="0"/>
    </xf>
    <xf numFmtId="0" fontId="16" fillId="6" borderId="0" xfId="1" applyFont="1" applyFill="1" applyAlignment="1" applyProtection="1">
      <alignment horizontal="center" vertical="center"/>
      <protection locked="0"/>
    </xf>
    <xf numFmtId="0" fontId="16" fillId="6" borderId="0" xfId="0" applyFont="1" applyFill="1" applyProtection="1">
      <protection locked="0"/>
    </xf>
    <xf numFmtId="0" fontId="16" fillId="0" borderId="1" xfId="1" applyFont="1" applyFill="1" applyBorder="1" applyAlignment="1" applyProtection="1">
      <alignment horizontal="left" vertical="center" wrapText="1" indent="3"/>
    </xf>
    <xf numFmtId="0" fontId="16" fillId="0" borderId="1" xfId="1" applyFont="1" applyFill="1" applyBorder="1" applyAlignment="1" applyProtection="1">
      <alignment horizontal="left" vertical="center" wrapText="1" indent="1"/>
    </xf>
    <xf numFmtId="0" fontId="21" fillId="0" borderId="1" xfId="0" applyFont="1" applyFill="1" applyBorder="1" applyProtection="1">
      <protection locked="0"/>
    </xf>
    <xf numFmtId="0" fontId="16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6" fillId="5" borderId="0" xfId="1" applyFont="1" applyFill="1" applyBorder="1" applyAlignment="1" applyProtection="1">
      <alignment horizontal="right" vertical="center"/>
    </xf>
    <xf numFmtId="0" fontId="16" fillId="5" borderId="0" xfId="1" applyFont="1" applyFill="1" applyBorder="1" applyAlignment="1" applyProtection="1">
      <alignment horizontal="left" vertical="center"/>
    </xf>
    <xf numFmtId="0" fontId="16" fillId="5" borderId="0" xfId="0" applyFont="1" applyFill="1" applyBorder="1" applyProtection="1">
      <protection locked="0"/>
    </xf>
    <xf numFmtId="0" fontId="16" fillId="5" borderId="0" xfId="0" applyFont="1" applyFill="1" applyProtection="1">
      <protection locked="0"/>
    </xf>
    <xf numFmtId="3" fontId="21" fillId="5" borderId="1" xfId="1" applyNumberFormat="1" applyFont="1" applyFill="1" applyBorder="1" applyAlignment="1" applyProtection="1">
      <alignment horizontal="left" vertical="center" wrapText="1"/>
    </xf>
    <xf numFmtId="0" fontId="16" fillId="5" borderId="1" xfId="0" applyFont="1" applyFill="1" applyBorder="1" applyProtection="1"/>
    <xf numFmtId="0" fontId="16" fillId="5" borderId="0" xfId="0" applyFont="1" applyFill="1" applyAlignment="1" applyProtection="1">
      <alignment horizontal="center" vertical="center"/>
      <protection locked="0"/>
    </xf>
    <xf numFmtId="0" fontId="16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6" fillId="0" borderId="0" xfId="0" applyFont="1" applyFill="1" applyBorder="1" applyProtection="1">
      <protection locked="0"/>
    </xf>
    <xf numFmtId="0" fontId="17" fillId="5" borderId="0" xfId="3" applyFont="1" applyFill="1" applyAlignment="1" applyProtection="1">
      <alignment horizontal="center" vertical="center" wrapText="1"/>
    </xf>
    <xf numFmtId="0" fontId="16" fillId="5" borderId="0" xfId="3" applyFont="1" applyFill="1" applyAlignment="1" applyProtection="1">
      <alignment horizontal="center" vertical="center"/>
      <protection locked="0"/>
    </xf>
    <xf numFmtId="0" fontId="16" fillId="5" borderId="0" xfId="3" applyFont="1" applyFill="1" applyProtection="1"/>
    <xf numFmtId="0" fontId="16" fillId="5" borderId="3" xfId="0" applyFont="1" applyFill="1" applyBorder="1" applyAlignment="1" applyProtection="1">
      <alignment horizontal="left"/>
    </xf>
    <xf numFmtId="0" fontId="16" fillId="5" borderId="0" xfId="0" applyFont="1" applyFill="1" applyBorder="1" applyAlignment="1" applyProtection="1">
      <alignment horizontal="left"/>
    </xf>
    <xf numFmtId="0" fontId="16" fillId="5" borderId="1" xfId="2" applyFont="1" applyFill="1" applyBorder="1" applyAlignment="1" applyProtection="1">
      <alignment horizontal="right" vertical="top"/>
    </xf>
    <xf numFmtId="0" fontId="21" fillId="5" borderId="4" xfId="3" applyFont="1" applyFill="1" applyBorder="1" applyAlignment="1" applyProtection="1">
      <alignment horizontal="right"/>
    </xf>
    <xf numFmtId="0" fontId="21" fillId="0" borderId="0" xfId="0" applyFont="1" applyFill="1" applyBorder="1" applyAlignment="1" applyProtection="1">
      <alignment horizontal="left"/>
    </xf>
    <xf numFmtId="0" fontId="16" fillId="0" borderId="0" xfId="0" applyFont="1" applyFill="1" applyBorder="1" applyProtection="1"/>
    <xf numFmtId="0" fontId="16" fillId="5" borderId="0" xfId="0" applyFont="1" applyFill="1" applyBorder="1" applyAlignment="1" applyProtection="1">
      <alignment horizontal="left" wrapText="1"/>
    </xf>
    <xf numFmtId="0" fontId="16" fillId="5" borderId="3" xfId="0" applyFont="1" applyFill="1" applyBorder="1" applyAlignment="1" applyProtection="1">
      <alignment horizontal="left" wrapText="1"/>
    </xf>
    <xf numFmtId="0" fontId="16" fillId="5" borderId="3" xfId="0" applyFont="1" applyFill="1" applyBorder="1" applyProtection="1"/>
    <xf numFmtId="0" fontId="21" fillId="5" borderId="3" xfId="0" applyFont="1" applyFill="1" applyBorder="1" applyAlignment="1" applyProtection="1">
      <alignment horizontal="center" vertical="center" wrapText="1"/>
    </xf>
    <xf numFmtId="0" fontId="16" fillId="5" borderId="0" xfId="0" applyFont="1" applyFill="1" applyAlignment="1" applyProtection="1">
      <alignment horizontal="center" vertical="center"/>
    </xf>
    <xf numFmtId="0" fontId="16" fillId="5" borderId="3" xfId="1" applyFont="1" applyFill="1" applyBorder="1" applyAlignment="1" applyProtection="1">
      <alignment horizontal="left" vertical="center"/>
    </xf>
    <xf numFmtId="0" fontId="23" fillId="5" borderId="8" xfId="2" applyFont="1" applyFill="1" applyBorder="1" applyAlignment="1" applyProtection="1">
      <alignment horizontal="center" vertical="top" wrapText="1"/>
    </xf>
    <xf numFmtId="0" fontId="23" fillId="5" borderId="26" xfId="2" applyFont="1" applyFill="1" applyBorder="1" applyAlignment="1" applyProtection="1">
      <alignment horizontal="center" vertical="top" wrapText="1"/>
    </xf>
    <xf numFmtId="1" fontId="23" fillId="5" borderId="26" xfId="2" applyNumberFormat="1" applyFont="1" applyFill="1" applyBorder="1" applyAlignment="1" applyProtection="1">
      <alignment horizontal="center" vertical="top" wrapText="1"/>
    </xf>
    <xf numFmtId="1" fontId="23" fillId="5" borderId="8" xfId="2" applyNumberFormat="1" applyFont="1" applyFill="1" applyBorder="1" applyAlignment="1" applyProtection="1">
      <alignment horizontal="center" vertical="top" wrapText="1"/>
    </xf>
    <xf numFmtId="0" fontId="16" fillId="0" borderId="0" xfId="0" applyFont="1" applyFill="1" applyAlignment="1" applyProtection="1">
      <alignment horizontal="center" vertical="center"/>
    </xf>
    <xf numFmtId="0" fontId="18" fillId="5" borderId="1" xfId="4" applyFont="1" applyFill="1" applyBorder="1" applyAlignment="1" applyProtection="1">
      <alignment vertical="center" wrapText="1"/>
    </xf>
    <xf numFmtId="0" fontId="20" fillId="5" borderId="5" xfId="4" applyFont="1" applyFill="1" applyBorder="1" applyAlignment="1" applyProtection="1">
      <alignment horizontal="center" vertical="center" wrapText="1"/>
    </xf>
    <xf numFmtId="0" fontId="20" fillId="5" borderId="4" xfId="4" applyFont="1" applyFill="1" applyBorder="1" applyAlignment="1" applyProtection="1">
      <alignment horizontal="center" vertical="center" wrapText="1"/>
    </xf>
    <xf numFmtId="0" fontId="20" fillId="5" borderId="1" xfId="4" applyFont="1" applyFill="1" applyBorder="1" applyAlignment="1" applyProtection="1">
      <alignment horizontal="center" vertical="center" wrapText="1"/>
    </xf>
    <xf numFmtId="0" fontId="15" fillId="5" borderId="0" xfId="0" applyFont="1" applyFill="1" applyProtection="1"/>
    <xf numFmtId="0" fontId="0" fillId="5" borderId="0" xfId="0" applyFill="1" applyProtection="1"/>
    <xf numFmtId="14" fontId="16" fillId="5" borderId="0" xfId="1" applyNumberFormat="1" applyFont="1" applyFill="1" applyBorder="1" applyAlignment="1" applyProtection="1">
      <alignment vertical="center"/>
    </xf>
    <xf numFmtId="0" fontId="16" fillId="5" borderId="0" xfId="1" applyFont="1" applyFill="1" applyBorder="1" applyAlignment="1" applyProtection="1">
      <alignment vertical="center"/>
    </xf>
    <xf numFmtId="14" fontId="16" fillId="5" borderId="0" xfId="1" applyNumberFormat="1" applyFont="1" applyFill="1" applyBorder="1" applyAlignment="1" applyProtection="1">
      <alignment horizontal="center" vertical="center"/>
    </xf>
    <xf numFmtId="0" fontId="11" fillId="5" borderId="0" xfId="1" applyFont="1" applyFill="1" applyAlignment="1" applyProtection="1">
      <alignment horizontal="left" vertical="center"/>
    </xf>
    <xf numFmtId="0" fontId="10" fillId="5" borderId="0" xfId="0" applyFont="1" applyFill="1" applyProtection="1"/>
    <xf numFmtId="0" fontId="0" fillId="5" borderId="0" xfId="0" applyFill="1" applyProtection="1">
      <protection locked="0"/>
    </xf>
    <xf numFmtId="0" fontId="19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20" fillId="5" borderId="5" xfId="4" applyFont="1" applyFill="1" applyBorder="1" applyAlignment="1" applyProtection="1">
      <alignment horizontal="left" vertical="center" wrapText="1"/>
    </xf>
    <xf numFmtId="0" fontId="16" fillId="5" borderId="0" xfId="1" applyFont="1" applyFill="1" applyBorder="1" applyAlignment="1" applyProtection="1">
      <alignment vertical="center"/>
      <protection locked="0"/>
    </xf>
    <xf numFmtId="0" fontId="19" fillId="5" borderId="0" xfId="4" applyFont="1" applyFill="1" applyBorder="1" applyProtection="1">
      <protection locked="0"/>
    </xf>
    <xf numFmtId="0" fontId="16" fillId="5" borderId="0" xfId="3" applyFont="1" applyFill="1" applyProtection="1">
      <protection locked="0"/>
    </xf>
    <xf numFmtId="0" fontId="16" fillId="5" borderId="0" xfId="1" applyFont="1" applyFill="1" applyProtection="1">
      <protection locked="0"/>
    </xf>
    <xf numFmtId="0" fontId="22" fillId="5" borderId="0" xfId="1" applyFont="1" applyFill="1" applyAlignment="1" applyProtection="1">
      <alignment horizontal="center" vertical="center" wrapText="1"/>
      <protection locked="0"/>
    </xf>
    <xf numFmtId="0" fontId="18" fillId="5" borderId="1" xfId="4" applyFont="1" applyFill="1" applyBorder="1" applyAlignment="1" applyProtection="1">
      <alignment horizontal="center" vertical="center" wrapText="1"/>
    </xf>
    <xf numFmtId="14" fontId="26" fillId="0" borderId="2" xfId="5" applyNumberFormat="1" applyFont="1" applyBorder="1" applyAlignment="1" applyProtection="1">
      <alignment wrapText="1"/>
      <protection locked="0"/>
    </xf>
    <xf numFmtId="14" fontId="21" fillId="0" borderId="0" xfId="0" applyNumberFormat="1" applyFont="1" applyFill="1" applyBorder="1" applyAlignment="1" applyProtection="1">
      <alignment horizontal="center" vertical="center" wrapText="1"/>
    </xf>
    <xf numFmtId="1" fontId="23" fillId="0" borderId="2" xfId="2" applyNumberFormat="1" applyFont="1" applyFill="1" applyBorder="1" applyAlignment="1" applyProtection="1">
      <alignment horizontal="left" vertical="top" wrapText="1"/>
      <protection locked="0"/>
    </xf>
    <xf numFmtId="0" fontId="25" fillId="5" borderId="1" xfId="2" applyFont="1" applyFill="1" applyBorder="1" applyAlignment="1" applyProtection="1">
      <alignment horizontal="center" vertical="top" wrapText="1"/>
    </xf>
    <xf numFmtId="1" fontId="25" fillId="5" borderId="1" xfId="2" applyNumberFormat="1" applyFont="1" applyFill="1" applyBorder="1" applyAlignment="1" applyProtection="1">
      <alignment horizontal="center" vertical="top" wrapText="1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16" fillId="5" borderId="0" xfId="1" applyFont="1" applyFill="1" applyBorder="1" applyAlignment="1" applyProtection="1">
      <alignment horizontal="center" vertical="center"/>
      <protection locked="0"/>
    </xf>
    <xf numFmtId="0" fontId="25" fillId="5" borderId="6" xfId="2" applyFont="1" applyFill="1" applyBorder="1" applyAlignment="1" applyProtection="1">
      <alignment horizontal="center" vertical="top" wrapText="1"/>
    </xf>
    <xf numFmtId="1" fontId="25" fillId="5" borderId="6" xfId="2" applyNumberFormat="1" applyFont="1" applyFill="1" applyBorder="1" applyAlignment="1" applyProtection="1">
      <alignment horizontal="center" vertical="top" wrapText="1"/>
    </xf>
    <xf numFmtId="0" fontId="25" fillId="0" borderId="6" xfId="2" applyFont="1" applyFill="1" applyBorder="1" applyAlignment="1" applyProtection="1">
      <alignment horizontal="left" vertical="top"/>
    </xf>
    <xf numFmtId="0" fontId="23" fillId="0" borderId="6" xfId="2" applyFont="1" applyFill="1" applyBorder="1" applyAlignment="1" applyProtection="1">
      <alignment horizontal="center" vertical="top" wrapText="1"/>
      <protection locked="0"/>
    </xf>
    <xf numFmtId="0" fontId="23" fillId="0" borderId="0" xfId="2" applyFont="1" applyFill="1" applyBorder="1" applyAlignment="1" applyProtection="1">
      <alignment horizontal="center" vertical="top" wrapText="1"/>
      <protection locked="0"/>
    </xf>
    <xf numFmtId="1" fontId="23" fillId="0" borderId="0" xfId="2" applyNumberFormat="1" applyFont="1" applyFill="1" applyBorder="1" applyAlignment="1" applyProtection="1">
      <alignment horizontal="center" vertical="top" wrapText="1"/>
      <protection locked="0"/>
    </xf>
    <xf numFmtId="1" fontId="23" fillId="5" borderId="6" xfId="2" applyNumberFormat="1" applyFont="1" applyFill="1" applyBorder="1" applyAlignment="1" applyProtection="1">
      <alignment horizontal="center" vertical="top" wrapText="1"/>
      <protection locked="0"/>
    </xf>
    <xf numFmtId="0" fontId="23" fillId="0" borderId="6" xfId="2" applyFont="1" applyFill="1" applyBorder="1" applyAlignment="1" applyProtection="1">
      <alignment horizontal="left" vertical="top" wrapText="1"/>
      <protection locked="0"/>
    </xf>
    <xf numFmtId="1" fontId="23" fillId="0" borderId="6" xfId="2" applyNumberFormat="1" applyFont="1" applyFill="1" applyBorder="1" applyAlignment="1" applyProtection="1">
      <alignment horizontal="left" vertical="top" wrapText="1"/>
      <protection locked="0"/>
    </xf>
    <xf numFmtId="0" fontId="24" fillId="5" borderId="6" xfId="2" applyFont="1" applyFill="1" applyBorder="1" applyAlignment="1" applyProtection="1">
      <alignment horizontal="right" vertical="top" wrapText="1"/>
      <protection locked="0"/>
    </xf>
    <xf numFmtId="0" fontId="23" fillId="0" borderId="7" xfId="2" applyFont="1" applyFill="1" applyBorder="1" applyAlignment="1" applyProtection="1">
      <alignment horizontal="left" vertical="top" wrapText="1"/>
      <protection locked="0"/>
    </xf>
    <xf numFmtId="1" fontId="23" fillId="0" borderId="7" xfId="2" applyNumberFormat="1" applyFont="1" applyFill="1" applyBorder="1" applyAlignment="1" applyProtection="1">
      <alignment horizontal="left" vertical="top" wrapText="1"/>
      <protection locked="0"/>
    </xf>
    <xf numFmtId="0" fontId="25" fillId="5" borderId="27" xfId="2" applyFont="1" applyFill="1" applyBorder="1" applyAlignment="1" applyProtection="1">
      <alignment horizontal="left" vertical="top"/>
      <protection locked="0"/>
    </xf>
    <xf numFmtId="0" fontId="23" fillId="5" borderId="27" xfId="2" applyFont="1" applyFill="1" applyBorder="1" applyAlignment="1" applyProtection="1">
      <alignment horizontal="left" vertical="top" wrapText="1"/>
      <protection locked="0"/>
    </xf>
    <xf numFmtId="0" fontId="23" fillId="5" borderId="28" xfId="2" applyFont="1" applyFill="1" applyBorder="1" applyAlignment="1" applyProtection="1">
      <alignment horizontal="left" vertical="top" wrapText="1"/>
      <protection locked="0"/>
    </xf>
    <xf numFmtId="1" fontId="23" fillId="5" borderId="28" xfId="2" applyNumberFormat="1" applyFont="1" applyFill="1" applyBorder="1" applyAlignment="1" applyProtection="1">
      <alignment horizontal="left" vertical="top" wrapText="1"/>
      <protection locked="0"/>
    </xf>
    <xf numFmtId="1" fontId="23" fillId="5" borderId="29" xfId="2" applyNumberFormat="1" applyFont="1" applyFill="1" applyBorder="1" applyAlignment="1" applyProtection="1">
      <alignment horizontal="left" vertical="top" wrapText="1"/>
      <protection locked="0"/>
    </xf>
    <xf numFmtId="0" fontId="24" fillId="5" borderId="7" xfId="2" applyFont="1" applyFill="1" applyBorder="1" applyAlignment="1" applyProtection="1">
      <alignment horizontal="right" vertical="top" wrapText="1"/>
      <protection locked="0"/>
    </xf>
    <xf numFmtId="0" fontId="16" fillId="2" borderId="0" xfId="0" applyFont="1" applyFill="1" applyProtection="1">
      <protection locked="0"/>
    </xf>
    <xf numFmtId="0" fontId="0" fillId="2" borderId="0" xfId="0" applyFill="1"/>
    <xf numFmtId="0" fontId="21" fillId="2" borderId="0" xfId="0" applyFont="1" applyFill="1" applyAlignment="1" applyProtection="1">
      <alignment horizontal="center"/>
      <protection locked="0"/>
    </xf>
    <xf numFmtId="0" fontId="16" fillId="2" borderId="0" xfId="0" applyFont="1" applyFill="1" applyAlignment="1" applyProtection="1">
      <alignment horizontal="center" vertical="center"/>
      <protection locked="0"/>
    </xf>
    <xf numFmtId="0" fontId="16" fillId="2" borderId="3" xfId="0" applyFont="1" applyFill="1" applyBorder="1" applyProtection="1">
      <protection locked="0"/>
    </xf>
    <xf numFmtId="0" fontId="0" fillId="2" borderId="0" xfId="0" applyFill="1" applyBorder="1"/>
    <xf numFmtId="0" fontId="21" fillId="2" borderId="0" xfId="0" applyFont="1" applyFill="1" applyProtection="1">
      <protection locked="0"/>
    </xf>
    <xf numFmtId="0" fontId="16" fillId="2" borderId="0" xfId="0" applyFont="1" applyFill="1" applyBorder="1" applyProtection="1">
      <protection locked="0"/>
    </xf>
    <xf numFmtId="0" fontId="15" fillId="2" borderId="0" xfId="0" applyFont="1" applyFill="1"/>
    <xf numFmtId="0" fontId="15" fillId="5" borderId="0" xfId="3" applyFont="1" applyFill="1" applyProtection="1"/>
    <xf numFmtId="0" fontId="10" fillId="5" borderId="0" xfId="3" applyFill="1" applyProtection="1"/>
    <xf numFmtId="0" fontId="10" fillId="5" borderId="0" xfId="3" applyFill="1" applyBorder="1" applyProtection="1"/>
    <xf numFmtId="0" fontId="10" fillId="0" borderId="0" xfId="3" applyProtection="1">
      <protection locked="0"/>
    </xf>
    <xf numFmtId="0" fontId="10" fillId="5" borderId="0" xfId="3" applyFill="1" applyProtection="1">
      <protection locked="0"/>
    </xf>
    <xf numFmtId="0" fontId="10" fillId="5" borderId="0" xfId="3" applyFill="1" applyBorder="1" applyProtection="1">
      <protection locked="0"/>
    </xf>
    <xf numFmtId="0" fontId="10" fillId="0" borderId="0" xfId="3" applyFill="1" applyProtection="1"/>
    <xf numFmtId="0" fontId="10" fillId="0" borderId="0" xfId="3" applyFill="1" applyBorder="1" applyProtection="1"/>
    <xf numFmtId="0" fontId="10" fillId="5" borderId="3" xfId="3" applyFill="1" applyBorder="1" applyProtection="1"/>
    <xf numFmtId="0" fontId="15" fillId="5" borderId="1" xfId="3" applyFont="1" applyFill="1" applyBorder="1" applyAlignment="1" applyProtection="1">
      <alignment horizontal="center" vertical="center"/>
    </xf>
    <xf numFmtId="0" fontId="15" fillId="5" borderId="1" xfId="3" applyFont="1" applyFill="1" applyBorder="1" applyAlignment="1" applyProtection="1">
      <alignment horizontal="center" vertical="center" wrapText="1"/>
    </xf>
    <xf numFmtId="0" fontId="15" fillId="5" borderId="2" xfId="3" applyFont="1" applyFill="1" applyBorder="1" applyAlignment="1" applyProtection="1">
      <alignment horizontal="center" vertical="center" wrapText="1"/>
    </xf>
    <xf numFmtId="0" fontId="10" fillId="0" borderId="1" xfId="3" applyBorder="1" applyProtection="1">
      <protection locked="0"/>
    </xf>
    <xf numFmtId="14" fontId="10" fillId="0" borderId="1" xfId="3" applyNumberFormat="1" applyBorder="1" applyProtection="1">
      <protection locked="0"/>
    </xf>
    <xf numFmtId="0" fontId="21" fillId="0" borderId="0" xfId="3" applyFont="1" applyProtection="1">
      <protection locked="0"/>
    </xf>
    <xf numFmtId="0" fontId="16" fillId="0" borderId="0" xfId="3" applyFont="1" applyBorder="1" applyProtection="1">
      <protection locked="0"/>
    </xf>
    <xf numFmtId="0" fontId="16" fillId="0" borderId="3" xfId="3" applyFont="1" applyBorder="1" applyProtection="1">
      <protection locked="0"/>
    </xf>
    <xf numFmtId="0" fontId="21" fillId="0" borderId="0" xfId="3" applyFont="1" applyAlignment="1" applyProtection="1">
      <alignment horizontal="left"/>
      <protection locked="0"/>
    </xf>
    <xf numFmtId="0" fontId="16" fillId="0" borderId="0" xfId="3" applyFont="1" applyAlignment="1" applyProtection="1">
      <alignment horizontal="left"/>
      <protection locked="0"/>
    </xf>
    <xf numFmtId="0" fontId="10" fillId="0" borderId="0" xfId="3"/>
    <xf numFmtId="0" fontId="10" fillId="0" borderId="0" xfId="3" applyBorder="1" applyProtection="1">
      <protection locked="0"/>
    </xf>
    <xf numFmtId="0" fontId="10" fillId="0" borderId="1" xfId="3" applyBorder="1" applyAlignment="1" applyProtection="1">
      <alignment horizontal="center"/>
      <protection locked="0"/>
    </xf>
    <xf numFmtId="0" fontId="16" fillId="0" borderId="0" xfId="0" applyFont="1" applyAlignment="1" applyProtection="1">
      <alignment horizontal="left"/>
      <protection locked="0"/>
    </xf>
    <xf numFmtId="0" fontId="16" fillId="0" borderId="5" xfId="2" applyFont="1" applyFill="1" applyBorder="1" applyAlignment="1" applyProtection="1">
      <alignment horizontal="left" vertical="center" wrapText="1" indent="2"/>
    </xf>
    <xf numFmtId="4" fontId="16" fillId="0" borderId="4" xfId="2" applyNumberFormat="1" applyFont="1" applyFill="1" applyBorder="1" applyAlignment="1" applyProtection="1">
      <alignment horizontal="right" vertical="center"/>
      <protection locked="0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8" fillId="0" borderId="2" xfId="4" applyFont="1" applyBorder="1" applyAlignment="1" applyProtection="1">
      <alignment vertical="center" wrapText="1"/>
      <protection locked="0"/>
    </xf>
    <xf numFmtId="0" fontId="16" fillId="5" borderId="0" xfId="1" applyFont="1" applyFill="1" applyAlignment="1" applyProtection="1">
      <alignment horizontal="center" vertical="center"/>
    </xf>
    <xf numFmtId="0" fontId="21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19" fillId="2" borderId="0" xfId="4" applyFont="1" applyFill="1" applyProtection="1">
      <protection locked="0"/>
    </xf>
    <xf numFmtId="0" fontId="16" fillId="5" borderId="0" xfId="1" applyFont="1" applyFill="1" applyBorder="1" applyAlignment="1" applyProtection="1">
      <alignment horizontal="center" vertical="center"/>
    </xf>
    <xf numFmtId="0" fontId="21" fillId="2" borderId="0" xfId="0" applyFont="1" applyFill="1" applyAlignment="1" applyProtection="1">
      <alignment horizontal="left"/>
      <protection locked="0"/>
    </xf>
    <xf numFmtId="0" fontId="16" fillId="2" borderId="0" xfId="0" applyFont="1" applyFill="1" applyAlignment="1" applyProtection="1">
      <alignment horizontal="left"/>
      <protection locked="0"/>
    </xf>
    <xf numFmtId="0" fontId="10" fillId="2" borderId="0" xfId="0" applyFont="1" applyFill="1"/>
    <xf numFmtId="0" fontId="0" fillId="2" borderId="3" xfId="0" applyFill="1" applyBorder="1"/>
    <xf numFmtId="0" fontId="15" fillId="5" borderId="2" xfId="3" applyFont="1" applyFill="1" applyBorder="1" applyAlignment="1" applyProtection="1">
      <alignment horizontal="center" vertical="center"/>
    </xf>
    <xf numFmtId="0" fontId="21" fillId="5" borderId="0" xfId="0" applyFont="1" applyFill="1" applyBorder="1" applyAlignment="1" applyProtection="1">
      <alignment horizontal="center"/>
      <protection locked="0"/>
    </xf>
    <xf numFmtId="0" fontId="16" fillId="5" borderId="0" xfId="0" applyFont="1" applyFill="1" applyBorder="1" applyAlignment="1" applyProtection="1">
      <alignment horizontal="center" vertical="center"/>
      <protection locked="0"/>
    </xf>
    <xf numFmtId="0" fontId="21" fillId="5" borderId="0" xfId="0" applyFont="1" applyFill="1" applyBorder="1" applyProtection="1">
      <protection locked="0"/>
    </xf>
    <xf numFmtId="0" fontId="15" fillId="5" borderId="0" xfId="0" applyFont="1" applyFill="1" applyBorder="1"/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21" fillId="0" borderId="0" xfId="0" applyFont="1" applyBorder="1" applyAlignment="1" applyProtection="1">
      <alignment horizontal="left"/>
    </xf>
    <xf numFmtId="0" fontId="21" fillId="0" borderId="1" xfId="1" applyFont="1" applyFill="1" applyBorder="1" applyAlignment="1" applyProtection="1">
      <alignment horizontal="left" vertical="center" wrapText="1"/>
    </xf>
    <xf numFmtId="0" fontId="21" fillId="6" borderId="0" xfId="1" applyFont="1" applyFill="1" applyAlignment="1" applyProtection="1">
      <alignment horizontal="center" vertical="center"/>
      <protection locked="0"/>
    </xf>
    <xf numFmtId="3" fontId="21" fillId="2" borderId="1" xfId="1" applyNumberFormat="1" applyFont="1" applyFill="1" applyBorder="1" applyAlignment="1" applyProtection="1">
      <alignment horizontal="center" vertical="center"/>
      <protection locked="0"/>
    </xf>
    <xf numFmtId="3" fontId="16" fillId="6" borderId="0" xfId="1" applyNumberFormat="1" applyFont="1" applyFill="1" applyAlignment="1" applyProtection="1">
      <alignment horizontal="center" vertical="center"/>
      <protection locked="0"/>
    </xf>
    <xf numFmtId="3" fontId="16" fillId="0" borderId="0" xfId="1" applyNumberFormat="1" applyFont="1" applyAlignment="1" applyProtection="1">
      <alignment horizontal="center" vertical="center"/>
      <protection locked="0"/>
    </xf>
    <xf numFmtId="0" fontId="31" fillId="6" borderId="0" xfId="0" applyFont="1" applyFill="1" applyAlignment="1" applyProtection="1">
      <alignment vertical="center"/>
      <protection locked="0"/>
    </xf>
    <xf numFmtId="0" fontId="31" fillId="0" borderId="0" xfId="0" applyFont="1" applyAlignment="1" applyProtection="1">
      <alignment vertical="center"/>
      <protection locked="0"/>
    </xf>
    <xf numFmtId="0" fontId="16" fillId="0" borderId="1" xfId="1" applyFont="1" applyFill="1" applyBorder="1" applyAlignment="1" applyProtection="1">
      <alignment horizontal="left" vertical="center" wrapText="1" indent="4"/>
    </xf>
    <xf numFmtId="0" fontId="16" fillId="5" borderId="1" xfId="0" applyFont="1" applyFill="1" applyBorder="1" applyAlignment="1" applyProtection="1">
      <alignment horizontal="center"/>
    </xf>
    <xf numFmtId="0" fontId="16" fillId="0" borderId="5" xfId="0" applyFont="1" applyFill="1" applyBorder="1" applyAlignment="1" applyProtection="1">
      <alignment horizontal="left" vertical="center" indent="1"/>
    </xf>
    <xf numFmtId="0" fontId="16" fillId="5" borderId="31" xfId="0" applyFont="1" applyFill="1" applyBorder="1" applyAlignment="1" applyProtection="1">
      <alignment horizontal="center"/>
    </xf>
    <xf numFmtId="0" fontId="16" fillId="5" borderId="2" xfId="0" applyFont="1" applyFill="1" applyBorder="1" applyAlignment="1" applyProtection="1">
      <alignment horizontal="center"/>
    </xf>
    <xf numFmtId="0" fontId="16" fillId="5" borderId="0" xfId="1" applyFont="1" applyFill="1" applyAlignment="1" applyProtection="1">
      <alignment wrapText="1"/>
    </xf>
    <xf numFmtId="0" fontId="16" fillId="5" borderId="0" xfId="0" applyFont="1" applyFill="1" applyBorder="1" applyAlignment="1" applyProtection="1">
      <alignment wrapText="1"/>
    </xf>
    <xf numFmtId="0" fontId="16" fillId="0" borderId="0" xfId="0" applyFont="1" applyFill="1" applyBorder="1" applyAlignment="1" applyProtection="1">
      <alignment wrapText="1"/>
      <protection locked="0"/>
    </xf>
    <xf numFmtId="0" fontId="16" fillId="0" borderId="0" xfId="0" applyFont="1" applyAlignment="1" applyProtection="1">
      <alignment wrapText="1"/>
      <protection locked="0"/>
    </xf>
    <xf numFmtId="0" fontId="16" fillId="0" borderId="0" xfId="3" applyFont="1" applyAlignment="1" applyProtection="1">
      <alignment wrapText="1"/>
      <protection locked="0"/>
    </xf>
    <xf numFmtId="0" fontId="21" fillId="0" borderId="0" xfId="0" applyFont="1" applyAlignment="1" applyProtection="1">
      <alignment wrapText="1"/>
      <protection locked="0"/>
    </xf>
    <xf numFmtId="0" fontId="15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/>
    <xf numFmtId="0" fontId="16" fillId="0" borderId="1" xfId="0" applyFont="1" applyFill="1" applyBorder="1" applyAlignment="1" applyProtection="1">
      <alignment horizontal="left" vertical="center" wrapText="1" indent="2"/>
    </xf>
    <xf numFmtId="0" fontId="32" fillId="5" borderId="0" xfId="1" applyFont="1" applyFill="1" applyAlignment="1" applyProtection="1">
      <alignment horizontal="right" vertical="center"/>
    </xf>
    <xf numFmtId="0" fontId="10" fillId="5" borderId="0" xfId="3" applyFill="1" applyBorder="1" applyAlignment="1" applyProtection="1">
      <alignment horizontal="left"/>
      <protection locked="0"/>
    </xf>
    <xf numFmtId="0" fontId="10" fillId="5" borderId="32" xfId="3" applyFill="1" applyBorder="1" applyProtection="1"/>
    <xf numFmtId="0" fontId="10" fillId="5" borderId="1" xfId="3" applyFont="1" applyFill="1" applyBorder="1" applyAlignment="1" applyProtection="1">
      <alignment horizontal="center" vertical="center"/>
    </xf>
    <xf numFmtId="0" fontId="10" fillId="5" borderId="1" xfId="3" applyFill="1" applyBorder="1" applyAlignment="1" applyProtection="1">
      <alignment horizontal="center" vertical="center" wrapText="1"/>
    </xf>
    <xf numFmtId="0" fontId="10" fillId="5" borderId="2" xfId="3" applyFill="1" applyBorder="1" applyAlignment="1" applyProtection="1">
      <alignment horizontal="center" vertical="center" wrapText="1"/>
    </xf>
    <xf numFmtId="0" fontId="10" fillId="5" borderId="1" xfId="3" applyFont="1" applyFill="1" applyBorder="1" applyAlignment="1" applyProtection="1">
      <alignment horizontal="center" vertical="center" wrapText="1"/>
    </xf>
    <xf numFmtId="0" fontId="10" fillId="5" borderId="2" xfId="3" applyFont="1" applyFill="1" applyBorder="1" applyAlignment="1" applyProtection="1">
      <alignment horizontal="center" vertical="center" wrapText="1"/>
    </xf>
    <xf numFmtId="0" fontId="26" fillId="0" borderId="1" xfId="7" applyFont="1" applyBorder="1" applyAlignment="1" applyProtection="1">
      <alignment wrapText="1"/>
      <protection locked="0"/>
    </xf>
    <xf numFmtId="14" fontId="10" fillId="5" borderId="1" xfId="3" applyNumberFormat="1" applyFill="1" applyBorder="1" applyProtection="1"/>
    <xf numFmtId="0" fontId="10" fillId="0" borderId="1" xfId="3" applyBorder="1" applyAlignment="1" applyProtection="1">
      <alignment horizontal="left" vertical="center"/>
      <protection locked="0"/>
    </xf>
    <xf numFmtId="0" fontId="16" fillId="5" borderId="0" xfId="1" applyFont="1" applyFill="1" applyAlignment="1" applyProtection="1">
      <alignment horizontal="center" vertical="center"/>
    </xf>
    <xf numFmtId="0" fontId="23" fillId="0" borderId="30" xfId="2" applyFont="1" applyFill="1" applyBorder="1" applyAlignment="1" applyProtection="1">
      <alignment horizontal="left" vertical="top" wrapText="1"/>
      <protection locked="0"/>
    </xf>
    <xf numFmtId="0" fontId="16" fillId="5" borderId="1" xfId="0" applyFont="1" applyFill="1" applyBorder="1" applyProtection="1">
      <protection locked="0"/>
    </xf>
    <xf numFmtId="0" fontId="21" fillId="2" borderId="1" xfId="1" applyFont="1" applyFill="1" applyBorder="1" applyAlignment="1" applyProtection="1">
      <alignment vertical="center" wrapText="1"/>
    </xf>
    <xf numFmtId="0" fontId="16" fillId="0" borderId="1" xfId="0" applyFont="1" applyFill="1" applyBorder="1" applyAlignment="1" applyProtection="1">
      <alignment horizontal="center"/>
    </xf>
    <xf numFmtId="0" fontId="21" fillId="0" borderId="5" xfId="1" applyFont="1" applyFill="1" applyBorder="1" applyAlignment="1" applyProtection="1">
      <alignment horizontal="left" vertical="center" wrapText="1"/>
    </xf>
    <xf numFmtId="0" fontId="21" fillId="2" borderId="4" xfId="0" applyFont="1" applyFill="1" applyBorder="1" applyProtection="1"/>
    <xf numFmtId="3" fontId="16" fillId="5" borderId="33" xfId="1" applyNumberFormat="1" applyFont="1" applyFill="1" applyBorder="1" applyAlignment="1" applyProtection="1">
      <alignment horizontal="right" vertical="center" wrapText="1"/>
    </xf>
    <xf numFmtId="0" fontId="21" fillId="5" borderId="2" xfId="0" applyFont="1" applyFill="1" applyBorder="1" applyProtection="1"/>
    <xf numFmtId="3" fontId="16" fillId="5" borderId="31" xfId="1" applyNumberFormat="1" applyFont="1" applyFill="1" applyBorder="1" applyAlignment="1" applyProtection="1">
      <alignment horizontal="right" vertical="center" wrapText="1"/>
    </xf>
    <xf numFmtId="0" fontId="25" fillId="0" borderId="1" xfId="2" applyFont="1" applyFill="1" applyBorder="1" applyAlignment="1" applyProtection="1">
      <alignment horizontal="left" vertical="top" wrapText="1"/>
      <protection locked="0"/>
    </xf>
    <xf numFmtId="0" fontId="16" fillId="5" borderId="3" xfId="0" applyFont="1" applyFill="1" applyBorder="1" applyProtection="1">
      <protection locked="0"/>
    </xf>
    <xf numFmtId="0" fontId="0" fillId="5" borderId="3" xfId="0" applyFill="1" applyBorder="1"/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26" fillId="0" borderId="0" xfId="9" applyFont="1" applyAlignment="1" applyProtection="1">
      <alignment vertical="center"/>
      <protection locked="0"/>
    </xf>
    <xf numFmtId="49" fontId="26" fillId="0" borderId="0" xfId="9" applyNumberFormat="1" applyFont="1" applyAlignment="1" applyProtection="1">
      <alignment vertical="center"/>
      <protection locked="0"/>
    </xf>
    <xf numFmtId="0" fontId="16" fillId="0" borderId="0" xfId="0" applyFont="1" applyAlignment="1">
      <alignment vertical="center"/>
    </xf>
    <xf numFmtId="0" fontId="18" fillId="2" borderId="0" xfId="9" applyFont="1" applyFill="1" applyBorder="1" applyAlignment="1" applyProtection="1">
      <alignment vertical="center"/>
      <protection locked="0"/>
    </xf>
    <xf numFmtId="14" fontId="18" fillId="2" borderId="0" xfId="9" applyNumberFormat="1" applyFont="1" applyFill="1" applyBorder="1" applyAlignment="1" applyProtection="1">
      <alignment vertical="center"/>
    </xf>
    <xf numFmtId="0" fontId="16" fillId="0" borderId="0" xfId="0" applyFont="1" applyAlignment="1" applyProtection="1">
      <alignment vertical="center"/>
      <protection locked="0"/>
    </xf>
    <xf numFmtId="14" fontId="20" fillId="2" borderId="0" xfId="9" applyNumberFormat="1" applyFont="1" applyFill="1" applyBorder="1" applyAlignment="1" applyProtection="1">
      <alignment vertical="center" wrapText="1"/>
    </xf>
    <xf numFmtId="14" fontId="18" fillId="2" borderId="3" xfId="9" applyNumberFormat="1" applyFont="1" applyFill="1" applyBorder="1" applyAlignment="1" applyProtection="1">
      <alignment horizontal="center" vertical="center"/>
    </xf>
    <xf numFmtId="14" fontId="18" fillId="2" borderId="3" xfId="9" applyNumberFormat="1" applyFont="1" applyFill="1" applyBorder="1" applyAlignment="1" applyProtection="1">
      <alignment vertical="center"/>
    </xf>
    <xf numFmtId="0" fontId="18" fillId="2" borderId="3" xfId="9" applyFont="1" applyFill="1" applyBorder="1" applyAlignment="1" applyProtection="1">
      <alignment vertical="center"/>
      <protection locked="0"/>
    </xf>
    <xf numFmtId="49" fontId="18" fillId="2" borderId="0" xfId="9" applyNumberFormat="1" applyFont="1" applyFill="1" applyBorder="1" applyAlignment="1" applyProtection="1">
      <alignment vertical="center"/>
      <protection locked="0"/>
    </xf>
    <xf numFmtId="0" fontId="18" fillId="0" borderId="0" xfId="9" applyFont="1" applyAlignment="1" applyProtection="1">
      <alignment vertical="center"/>
      <protection locked="0"/>
    </xf>
    <xf numFmtId="0" fontId="10" fillId="0" borderId="0" xfId="3" applyAlignment="1" applyProtection="1">
      <alignment vertical="center"/>
      <protection locked="0"/>
    </xf>
    <xf numFmtId="0" fontId="33" fillId="0" borderId="35" xfId="9" applyFont="1" applyBorder="1" applyAlignment="1" applyProtection="1">
      <alignment vertical="center" wrapText="1"/>
      <protection locked="0"/>
    </xf>
    <xf numFmtId="0" fontId="33" fillId="4" borderId="24" xfId="9" applyFont="1" applyFill="1" applyBorder="1" applyAlignment="1" applyProtection="1">
      <alignment vertical="center"/>
      <protection locked="0"/>
    </xf>
    <xf numFmtId="0" fontId="33" fillId="4" borderId="22" xfId="9" applyFont="1" applyFill="1" applyBorder="1" applyAlignment="1" applyProtection="1">
      <alignment vertical="center" wrapText="1"/>
      <protection locked="0"/>
    </xf>
    <xf numFmtId="0" fontId="33" fillId="4" borderId="21" xfId="9" applyFont="1" applyFill="1" applyBorder="1" applyAlignment="1" applyProtection="1">
      <alignment vertical="center" wrapText="1"/>
      <protection locked="0"/>
    </xf>
    <xf numFmtId="49" fontId="33" fillId="0" borderId="22" xfId="9" applyNumberFormat="1" applyFont="1" applyBorder="1" applyAlignment="1" applyProtection="1">
      <alignment vertical="center"/>
      <protection locked="0"/>
    </xf>
    <xf numFmtId="0" fontId="33" fillId="0" borderId="21" xfId="9" applyFont="1" applyBorder="1" applyAlignment="1" applyProtection="1">
      <alignment vertical="center" wrapText="1"/>
      <protection locked="0"/>
    </xf>
    <xf numFmtId="0" fontId="33" fillId="0" borderId="23" xfId="9" applyFont="1" applyBorder="1" applyAlignment="1" applyProtection="1">
      <alignment vertical="center"/>
      <protection locked="0"/>
    </xf>
    <xf numFmtId="0" fontId="33" fillId="0" borderId="22" xfId="9" applyFont="1" applyBorder="1" applyAlignment="1" applyProtection="1">
      <alignment vertical="center" wrapText="1"/>
      <protection locked="0"/>
    </xf>
    <xf numFmtId="14" fontId="33" fillId="0" borderId="22" xfId="9" applyNumberFormat="1" applyFont="1" applyBorder="1" applyAlignment="1" applyProtection="1">
      <alignment vertical="center" wrapText="1"/>
      <protection locked="0"/>
    </xf>
    <xf numFmtId="0" fontId="33" fillId="0" borderId="21" xfId="9" applyFont="1" applyBorder="1" applyAlignment="1" applyProtection="1">
      <alignment horizontal="center" vertical="center"/>
      <protection locked="0"/>
    </xf>
    <xf numFmtId="0" fontId="33" fillId="0" borderId="36" xfId="9" applyFont="1" applyBorder="1" applyAlignment="1" applyProtection="1">
      <alignment vertical="center" wrapText="1"/>
      <protection locked="0"/>
    </xf>
    <xf numFmtId="0" fontId="33" fillId="4" borderId="20" xfId="9" applyFont="1" applyFill="1" applyBorder="1" applyAlignment="1" applyProtection="1">
      <alignment vertical="center"/>
      <protection locked="0"/>
    </xf>
    <xf numFmtId="0" fontId="33" fillId="4" borderId="1" xfId="9" applyFont="1" applyFill="1" applyBorder="1" applyAlignment="1" applyProtection="1">
      <alignment vertical="center" wrapText="1"/>
      <protection locked="0"/>
    </xf>
    <xf numFmtId="0" fontId="33" fillId="0" borderId="19" xfId="9" applyFont="1" applyBorder="1" applyAlignment="1" applyProtection="1">
      <alignment horizontal="center" vertical="center"/>
      <protection locked="0"/>
    </xf>
    <xf numFmtId="0" fontId="33" fillId="0" borderId="37" xfId="9" applyFont="1" applyBorder="1" applyAlignment="1" applyProtection="1">
      <alignment vertical="center" wrapText="1"/>
      <protection locked="0"/>
    </xf>
    <xf numFmtId="0" fontId="33" fillId="4" borderId="18" xfId="9" applyFont="1" applyFill="1" applyBorder="1" applyAlignment="1" applyProtection="1">
      <alignment vertical="center"/>
      <protection locked="0"/>
    </xf>
    <xf numFmtId="0" fontId="33" fillId="4" borderId="2" xfId="9" applyFont="1" applyFill="1" applyBorder="1" applyAlignment="1" applyProtection="1">
      <alignment vertical="center" wrapText="1"/>
      <protection locked="0"/>
    </xf>
    <xf numFmtId="0" fontId="33" fillId="0" borderId="17" xfId="9" applyFont="1" applyBorder="1" applyAlignment="1" applyProtection="1">
      <alignment horizontal="center" vertical="center"/>
      <protection locked="0"/>
    </xf>
    <xf numFmtId="0" fontId="26" fillId="0" borderId="0" xfId="9" applyFont="1" applyAlignment="1" applyProtection="1">
      <alignment horizontal="center" vertical="center"/>
      <protection locked="0"/>
    </xf>
    <xf numFmtId="0" fontId="28" fillId="5" borderId="11" xfId="9" applyFont="1" applyFill="1" applyBorder="1" applyAlignment="1" applyProtection="1">
      <alignment horizontal="center" vertical="center"/>
    </xf>
    <xf numFmtId="0" fontId="28" fillId="5" borderId="15" xfId="9" applyFont="1" applyFill="1" applyBorder="1" applyAlignment="1" applyProtection="1">
      <alignment horizontal="center" vertical="center"/>
    </xf>
    <xf numFmtId="0" fontId="28" fillId="5" borderId="14" xfId="9" applyFont="1" applyFill="1" applyBorder="1" applyAlignment="1" applyProtection="1">
      <alignment horizontal="center" vertical="center"/>
    </xf>
    <xf numFmtId="0" fontId="28" fillId="5" borderId="12" xfId="9" applyFont="1" applyFill="1" applyBorder="1" applyAlignment="1" applyProtection="1">
      <alignment horizontal="center" vertical="center"/>
    </xf>
    <xf numFmtId="0" fontId="28" fillId="0" borderId="0" xfId="9" applyFont="1" applyAlignment="1" applyProtection="1">
      <alignment horizontal="center" vertical="center" wrapText="1"/>
      <protection locked="0"/>
    </xf>
    <xf numFmtId="0" fontId="28" fillId="5" borderId="10" xfId="9" applyFont="1" applyFill="1" applyBorder="1" applyAlignment="1" applyProtection="1">
      <alignment horizontal="center" vertical="center" wrapText="1"/>
    </xf>
    <xf numFmtId="0" fontId="28" fillId="4" borderId="15" xfId="9" applyFont="1" applyFill="1" applyBorder="1" applyAlignment="1" applyProtection="1">
      <alignment horizontal="center" vertical="center" wrapText="1"/>
    </xf>
    <xf numFmtId="0" fontId="28" fillId="4" borderId="13" xfId="9" applyFont="1" applyFill="1" applyBorder="1" applyAlignment="1" applyProtection="1">
      <alignment horizontal="center" vertical="center" wrapText="1"/>
    </xf>
    <xf numFmtId="0" fontId="28" fillId="4" borderId="12" xfId="9" applyFont="1" applyFill="1" applyBorder="1" applyAlignment="1" applyProtection="1">
      <alignment horizontal="center" vertical="center" wrapText="1"/>
    </xf>
    <xf numFmtId="0" fontId="28" fillId="3" borderId="15" xfId="9" applyFont="1" applyFill="1" applyBorder="1" applyAlignment="1" applyProtection="1">
      <alignment horizontal="center" vertical="center" wrapText="1"/>
    </xf>
    <xf numFmtId="0" fontId="28" fillId="3" borderId="16" xfId="9" applyFont="1" applyFill="1" applyBorder="1" applyAlignment="1" applyProtection="1">
      <alignment horizontal="center" vertical="center" wrapText="1"/>
    </xf>
    <xf numFmtId="49" fontId="28" fillId="3" borderId="13" xfId="9" applyNumberFormat="1" applyFont="1" applyFill="1" applyBorder="1" applyAlignment="1" applyProtection="1">
      <alignment horizontal="center" vertical="center" wrapText="1"/>
    </xf>
    <xf numFmtId="0" fontId="28" fillId="3" borderId="9" xfId="9" applyFont="1" applyFill="1" applyBorder="1" applyAlignment="1" applyProtection="1">
      <alignment horizontal="center" vertical="center" wrapText="1"/>
    </xf>
    <xf numFmtId="0" fontId="28" fillId="5" borderId="14" xfId="9" applyFont="1" applyFill="1" applyBorder="1" applyAlignment="1" applyProtection="1">
      <alignment horizontal="center" vertical="center" wrapText="1"/>
    </xf>
    <xf numFmtId="0" fontId="28" fillId="5" borderId="13" xfId="9" applyFont="1" applyFill="1" applyBorder="1" applyAlignment="1" applyProtection="1">
      <alignment horizontal="center" vertical="center" wrapText="1"/>
    </xf>
    <xf numFmtId="0" fontId="28" fillId="5" borderId="12" xfId="9" applyFont="1" applyFill="1" applyBorder="1" applyAlignment="1" applyProtection="1">
      <alignment horizontal="center" vertical="center" wrapText="1"/>
    </xf>
    <xf numFmtId="0" fontId="26" fillId="5" borderId="38" xfId="9" applyFont="1" applyFill="1" applyBorder="1" applyAlignment="1" applyProtection="1">
      <alignment vertical="center"/>
    </xf>
    <xf numFmtId="0" fontId="16" fillId="5" borderId="0" xfId="0" applyFont="1" applyFill="1" applyBorder="1" applyAlignment="1">
      <alignment vertical="center"/>
    </xf>
    <xf numFmtId="0" fontId="26" fillId="5" borderId="0" xfId="9" applyFont="1" applyFill="1" applyBorder="1" applyAlignment="1" applyProtection="1">
      <alignment vertical="center"/>
    </xf>
    <xf numFmtId="0" fontId="27" fillId="5" borderId="0" xfId="9" applyFont="1" applyFill="1" applyBorder="1" applyAlignment="1" applyProtection="1">
      <alignment vertical="center"/>
    </xf>
    <xf numFmtId="0" fontId="26" fillId="5" borderId="39" xfId="9" applyFont="1" applyFill="1" applyBorder="1" applyAlignment="1" applyProtection="1">
      <alignment vertical="center"/>
    </xf>
    <xf numFmtId="0" fontId="18" fillId="5" borderId="38" xfId="9" applyFont="1" applyFill="1" applyBorder="1" applyAlignment="1" applyProtection="1">
      <alignment vertical="center"/>
      <protection locked="0"/>
    </xf>
    <xf numFmtId="0" fontId="18" fillId="5" borderId="0" xfId="9" applyFont="1" applyFill="1" applyBorder="1" applyAlignment="1" applyProtection="1">
      <alignment vertical="center"/>
    </xf>
    <xf numFmtId="0" fontId="18" fillId="5" borderId="0" xfId="9" applyFont="1" applyFill="1" applyBorder="1" applyAlignment="1" applyProtection="1">
      <alignment vertical="center"/>
      <protection locked="0"/>
    </xf>
    <xf numFmtId="49" fontId="18" fillId="5" borderId="0" xfId="9" applyNumberFormat="1" applyFont="1" applyFill="1" applyBorder="1" applyAlignment="1" applyProtection="1">
      <alignment vertical="center"/>
      <protection locked="0"/>
    </xf>
    <xf numFmtId="167" fontId="18" fillId="5" borderId="0" xfId="9" applyNumberFormat="1" applyFont="1" applyFill="1" applyBorder="1" applyAlignment="1" applyProtection="1">
      <alignment vertical="center"/>
      <protection locked="0"/>
    </xf>
    <xf numFmtId="0" fontId="20" fillId="5" borderId="0" xfId="9" applyFont="1" applyFill="1" applyBorder="1" applyAlignment="1" applyProtection="1">
      <alignment horizontal="right" vertical="center"/>
      <protection locked="0"/>
    </xf>
    <xf numFmtId="0" fontId="16" fillId="5" borderId="39" xfId="1" applyFont="1" applyFill="1" applyBorder="1" applyAlignment="1" applyProtection="1">
      <alignment horizontal="left" vertical="center"/>
    </xf>
    <xf numFmtId="14" fontId="18" fillId="5" borderId="0" xfId="9" applyNumberFormat="1" applyFont="1" applyFill="1" applyBorder="1" applyAlignment="1" applyProtection="1">
      <alignment vertical="center"/>
    </xf>
    <xf numFmtId="167" fontId="18" fillId="5" borderId="0" xfId="9" applyNumberFormat="1" applyFont="1" applyFill="1" applyBorder="1" applyAlignment="1" applyProtection="1">
      <alignment vertical="center"/>
    </xf>
    <xf numFmtId="0" fontId="20" fillId="5" borderId="0" xfId="9" applyFont="1" applyFill="1" applyBorder="1" applyAlignment="1" applyProtection="1">
      <alignment horizontal="right" vertical="center"/>
    </xf>
    <xf numFmtId="0" fontId="18" fillId="5" borderId="39" xfId="9" applyFont="1" applyFill="1" applyBorder="1" applyAlignment="1" applyProtection="1">
      <alignment vertical="center"/>
    </xf>
    <xf numFmtId="14" fontId="18" fillId="0" borderId="38" xfId="9" applyNumberFormat="1" applyFont="1" applyBorder="1" applyAlignment="1" applyProtection="1">
      <alignment vertical="center"/>
      <protection locked="0"/>
    </xf>
    <xf numFmtId="0" fontId="16" fillId="5" borderId="0" xfId="0" applyFont="1" applyFill="1" applyBorder="1" applyAlignment="1" applyProtection="1">
      <alignment vertical="center"/>
    </xf>
    <xf numFmtId="0" fontId="16" fillId="5" borderId="39" xfId="0" applyFont="1" applyFill="1" applyBorder="1" applyAlignment="1" applyProtection="1">
      <alignment vertical="center"/>
    </xf>
    <xf numFmtId="0" fontId="18" fillId="5" borderId="38" xfId="9" applyFont="1" applyFill="1" applyBorder="1" applyAlignment="1" applyProtection="1">
      <alignment horizontal="right" vertical="center"/>
    </xf>
    <xf numFmtId="0" fontId="21" fillId="5" borderId="0" xfId="0" applyFont="1" applyFill="1" applyBorder="1" applyAlignment="1" applyProtection="1">
      <alignment vertical="center"/>
    </xf>
    <xf numFmtId="0" fontId="21" fillId="5" borderId="39" xfId="0" applyFont="1" applyFill="1" applyBorder="1" applyAlignment="1" applyProtection="1">
      <alignment vertical="center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21" fillId="5" borderId="0" xfId="0" applyFont="1" applyFill="1" applyAlignment="1" applyProtection="1">
      <alignment horizontal="left" vertical="center"/>
    </xf>
    <xf numFmtId="168" fontId="33" fillId="2" borderId="2" xfId="10" applyNumberFormat="1" applyFont="1" applyFill="1" applyBorder="1" applyAlignment="1" applyProtection="1">
      <alignment horizontal="left" vertical="center" wrapText="1"/>
      <protection locked="0"/>
    </xf>
    <xf numFmtId="14" fontId="18" fillId="2" borderId="0" xfId="10" applyNumberFormat="1" applyFont="1" applyFill="1" applyBorder="1" applyAlignment="1" applyProtection="1">
      <alignment vertical="center"/>
    </xf>
    <xf numFmtId="0" fontId="18" fillId="2" borderId="0" xfId="10" applyFont="1" applyFill="1" applyBorder="1" applyAlignment="1" applyProtection="1">
      <alignment vertical="center"/>
      <protection locked="0"/>
    </xf>
    <xf numFmtId="14" fontId="18" fillId="2" borderId="0" xfId="10" applyNumberFormat="1" applyFont="1" applyFill="1" applyBorder="1" applyAlignment="1" applyProtection="1">
      <alignment horizontal="center" vertical="center"/>
    </xf>
    <xf numFmtId="14" fontId="20" fillId="2" borderId="0" xfId="10" applyNumberFormat="1" applyFont="1" applyFill="1" applyBorder="1" applyAlignment="1" applyProtection="1">
      <alignment horizontal="center" vertical="center"/>
    </xf>
    <xf numFmtId="14" fontId="20" fillId="2" borderId="0" xfId="10" applyNumberFormat="1" applyFont="1" applyFill="1" applyBorder="1" applyAlignment="1" applyProtection="1">
      <alignment vertical="center"/>
    </xf>
    <xf numFmtId="14" fontId="20" fillId="2" borderId="0" xfId="10" applyNumberFormat="1" applyFont="1" applyFill="1" applyBorder="1" applyAlignment="1" applyProtection="1">
      <alignment vertical="center" wrapText="1"/>
    </xf>
    <xf numFmtId="0" fontId="16" fillId="2" borderId="0" xfId="1" applyFont="1" applyFill="1" applyBorder="1" applyAlignment="1" applyProtection="1">
      <alignment horizontal="left" vertical="center" wrapText="1" indent="1"/>
    </xf>
    <xf numFmtId="0" fontId="15" fillId="5" borderId="1" xfId="0" applyFont="1" applyFill="1" applyBorder="1" applyAlignment="1">
      <alignment horizontal="center" vertical="center"/>
    </xf>
    <xf numFmtId="0" fontId="15" fillId="5" borderId="1" xfId="0" applyFont="1" applyFill="1" applyBorder="1"/>
    <xf numFmtId="0" fontId="21" fillId="5" borderId="1" xfId="1" applyFont="1" applyFill="1" applyBorder="1" applyAlignment="1" applyProtection="1">
      <alignment horizontal="left" vertical="center" wrapText="1" indent="1"/>
    </xf>
    <xf numFmtId="0" fontId="21" fillId="5" borderId="1" xfId="0" applyFont="1" applyFill="1" applyBorder="1" applyProtection="1">
      <protection locked="0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14" fontId="20" fillId="2" borderId="0" xfId="9" applyNumberFormat="1" applyFont="1" applyFill="1" applyBorder="1" applyAlignment="1" applyProtection="1">
      <alignment vertical="center"/>
    </xf>
    <xf numFmtId="0" fontId="18" fillId="2" borderId="0" xfId="9" applyFont="1" applyFill="1" applyBorder="1" applyAlignment="1" applyProtection="1">
      <alignment horizontal="left" vertical="center"/>
    </xf>
    <xf numFmtId="0" fontId="18" fillId="2" borderId="0" xfId="9" applyFont="1" applyFill="1" applyBorder="1" applyAlignment="1" applyProtection="1">
      <alignment vertical="center"/>
    </xf>
    <xf numFmtId="0" fontId="18" fillId="2" borderId="38" xfId="9" applyFont="1" applyFill="1" applyBorder="1" applyAlignment="1" applyProtection="1">
      <alignment vertical="center"/>
      <protection locked="0"/>
    </xf>
    <xf numFmtId="0" fontId="25" fillId="5" borderId="6" xfId="2" applyFont="1" applyFill="1" applyBorder="1" applyAlignment="1" applyProtection="1">
      <alignment horizontal="center" vertical="center" wrapText="1"/>
    </xf>
    <xf numFmtId="1" fontId="25" fillId="5" borderId="6" xfId="2" applyNumberFormat="1" applyFont="1" applyFill="1" applyBorder="1" applyAlignment="1" applyProtection="1">
      <alignment horizontal="center" vertical="center" wrapText="1"/>
    </xf>
    <xf numFmtId="0" fontId="30" fillId="2" borderId="0" xfId="0" applyFont="1" applyFill="1" applyBorder="1" applyProtection="1"/>
    <xf numFmtId="0" fontId="30" fillId="2" borderId="0" xfId="0" applyFont="1" applyFill="1" applyBorder="1" applyAlignment="1" applyProtection="1">
      <alignment horizontal="center" vertical="center"/>
    </xf>
    <xf numFmtId="0" fontId="31" fillId="5" borderId="39" xfId="0" applyFont="1" applyFill="1" applyBorder="1" applyAlignment="1">
      <alignment vertical="center"/>
    </xf>
    <xf numFmtId="0" fontId="21" fillId="0" borderId="0" xfId="0" applyFont="1" applyBorder="1" applyProtection="1"/>
    <xf numFmtId="2" fontId="23" fillId="0" borderId="25" xfId="2" applyNumberFormat="1" applyFont="1" applyFill="1" applyBorder="1" applyAlignment="1" applyProtection="1">
      <alignment horizontal="left" vertical="top" wrapText="1"/>
    </xf>
    <xf numFmtId="0" fontId="16" fillId="0" borderId="0" xfId="0" applyFont="1" applyAlignment="1" applyProtection="1">
      <alignment vertical="top" wrapText="1"/>
      <protection locked="0"/>
    </xf>
    <xf numFmtId="0" fontId="16" fillId="5" borderId="39" xfId="0" applyFont="1" applyFill="1" applyBorder="1" applyAlignment="1">
      <alignment vertical="center"/>
    </xf>
    <xf numFmtId="3" fontId="21" fillId="5" borderId="1" xfId="1" applyNumberFormat="1" applyFont="1" applyFill="1" applyBorder="1" applyAlignment="1" applyProtection="1">
      <alignment horizontal="center" vertical="center"/>
    </xf>
    <xf numFmtId="3" fontId="16" fillId="5" borderId="1" xfId="1" applyNumberFormat="1" applyFont="1" applyFill="1" applyBorder="1" applyAlignment="1" applyProtection="1">
      <alignment horizontal="center" vertical="center" wrapText="1"/>
    </xf>
    <xf numFmtId="0" fontId="16" fillId="0" borderId="1" xfId="2" applyFont="1" applyFill="1" applyBorder="1" applyAlignment="1" applyProtection="1">
      <alignment horizontal="center" vertical="top"/>
      <protection locked="0"/>
    </xf>
    <xf numFmtId="0" fontId="21" fillId="5" borderId="1" xfId="0" applyFont="1" applyFill="1" applyBorder="1" applyAlignment="1" applyProtection="1">
      <alignment horizontal="center"/>
    </xf>
    <xf numFmtId="4" fontId="16" fillId="0" borderId="1" xfId="2" applyNumberFormat="1" applyFont="1" applyFill="1" applyBorder="1" applyAlignment="1" applyProtection="1">
      <alignment horizontal="center" vertical="center"/>
      <protection locked="0"/>
    </xf>
    <xf numFmtId="166" fontId="16" fillId="0" borderId="1" xfId="2" applyNumberFormat="1" applyFont="1" applyFill="1" applyBorder="1" applyAlignment="1" applyProtection="1">
      <alignment horizontal="center" vertical="center"/>
      <protection locked="0"/>
    </xf>
    <xf numFmtId="164" fontId="16" fillId="0" borderId="1" xfId="2" applyNumberFormat="1" applyFont="1" applyFill="1" applyBorder="1" applyAlignment="1" applyProtection="1">
      <alignment horizontal="center" vertical="center"/>
      <protection locked="0"/>
    </xf>
    <xf numFmtId="3" fontId="21" fillId="5" borderId="1" xfId="0" applyNumberFormat="1" applyFont="1" applyFill="1" applyBorder="1" applyAlignment="1" applyProtection="1">
      <alignment horizontal="center"/>
    </xf>
    <xf numFmtId="0" fontId="16" fillId="0" borderId="4" xfId="0" applyFont="1" applyBorder="1" applyAlignment="1" applyProtection="1">
      <alignment horizontal="center"/>
      <protection locked="0"/>
    </xf>
    <xf numFmtId="0" fontId="16" fillId="0" borderId="1" xfId="0" applyFont="1" applyBorder="1" applyAlignment="1" applyProtection="1">
      <alignment horizontal="center"/>
      <protection locked="0"/>
    </xf>
    <xf numFmtId="1" fontId="16" fillId="0" borderId="1" xfId="0" applyNumberFormat="1" applyFont="1" applyBorder="1" applyProtection="1">
      <protection locked="0"/>
    </xf>
    <xf numFmtId="1" fontId="21" fillId="5" borderId="1" xfId="0" applyNumberFormat="1" applyFont="1" applyFill="1" applyBorder="1" applyAlignment="1" applyProtection="1">
      <alignment horizontal="right" vertical="center" wrapText="1"/>
    </xf>
    <xf numFmtId="1" fontId="21" fillId="5" borderId="1" xfId="0" applyNumberFormat="1" applyFont="1" applyFill="1" applyBorder="1" applyProtection="1"/>
    <xf numFmtId="1" fontId="16" fillId="0" borderId="0" xfId="0" applyNumberFormat="1" applyFont="1" applyProtection="1">
      <protection locked="0"/>
    </xf>
    <xf numFmtId="0" fontId="25" fillId="5" borderId="2" xfId="2" applyFont="1" applyFill="1" applyBorder="1" applyAlignment="1" applyProtection="1">
      <alignment horizontal="center" vertical="top" wrapText="1"/>
    </xf>
    <xf numFmtId="1" fontId="25" fillId="5" borderId="2" xfId="2" applyNumberFormat="1" applyFont="1" applyFill="1" applyBorder="1" applyAlignment="1" applyProtection="1">
      <alignment horizontal="center" vertical="top" wrapText="1"/>
    </xf>
    <xf numFmtId="1" fontId="23" fillId="0" borderId="1" xfId="2" applyNumberFormat="1" applyFont="1" applyFill="1" applyBorder="1" applyAlignment="1" applyProtection="1">
      <alignment horizontal="left" vertical="top" wrapText="1"/>
      <protection locked="0"/>
    </xf>
    <xf numFmtId="0" fontId="24" fillId="0" borderId="8" xfId="2" applyFont="1" applyFill="1" applyBorder="1" applyAlignment="1" applyProtection="1">
      <alignment horizontal="right" vertical="top" wrapText="1"/>
      <protection locked="0"/>
    </xf>
    <xf numFmtId="1" fontId="23" fillId="0" borderId="31" xfId="2" applyNumberFormat="1" applyFont="1" applyFill="1" applyBorder="1" applyAlignment="1" applyProtection="1">
      <alignment horizontal="left" vertical="top" wrapText="1"/>
      <protection locked="0"/>
    </xf>
    <xf numFmtId="1" fontId="25" fillId="0" borderId="40" xfId="2" applyNumberFormat="1" applyFont="1" applyFill="1" applyBorder="1" applyAlignment="1" applyProtection="1">
      <alignment horizontal="center" vertical="top" wrapText="1"/>
      <protection locked="0"/>
    </xf>
    <xf numFmtId="14" fontId="35" fillId="0" borderId="31" xfId="16" applyNumberFormat="1" applyFont="1" applyBorder="1" applyAlignment="1" applyProtection="1">
      <alignment wrapText="1"/>
      <protection locked="0"/>
    </xf>
    <xf numFmtId="1" fontId="25" fillId="0" borderId="1" xfId="2" applyNumberFormat="1" applyFont="1" applyFill="1" applyBorder="1" applyAlignment="1" applyProtection="1">
      <alignment horizontal="center" vertical="top" wrapText="1"/>
    </xf>
    <xf numFmtId="1" fontId="25" fillId="2" borderId="1" xfId="2" applyNumberFormat="1" applyFont="1" applyFill="1" applyBorder="1" applyAlignment="1" applyProtection="1">
      <alignment horizontal="center" vertical="top" wrapText="1"/>
    </xf>
    <xf numFmtId="14" fontId="35" fillId="2" borderId="1" xfId="16" applyNumberFormat="1" applyFont="1" applyFill="1" applyBorder="1" applyAlignment="1" applyProtection="1">
      <alignment wrapText="1"/>
      <protection locked="0"/>
    </xf>
    <xf numFmtId="0" fontId="24" fillId="0" borderId="8" xfId="2" applyFont="1" applyFill="1" applyBorder="1" applyAlignment="1" applyProtection="1">
      <alignment horizontal="center" vertical="top" wrapText="1"/>
      <protection locked="0"/>
    </xf>
    <xf numFmtId="0" fontId="35" fillId="0" borderId="31" xfId="16" applyFont="1" applyBorder="1" applyAlignment="1" applyProtection="1">
      <alignment wrapText="1"/>
      <protection locked="0"/>
    </xf>
    <xf numFmtId="0" fontId="35" fillId="0" borderId="1" xfId="16" applyFont="1" applyBorder="1" applyAlignment="1" applyProtection="1">
      <alignment wrapText="1"/>
      <protection locked="0"/>
    </xf>
    <xf numFmtId="1" fontId="18" fillId="0" borderId="1" xfId="4" applyNumberFormat="1" applyFont="1" applyBorder="1" applyAlignment="1" applyProtection="1">
      <alignment vertical="center" wrapText="1"/>
      <protection locked="0"/>
    </xf>
    <xf numFmtId="4" fontId="36" fillId="0" borderId="1" xfId="0" applyNumberFormat="1" applyFont="1" applyFill="1" applyBorder="1" applyAlignment="1">
      <alignment wrapText="1"/>
    </xf>
    <xf numFmtId="0" fontId="18" fillId="0" borderId="1" xfId="17" applyFont="1" applyFill="1" applyBorder="1" applyAlignment="1" applyProtection="1">
      <alignment vertical="center" wrapText="1"/>
      <protection locked="0"/>
    </xf>
    <xf numFmtId="0" fontId="23" fillId="0" borderId="1" xfId="17" applyFont="1" applyFill="1" applyBorder="1" applyAlignment="1" applyProtection="1">
      <alignment horizontal="center" vertical="center" wrapText="1"/>
      <protection locked="0"/>
    </xf>
    <xf numFmtId="14" fontId="23" fillId="0" borderId="1" xfId="17" applyNumberFormat="1" applyFont="1" applyFill="1" applyBorder="1" applyAlignment="1" applyProtection="1">
      <alignment horizontal="center" vertical="center" wrapText="1"/>
      <protection locked="0"/>
    </xf>
    <xf numFmtId="0" fontId="18" fillId="0" borderId="1" xfId="17" applyFont="1" applyBorder="1" applyAlignment="1" applyProtection="1">
      <alignment vertical="center" wrapText="1"/>
      <protection locked="0"/>
    </xf>
    <xf numFmtId="0" fontId="18" fillId="0" borderId="1" xfId="17" applyFont="1" applyBorder="1" applyAlignment="1" applyProtection="1">
      <alignment horizontal="center" vertical="center" wrapText="1"/>
      <protection locked="0"/>
    </xf>
    <xf numFmtId="0" fontId="18" fillId="0" borderId="1" xfId="17" applyFont="1" applyFill="1" applyBorder="1" applyAlignment="1" applyProtection="1">
      <alignment horizontal="center" vertical="center" wrapText="1"/>
      <protection locked="0"/>
    </xf>
    <xf numFmtId="14" fontId="26" fillId="0" borderId="2" xfId="16" applyNumberFormat="1" applyFont="1" applyBorder="1" applyAlignment="1" applyProtection="1">
      <alignment horizontal="center" wrapText="1"/>
      <protection locked="0"/>
    </xf>
    <xf numFmtId="14" fontId="26" fillId="0" borderId="2" xfId="16" applyNumberFormat="1" applyFont="1" applyFill="1" applyBorder="1" applyAlignment="1" applyProtection="1">
      <alignment horizontal="center" wrapText="1"/>
      <protection locked="0"/>
    </xf>
    <xf numFmtId="0" fontId="33" fillId="0" borderId="41" xfId="9" applyFont="1" applyBorder="1" applyAlignment="1" applyProtection="1">
      <alignment horizontal="center" vertical="center"/>
      <protection locked="0"/>
    </xf>
    <xf numFmtId="14" fontId="33" fillId="0" borderId="31" xfId="9" applyNumberFormat="1" applyFont="1" applyBorder="1" applyAlignment="1" applyProtection="1">
      <alignment vertical="center" wrapText="1"/>
      <protection locked="0"/>
    </xf>
    <xf numFmtId="0" fontId="33" fillId="0" borderId="31" xfId="9" applyFont="1" applyBorder="1" applyAlignment="1" applyProtection="1">
      <alignment vertical="center" wrapText="1"/>
      <protection locked="0"/>
    </xf>
    <xf numFmtId="49" fontId="33" fillId="0" borderId="33" xfId="9" applyNumberFormat="1" applyFont="1" applyBorder="1" applyAlignment="1" applyProtection="1">
      <alignment vertical="center"/>
      <protection locked="0"/>
    </xf>
    <xf numFmtId="0" fontId="33" fillId="4" borderId="41" xfId="9" applyFont="1" applyFill="1" applyBorder="1" applyAlignment="1" applyProtection="1">
      <alignment vertical="center" wrapText="1"/>
      <protection locked="0"/>
    </xf>
    <xf numFmtId="0" fontId="33" fillId="4" borderId="33" xfId="9" applyFont="1" applyFill="1" applyBorder="1" applyAlignment="1" applyProtection="1">
      <alignment vertical="center" wrapText="1"/>
      <protection locked="0"/>
    </xf>
    <xf numFmtId="0" fontId="33" fillId="4" borderId="42" xfId="9" applyFont="1" applyFill="1" applyBorder="1" applyAlignment="1" applyProtection="1">
      <alignment vertical="center"/>
      <protection locked="0"/>
    </xf>
    <xf numFmtId="0" fontId="33" fillId="0" borderId="43" xfId="9" applyFont="1" applyBorder="1" applyAlignment="1" applyProtection="1">
      <alignment vertical="center" wrapText="1"/>
      <protection locked="0"/>
    </xf>
    <xf numFmtId="0" fontId="28" fillId="5" borderId="44" xfId="9" applyFont="1" applyFill="1" applyBorder="1" applyAlignment="1" applyProtection="1">
      <alignment horizontal="center" vertical="center"/>
    </xf>
    <xf numFmtId="0" fontId="28" fillId="5" borderId="45" xfId="9" applyFont="1" applyFill="1" applyBorder="1" applyAlignment="1" applyProtection="1">
      <alignment horizontal="center" vertical="center"/>
    </xf>
    <xf numFmtId="0" fontId="0" fillId="0" borderId="1" xfId="0" applyFill="1" applyBorder="1" applyProtection="1"/>
    <xf numFmtId="0" fontId="33" fillId="0" borderId="17" xfId="9" applyFont="1" applyBorder="1" applyAlignment="1" applyProtection="1">
      <alignment vertical="center" wrapText="1"/>
      <protection locked="0"/>
    </xf>
    <xf numFmtId="0" fontId="33" fillId="0" borderId="1" xfId="9" applyFont="1" applyBorder="1" applyAlignment="1" applyProtection="1">
      <alignment vertical="center" wrapText="1"/>
      <protection locked="0"/>
    </xf>
    <xf numFmtId="0" fontId="33" fillId="0" borderId="1" xfId="9" applyFont="1" applyBorder="1" applyAlignment="1" applyProtection="1">
      <alignment vertical="center"/>
      <protection locked="0"/>
    </xf>
    <xf numFmtId="0" fontId="33" fillId="4" borderId="46" xfId="9" applyFont="1" applyFill="1" applyBorder="1" applyAlignment="1" applyProtection="1">
      <alignment vertical="center" wrapText="1"/>
      <protection locked="0"/>
    </xf>
    <xf numFmtId="0" fontId="33" fillId="4" borderId="4" xfId="9" applyFont="1" applyFill="1" applyBorder="1" applyAlignment="1" applyProtection="1">
      <alignment vertical="center" wrapText="1"/>
      <protection locked="0"/>
    </xf>
    <xf numFmtId="0" fontId="18" fillId="0" borderId="2" xfId="18" applyFont="1" applyFill="1" applyBorder="1" applyAlignment="1" applyProtection="1">
      <alignment vertical="center" wrapText="1"/>
      <protection locked="0"/>
    </xf>
    <xf numFmtId="49" fontId="18" fillId="0" borderId="2" xfId="18" applyNumberFormat="1" applyFont="1" applyFill="1" applyBorder="1" applyAlignment="1" applyProtection="1">
      <alignment horizontal="center" vertical="center" wrapText="1"/>
      <protection locked="0"/>
    </xf>
    <xf numFmtId="0" fontId="28" fillId="5" borderId="47" xfId="9" applyFont="1" applyFill="1" applyBorder="1" applyAlignment="1" applyProtection="1">
      <alignment horizontal="center" vertical="center"/>
    </xf>
    <xf numFmtId="0" fontId="33" fillId="0" borderId="4" xfId="9" applyFont="1" applyBorder="1" applyAlignment="1" applyProtection="1">
      <alignment vertical="center" wrapText="1"/>
      <protection locked="0"/>
    </xf>
    <xf numFmtId="0" fontId="0" fillId="0" borderId="1" xfId="0" applyFill="1" applyBorder="1" applyAlignment="1" applyProtection="1">
      <alignment horizontal="right"/>
    </xf>
    <xf numFmtId="0" fontId="0" fillId="0" borderId="1" xfId="0" applyFill="1" applyBorder="1" applyAlignment="1" applyProtection="1">
      <alignment horizontal="center" wrapText="1"/>
    </xf>
    <xf numFmtId="0" fontId="33" fillId="0" borderId="48" xfId="9" applyFont="1" applyBorder="1" applyAlignment="1" applyProtection="1">
      <alignment vertical="center" wrapText="1"/>
      <protection locked="0"/>
    </xf>
    <xf numFmtId="0" fontId="16" fillId="0" borderId="1" xfId="1" applyFont="1" applyFill="1" applyBorder="1" applyAlignment="1" applyProtection="1">
      <alignment vertical="center" wrapText="1"/>
    </xf>
    <xf numFmtId="49" fontId="16" fillId="0" borderId="1" xfId="1" applyNumberFormat="1" applyFont="1" applyFill="1" applyBorder="1" applyAlignment="1" applyProtection="1">
      <alignment horizontal="left" vertical="center" wrapText="1" indent="1"/>
    </xf>
    <xf numFmtId="3" fontId="16" fillId="0" borderId="1" xfId="1" applyNumberFormat="1" applyFont="1" applyFill="1" applyBorder="1" applyAlignment="1" applyProtection="1">
      <alignment horizontal="center" vertical="center" wrapText="1"/>
      <protection locked="0"/>
    </xf>
    <xf numFmtId="1" fontId="16" fillId="0" borderId="1" xfId="0" applyNumberFormat="1" applyFont="1" applyFill="1" applyBorder="1" applyProtection="1">
      <protection locked="0"/>
    </xf>
    <xf numFmtId="0" fontId="18" fillId="0" borderId="2" xfId="17" applyFont="1" applyBorder="1" applyAlignment="1" applyProtection="1">
      <alignment vertical="center" wrapText="1"/>
      <protection locked="0"/>
    </xf>
    <xf numFmtId="1" fontId="16" fillId="0" borderId="1" xfId="2" applyNumberFormat="1" applyFont="1" applyFill="1" applyBorder="1" applyAlignment="1" applyProtection="1">
      <alignment horizontal="center" vertical="top"/>
      <protection locked="0"/>
    </xf>
    <xf numFmtId="1" fontId="16" fillId="0" borderId="1" xfId="2" applyNumberFormat="1" applyFont="1" applyFill="1" applyBorder="1" applyAlignment="1" applyProtection="1">
      <alignment horizontal="center" vertical="center"/>
      <protection locked="0"/>
    </xf>
    <xf numFmtId="3" fontId="16" fillId="0" borderId="1" xfId="2" applyNumberFormat="1" applyFont="1" applyFill="1" applyBorder="1" applyAlignment="1" applyProtection="1">
      <alignment horizontal="center" vertical="center"/>
      <protection locked="0"/>
    </xf>
    <xf numFmtId="0" fontId="18" fillId="0" borderId="2" xfId="4" applyFont="1" applyFill="1" applyBorder="1" applyAlignment="1" applyProtection="1">
      <alignment vertical="center" wrapText="1"/>
      <protection locked="0"/>
    </xf>
    <xf numFmtId="0" fontId="18" fillId="0" borderId="1" xfId="4" applyFont="1" applyFill="1" applyBorder="1" applyAlignment="1" applyProtection="1">
      <alignment vertical="center" wrapText="1"/>
      <protection locked="0"/>
    </xf>
    <xf numFmtId="0" fontId="18" fillId="0" borderId="1" xfId="17" applyFont="1" applyFill="1" applyBorder="1" applyAlignment="1" applyProtection="1">
      <alignment vertical="center" wrapText="1"/>
      <protection locked="0"/>
    </xf>
    <xf numFmtId="0" fontId="18" fillId="0" borderId="2" xfId="17" applyFont="1" applyFill="1" applyBorder="1" applyAlignment="1" applyProtection="1">
      <alignment vertical="center" wrapText="1"/>
      <protection locked="0"/>
    </xf>
    <xf numFmtId="0" fontId="1" fillId="0" borderId="49" xfId="0" applyFont="1" applyBorder="1"/>
    <xf numFmtId="0" fontId="0" fillId="0" borderId="50" xfId="0" applyFont="1" applyBorder="1"/>
    <xf numFmtId="0" fontId="0" fillId="0" borderId="50" xfId="0" applyBorder="1" applyAlignment="1">
      <alignment vertical="center" wrapText="1"/>
    </xf>
    <xf numFmtId="3" fontId="21" fillId="6" borderId="50" xfId="1" applyNumberFormat="1" applyFont="1" applyFill="1" applyBorder="1" applyAlignment="1" applyProtection="1">
      <alignment horizontal="center" vertical="center" wrapText="1"/>
    </xf>
    <xf numFmtId="0" fontId="0" fillId="0" borderId="50" xfId="0" applyBorder="1" applyAlignment="1">
      <alignment vertical="center"/>
    </xf>
    <xf numFmtId="0" fontId="16" fillId="5" borderId="0" xfId="1" applyFont="1" applyFill="1" applyAlignment="1" applyProtection="1">
      <alignment horizontal="center" vertical="center"/>
    </xf>
    <xf numFmtId="0" fontId="21" fillId="5" borderId="0" xfId="0" applyFont="1" applyFill="1" applyAlignment="1" applyProtection="1">
      <alignment horizontal="left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3" fontId="16" fillId="2" borderId="0" xfId="0" applyNumberFormat="1" applyFont="1" applyFill="1" applyProtection="1">
      <protection locked="0"/>
    </xf>
    <xf numFmtId="0" fontId="41" fillId="0" borderId="50" xfId="0" applyFont="1" applyFill="1" applyBorder="1" applyAlignment="1" applyProtection="1">
      <alignment wrapText="1"/>
    </xf>
    <xf numFmtId="0" fontId="41" fillId="0" borderId="50" xfId="0" applyFont="1" applyFill="1" applyBorder="1" applyProtection="1"/>
    <xf numFmtId="0" fontId="21" fillId="0" borderId="50" xfId="1" applyFont="1" applyFill="1" applyBorder="1" applyAlignment="1" applyProtection="1">
      <alignment horizontal="left" vertical="center" wrapText="1" indent="1"/>
    </xf>
    <xf numFmtId="168" fontId="33" fillId="2" borderId="2" xfId="21" applyNumberFormat="1" applyFont="1" applyFill="1" applyBorder="1" applyAlignment="1" applyProtection="1">
      <alignment horizontal="left" vertical="center" wrapText="1"/>
      <protection locked="0"/>
    </xf>
    <xf numFmtId="3" fontId="21" fillId="2" borderId="50" xfId="1" applyNumberFormat="1" applyFont="1" applyFill="1" applyBorder="1" applyAlignment="1" applyProtection="1">
      <alignment horizontal="center" vertical="center" wrapText="1"/>
      <protection locked="0"/>
    </xf>
    <xf numFmtId="0" fontId="21" fillId="0" borderId="50" xfId="0" applyFont="1" applyFill="1" applyBorder="1" applyProtection="1">
      <protection locked="0"/>
    </xf>
    <xf numFmtId="3" fontId="21" fillId="5" borderId="50" xfId="0" applyNumberFormat="1" applyFont="1" applyFill="1" applyBorder="1" applyProtection="1"/>
    <xf numFmtId="14" fontId="18" fillId="2" borderId="0" xfId="21" applyNumberFormat="1" applyFont="1" applyFill="1" applyBorder="1" applyAlignment="1" applyProtection="1">
      <alignment vertical="center"/>
    </xf>
    <xf numFmtId="0" fontId="18" fillId="2" borderId="0" xfId="21" applyFont="1" applyFill="1" applyBorder="1" applyAlignment="1" applyProtection="1">
      <alignment vertical="center"/>
      <protection locked="0"/>
    </xf>
    <xf numFmtId="14" fontId="18" fillId="2" borderId="0" xfId="21" applyNumberFormat="1" applyFont="1" applyFill="1" applyBorder="1" applyAlignment="1" applyProtection="1">
      <alignment horizontal="center" vertical="center"/>
    </xf>
    <xf numFmtId="14" fontId="20" fillId="2" borderId="0" xfId="21" applyNumberFormat="1" applyFont="1" applyFill="1" applyBorder="1" applyAlignment="1" applyProtection="1">
      <alignment horizontal="center" vertical="center"/>
    </xf>
    <xf numFmtId="14" fontId="20" fillId="2" borderId="0" xfId="21" applyNumberFormat="1" applyFont="1" applyFill="1" applyBorder="1" applyAlignment="1" applyProtection="1">
      <alignment vertical="center"/>
    </xf>
    <xf numFmtId="14" fontId="20" fillId="2" borderId="0" xfId="21" applyNumberFormat="1" applyFont="1" applyFill="1" applyBorder="1" applyAlignment="1" applyProtection="1">
      <alignment vertical="center" wrapText="1"/>
    </xf>
    <xf numFmtId="0" fontId="42" fillId="0" borderId="50" xfId="0" applyFont="1" applyBorder="1"/>
    <xf numFmtId="0" fontId="18" fillId="0" borderId="50" xfId="17" applyFont="1" applyBorder="1" applyAlignment="1" applyProtection="1">
      <alignment vertical="center" wrapText="1"/>
      <protection locked="0"/>
    </xf>
    <xf numFmtId="0" fontId="0" fillId="0" borderId="50" xfId="0" applyFill="1" applyBorder="1" applyProtection="1"/>
    <xf numFmtId="0" fontId="33" fillId="0" borderId="50" xfId="9" applyFont="1" applyBorder="1" applyAlignment="1" applyProtection="1">
      <alignment vertical="center" wrapText="1"/>
      <protection locked="0"/>
    </xf>
    <xf numFmtId="0" fontId="33" fillId="4" borderId="50" xfId="9" applyFont="1" applyFill="1" applyBorder="1" applyAlignment="1" applyProtection="1">
      <alignment vertical="center" wrapText="1"/>
      <protection locked="0"/>
    </xf>
    <xf numFmtId="0" fontId="0" fillId="0" borderId="1" xfId="0" applyFill="1" applyBorder="1" applyAlignment="1" applyProtection="1"/>
    <xf numFmtId="0" fontId="0" fillId="0" borderId="50" xfId="0" applyFill="1" applyBorder="1" applyAlignment="1" applyProtection="1">
      <alignment horizontal="right"/>
    </xf>
    <xf numFmtId="0" fontId="16" fillId="0" borderId="50" xfId="1" applyFont="1" applyFill="1" applyBorder="1" applyAlignment="1" applyProtection="1">
      <alignment horizontal="left" vertical="center" wrapText="1" indent="1"/>
    </xf>
    <xf numFmtId="3" fontId="21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>
      <alignment horizontal="left" vertical="center" wrapText="1"/>
    </xf>
    <xf numFmtId="0" fontId="18" fillId="0" borderId="2" xfId="17" applyFont="1" applyFill="1" applyBorder="1" applyAlignment="1" applyProtection="1">
      <alignment horizontal="center" vertical="center" wrapText="1"/>
      <protection locked="0"/>
    </xf>
    <xf numFmtId="0" fontId="16" fillId="0" borderId="1" xfId="1" applyFont="1" applyFill="1" applyBorder="1" applyAlignment="1" applyProtection="1">
      <alignment horizontal="center" vertical="center" wrapText="1"/>
    </xf>
    <xf numFmtId="0" fontId="16" fillId="5" borderId="1" xfId="1" applyFont="1" applyFill="1" applyBorder="1" applyAlignment="1" applyProtection="1">
      <alignment horizontal="left" vertical="center" wrapText="1" indent="1"/>
    </xf>
    <xf numFmtId="168" fontId="33" fillId="0" borderId="2" xfId="10" applyNumberFormat="1" applyFont="1" applyFill="1" applyBorder="1" applyAlignment="1" applyProtection="1">
      <alignment horizontal="left" vertical="center" wrapText="1"/>
      <protection locked="0"/>
    </xf>
    <xf numFmtId="3" fontId="21" fillId="0" borderId="50" xfId="1" applyNumberFormat="1" applyFont="1" applyFill="1" applyBorder="1" applyAlignment="1" applyProtection="1">
      <alignment horizontal="center" vertical="center" wrapText="1"/>
      <protection locked="0"/>
    </xf>
    <xf numFmtId="3" fontId="22" fillId="0" borderId="0" xfId="1" applyNumberFormat="1" applyFont="1" applyAlignment="1" applyProtection="1">
      <alignment horizontal="center" vertical="center" wrapText="1"/>
      <protection locked="0"/>
    </xf>
    <xf numFmtId="0" fontId="18" fillId="0" borderId="50" xfId="18" applyFont="1" applyFill="1" applyBorder="1" applyAlignment="1" applyProtection="1">
      <alignment horizontal="center" vertical="center" wrapText="1"/>
      <protection locked="0"/>
    </xf>
    <xf numFmtId="0" fontId="18" fillId="0" borderId="50" xfId="0" applyFont="1" applyFill="1" applyBorder="1" applyAlignment="1">
      <alignment horizontal="left" vertical="center" wrapText="1"/>
    </xf>
    <xf numFmtId="0" fontId="18" fillId="0" borderId="50" xfId="0" applyFont="1" applyFill="1" applyBorder="1" applyAlignment="1">
      <alignment horizontal="center" vertical="center" wrapText="1"/>
    </xf>
    <xf numFmtId="49" fontId="18" fillId="0" borderId="50" xfId="0" applyNumberFormat="1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/>
    </xf>
    <xf numFmtId="4" fontId="18" fillId="0" borderId="50" xfId="0" applyNumberFormat="1" applyFont="1" applyFill="1" applyBorder="1" applyAlignment="1">
      <alignment horizontal="center" vertical="center"/>
    </xf>
    <xf numFmtId="49" fontId="16" fillId="0" borderId="50" xfId="0" applyNumberFormat="1" applyFont="1" applyFill="1" applyBorder="1" applyAlignment="1">
      <alignment horizontal="center" vertical="center" wrapText="1"/>
    </xf>
    <xf numFmtId="0" fontId="18" fillId="0" borderId="50" xfId="18" applyFont="1" applyFill="1" applyBorder="1" applyAlignment="1" applyProtection="1">
      <alignment vertical="center" wrapText="1"/>
      <protection locked="0"/>
    </xf>
    <xf numFmtId="0" fontId="18" fillId="7" borderId="52" xfId="18" applyFont="1" applyFill="1" applyBorder="1" applyAlignment="1" applyProtection="1">
      <alignment horizontal="center" vertical="center" wrapText="1"/>
    </xf>
    <xf numFmtId="0" fontId="18" fillId="0" borderId="50" xfId="17" applyFont="1" applyBorder="1" applyAlignment="1" applyProtection="1">
      <alignment horizontal="center" vertical="center" wrapText="1"/>
      <protection locked="0"/>
    </xf>
    <xf numFmtId="49" fontId="18" fillId="0" borderId="50" xfId="17" applyNumberFormat="1" applyFont="1" applyBorder="1" applyAlignment="1" applyProtection="1">
      <alignment horizontal="center" vertical="center" wrapText="1"/>
      <protection locked="0"/>
    </xf>
    <xf numFmtId="0" fontId="18" fillId="0" borderId="50" xfId="17" applyFont="1" applyFill="1" applyBorder="1" applyAlignment="1" applyProtection="1">
      <alignment horizontal="center" vertical="center" wrapText="1"/>
      <protection locked="0"/>
    </xf>
    <xf numFmtId="0" fontId="18" fillId="0" borderId="50" xfId="17" applyFont="1" applyFill="1" applyBorder="1" applyAlignment="1" applyProtection="1">
      <alignment horizontal="left" vertical="center" wrapText="1"/>
      <protection locked="0"/>
    </xf>
    <xf numFmtId="49" fontId="18" fillId="0" borderId="50" xfId="17" applyNumberFormat="1" applyFont="1" applyFill="1" applyBorder="1" applyAlignment="1" applyProtection="1">
      <alignment horizontal="center" vertical="center" wrapText="1"/>
      <protection locked="0"/>
    </xf>
    <xf numFmtId="0" fontId="18" fillId="0" borderId="2" xfId="17" applyFont="1" applyFill="1" applyBorder="1" applyAlignment="1" applyProtection="1">
      <alignment horizontal="left" vertical="center" wrapText="1"/>
      <protection locked="0"/>
    </xf>
    <xf numFmtId="0" fontId="18" fillId="0" borderId="50" xfId="17" applyFont="1" applyBorder="1" applyAlignment="1" applyProtection="1">
      <alignment horizontal="left" vertical="center" wrapText="1"/>
      <protection locked="0"/>
    </xf>
    <xf numFmtId="0" fontId="18" fillId="0" borderId="2" xfId="17" applyFont="1" applyBorder="1" applyAlignment="1" applyProtection="1">
      <alignment horizontal="left" vertical="center" wrapText="1"/>
      <protection locked="0"/>
    </xf>
    <xf numFmtId="0" fontId="18" fillId="0" borderId="50" xfId="17" applyNumberFormat="1" applyFont="1" applyBorder="1" applyAlignment="1" applyProtection="1">
      <alignment horizontal="center" vertical="center" wrapText="1"/>
      <protection locked="0"/>
    </xf>
    <xf numFmtId="49" fontId="18" fillId="0" borderId="50" xfId="0" applyNumberFormat="1" applyFont="1" applyFill="1" applyBorder="1" applyAlignment="1" applyProtection="1">
      <alignment horizontal="center"/>
      <protection locked="0"/>
    </xf>
    <xf numFmtId="0" fontId="18" fillId="0" borderId="50" xfId="17" applyNumberFormat="1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>
      <alignment horizontal="left" vertical="center" wrapText="1"/>
    </xf>
    <xf numFmtId="3" fontId="16" fillId="0" borderId="0" xfId="3" applyNumberFormat="1" applyFont="1" applyProtection="1">
      <protection locked="0"/>
    </xf>
    <xf numFmtId="0" fontId="16" fillId="0" borderId="1" xfId="0" applyFont="1" applyFill="1" applyBorder="1" applyProtection="1">
      <protection locked="0"/>
    </xf>
    <xf numFmtId="0" fontId="18" fillId="0" borderId="53" xfId="0" applyFont="1" applyFill="1" applyBorder="1" applyAlignment="1">
      <alignment horizontal="center" vertical="center" wrapText="1"/>
    </xf>
    <xf numFmtId="49" fontId="18" fillId="0" borderId="53" xfId="0" applyNumberFormat="1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center"/>
    </xf>
    <xf numFmtId="4" fontId="18" fillId="0" borderId="53" xfId="0" applyNumberFormat="1" applyFont="1" applyFill="1" applyBorder="1" applyAlignment="1">
      <alignment horizontal="center" vertical="center"/>
    </xf>
    <xf numFmtId="49" fontId="16" fillId="0" borderId="53" xfId="0" applyNumberFormat="1" applyFont="1" applyFill="1" applyBorder="1" applyAlignment="1">
      <alignment horizontal="center" vertical="center" wrapText="1"/>
    </xf>
    <xf numFmtId="0" fontId="18" fillId="0" borderId="53" xfId="18" applyFont="1" applyFill="1" applyBorder="1" applyAlignment="1" applyProtection="1">
      <alignment vertical="center" wrapText="1"/>
      <protection locked="0"/>
    </xf>
    <xf numFmtId="1" fontId="18" fillId="0" borderId="53" xfId="0" applyNumberFormat="1" applyFont="1" applyFill="1" applyBorder="1" applyAlignment="1">
      <alignment horizontal="center" vertical="center" wrapText="1"/>
    </xf>
    <xf numFmtId="2" fontId="18" fillId="0" borderId="53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left" vertical="center" wrapText="1"/>
    </xf>
    <xf numFmtId="167" fontId="37" fillId="0" borderId="1" xfId="16" applyNumberFormat="1" applyFont="1" applyFill="1" applyBorder="1" applyAlignment="1" applyProtection="1">
      <alignment horizontal="center" vertical="center"/>
      <protection locked="0"/>
    </xf>
    <xf numFmtId="1" fontId="38" fillId="0" borderId="1" xfId="2" applyNumberFormat="1" applyFont="1" applyFill="1" applyBorder="1" applyAlignment="1" applyProtection="1">
      <alignment horizontal="left" vertical="top" wrapText="1"/>
      <protection locked="0"/>
    </xf>
    <xf numFmtId="49" fontId="38" fillId="0" borderId="1" xfId="2" applyNumberFormat="1" applyFont="1" applyFill="1" applyBorder="1" applyAlignment="1" applyProtection="1">
      <alignment horizontal="left" vertical="top" wrapText="1"/>
      <protection locked="0"/>
    </xf>
    <xf numFmtId="0" fontId="38" fillId="0" borderId="1" xfId="2" applyFont="1" applyFill="1" applyBorder="1" applyAlignment="1" applyProtection="1">
      <alignment horizontal="left" vertical="top" wrapText="1"/>
      <protection locked="0"/>
    </xf>
    <xf numFmtId="49" fontId="39" fillId="0" borderId="1" xfId="0" applyNumberFormat="1" applyFont="1" applyFill="1" applyBorder="1" applyAlignment="1" applyProtection="1">
      <alignment horizontal="left" vertical="top"/>
      <protection locked="0"/>
    </xf>
    <xf numFmtId="0" fontId="39" fillId="0" borderId="1" xfId="1" applyFont="1" applyFill="1" applyBorder="1" applyAlignment="1" applyProtection="1">
      <alignment horizontal="left" vertical="top" wrapText="1"/>
    </xf>
    <xf numFmtId="0" fontId="39" fillId="0" borderId="1" xfId="0" applyFont="1" applyFill="1" applyBorder="1" applyAlignment="1">
      <alignment horizontal="left" vertical="top"/>
    </xf>
    <xf numFmtId="0" fontId="39" fillId="0" borderId="1" xfId="0" applyNumberFormat="1" applyFont="1" applyFill="1" applyBorder="1" applyAlignment="1" applyProtection="1">
      <alignment horizontal="left" vertical="top"/>
      <protection locked="0"/>
    </xf>
    <xf numFmtId="0" fontId="39" fillId="0" borderId="1" xfId="0" applyNumberFormat="1" applyFont="1" applyFill="1" applyBorder="1" applyAlignment="1">
      <alignment horizontal="left" vertical="top"/>
    </xf>
    <xf numFmtId="0" fontId="39" fillId="0" borderId="1" xfId="0" applyFont="1" applyFill="1" applyBorder="1" applyAlignment="1" applyProtection="1">
      <alignment horizontal="left" vertical="top"/>
      <protection locked="0"/>
    </xf>
    <xf numFmtId="0" fontId="38" fillId="0" borderId="1" xfId="0" applyFont="1" applyFill="1" applyBorder="1" applyAlignment="1">
      <alignment horizontal="left" vertical="top" wrapText="1"/>
    </xf>
    <xf numFmtId="49" fontId="38" fillId="0" borderId="1" xfId="0" applyNumberFormat="1" applyFont="1" applyFill="1" applyBorder="1" applyAlignment="1">
      <alignment horizontal="left" vertical="top" wrapText="1"/>
    </xf>
    <xf numFmtId="2" fontId="39" fillId="0" borderId="1" xfId="2" applyNumberFormat="1" applyFont="1" applyFill="1" applyBorder="1" applyAlignment="1" applyProtection="1">
      <alignment horizontal="left" vertical="top" wrapText="1"/>
      <protection locked="0"/>
    </xf>
    <xf numFmtId="0" fontId="39" fillId="0" borderId="1" xfId="2" applyFont="1" applyFill="1" applyBorder="1" applyAlignment="1" applyProtection="1">
      <alignment horizontal="left" vertical="top" wrapText="1"/>
      <protection locked="0"/>
    </xf>
    <xf numFmtId="0" fontId="39" fillId="0" borderId="1" xfId="2" applyFont="1" applyFill="1" applyBorder="1" applyAlignment="1" applyProtection="1">
      <alignment horizontal="left" vertical="top"/>
      <protection locked="0"/>
    </xf>
    <xf numFmtId="14" fontId="39" fillId="0" borderId="1" xfId="3" applyNumberFormat="1" applyFont="1" applyFill="1" applyBorder="1" applyAlignment="1" applyProtection="1">
      <alignment horizontal="center" vertical="center"/>
      <protection locked="0"/>
    </xf>
    <xf numFmtId="4" fontId="38" fillId="0" borderId="1" xfId="2" applyNumberFormat="1" applyFont="1" applyFill="1" applyBorder="1" applyAlignment="1" applyProtection="1">
      <alignment horizontal="left" vertical="top" wrapText="1"/>
      <protection locked="0"/>
    </xf>
    <xf numFmtId="14" fontId="10" fillId="0" borderId="1" xfId="3" applyNumberFormat="1" applyFill="1" applyBorder="1" applyAlignment="1" applyProtection="1">
      <alignment horizontal="center" vertical="center"/>
      <protection locked="0"/>
    </xf>
    <xf numFmtId="49" fontId="23" fillId="0" borderId="1" xfId="2" applyNumberFormat="1" applyFont="1" applyFill="1" applyBorder="1" applyAlignment="1" applyProtection="1">
      <alignment horizontal="left" vertical="top" wrapText="1"/>
      <protection locked="0"/>
    </xf>
    <xf numFmtId="0" fontId="23" fillId="0" borderId="1" xfId="2" applyFont="1" applyFill="1" applyBorder="1" applyAlignment="1" applyProtection="1">
      <alignment horizontal="left" vertical="top" wrapText="1"/>
      <protection locked="0"/>
    </xf>
    <xf numFmtId="0" fontId="23" fillId="0" borderId="54" xfId="2" applyFont="1" applyFill="1" applyBorder="1" applyAlignment="1" applyProtection="1">
      <alignment horizontal="center" vertical="center" wrapText="1"/>
      <protection locked="0"/>
    </xf>
    <xf numFmtId="1" fontId="38" fillId="0" borderId="55" xfId="2" applyNumberFormat="1" applyFont="1" applyFill="1" applyBorder="1" applyAlignment="1" applyProtection="1">
      <alignment horizontal="left" vertical="top" wrapText="1"/>
      <protection locked="0"/>
    </xf>
    <xf numFmtId="167" fontId="37" fillId="0" borderId="56" xfId="16" applyNumberFormat="1" applyFont="1" applyFill="1" applyBorder="1" applyAlignment="1" applyProtection="1">
      <alignment horizontal="center" vertical="center"/>
      <protection locked="0"/>
    </xf>
    <xf numFmtId="0" fontId="18" fillId="0" borderId="57" xfId="0" applyFont="1" applyFill="1" applyBorder="1" applyAlignment="1">
      <alignment horizontal="left" vertical="center" wrapText="1"/>
    </xf>
    <xf numFmtId="0" fontId="18" fillId="0" borderId="57" xfId="0" applyFont="1" applyFill="1" applyBorder="1" applyAlignment="1">
      <alignment horizontal="center" vertical="center" wrapText="1"/>
    </xf>
    <xf numFmtId="49" fontId="18" fillId="0" borderId="57" xfId="0" applyNumberFormat="1" applyFont="1" applyFill="1" applyBorder="1" applyAlignment="1">
      <alignment horizontal="center" vertical="center" wrapText="1"/>
    </xf>
    <xf numFmtId="0" fontId="18" fillId="0" borderId="57" xfId="0" applyFont="1" applyFill="1" applyBorder="1" applyAlignment="1">
      <alignment horizontal="center" vertical="center"/>
    </xf>
    <xf numFmtId="4" fontId="18" fillId="0" borderId="57" xfId="0" applyNumberFormat="1" applyFont="1" applyFill="1" applyBorder="1" applyAlignment="1">
      <alignment horizontal="center" vertical="center"/>
    </xf>
    <xf numFmtId="49" fontId="16" fillId="0" borderId="57" xfId="0" applyNumberFormat="1" applyFont="1" applyFill="1" applyBorder="1" applyAlignment="1">
      <alignment horizontal="center" vertical="center" wrapText="1"/>
    </xf>
    <xf numFmtId="0" fontId="18" fillId="0" borderId="57" xfId="18" applyFont="1" applyFill="1" applyBorder="1" applyAlignment="1" applyProtection="1">
      <alignment vertical="center" wrapText="1"/>
      <protection locked="0"/>
    </xf>
    <xf numFmtId="14" fontId="20" fillId="2" borderId="0" xfId="9" applyNumberFormat="1" applyFont="1" applyFill="1" applyBorder="1" applyAlignment="1" applyProtection="1">
      <alignment horizontal="center" vertical="center"/>
    </xf>
    <xf numFmtId="0" fontId="18" fillId="2" borderId="0" xfId="9" applyFont="1" applyFill="1" applyBorder="1" applyAlignment="1" applyProtection="1">
      <alignment horizontal="left" vertical="center" wrapText="1"/>
      <protection locked="0"/>
    </xf>
    <xf numFmtId="0" fontId="28" fillId="4" borderId="9" xfId="9" applyFont="1" applyFill="1" applyBorder="1" applyAlignment="1" applyProtection="1">
      <alignment horizontal="center" vertical="center"/>
    </xf>
    <xf numFmtId="0" fontId="28" fillId="4" borderId="11" xfId="9" applyFont="1" applyFill="1" applyBorder="1" applyAlignment="1" applyProtection="1">
      <alignment horizontal="center" vertical="center"/>
    </xf>
    <xf numFmtId="0" fontId="28" fillId="4" borderId="10" xfId="9" applyFont="1" applyFill="1" applyBorder="1" applyAlignment="1" applyProtection="1">
      <alignment horizontal="center" vertical="center"/>
    </xf>
    <xf numFmtId="14" fontId="20" fillId="2" borderId="34" xfId="9" applyNumberFormat="1" applyFont="1" applyFill="1" applyBorder="1" applyAlignment="1" applyProtection="1">
      <alignment horizontal="center" vertical="center" wrapText="1"/>
    </xf>
    <xf numFmtId="14" fontId="20" fillId="2" borderId="0" xfId="9" applyNumberFormat="1" applyFont="1" applyFill="1" applyBorder="1" applyAlignment="1" applyProtection="1">
      <alignment horizontal="center" vertical="center" wrapText="1"/>
    </xf>
    <xf numFmtId="14" fontId="20" fillId="2" borderId="0" xfId="9" applyNumberFormat="1" applyFont="1" applyFill="1" applyBorder="1" applyAlignment="1" applyProtection="1">
      <alignment horizontal="left" vertical="center" wrapText="1"/>
    </xf>
    <xf numFmtId="14" fontId="16" fillId="0" borderId="0" xfId="1" applyNumberFormat="1" applyFont="1" applyFill="1" applyBorder="1" applyAlignment="1" applyProtection="1">
      <alignment horizontal="center" vertical="center"/>
    </xf>
    <xf numFmtId="0" fontId="16" fillId="0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center" vertical="center"/>
    </xf>
    <xf numFmtId="14" fontId="16" fillId="0" borderId="0" xfId="1" applyNumberFormat="1" applyFont="1" applyBorder="1" applyAlignment="1" applyProtection="1">
      <alignment horizontal="center" vertical="center"/>
    </xf>
    <xf numFmtId="0" fontId="16" fillId="0" borderId="0" xfId="1" applyFont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 wrapText="1"/>
    </xf>
    <xf numFmtId="14" fontId="20" fillId="2" borderId="0" xfId="21" applyNumberFormat="1" applyFont="1" applyFill="1" applyBorder="1" applyAlignment="1" applyProtection="1">
      <alignment horizontal="center" vertical="center"/>
    </xf>
    <xf numFmtId="0" fontId="21" fillId="5" borderId="0" xfId="0" applyFont="1" applyFill="1" applyAlignment="1" applyProtection="1">
      <alignment horizontal="left" vertical="center"/>
    </xf>
    <xf numFmtId="0" fontId="16" fillId="0" borderId="0" xfId="0" applyFont="1" applyAlignment="1" applyProtection="1">
      <alignment horizontal="left" vertical="top" wrapText="1"/>
      <protection locked="0"/>
    </xf>
    <xf numFmtId="14" fontId="20" fillId="2" borderId="0" xfId="21" applyNumberFormat="1" applyFont="1" applyFill="1" applyBorder="1" applyAlignment="1" applyProtection="1">
      <alignment horizontal="left" vertical="center" wrapText="1"/>
    </xf>
    <xf numFmtId="14" fontId="20" fillId="2" borderId="34" xfId="21" applyNumberFormat="1" applyFont="1" applyFill="1" applyBorder="1" applyAlignment="1" applyProtection="1">
      <alignment horizontal="center" vertical="center"/>
    </xf>
    <xf numFmtId="14" fontId="20" fillId="2" borderId="34" xfId="21" applyNumberFormat="1" applyFont="1" applyFill="1" applyBorder="1" applyAlignment="1" applyProtection="1">
      <alignment horizontal="center" vertical="center" wrapText="1"/>
    </xf>
    <xf numFmtId="14" fontId="20" fillId="2" borderId="0" xfId="21" applyNumberFormat="1" applyFont="1" applyFill="1" applyBorder="1" applyAlignment="1" applyProtection="1">
      <alignment horizontal="center" vertical="center" wrapText="1"/>
    </xf>
    <xf numFmtId="0" fontId="16" fillId="0" borderId="0" xfId="0" applyFont="1" applyAlignment="1" applyProtection="1">
      <alignment horizontal="center" vertical="center"/>
      <protection locked="0"/>
    </xf>
    <xf numFmtId="14" fontId="20" fillId="2" borderId="0" xfId="10" applyNumberFormat="1" applyFont="1" applyFill="1" applyBorder="1" applyAlignment="1" applyProtection="1">
      <alignment horizontal="center" vertical="center"/>
    </xf>
    <xf numFmtId="14" fontId="18" fillId="0" borderId="0" xfId="9" applyNumberFormat="1" applyFont="1" applyBorder="1" applyAlignment="1" applyProtection="1">
      <alignment horizontal="center" vertical="center"/>
      <protection locked="0"/>
    </xf>
    <xf numFmtId="14" fontId="18" fillId="0" borderId="38" xfId="9" applyNumberFormat="1" applyFont="1" applyBorder="1" applyAlignment="1" applyProtection="1">
      <alignment horizontal="center" vertical="center"/>
      <protection locked="0"/>
    </xf>
    <xf numFmtId="14" fontId="20" fillId="2" borderId="0" xfId="10" applyNumberFormat="1" applyFont="1" applyFill="1" applyBorder="1" applyAlignment="1" applyProtection="1">
      <alignment horizontal="left" vertical="center" wrapText="1"/>
    </xf>
    <xf numFmtId="14" fontId="20" fillId="2" borderId="34" xfId="10" applyNumberFormat="1" applyFont="1" applyFill="1" applyBorder="1" applyAlignment="1" applyProtection="1">
      <alignment horizontal="center" vertical="center"/>
    </xf>
    <xf numFmtId="14" fontId="20" fillId="2" borderId="34" xfId="10" applyNumberFormat="1" applyFont="1" applyFill="1" applyBorder="1" applyAlignment="1" applyProtection="1">
      <alignment horizontal="center" vertical="center" wrapText="1"/>
    </xf>
    <xf numFmtId="14" fontId="20" fillId="2" borderId="0" xfId="10" applyNumberFormat="1" applyFont="1" applyFill="1" applyBorder="1" applyAlignment="1" applyProtection="1">
      <alignment horizontal="center" vertical="center" wrapText="1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18" fillId="5" borderId="1" xfId="4" applyFont="1" applyFill="1" applyBorder="1" applyAlignment="1" applyProtection="1">
      <alignment horizontal="center" vertical="center" wrapText="1"/>
    </xf>
    <xf numFmtId="0" fontId="18" fillId="0" borderId="51" xfId="18" applyFont="1" applyFill="1" applyBorder="1" applyAlignment="1" applyProtection="1">
      <alignment horizontal="center" vertical="center" wrapText="1"/>
      <protection locked="0"/>
    </xf>
    <xf numFmtId="0" fontId="18" fillId="0" borderId="2" xfId="18" applyFont="1" applyFill="1" applyBorder="1" applyAlignment="1" applyProtection="1">
      <alignment horizontal="center" vertical="center" wrapText="1"/>
      <protection locked="0"/>
    </xf>
    <xf numFmtId="0" fontId="18" fillId="0" borderId="51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6" fillId="0" borderId="3" xfId="0" applyFont="1" applyBorder="1" applyAlignment="1" applyProtection="1">
      <alignment horizontal="center"/>
      <protection locked="0"/>
    </xf>
    <xf numFmtId="14" fontId="16" fillId="0" borderId="0" xfId="1" applyNumberFormat="1" applyFont="1" applyFill="1" applyBorder="1" applyAlignment="1" applyProtection="1">
      <alignment horizontal="left" vertical="center"/>
    </xf>
    <xf numFmtId="0" fontId="16" fillId="0" borderId="0" xfId="1" applyFont="1" applyFill="1" applyBorder="1" applyAlignment="1" applyProtection="1">
      <alignment horizontal="left" vertical="center"/>
    </xf>
    <xf numFmtId="0" fontId="18" fillId="0" borderId="51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49" fontId="18" fillId="0" borderId="51" xfId="0" applyNumberFormat="1" applyFont="1" applyFill="1" applyBorder="1" applyAlignment="1">
      <alignment horizontal="center" vertical="center" wrapText="1"/>
    </xf>
    <xf numFmtId="49" fontId="18" fillId="0" borderId="2" xfId="0" applyNumberFormat="1" applyFont="1" applyFill="1" applyBorder="1" applyAlignment="1">
      <alignment horizontal="center" vertical="center" wrapText="1"/>
    </xf>
    <xf numFmtId="0" fontId="18" fillId="0" borderId="5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51" xfId="17" applyFont="1" applyBorder="1" applyAlignment="1" applyProtection="1">
      <alignment horizontal="center" vertical="center" wrapText="1"/>
      <protection locked="0"/>
    </xf>
    <xf numFmtId="0" fontId="18" fillId="0" borderId="31" xfId="17" applyFont="1" applyBorder="1" applyAlignment="1" applyProtection="1">
      <alignment horizontal="center" vertical="center" wrapText="1"/>
      <protection locked="0"/>
    </xf>
    <xf numFmtId="0" fontId="18" fillId="0" borderId="2" xfId="17" applyFont="1" applyBorder="1" applyAlignment="1" applyProtection="1">
      <alignment horizontal="center" vertical="center" wrapText="1"/>
      <protection locked="0"/>
    </xf>
    <xf numFmtId="49" fontId="18" fillId="0" borderId="51" xfId="17" applyNumberFormat="1" applyFont="1" applyFill="1" applyBorder="1" applyAlignment="1" applyProtection="1">
      <alignment horizontal="center" vertical="center" wrapText="1"/>
      <protection locked="0"/>
    </xf>
    <xf numFmtId="49" fontId="18" fillId="0" borderId="31" xfId="17" applyNumberFormat="1" applyFont="1" applyFill="1" applyBorder="1" applyAlignment="1" applyProtection="1">
      <alignment horizontal="center" vertical="center" wrapText="1"/>
      <protection locked="0"/>
    </xf>
    <xf numFmtId="49" fontId="18" fillId="0" borderId="2" xfId="17" applyNumberFormat="1" applyFont="1" applyFill="1" applyBorder="1" applyAlignment="1" applyProtection="1">
      <alignment horizontal="center" vertical="center" wrapText="1"/>
      <protection locked="0"/>
    </xf>
    <xf numFmtId="0" fontId="18" fillId="0" borderId="51" xfId="17" applyFont="1" applyFill="1" applyBorder="1" applyAlignment="1" applyProtection="1">
      <alignment horizontal="center" vertical="center" wrapText="1"/>
      <protection locked="0"/>
    </xf>
    <xf numFmtId="0" fontId="18" fillId="0" borderId="31" xfId="17" applyFont="1" applyFill="1" applyBorder="1" applyAlignment="1" applyProtection="1">
      <alignment horizontal="center" vertical="center" wrapText="1"/>
      <protection locked="0"/>
    </xf>
    <xf numFmtId="0" fontId="18" fillId="0" borderId="2" xfId="17" applyFont="1" applyFill="1" applyBorder="1" applyAlignment="1" applyProtection="1">
      <alignment horizontal="center" vertical="center" wrapText="1"/>
      <protection locked="0"/>
    </xf>
    <xf numFmtId="0" fontId="18" fillId="0" borderId="51" xfId="17" applyNumberFormat="1" applyFont="1" applyBorder="1" applyAlignment="1" applyProtection="1">
      <alignment horizontal="center" vertical="center" wrapText="1"/>
      <protection locked="0"/>
    </xf>
    <xf numFmtId="0" fontId="18" fillId="0" borderId="51" xfId="17" applyFont="1" applyFill="1" applyBorder="1" applyAlignment="1" applyProtection="1">
      <alignment horizontal="left" vertical="center" wrapText="1"/>
      <protection locked="0"/>
    </xf>
    <xf numFmtId="0" fontId="18" fillId="0" borderId="2" xfId="17" applyFont="1" applyFill="1" applyBorder="1" applyAlignment="1" applyProtection="1">
      <alignment horizontal="left" vertical="center" wrapText="1"/>
      <protection locked="0"/>
    </xf>
    <xf numFmtId="0" fontId="18" fillId="0" borderId="33" xfId="17" applyFont="1" applyFill="1" applyBorder="1" applyAlignment="1" applyProtection="1">
      <alignment horizontal="center" vertical="center" wrapText="1"/>
      <protection locked="0"/>
    </xf>
    <xf numFmtId="0" fontId="18" fillId="0" borderId="33" xfId="17" applyFont="1" applyBorder="1" applyAlignment="1" applyProtection="1">
      <alignment horizontal="center" vertical="center" wrapText="1"/>
      <protection locked="0"/>
    </xf>
  </cellXfs>
  <cellStyles count="23">
    <cellStyle name="Normal" xfId="0" builtinId="0"/>
    <cellStyle name="Normal 2" xfId="2"/>
    <cellStyle name="Normal 3" xfId="3"/>
    <cellStyle name="Normal 4" xfId="4"/>
    <cellStyle name="Normal 4 2" xfId="17"/>
    <cellStyle name="Normal 4 2 2" xfId="18"/>
    <cellStyle name="Normal 5" xfId="5"/>
    <cellStyle name="Normal 5 2" xfId="6"/>
    <cellStyle name="Normal 5 2 2" xfId="7"/>
    <cellStyle name="Normal 5 2 2 2" xfId="14"/>
    <cellStyle name="Normal 5 2 2 2 2" xfId="16"/>
    <cellStyle name="Normal 5 2 3" xfId="8"/>
    <cellStyle name="Normal 5 2 3 2" xfId="11"/>
    <cellStyle name="Normal 5 2 3 2 2" xfId="22"/>
    <cellStyle name="Normal 5 2 3 3" xfId="20"/>
    <cellStyle name="Normal 5 3" xfId="9"/>
    <cellStyle name="Normal 5 3 2" xfId="10"/>
    <cellStyle name="Normal 5 3 2 2" xfId="21"/>
    <cellStyle name="Normal 5 3 3" xfId="15"/>
    <cellStyle name="Normal 6" xfId="12"/>
    <cellStyle name="Normal 7" xfId="13"/>
    <cellStyle name="Normal 8" xfId="19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41</xdr:row>
      <xdr:rowOff>180975</xdr:rowOff>
    </xdr:from>
    <xdr:to>
      <xdr:col>2</xdr:col>
      <xdr:colOff>545037</xdr:colOff>
      <xdr:row>41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84</xdr:row>
      <xdr:rowOff>171450</xdr:rowOff>
    </xdr:from>
    <xdr:to>
      <xdr:col>1</xdr:col>
      <xdr:colOff>1495425</xdr:colOff>
      <xdr:row>84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84</xdr:row>
      <xdr:rowOff>180975</xdr:rowOff>
    </xdr:from>
    <xdr:to>
      <xdr:col>2</xdr:col>
      <xdr:colOff>554556</xdr:colOff>
      <xdr:row>84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171450</xdr:rowOff>
    </xdr:from>
    <xdr:to>
      <xdr:col>1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75545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33</xdr:row>
      <xdr:rowOff>180975</xdr:rowOff>
    </xdr:from>
    <xdr:to>
      <xdr:col>2</xdr:col>
      <xdr:colOff>554556</xdr:colOff>
      <xdr:row>33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75641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31</xdr:row>
      <xdr:rowOff>171450</xdr:rowOff>
    </xdr:from>
    <xdr:to>
      <xdr:col>2</xdr:col>
      <xdr:colOff>1495425</xdr:colOff>
      <xdr:row>31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724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171450</xdr:rowOff>
    </xdr:from>
    <xdr:to>
      <xdr:col>1</xdr:col>
      <xdr:colOff>1495425</xdr:colOff>
      <xdr:row>32</xdr:row>
      <xdr:rowOff>171450</xdr:rowOff>
    </xdr:to>
    <xdr:cxnSp macro="">
      <xdr:nvCxnSpPr>
        <xdr:cNvPr id="2" name="Straight Connector 1"/>
        <xdr:cNvCxnSpPr/>
      </xdr:nvCxnSpPr>
      <xdr:spPr>
        <a:xfrm>
          <a:off x="714375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1069522</xdr:colOff>
      <xdr:row>33</xdr:row>
      <xdr:rowOff>4082</xdr:rowOff>
    </xdr:from>
    <xdr:to>
      <xdr:col>5</xdr:col>
      <xdr:colOff>110219</xdr:colOff>
      <xdr:row>33</xdr:row>
      <xdr:rowOff>4082</xdr:rowOff>
    </xdr:to>
    <xdr:cxnSp macro="">
      <xdr:nvCxnSpPr>
        <xdr:cNvPr id="3" name="Straight Connector 2"/>
        <xdr:cNvCxnSpPr/>
      </xdr:nvCxnSpPr>
      <xdr:spPr>
        <a:xfrm>
          <a:off x="4457701" y="8549368"/>
          <a:ext cx="26057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81</xdr:row>
      <xdr:rowOff>171450</xdr:rowOff>
    </xdr:from>
    <xdr:to>
      <xdr:col>1</xdr:col>
      <xdr:colOff>1318532</xdr:colOff>
      <xdr:row>81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81</xdr:row>
      <xdr:rowOff>180975</xdr:rowOff>
    </xdr:from>
    <xdr:to>
      <xdr:col>1</xdr:col>
      <xdr:colOff>4827200</xdr:colOff>
      <xdr:row>81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33</xdr:row>
      <xdr:rowOff>171450</xdr:rowOff>
    </xdr:from>
    <xdr:to>
      <xdr:col>2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171450</xdr:rowOff>
    </xdr:from>
    <xdr:to>
      <xdr:col>1</xdr:col>
      <xdr:colOff>1495425</xdr:colOff>
      <xdr:row>31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31</xdr:row>
      <xdr:rowOff>180975</xdr:rowOff>
    </xdr:from>
    <xdr:to>
      <xdr:col>6</xdr:col>
      <xdr:colOff>219075</xdr:colOff>
      <xdr:row>31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33</xdr:row>
      <xdr:rowOff>171450</xdr:rowOff>
    </xdr:from>
    <xdr:to>
      <xdr:col>2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33</xdr:row>
      <xdr:rowOff>152400</xdr:rowOff>
    </xdr:from>
    <xdr:to>
      <xdr:col>7</xdr:col>
      <xdr:colOff>9525</xdr:colOff>
      <xdr:row>33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171450</xdr:rowOff>
    </xdr:from>
    <xdr:to>
      <xdr:col>1</xdr:col>
      <xdr:colOff>1495425</xdr:colOff>
      <xdr:row>27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88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27</xdr:row>
      <xdr:rowOff>180975</xdr:rowOff>
    </xdr:from>
    <xdr:to>
      <xdr:col>2</xdr:col>
      <xdr:colOff>554556</xdr:colOff>
      <xdr:row>27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97625"/>
          <a:ext cx="25828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171450</xdr:rowOff>
    </xdr:from>
    <xdr:to>
      <xdr:col>1</xdr:col>
      <xdr:colOff>1495425</xdr:colOff>
      <xdr:row>25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915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25</xdr:row>
      <xdr:rowOff>180975</xdr:rowOff>
    </xdr:from>
    <xdr:to>
      <xdr:col>2</xdr:col>
      <xdr:colOff>554556</xdr:colOff>
      <xdr:row>25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924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1.08-21.08.2017w%20mpg.%20q.o.%20irakliiiiiiiiiii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 xml:space="preserve"> </v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4.5"/>
      <sheetName val="ფორმა N5"/>
      <sheetName val="ფორმა N5.1"/>
      <sheetName val="ფორმა 5.2"/>
      <sheetName val="ფორმა N5.3"/>
      <sheetName val="ფორმა 5.4"/>
      <sheetName val="ფორმა 5.5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Validation"/>
    </sheetNames>
    <sheetDataSet>
      <sheetData sheetId="0">
        <row r="4">
          <cell r="D4" t="str">
            <v>მ.პ.გ. ქართული ოცნება - დემოკრატიული საქართველო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4"/>
  <sheetViews>
    <sheetView showGridLines="0" view="pageBreakPreview" topLeftCell="A103" zoomScale="80" zoomScaleNormal="100" zoomScaleSheetLayoutView="80" workbookViewId="0">
      <selection activeCell="H114" sqref="H114"/>
    </sheetView>
  </sheetViews>
  <sheetFormatPr defaultRowHeight="15"/>
  <cols>
    <col min="1" max="1" width="6.28515625" style="291" bestFit="1" customWidth="1"/>
    <col min="2" max="2" width="13.140625" style="291" customWidth="1"/>
    <col min="3" max="3" width="17.85546875" style="291" customWidth="1"/>
    <col min="4" max="4" width="15.140625" style="291" customWidth="1"/>
    <col min="5" max="5" width="24.5703125" style="291" customWidth="1"/>
    <col min="6" max="6" width="19.140625" style="292" customWidth="1"/>
    <col min="7" max="7" width="25.7109375" style="292" customWidth="1"/>
    <col min="8" max="8" width="19.140625" style="292" customWidth="1"/>
    <col min="9" max="9" width="16.42578125" style="291" bestFit="1" customWidth="1"/>
    <col min="10" max="10" width="17.42578125" style="291" customWidth="1"/>
    <col min="11" max="11" width="13.140625" style="291" bestFit="1" customWidth="1"/>
    <col min="12" max="12" width="15.28515625" style="291" customWidth="1"/>
    <col min="13" max="16384" width="9.140625" style="291"/>
  </cols>
  <sheetData>
    <row r="1" spans="1:12" s="302" customFormat="1">
      <c r="A1" s="360" t="s">
        <v>307</v>
      </c>
      <c r="B1" s="345"/>
      <c r="C1" s="345"/>
      <c r="D1" s="345"/>
      <c r="E1" s="346"/>
      <c r="F1" s="340"/>
      <c r="G1" s="346"/>
      <c r="H1" s="359"/>
      <c r="I1" s="345"/>
      <c r="J1" s="346"/>
      <c r="K1" s="346"/>
      <c r="L1" s="358" t="s">
        <v>109</v>
      </c>
    </row>
    <row r="2" spans="1:12" s="302" customFormat="1">
      <c r="A2" s="357" t="s">
        <v>140</v>
      </c>
      <c r="B2" s="345"/>
      <c r="C2" s="345"/>
      <c r="D2" s="345"/>
      <c r="E2" s="346"/>
      <c r="F2" s="340"/>
      <c r="G2" s="346"/>
      <c r="H2" s="356"/>
      <c r="I2" s="345"/>
      <c r="J2" s="346"/>
      <c r="K2" s="346"/>
      <c r="L2" s="355" t="s">
        <v>999</v>
      </c>
    </row>
    <row r="3" spans="1:12" s="302" customFormat="1">
      <c r="A3" s="354"/>
      <c r="B3" s="345"/>
      <c r="C3" s="353"/>
      <c r="D3" s="352"/>
      <c r="E3" s="346"/>
      <c r="F3" s="351"/>
      <c r="G3" s="346"/>
      <c r="H3" s="346"/>
      <c r="I3" s="340"/>
      <c r="J3" s="345"/>
      <c r="K3" s="345"/>
      <c r="L3" s="344"/>
    </row>
    <row r="4" spans="1:12" s="302" customFormat="1">
      <c r="A4" s="386" t="s">
        <v>274</v>
      </c>
      <c r="B4" s="340"/>
      <c r="C4" s="340"/>
      <c r="D4" s="390" t="s">
        <v>513</v>
      </c>
      <c r="E4" s="378"/>
      <c r="F4" s="301"/>
      <c r="G4" s="294"/>
      <c r="H4" s="379"/>
      <c r="I4" s="378"/>
      <c r="J4" s="380"/>
      <c r="K4" s="294"/>
      <c r="L4" s="381"/>
    </row>
    <row r="5" spans="1:12" s="302" customFormat="1" ht="15.75" thickBot="1">
      <c r="A5" s="350"/>
      <c r="B5" s="346"/>
      <c r="C5" s="349"/>
      <c r="D5" s="348"/>
      <c r="E5" s="346"/>
      <c r="F5" s="347"/>
      <c r="G5" s="347"/>
      <c r="H5" s="347"/>
      <c r="I5" s="346"/>
      <c r="J5" s="345"/>
      <c r="K5" s="345"/>
      <c r="L5" s="344"/>
    </row>
    <row r="6" spans="1:12" ht="15.75" thickBot="1">
      <c r="A6" s="343"/>
      <c r="B6" s="342"/>
      <c r="C6" s="341"/>
      <c r="D6" s="341"/>
      <c r="E6" s="341"/>
      <c r="F6" s="340"/>
      <c r="G6" s="340"/>
      <c r="H6" s="340"/>
      <c r="I6" s="566" t="s">
        <v>475</v>
      </c>
      <c r="J6" s="567"/>
      <c r="K6" s="568"/>
      <c r="L6" s="339"/>
    </row>
    <row r="7" spans="1:12" s="327" customFormat="1" ht="51.75" thickBot="1">
      <c r="A7" s="338" t="s">
        <v>64</v>
      </c>
      <c r="B7" s="337" t="s">
        <v>141</v>
      </c>
      <c r="C7" s="337" t="s">
        <v>474</v>
      </c>
      <c r="D7" s="336" t="s">
        <v>280</v>
      </c>
      <c r="E7" s="335" t="s">
        <v>473</v>
      </c>
      <c r="F7" s="334" t="s">
        <v>472</v>
      </c>
      <c r="G7" s="333" t="s">
        <v>228</v>
      </c>
      <c r="H7" s="332" t="s">
        <v>225</v>
      </c>
      <c r="I7" s="331" t="s">
        <v>471</v>
      </c>
      <c r="J7" s="330" t="s">
        <v>277</v>
      </c>
      <c r="K7" s="329" t="s">
        <v>229</v>
      </c>
      <c r="L7" s="328" t="s">
        <v>230</v>
      </c>
    </row>
    <row r="8" spans="1:12" s="322" customFormat="1" ht="15.75" thickBot="1">
      <c r="A8" s="326">
        <v>1</v>
      </c>
      <c r="B8" s="437">
        <v>2</v>
      </c>
      <c r="C8" s="436">
        <v>3</v>
      </c>
      <c r="D8" s="436">
        <v>4</v>
      </c>
      <c r="E8" s="446">
        <v>5</v>
      </c>
      <c r="F8" s="437">
        <v>6</v>
      </c>
      <c r="G8" s="436">
        <v>7</v>
      </c>
      <c r="H8" s="437">
        <v>8</v>
      </c>
      <c r="I8" s="326">
        <v>9</v>
      </c>
      <c r="J8" s="325">
        <v>10</v>
      </c>
      <c r="K8" s="324">
        <v>11</v>
      </c>
      <c r="L8" s="323">
        <v>12</v>
      </c>
    </row>
    <row r="9" spans="1:12" ht="25.5">
      <c r="A9" s="321">
        <v>1</v>
      </c>
      <c r="B9" s="438" t="s">
        <v>1035</v>
      </c>
      <c r="C9" s="440" t="s">
        <v>950</v>
      </c>
      <c r="D9" s="438">
        <v>60000</v>
      </c>
      <c r="E9" s="438" t="s">
        <v>1036</v>
      </c>
      <c r="F9" s="438" t="s">
        <v>1037</v>
      </c>
      <c r="G9" s="438" t="s">
        <v>1038</v>
      </c>
      <c r="H9" s="438" t="s">
        <v>1039</v>
      </c>
      <c r="I9" s="442"/>
      <c r="J9" s="320"/>
      <c r="K9" s="319"/>
      <c r="L9" s="318"/>
    </row>
    <row r="10" spans="1:12" ht="25.5">
      <c r="A10" s="317">
        <v>2</v>
      </c>
      <c r="B10" s="438" t="s">
        <v>1035</v>
      </c>
      <c r="C10" s="440" t="s">
        <v>950</v>
      </c>
      <c r="D10" s="438">
        <v>4000</v>
      </c>
      <c r="E10" s="438" t="s">
        <v>1040</v>
      </c>
      <c r="F10" s="438" t="s">
        <v>1041</v>
      </c>
      <c r="G10" s="438" t="s">
        <v>1042</v>
      </c>
      <c r="H10" s="438" t="s">
        <v>951</v>
      </c>
      <c r="I10" s="443"/>
      <c r="J10" s="316"/>
      <c r="K10" s="315"/>
      <c r="L10" s="314"/>
    </row>
    <row r="11" spans="1:12" ht="25.5">
      <c r="A11" s="317">
        <v>3</v>
      </c>
      <c r="B11" s="438" t="s">
        <v>1035</v>
      </c>
      <c r="C11" s="440" t="s">
        <v>950</v>
      </c>
      <c r="D11" s="438">
        <v>4000</v>
      </c>
      <c r="E11" s="438" t="s">
        <v>1043</v>
      </c>
      <c r="F11" s="438" t="s">
        <v>1044</v>
      </c>
      <c r="G11" s="438" t="s">
        <v>1045</v>
      </c>
      <c r="H11" s="438" t="s">
        <v>951</v>
      </c>
      <c r="I11" s="443"/>
      <c r="J11" s="316"/>
      <c r="K11" s="315"/>
      <c r="L11" s="314"/>
    </row>
    <row r="12" spans="1:12" ht="25.5">
      <c r="A12" s="317">
        <v>4</v>
      </c>
      <c r="B12" s="438" t="s">
        <v>1035</v>
      </c>
      <c r="C12" s="440" t="s">
        <v>950</v>
      </c>
      <c r="D12" s="438">
        <v>5000</v>
      </c>
      <c r="E12" s="438" t="s">
        <v>1046</v>
      </c>
      <c r="F12" s="438" t="s">
        <v>1047</v>
      </c>
      <c r="G12" s="438" t="s">
        <v>1048</v>
      </c>
      <c r="H12" s="438" t="s">
        <v>951</v>
      </c>
      <c r="I12" s="443"/>
      <c r="J12" s="316"/>
      <c r="K12" s="315"/>
      <c r="L12" s="314"/>
    </row>
    <row r="13" spans="1:12" ht="25.5">
      <c r="A13" s="317">
        <v>5</v>
      </c>
      <c r="B13" s="438" t="s">
        <v>1049</v>
      </c>
      <c r="C13" s="440" t="s">
        <v>950</v>
      </c>
      <c r="D13" s="438">
        <v>60000</v>
      </c>
      <c r="E13" s="439" t="s">
        <v>1050</v>
      </c>
      <c r="F13" s="438" t="s">
        <v>1051</v>
      </c>
      <c r="G13" s="438" t="s">
        <v>1052</v>
      </c>
      <c r="H13" s="438" t="s">
        <v>951</v>
      </c>
      <c r="I13" s="443"/>
      <c r="J13" s="316"/>
      <c r="K13" s="315"/>
      <c r="L13" s="314"/>
    </row>
    <row r="14" spans="1:12" ht="25.5">
      <c r="A14" s="317">
        <v>6</v>
      </c>
      <c r="B14" s="438" t="s">
        <v>1053</v>
      </c>
      <c r="C14" s="440" t="s">
        <v>950</v>
      </c>
      <c r="D14" s="438">
        <v>10000</v>
      </c>
      <c r="E14" s="447" t="s">
        <v>1054</v>
      </c>
      <c r="F14" s="438" t="s">
        <v>1055</v>
      </c>
      <c r="G14" s="438" t="s">
        <v>1056</v>
      </c>
      <c r="H14" s="438" t="s">
        <v>951</v>
      </c>
      <c r="I14" s="443"/>
      <c r="J14" s="316"/>
      <c r="K14" s="315"/>
      <c r="L14" s="314"/>
    </row>
    <row r="15" spans="1:12" ht="25.5">
      <c r="A15" s="317">
        <v>7</v>
      </c>
      <c r="B15" s="438" t="s">
        <v>1053</v>
      </c>
      <c r="C15" s="440" t="s">
        <v>950</v>
      </c>
      <c r="D15" s="438">
        <v>20000</v>
      </c>
      <c r="E15" s="447" t="s">
        <v>1057</v>
      </c>
      <c r="F15" s="438" t="s">
        <v>1058</v>
      </c>
      <c r="G15" s="438" t="s">
        <v>1059</v>
      </c>
      <c r="H15" s="438" t="s">
        <v>951</v>
      </c>
      <c r="I15" s="443"/>
      <c r="J15" s="316"/>
      <c r="K15" s="315"/>
      <c r="L15" s="314"/>
    </row>
    <row r="16" spans="1:12" ht="25.5">
      <c r="A16" s="317">
        <v>8</v>
      </c>
      <c r="B16" s="438" t="s">
        <v>1053</v>
      </c>
      <c r="C16" s="440" t="s">
        <v>950</v>
      </c>
      <c r="D16" s="438">
        <v>60000</v>
      </c>
      <c r="E16" s="447" t="s">
        <v>1060</v>
      </c>
      <c r="F16" s="438" t="s">
        <v>1061</v>
      </c>
      <c r="G16" s="438" t="s">
        <v>1062</v>
      </c>
      <c r="H16" s="438" t="s">
        <v>951</v>
      </c>
      <c r="I16" s="443"/>
      <c r="J16" s="316"/>
      <c r="K16" s="315"/>
      <c r="L16" s="314"/>
    </row>
    <row r="17" spans="1:12" ht="25.5">
      <c r="A17" s="317">
        <v>9</v>
      </c>
      <c r="B17" s="438" t="s">
        <v>1053</v>
      </c>
      <c r="C17" s="440" t="s">
        <v>950</v>
      </c>
      <c r="D17" s="438">
        <v>15000</v>
      </c>
      <c r="E17" s="447" t="s">
        <v>1063</v>
      </c>
      <c r="F17" s="438" t="s">
        <v>1064</v>
      </c>
      <c r="G17" s="438" t="s">
        <v>1065</v>
      </c>
      <c r="H17" s="438" t="s">
        <v>951</v>
      </c>
      <c r="I17" s="443"/>
      <c r="J17" s="316"/>
      <c r="K17" s="315"/>
      <c r="L17" s="314"/>
    </row>
    <row r="18" spans="1:12" ht="25.5">
      <c r="A18" s="317">
        <v>10</v>
      </c>
      <c r="B18" s="438" t="s">
        <v>1066</v>
      </c>
      <c r="C18" s="440" t="s">
        <v>950</v>
      </c>
      <c r="D18" s="438">
        <v>25000</v>
      </c>
      <c r="E18" s="447" t="s">
        <v>1067</v>
      </c>
      <c r="F18" s="438" t="s">
        <v>1068</v>
      </c>
      <c r="G18" s="438" t="s">
        <v>1069</v>
      </c>
      <c r="H18" s="438" t="s">
        <v>951</v>
      </c>
      <c r="I18" s="443"/>
      <c r="J18" s="316"/>
      <c r="K18" s="315"/>
      <c r="L18" s="314"/>
    </row>
    <row r="19" spans="1:12" ht="25.5">
      <c r="A19" s="317">
        <v>11</v>
      </c>
      <c r="B19" s="438" t="s">
        <v>1066</v>
      </c>
      <c r="C19" s="440" t="s">
        <v>950</v>
      </c>
      <c r="D19" s="438">
        <v>25000</v>
      </c>
      <c r="E19" s="447" t="s">
        <v>1070</v>
      </c>
      <c r="F19" s="438" t="s">
        <v>1071</v>
      </c>
      <c r="G19" s="438" t="s">
        <v>1072</v>
      </c>
      <c r="H19" s="438" t="s">
        <v>951</v>
      </c>
      <c r="I19" s="443"/>
      <c r="J19" s="316"/>
      <c r="K19" s="315"/>
      <c r="L19" s="314"/>
    </row>
    <row r="20" spans="1:12" ht="25.5">
      <c r="A20" s="317">
        <v>12</v>
      </c>
      <c r="B20" s="438" t="s">
        <v>1066</v>
      </c>
      <c r="C20" s="440" t="s">
        <v>950</v>
      </c>
      <c r="D20" s="438">
        <v>60000</v>
      </c>
      <c r="E20" s="447" t="s">
        <v>1073</v>
      </c>
      <c r="F20" s="438" t="s">
        <v>1074</v>
      </c>
      <c r="G20" s="438" t="s">
        <v>1075</v>
      </c>
      <c r="H20" s="438" t="s">
        <v>951</v>
      </c>
      <c r="I20" s="443"/>
      <c r="J20" s="316"/>
      <c r="K20" s="315"/>
      <c r="L20" s="314"/>
    </row>
    <row r="21" spans="1:12" ht="25.5">
      <c r="A21" s="317">
        <v>13</v>
      </c>
      <c r="B21" s="438" t="s">
        <v>1066</v>
      </c>
      <c r="C21" s="440" t="s">
        <v>950</v>
      </c>
      <c r="D21" s="438">
        <v>10000</v>
      </c>
      <c r="E21" s="447" t="s">
        <v>1076</v>
      </c>
      <c r="F21" s="438" t="s">
        <v>1077</v>
      </c>
      <c r="G21" s="438" t="s">
        <v>1078</v>
      </c>
      <c r="H21" s="438" t="s">
        <v>951</v>
      </c>
      <c r="I21" s="443"/>
      <c r="J21" s="316"/>
      <c r="K21" s="315"/>
      <c r="L21" s="314"/>
    </row>
    <row r="22" spans="1:12" ht="25.5">
      <c r="A22" s="317">
        <v>14</v>
      </c>
      <c r="B22" s="438" t="s">
        <v>1066</v>
      </c>
      <c r="C22" s="440" t="s">
        <v>950</v>
      </c>
      <c r="D22" s="438">
        <v>15000</v>
      </c>
      <c r="E22" s="447" t="s">
        <v>1079</v>
      </c>
      <c r="F22" s="438" t="s">
        <v>1080</v>
      </c>
      <c r="G22" s="438" t="s">
        <v>1081</v>
      </c>
      <c r="H22" s="438" t="s">
        <v>951</v>
      </c>
      <c r="I22" s="443"/>
      <c r="J22" s="316"/>
      <c r="K22" s="315"/>
      <c r="L22" s="314"/>
    </row>
    <row r="23" spans="1:12" ht="25.5">
      <c r="A23" s="317">
        <v>15</v>
      </c>
      <c r="B23" s="438" t="s">
        <v>1066</v>
      </c>
      <c r="C23" s="440" t="s">
        <v>950</v>
      </c>
      <c r="D23" s="438">
        <v>20000</v>
      </c>
      <c r="E23" s="447" t="s">
        <v>1082</v>
      </c>
      <c r="F23" s="438" t="s">
        <v>1083</v>
      </c>
      <c r="G23" s="438" t="s">
        <v>1084</v>
      </c>
      <c r="H23" s="438" t="s">
        <v>951</v>
      </c>
      <c r="I23" s="443"/>
      <c r="J23" s="316"/>
      <c r="K23" s="315"/>
      <c r="L23" s="314"/>
    </row>
    <row r="24" spans="1:12" ht="25.5">
      <c r="A24" s="317">
        <v>16</v>
      </c>
      <c r="B24" s="438" t="s">
        <v>1066</v>
      </c>
      <c r="C24" s="440" t="s">
        <v>950</v>
      </c>
      <c r="D24" s="438">
        <v>60000</v>
      </c>
      <c r="E24" s="447" t="s">
        <v>1085</v>
      </c>
      <c r="F24" s="438" t="s">
        <v>1086</v>
      </c>
      <c r="G24" s="438" t="s">
        <v>1087</v>
      </c>
      <c r="H24" s="438" t="s">
        <v>1088</v>
      </c>
      <c r="I24" s="443"/>
      <c r="J24" s="316"/>
      <c r="K24" s="315"/>
      <c r="L24" s="314"/>
    </row>
    <row r="25" spans="1:12" ht="25.5">
      <c r="A25" s="317">
        <v>17</v>
      </c>
      <c r="B25" s="438" t="s">
        <v>1089</v>
      </c>
      <c r="C25" s="440" t="s">
        <v>950</v>
      </c>
      <c r="D25" s="438">
        <v>50000</v>
      </c>
      <c r="E25" s="447" t="s">
        <v>1090</v>
      </c>
      <c r="F25" s="438" t="s">
        <v>1091</v>
      </c>
      <c r="G25" s="438" t="s">
        <v>1092</v>
      </c>
      <c r="H25" s="438" t="s">
        <v>951</v>
      </c>
      <c r="I25" s="443"/>
      <c r="J25" s="316"/>
      <c r="K25" s="315"/>
      <c r="L25" s="314"/>
    </row>
    <row r="26" spans="1:12" ht="25.5">
      <c r="A26" s="317">
        <v>18</v>
      </c>
      <c r="B26" s="438" t="s">
        <v>1089</v>
      </c>
      <c r="C26" s="440" t="s">
        <v>950</v>
      </c>
      <c r="D26" s="438">
        <v>30000</v>
      </c>
      <c r="E26" s="447" t="s">
        <v>1093</v>
      </c>
      <c r="F26" s="438" t="s">
        <v>1094</v>
      </c>
      <c r="G26" s="438" t="s">
        <v>1095</v>
      </c>
      <c r="H26" s="438" t="s">
        <v>951</v>
      </c>
      <c r="I26" s="443"/>
      <c r="J26" s="316"/>
      <c r="K26" s="315"/>
      <c r="L26" s="314"/>
    </row>
    <row r="27" spans="1:12" ht="25.5">
      <c r="A27" s="317">
        <v>19</v>
      </c>
      <c r="B27" s="438" t="s">
        <v>1096</v>
      </c>
      <c r="C27" s="440" t="s">
        <v>950</v>
      </c>
      <c r="D27" s="438">
        <v>10000</v>
      </c>
      <c r="E27" s="447" t="s">
        <v>1097</v>
      </c>
      <c r="F27" s="438" t="s">
        <v>1098</v>
      </c>
      <c r="G27" s="438" t="s">
        <v>1099</v>
      </c>
      <c r="H27" s="438" t="s">
        <v>1088</v>
      </c>
      <c r="I27" s="443"/>
      <c r="J27" s="316"/>
      <c r="K27" s="315"/>
      <c r="L27" s="314"/>
    </row>
    <row r="28" spans="1:12" ht="25.5">
      <c r="A28" s="317">
        <v>20</v>
      </c>
      <c r="B28" s="438" t="s">
        <v>1096</v>
      </c>
      <c r="C28" s="440" t="s">
        <v>950</v>
      </c>
      <c r="D28" s="438">
        <v>10000</v>
      </c>
      <c r="E28" s="438" t="s">
        <v>1100</v>
      </c>
      <c r="F28" s="491" t="s">
        <v>1101</v>
      </c>
      <c r="G28" s="438" t="s">
        <v>1102</v>
      </c>
      <c r="H28" s="438" t="s">
        <v>951</v>
      </c>
      <c r="I28" s="443"/>
      <c r="J28" s="316"/>
      <c r="K28" s="315"/>
      <c r="L28" s="314"/>
    </row>
    <row r="29" spans="1:12" ht="25.5">
      <c r="A29" s="317">
        <v>21</v>
      </c>
      <c r="B29" s="438" t="s">
        <v>1096</v>
      </c>
      <c r="C29" s="440" t="s">
        <v>950</v>
      </c>
      <c r="D29" s="438">
        <v>5000</v>
      </c>
      <c r="E29" s="438" t="s">
        <v>1103</v>
      </c>
      <c r="F29" s="491" t="s">
        <v>1104</v>
      </c>
      <c r="G29" s="438" t="s">
        <v>1105</v>
      </c>
      <c r="H29" s="438" t="s">
        <v>1088</v>
      </c>
      <c r="I29" s="443"/>
      <c r="J29" s="316"/>
      <c r="K29" s="315"/>
      <c r="L29" s="314"/>
    </row>
    <row r="30" spans="1:12" ht="25.5">
      <c r="A30" s="317">
        <v>22</v>
      </c>
      <c r="B30" s="438" t="s">
        <v>1096</v>
      </c>
      <c r="C30" s="440" t="s">
        <v>950</v>
      </c>
      <c r="D30" s="438">
        <v>20000</v>
      </c>
      <c r="E30" s="447" t="s">
        <v>1106</v>
      </c>
      <c r="F30" s="438" t="s">
        <v>1107</v>
      </c>
      <c r="G30" s="438" t="s">
        <v>1108</v>
      </c>
      <c r="H30" s="438" t="s">
        <v>1088</v>
      </c>
      <c r="I30" s="443"/>
      <c r="J30" s="316"/>
      <c r="K30" s="315"/>
      <c r="L30" s="314"/>
    </row>
    <row r="31" spans="1:12" ht="25.5">
      <c r="A31" s="317">
        <v>23</v>
      </c>
      <c r="B31" s="438" t="s">
        <v>1096</v>
      </c>
      <c r="C31" s="440" t="s">
        <v>950</v>
      </c>
      <c r="D31" s="438">
        <v>30000</v>
      </c>
      <c r="E31" s="447" t="s">
        <v>1097</v>
      </c>
      <c r="F31" s="438" t="s">
        <v>1098</v>
      </c>
      <c r="G31" s="438" t="s">
        <v>1099</v>
      </c>
      <c r="H31" s="438" t="s">
        <v>1088</v>
      </c>
      <c r="I31" s="443"/>
      <c r="J31" s="316"/>
      <c r="K31" s="315"/>
      <c r="L31" s="314"/>
    </row>
    <row r="32" spans="1:12" ht="25.5">
      <c r="A32" s="317">
        <v>24</v>
      </c>
      <c r="B32" s="438" t="s">
        <v>1096</v>
      </c>
      <c r="C32" s="440" t="s">
        <v>950</v>
      </c>
      <c r="D32" s="438">
        <v>3000</v>
      </c>
      <c r="E32" s="447" t="s">
        <v>1109</v>
      </c>
      <c r="F32" s="438" t="s">
        <v>1110</v>
      </c>
      <c r="G32" s="438" t="s">
        <v>1111</v>
      </c>
      <c r="H32" s="438" t="s">
        <v>951</v>
      </c>
      <c r="I32" s="443"/>
      <c r="J32" s="316"/>
      <c r="K32" s="315"/>
      <c r="L32" s="314"/>
    </row>
    <row r="33" spans="1:12" ht="25.5">
      <c r="A33" s="317">
        <v>25</v>
      </c>
      <c r="B33" s="438" t="s">
        <v>1096</v>
      </c>
      <c r="C33" s="440" t="s">
        <v>950</v>
      </c>
      <c r="D33" s="438">
        <v>15000</v>
      </c>
      <c r="E33" s="447" t="s">
        <v>1112</v>
      </c>
      <c r="F33" s="438" t="s">
        <v>1113</v>
      </c>
      <c r="G33" s="438" t="s">
        <v>1114</v>
      </c>
      <c r="H33" s="438" t="s">
        <v>1115</v>
      </c>
      <c r="I33" s="443"/>
      <c r="J33" s="316"/>
      <c r="K33" s="315"/>
      <c r="L33" s="314"/>
    </row>
    <row r="34" spans="1:12" ht="25.5">
      <c r="A34" s="317">
        <v>26</v>
      </c>
      <c r="B34" s="438" t="s">
        <v>1096</v>
      </c>
      <c r="C34" s="440" t="s">
        <v>950</v>
      </c>
      <c r="D34" s="438">
        <v>15000</v>
      </c>
      <c r="E34" s="447" t="s">
        <v>1116</v>
      </c>
      <c r="F34" s="438" t="s">
        <v>1117</v>
      </c>
      <c r="G34" s="438" t="s">
        <v>1118</v>
      </c>
      <c r="H34" s="438" t="s">
        <v>1115</v>
      </c>
      <c r="I34" s="443"/>
      <c r="J34" s="316"/>
      <c r="K34" s="315"/>
      <c r="L34" s="314"/>
    </row>
    <row r="35" spans="1:12" ht="25.5">
      <c r="A35" s="317">
        <v>27</v>
      </c>
      <c r="B35" s="438" t="s">
        <v>1096</v>
      </c>
      <c r="C35" s="440" t="s">
        <v>950</v>
      </c>
      <c r="D35" s="438">
        <v>10000</v>
      </c>
      <c r="E35" s="447" t="s">
        <v>1119</v>
      </c>
      <c r="F35" s="438" t="s">
        <v>1120</v>
      </c>
      <c r="G35" s="438" t="s">
        <v>1121</v>
      </c>
      <c r="H35" s="438" t="s">
        <v>1039</v>
      </c>
      <c r="I35" s="443"/>
      <c r="J35" s="316"/>
      <c r="K35" s="315"/>
      <c r="L35" s="314"/>
    </row>
    <row r="36" spans="1:12" ht="25.5">
      <c r="A36" s="317">
        <v>28</v>
      </c>
      <c r="B36" s="438" t="s">
        <v>1096</v>
      </c>
      <c r="C36" s="440" t="s">
        <v>950</v>
      </c>
      <c r="D36" s="438">
        <v>50000</v>
      </c>
      <c r="E36" s="447" t="s">
        <v>1122</v>
      </c>
      <c r="F36" s="438" t="s">
        <v>1123</v>
      </c>
      <c r="G36" s="438" t="s">
        <v>1124</v>
      </c>
      <c r="H36" s="438" t="s">
        <v>1088</v>
      </c>
      <c r="I36" s="443"/>
      <c r="J36" s="316"/>
      <c r="K36" s="315"/>
      <c r="L36" s="314"/>
    </row>
    <row r="37" spans="1:12" ht="25.5">
      <c r="A37" s="317">
        <v>29</v>
      </c>
      <c r="B37" s="438" t="s">
        <v>1125</v>
      </c>
      <c r="C37" s="440" t="s">
        <v>950</v>
      </c>
      <c r="D37" s="438">
        <v>60000</v>
      </c>
      <c r="E37" s="447" t="s">
        <v>1126</v>
      </c>
      <c r="F37" s="438" t="s">
        <v>1127</v>
      </c>
      <c r="G37" s="438" t="s">
        <v>1128</v>
      </c>
      <c r="H37" s="438" t="s">
        <v>951</v>
      </c>
      <c r="I37" s="443"/>
      <c r="J37" s="316"/>
      <c r="K37" s="315"/>
      <c r="L37" s="314"/>
    </row>
    <row r="38" spans="1:12" ht="25.5">
      <c r="A38" s="317">
        <v>30</v>
      </c>
      <c r="B38" s="438" t="s">
        <v>1125</v>
      </c>
      <c r="C38" s="440" t="s">
        <v>950</v>
      </c>
      <c r="D38" s="438">
        <v>30000</v>
      </c>
      <c r="E38" s="447" t="s">
        <v>1129</v>
      </c>
      <c r="F38" s="438" t="s">
        <v>1130</v>
      </c>
      <c r="G38" s="438" t="s">
        <v>1131</v>
      </c>
      <c r="H38" s="438" t="s">
        <v>951</v>
      </c>
      <c r="I38" s="443"/>
      <c r="J38" s="316"/>
      <c r="K38" s="315"/>
      <c r="L38" s="314"/>
    </row>
    <row r="39" spans="1:12" ht="25.5">
      <c r="A39" s="317">
        <v>31</v>
      </c>
      <c r="B39" s="438" t="s">
        <v>1125</v>
      </c>
      <c r="C39" s="440" t="s">
        <v>950</v>
      </c>
      <c r="D39" s="438">
        <v>50000</v>
      </c>
      <c r="E39" s="447" t="s">
        <v>1132</v>
      </c>
      <c r="F39" s="438" t="s">
        <v>1133</v>
      </c>
      <c r="G39" s="438" t="s">
        <v>1134</v>
      </c>
      <c r="H39" s="438" t="s">
        <v>1088</v>
      </c>
      <c r="I39" s="443"/>
      <c r="J39" s="316"/>
      <c r="K39" s="315"/>
      <c r="L39" s="314"/>
    </row>
    <row r="40" spans="1:12" ht="25.5">
      <c r="A40" s="317">
        <v>32</v>
      </c>
      <c r="B40" s="438" t="s">
        <v>1135</v>
      </c>
      <c r="C40" s="440" t="s">
        <v>950</v>
      </c>
      <c r="D40" s="438">
        <v>10000</v>
      </c>
      <c r="E40" s="447" t="s">
        <v>1136</v>
      </c>
      <c r="F40" s="438" t="s">
        <v>1137</v>
      </c>
      <c r="G40" s="438" t="s">
        <v>1138</v>
      </c>
      <c r="H40" s="438" t="s">
        <v>951</v>
      </c>
      <c r="I40" s="443"/>
      <c r="J40" s="316"/>
      <c r="K40" s="315"/>
      <c r="L40" s="314"/>
    </row>
    <row r="41" spans="1:12" ht="25.5">
      <c r="A41" s="317">
        <v>33</v>
      </c>
      <c r="B41" s="438" t="s">
        <v>1135</v>
      </c>
      <c r="C41" s="440" t="s">
        <v>950</v>
      </c>
      <c r="D41" s="438">
        <v>60000</v>
      </c>
      <c r="E41" s="447" t="s">
        <v>1139</v>
      </c>
      <c r="F41" s="438" t="s">
        <v>1140</v>
      </c>
      <c r="G41" s="438" t="s">
        <v>1141</v>
      </c>
      <c r="H41" s="438" t="s">
        <v>1039</v>
      </c>
      <c r="I41" s="443"/>
      <c r="J41" s="316"/>
      <c r="K41" s="315"/>
      <c r="L41" s="314"/>
    </row>
    <row r="42" spans="1:12" ht="25.5">
      <c r="A42" s="317">
        <v>34</v>
      </c>
      <c r="B42" s="438" t="s">
        <v>1135</v>
      </c>
      <c r="C42" s="440" t="s">
        <v>950</v>
      </c>
      <c r="D42" s="438">
        <v>40000</v>
      </c>
      <c r="E42" s="447" t="s">
        <v>1142</v>
      </c>
      <c r="F42" s="438" t="s">
        <v>1143</v>
      </c>
      <c r="G42" s="438" t="s">
        <v>1144</v>
      </c>
      <c r="H42" s="438" t="s">
        <v>1039</v>
      </c>
      <c r="I42" s="443"/>
      <c r="J42" s="316"/>
      <c r="K42" s="315"/>
      <c r="L42" s="314"/>
    </row>
    <row r="43" spans="1:12" ht="25.5">
      <c r="A43" s="317">
        <v>35</v>
      </c>
      <c r="B43" s="438" t="s">
        <v>1135</v>
      </c>
      <c r="C43" s="440" t="s">
        <v>950</v>
      </c>
      <c r="D43" s="438">
        <v>10000</v>
      </c>
      <c r="E43" s="447" t="s">
        <v>1145</v>
      </c>
      <c r="F43" s="438" t="s">
        <v>1146</v>
      </c>
      <c r="G43" s="438" t="s">
        <v>1147</v>
      </c>
      <c r="H43" s="438" t="s">
        <v>951</v>
      </c>
      <c r="I43" s="443"/>
      <c r="J43" s="316"/>
      <c r="K43" s="315"/>
      <c r="L43" s="314"/>
    </row>
    <row r="44" spans="1:12" ht="25.5">
      <c r="A44" s="317">
        <v>36</v>
      </c>
      <c r="B44" s="438" t="s">
        <v>1135</v>
      </c>
      <c r="C44" s="440" t="s">
        <v>950</v>
      </c>
      <c r="D44" s="438">
        <v>5000</v>
      </c>
      <c r="E44" s="447" t="s">
        <v>1148</v>
      </c>
      <c r="F44" s="438" t="s">
        <v>1149</v>
      </c>
      <c r="G44" s="438" t="s">
        <v>1150</v>
      </c>
      <c r="H44" s="438" t="s">
        <v>951</v>
      </c>
      <c r="I44" s="443"/>
      <c r="J44" s="316"/>
      <c r="K44" s="315"/>
      <c r="L44" s="314"/>
    </row>
    <row r="45" spans="1:12" ht="25.5">
      <c r="A45" s="317">
        <v>37</v>
      </c>
      <c r="B45" s="438" t="s">
        <v>1135</v>
      </c>
      <c r="C45" s="440" t="s">
        <v>950</v>
      </c>
      <c r="D45" s="438">
        <v>10000</v>
      </c>
      <c r="E45" s="447" t="s">
        <v>1151</v>
      </c>
      <c r="F45" s="438" t="s">
        <v>1152</v>
      </c>
      <c r="G45" s="438" t="s">
        <v>1153</v>
      </c>
      <c r="H45" s="438" t="s">
        <v>1039</v>
      </c>
      <c r="I45" s="443"/>
      <c r="J45" s="316"/>
      <c r="K45" s="315"/>
      <c r="L45" s="314"/>
    </row>
    <row r="46" spans="1:12" ht="25.5">
      <c r="A46" s="317">
        <v>38</v>
      </c>
      <c r="B46" s="438" t="s">
        <v>1154</v>
      </c>
      <c r="C46" s="440" t="s">
        <v>950</v>
      </c>
      <c r="D46" s="438">
        <v>15000</v>
      </c>
      <c r="E46" s="447" t="s">
        <v>1155</v>
      </c>
      <c r="F46" s="438" t="s">
        <v>1156</v>
      </c>
      <c r="G46" s="438" t="s">
        <v>1157</v>
      </c>
      <c r="H46" s="438" t="s">
        <v>951</v>
      </c>
      <c r="I46" s="443"/>
      <c r="J46" s="316"/>
      <c r="K46" s="315"/>
      <c r="L46" s="314"/>
    </row>
    <row r="47" spans="1:12" ht="25.5">
      <c r="A47" s="317">
        <v>39</v>
      </c>
      <c r="B47" s="438" t="s">
        <v>1154</v>
      </c>
      <c r="C47" s="440" t="s">
        <v>950</v>
      </c>
      <c r="D47" s="438">
        <v>37000</v>
      </c>
      <c r="E47" s="447" t="s">
        <v>1158</v>
      </c>
      <c r="F47" s="438" t="s">
        <v>1159</v>
      </c>
      <c r="G47" s="438" t="s">
        <v>1160</v>
      </c>
      <c r="H47" s="438" t="s">
        <v>951</v>
      </c>
      <c r="I47" s="443"/>
      <c r="J47" s="316"/>
      <c r="K47" s="315"/>
      <c r="L47" s="314"/>
    </row>
    <row r="48" spans="1:12" ht="25.5">
      <c r="A48" s="317">
        <v>40</v>
      </c>
      <c r="B48" s="438" t="s">
        <v>1154</v>
      </c>
      <c r="C48" s="440" t="s">
        <v>950</v>
      </c>
      <c r="D48" s="438">
        <v>22000</v>
      </c>
      <c r="E48" s="447" t="s">
        <v>1161</v>
      </c>
      <c r="F48" s="438" t="s">
        <v>1162</v>
      </c>
      <c r="G48" s="438" t="s">
        <v>1163</v>
      </c>
      <c r="H48" s="438" t="s">
        <v>951</v>
      </c>
      <c r="I48" s="443"/>
      <c r="J48" s="316"/>
      <c r="K48" s="315"/>
      <c r="L48" s="314"/>
    </row>
    <row r="49" spans="1:12" ht="25.5">
      <c r="A49" s="317">
        <v>41</v>
      </c>
      <c r="B49" s="438" t="s">
        <v>1154</v>
      </c>
      <c r="C49" s="440" t="s">
        <v>950</v>
      </c>
      <c r="D49" s="438">
        <v>60000</v>
      </c>
      <c r="E49" s="447" t="s">
        <v>1164</v>
      </c>
      <c r="F49" s="438" t="s">
        <v>1165</v>
      </c>
      <c r="G49" s="438" t="s">
        <v>1166</v>
      </c>
      <c r="H49" s="438" t="s">
        <v>951</v>
      </c>
      <c r="I49" s="443"/>
      <c r="J49" s="316"/>
      <c r="K49" s="315"/>
      <c r="L49" s="314"/>
    </row>
    <row r="50" spans="1:12" ht="25.5">
      <c r="A50" s="317">
        <v>42</v>
      </c>
      <c r="B50" s="438" t="s">
        <v>1154</v>
      </c>
      <c r="C50" s="440" t="s">
        <v>950</v>
      </c>
      <c r="D50" s="438">
        <v>10000</v>
      </c>
      <c r="E50" s="447" t="s">
        <v>1167</v>
      </c>
      <c r="F50" s="438" t="s">
        <v>1168</v>
      </c>
      <c r="G50" s="438" t="s">
        <v>1169</v>
      </c>
      <c r="H50" s="438" t="s">
        <v>951</v>
      </c>
      <c r="I50" s="443"/>
      <c r="J50" s="316"/>
      <c r="K50" s="315"/>
      <c r="L50" s="314"/>
    </row>
    <row r="51" spans="1:12" ht="25.5">
      <c r="A51" s="317">
        <v>43</v>
      </c>
      <c r="B51" s="438" t="s">
        <v>1154</v>
      </c>
      <c r="C51" s="440" t="s">
        <v>950</v>
      </c>
      <c r="D51" s="438">
        <v>60000</v>
      </c>
      <c r="E51" s="447" t="s">
        <v>1170</v>
      </c>
      <c r="F51" s="438" t="s">
        <v>1171</v>
      </c>
      <c r="G51" s="438" t="s">
        <v>1172</v>
      </c>
      <c r="H51" s="438" t="s">
        <v>951</v>
      </c>
      <c r="I51" s="443"/>
      <c r="J51" s="316"/>
      <c r="K51" s="315"/>
      <c r="L51" s="314"/>
    </row>
    <row r="52" spans="1:12" ht="25.5">
      <c r="A52" s="317">
        <v>44</v>
      </c>
      <c r="B52" s="438" t="s">
        <v>1154</v>
      </c>
      <c r="C52" s="440" t="s">
        <v>950</v>
      </c>
      <c r="D52" s="438">
        <v>20000</v>
      </c>
      <c r="E52" s="447" t="s">
        <v>1173</v>
      </c>
      <c r="F52" s="438" t="s">
        <v>1174</v>
      </c>
      <c r="G52" s="438" t="s">
        <v>1175</v>
      </c>
      <c r="H52" s="438" t="s">
        <v>951</v>
      </c>
      <c r="I52" s="443"/>
      <c r="J52" s="316"/>
      <c r="K52" s="315"/>
      <c r="L52" s="314"/>
    </row>
    <row r="53" spans="1:12" ht="25.5">
      <c r="A53" s="317">
        <v>45</v>
      </c>
      <c r="B53" s="438" t="s">
        <v>1176</v>
      </c>
      <c r="C53" s="440" t="s">
        <v>950</v>
      </c>
      <c r="D53" s="438">
        <v>10000</v>
      </c>
      <c r="E53" s="447" t="s">
        <v>1177</v>
      </c>
      <c r="F53" s="438" t="s">
        <v>1178</v>
      </c>
      <c r="G53" s="438" t="s">
        <v>1179</v>
      </c>
      <c r="H53" s="438" t="s">
        <v>951</v>
      </c>
      <c r="I53" s="443"/>
      <c r="J53" s="316"/>
      <c r="K53" s="315"/>
      <c r="L53" s="314"/>
    </row>
    <row r="54" spans="1:12" ht="25.5">
      <c r="A54" s="317">
        <v>46</v>
      </c>
      <c r="B54" s="438" t="s">
        <v>1176</v>
      </c>
      <c r="C54" s="440" t="s">
        <v>950</v>
      </c>
      <c r="D54" s="438">
        <v>30000</v>
      </c>
      <c r="E54" s="447" t="s">
        <v>1180</v>
      </c>
      <c r="F54" s="438" t="s">
        <v>1181</v>
      </c>
      <c r="G54" s="438" t="s">
        <v>1182</v>
      </c>
      <c r="H54" s="438" t="s">
        <v>1183</v>
      </c>
      <c r="I54" s="443"/>
      <c r="J54" s="316"/>
      <c r="K54" s="315"/>
      <c r="L54" s="314"/>
    </row>
    <row r="55" spans="1:12" ht="25.5">
      <c r="A55" s="317">
        <v>47</v>
      </c>
      <c r="B55" s="438" t="s">
        <v>1176</v>
      </c>
      <c r="C55" s="440" t="s">
        <v>950</v>
      </c>
      <c r="D55" s="438">
        <v>20000</v>
      </c>
      <c r="E55" s="447" t="s">
        <v>1184</v>
      </c>
      <c r="F55" s="438" t="s">
        <v>1185</v>
      </c>
      <c r="G55" s="438" t="s">
        <v>1186</v>
      </c>
      <c r="H55" s="438" t="s">
        <v>951</v>
      </c>
      <c r="I55" s="443"/>
      <c r="J55" s="316"/>
      <c r="K55" s="315"/>
      <c r="L55" s="314"/>
    </row>
    <row r="56" spans="1:12" ht="25.5">
      <c r="A56" s="317">
        <v>48</v>
      </c>
      <c r="B56" s="438" t="s">
        <v>1176</v>
      </c>
      <c r="C56" s="440" t="s">
        <v>950</v>
      </c>
      <c r="D56" s="438">
        <v>50000</v>
      </c>
      <c r="E56" s="447" t="s">
        <v>1187</v>
      </c>
      <c r="F56" s="438" t="s">
        <v>1188</v>
      </c>
      <c r="G56" s="438" t="s">
        <v>1189</v>
      </c>
      <c r="H56" s="438" t="s">
        <v>1039</v>
      </c>
      <c r="I56" s="443"/>
      <c r="J56" s="316"/>
      <c r="K56" s="315"/>
      <c r="L56" s="314"/>
    </row>
    <row r="57" spans="1:12" ht="25.5">
      <c r="A57" s="317">
        <v>49</v>
      </c>
      <c r="B57" s="438" t="s">
        <v>1190</v>
      </c>
      <c r="C57" s="440" t="s">
        <v>950</v>
      </c>
      <c r="D57" s="438">
        <v>5000</v>
      </c>
      <c r="E57" s="447" t="s">
        <v>1191</v>
      </c>
      <c r="F57" s="438" t="s">
        <v>1192</v>
      </c>
      <c r="G57" s="438" t="s">
        <v>1193</v>
      </c>
      <c r="H57" s="438" t="s">
        <v>951</v>
      </c>
      <c r="I57" s="443"/>
      <c r="J57" s="316"/>
      <c r="K57" s="315"/>
      <c r="L57" s="314"/>
    </row>
    <row r="58" spans="1:12" ht="25.5">
      <c r="A58" s="317">
        <v>50</v>
      </c>
      <c r="B58" s="438" t="s">
        <v>1190</v>
      </c>
      <c r="C58" s="440" t="s">
        <v>950</v>
      </c>
      <c r="D58" s="438">
        <v>30000</v>
      </c>
      <c r="E58" s="447" t="s">
        <v>1194</v>
      </c>
      <c r="F58" s="438" t="s">
        <v>1195</v>
      </c>
      <c r="G58" s="438" t="s">
        <v>1196</v>
      </c>
      <c r="H58" s="438" t="s">
        <v>1039</v>
      </c>
      <c r="I58" s="443"/>
      <c r="J58" s="316"/>
      <c r="K58" s="315"/>
      <c r="L58" s="314"/>
    </row>
    <row r="59" spans="1:12" ht="25.5">
      <c r="A59" s="317">
        <v>51</v>
      </c>
      <c r="B59" s="438" t="s">
        <v>1190</v>
      </c>
      <c r="C59" s="440" t="s">
        <v>950</v>
      </c>
      <c r="D59" s="438">
        <v>10000</v>
      </c>
      <c r="E59" s="447" t="s">
        <v>1197</v>
      </c>
      <c r="F59" s="438" t="s">
        <v>1198</v>
      </c>
      <c r="G59" s="438" t="s">
        <v>1199</v>
      </c>
      <c r="H59" s="438" t="s">
        <v>1183</v>
      </c>
      <c r="I59" s="443"/>
      <c r="J59" s="316"/>
      <c r="K59" s="315"/>
      <c r="L59" s="314"/>
    </row>
    <row r="60" spans="1:12" ht="25.5">
      <c r="A60" s="317">
        <v>52</v>
      </c>
      <c r="B60" s="438" t="s">
        <v>1190</v>
      </c>
      <c r="C60" s="440" t="s">
        <v>950</v>
      </c>
      <c r="D60" s="438">
        <v>3000</v>
      </c>
      <c r="E60" s="447" t="s">
        <v>1200</v>
      </c>
      <c r="F60" s="438" t="s">
        <v>1201</v>
      </c>
      <c r="G60" s="438" t="s">
        <v>1202</v>
      </c>
      <c r="H60" s="438" t="s">
        <v>951</v>
      </c>
      <c r="I60" s="443"/>
      <c r="J60" s="316"/>
      <c r="K60" s="315"/>
      <c r="L60" s="314"/>
    </row>
    <row r="61" spans="1:12" ht="25.5">
      <c r="A61" s="317">
        <v>53</v>
      </c>
      <c r="B61" s="438" t="s">
        <v>1190</v>
      </c>
      <c r="C61" s="440" t="s">
        <v>950</v>
      </c>
      <c r="D61" s="438">
        <v>4000</v>
      </c>
      <c r="E61" s="447" t="s">
        <v>1203</v>
      </c>
      <c r="F61" s="438" t="s">
        <v>1204</v>
      </c>
      <c r="G61" s="438" t="s">
        <v>1205</v>
      </c>
      <c r="H61" s="438" t="s">
        <v>951</v>
      </c>
      <c r="I61" s="443"/>
      <c r="J61" s="316"/>
      <c r="K61" s="315"/>
      <c r="L61" s="314"/>
    </row>
    <row r="62" spans="1:12" ht="25.5">
      <c r="A62" s="317">
        <v>54</v>
      </c>
      <c r="B62" s="438" t="s">
        <v>1190</v>
      </c>
      <c r="C62" s="440" t="s">
        <v>950</v>
      </c>
      <c r="D62" s="438">
        <v>3000</v>
      </c>
      <c r="E62" s="447" t="s">
        <v>1206</v>
      </c>
      <c r="F62" s="438" t="s">
        <v>1207</v>
      </c>
      <c r="G62" s="438" t="s">
        <v>1208</v>
      </c>
      <c r="H62" s="438" t="s">
        <v>951</v>
      </c>
      <c r="I62" s="443"/>
      <c r="J62" s="316"/>
      <c r="K62" s="315"/>
      <c r="L62" s="314"/>
    </row>
    <row r="63" spans="1:12" ht="25.5">
      <c r="A63" s="317">
        <v>55</v>
      </c>
      <c r="B63" s="438" t="s">
        <v>1190</v>
      </c>
      <c r="C63" s="440" t="s">
        <v>950</v>
      </c>
      <c r="D63" s="438">
        <v>5000</v>
      </c>
      <c r="E63" s="447" t="s">
        <v>1209</v>
      </c>
      <c r="F63" s="438" t="s">
        <v>1210</v>
      </c>
      <c r="G63" s="438" t="s">
        <v>1211</v>
      </c>
      <c r="H63" s="438" t="s">
        <v>951</v>
      </c>
      <c r="I63" s="443"/>
      <c r="J63" s="316"/>
      <c r="K63" s="315"/>
      <c r="L63" s="314"/>
    </row>
    <row r="64" spans="1:12" ht="25.5">
      <c r="A64" s="317">
        <v>56</v>
      </c>
      <c r="B64" s="438" t="s">
        <v>1190</v>
      </c>
      <c r="C64" s="440" t="s">
        <v>950</v>
      </c>
      <c r="D64" s="438">
        <v>50000</v>
      </c>
      <c r="E64" s="438" t="s">
        <v>1212</v>
      </c>
      <c r="F64" s="491" t="s">
        <v>1213</v>
      </c>
      <c r="G64" s="438" t="s">
        <v>1214</v>
      </c>
      <c r="H64" s="438" t="s">
        <v>951</v>
      </c>
      <c r="I64" s="443"/>
      <c r="J64" s="316"/>
      <c r="K64" s="315"/>
      <c r="L64" s="314"/>
    </row>
    <row r="65" spans="1:12" ht="38.25">
      <c r="A65" s="317">
        <v>57</v>
      </c>
      <c r="B65" s="438" t="s">
        <v>1215</v>
      </c>
      <c r="C65" s="440" t="s">
        <v>950</v>
      </c>
      <c r="D65" s="438">
        <v>50000</v>
      </c>
      <c r="E65" s="438" t="s">
        <v>1216</v>
      </c>
      <c r="F65" s="491" t="s">
        <v>1217</v>
      </c>
      <c r="G65" s="438" t="s">
        <v>1218</v>
      </c>
      <c r="H65" s="449" t="s">
        <v>951</v>
      </c>
      <c r="I65" s="443"/>
      <c r="J65" s="316"/>
      <c r="K65" s="315"/>
      <c r="L65" s="314"/>
    </row>
    <row r="66" spans="1:12" ht="51">
      <c r="A66" s="317">
        <v>58</v>
      </c>
      <c r="B66" s="438" t="s">
        <v>1215</v>
      </c>
      <c r="C66" s="440" t="s">
        <v>950</v>
      </c>
      <c r="D66" s="438">
        <v>30000</v>
      </c>
      <c r="E66" s="438" t="s">
        <v>1219</v>
      </c>
      <c r="F66" s="491" t="s">
        <v>1220</v>
      </c>
      <c r="G66" s="438" t="s">
        <v>1221</v>
      </c>
      <c r="H66" s="449" t="s">
        <v>1039</v>
      </c>
      <c r="I66" s="443"/>
      <c r="J66" s="316"/>
      <c r="K66" s="315"/>
      <c r="L66" s="314"/>
    </row>
    <row r="67" spans="1:12" ht="38.25">
      <c r="A67" s="317">
        <v>59</v>
      </c>
      <c r="B67" s="438" t="s">
        <v>1215</v>
      </c>
      <c r="C67" s="440" t="s">
        <v>950</v>
      </c>
      <c r="D67" s="438">
        <v>50000</v>
      </c>
      <c r="E67" s="438" t="s">
        <v>1222</v>
      </c>
      <c r="F67" s="491" t="s">
        <v>1223</v>
      </c>
      <c r="G67" s="438" t="s">
        <v>1224</v>
      </c>
      <c r="H67" s="449" t="s">
        <v>1088</v>
      </c>
      <c r="I67" s="443"/>
      <c r="J67" s="316"/>
      <c r="K67" s="315"/>
      <c r="L67" s="314"/>
    </row>
    <row r="68" spans="1:12" ht="25.5">
      <c r="A68" s="317">
        <v>60</v>
      </c>
      <c r="B68" s="438" t="s">
        <v>1215</v>
      </c>
      <c r="C68" s="440" t="s">
        <v>950</v>
      </c>
      <c r="D68" s="438">
        <v>10000</v>
      </c>
      <c r="E68" s="438" t="s">
        <v>1225</v>
      </c>
      <c r="F68" s="491" t="s">
        <v>1226</v>
      </c>
      <c r="G68" s="438" t="s">
        <v>1227</v>
      </c>
      <c r="H68" s="438" t="s">
        <v>951</v>
      </c>
      <c r="I68" s="443"/>
      <c r="J68" s="316"/>
      <c r="K68" s="315"/>
      <c r="L68" s="314"/>
    </row>
    <row r="69" spans="1:12" ht="25.5">
      <c r="A69" s="317">
        <v>61</v>
      </c>
      <c r="B69" s="438" t="s">
        <v>1215</v>
      </c>
      <c r="C69" s="440" t="s">
        <v>950</v>
      </c>
      <c r="D69" s="438">
        <v>5000</v>
      </c>
      <c r="E69" s="438" t="s">
        <v>1228</v>
      </c>
      <c r="F69" s="438" t="s">
        <v>1229</v>
      </c>
      <c r="G69" s="438" t="s">
        <v>1230</v>
      </c>
      <c r="H69" s="438" t="s">
        <v>1088</v>
      </c>
      <c r="I69" s="443"/>
      <c r="J69" s="316"/>
      <c r="K69" s="315"/>
      <c r="L69" s="314"/>
    </row>
    <row r="70" spans="1:12" ht="25.5">
      <c r="A70" s="317">
        <v>62</v>
      </c>
      <c r="B70" s="438" t="s">
        <v>1215</v>
      </c>
      <c r="C70" s="440" t="s">
        <v>950</v>
      </c>
      <c r="D70" s="438">
        <v>30000</v>
      </c>
      <c r="E70" s="438" t="s">
        <v>1231</v>
      </c>
      <c r="F70" s="438" t="s">
        <v>1232</v>
      </c>
      <c r="G70" s="438" t="s">
        <v>1233</v>
      </c>
      <c r="H70" s="438" t="s">
        <v>1088</v>
      </c>
      <c r="I70" s="443"/>
      <c r="J70" s="316"/>
      <c r="K70" s="315"/>
      <c r="L70" s="314"/>
    </row>
    <row r="71" spans="1:12" ht="25.5">
      <c r="A71" s="317">
        <v>63</v>
      </c>
      <c r="B71" s="438" t="s">
        <v>1215</v>
      </c>
      <c r="C71" s="440" t="s">
        <v>950</v>
      </c>
      <c r="D71" s="438">
        <v>60000</v>
      </c>
      <c r="E71" s="438" t="s">
        <v>1234</v>
      </c>
      <c r="F71" s="438" t="s">
        <v>1235</v>
      </c>
      <c r="G71" s="438" t="s">
        <v>1236</v>
      </c>
      <c r="H71" s="438" t="s">
        <v>1088</v>
      </c>
      <c r="I71" s="443"/>
      <c r="J71" s="316"/>
      <c r="K71" s="315"/>
      <c r="L71" s="314"/>
    </row>
    <row r="72" spans="1:12" ht="25.5">
      <c r="A72" s="317">
        <v>64</v>
      </c>
      <c r="B72" s="438" t="s">
        <v>1237</v>
      </c>
      <c r="C72" s="440" t="s">
        <v>950</v>
      </c>
      <c r="D72" s="438">
        <v>10000</v>
      </c>
      <c r="E72" s="438" t="s">
        <v>1238</v>
      </c>
      <c r="F72" s="438" t="s">
        <v>1239</v>
      </c>
      <c r="G72" s="438" t="s">
        <v>1240</v>
      </c>
      <c r="H72" s="438" t="s">
        <v>1088</v>
      </c>
      <c r="I72" s="443"/>
      <c r="J72" s="316"/>
      <c r="K72" s="315"/>
      <c r="L72" s="314"/>
    </row>
    <row r="73" spans="1:12" ht="25.5">
      <c r="A73" s="317">
        <v>65</v>
      </c>
      <c r="B73" s="438" t="s">
        <v>1237</v>
      </c>
      <c r="C73" s="440" t="s">
        <v>950</v>
      </c>
      <c r="D73" s="438">
        <v>15000</v>
      </c>
      <c r="E73" s="438" t="s">
        <v>1241</v>
      </c>
      <c r="F73" s="438" t="s">
        <v>1242</v>
      </c>
      <c r="G73" s="438" t="s">
        <v>1243</v>
      </c>
      <c r="H73" s="438" t="s">
        <v>1088</v>
      </c>
      <c r="I73" s="443"/>
      <c r="J73" s="316"/>
      <c r="K73" s="315"/>
      <c r="L73" s="314"/>
    </row>
    <row r="74" spans="1:12" ht="25.5">
      <c r="A74" s="317">
        <v>66</v>
      </c>
      <c r="B74" s="438" t="s">
        <v>1237</v>
      </c>
      <c r="C74" s="440" t="s">
        <v>950</v>
      </c>
      <c r="D74" s="438">
        <v>10000</v>
      </c>
      <c r="E74" s="438" t="s">
        <v>1244</v>
      </c>
      <c r="F74" s="438" t="s">
        <v>1245</v>
      </c>
      <c r="G74" s="438" t="s">
        <v>1246</v>
      </c>
      <c r="H74" s="438" t="s">
        <v>1088</v>
      </c>
      <c r="I74" s="443"/>
      <c r="J74" s="316"/>
      <c r="K74" s="315"/>
      <c r="L74" s="314"/>
    </row>
    <row r="75" spans="1:12" ht="25.5">
      <c r="A75" s="317">
        <v>67</v>
      </c>
      <c r="B75" s="438" t="s">
        <v>1237</v>
      </c>
      <c r="C75" s="440" t="s">
        <v>950</v>
      </c>
      <c r="D75" s="438">
        <v>40000</v>
      </c>
      <c r="E75" s="438" t="s">
        <v>1247</v>
      </c>
      <c r="F75" s="438" t="s">
        <v>1248</v>
      </c>
      <c r="G75" s="438" t="s">
        <v>1249</v>
      </c>
      <c r="H75" s="438" t="s">
        <v>1039</v>
      </c>
      <c r="I75" s="443"/>
      <c r="J75" s="316"/>
      <c r="K75" s="315"/>
      <c r="L75" s="314"/>
    </row>
    <row r="76" spans="1:12" ht="25.5">
      <c r="A76" s="317">
        <v>68</v>
      </c>
      <c r="B76" s="438" t="s">
        <v>1237</v>
      </c>
      <c r="C76" s="440" t="s">
        <v>950</v>
      </c>
      <c r="D76" s="438">
        <v>50000</v>
      </c>
      <c r="E76" s="438" t="s">
        <v>1250</v>
      </c>
      <c r="F76" s="438" t="s">
        <v>1251</v>
      </c>
      <c r="G76" s="438" t="s">
        <v>1252</v>
      </c>
      <c r="H76" s="438" t="s">
        <v>951</v>
      </c>
      <c r="I76" s="443"/>
      <c r="J76" s="316"/>
      <c r="K76" s="315"/>
      <c r="L76" s="314"/>
    </row>
    <row r="77" spans="1:12" ht="25.5">
      <c r="A77" s="317">
        <v>69</v>
      </c>
      <c r="B77" s="438" t="s">
        <v>1237</v>
      </c>
      <c r="C77" s="440" t="s">
        <v>950</v>
      </c>
      <c r="D77" s="438">
        <v>10000</v>
      </c>
      <c r="E77" s="438" t="s">
        <v>1253</v>
      </c>
      <c r="F77" s="438" t="s">
        <v>1254</v>
      </c>
      <c r="G77" s="438" t="s">
        <v>1255</v>
      </c>
      <c r="H77" s="438" t="s">
        <v>951</v>
      </c>
      <c r="I77" s="443"/>
      <c r="J77" s="316"/>
      <c r="K77" s="315"/>
      <c r="L77" s="314"/>
    </row>
    <row r="78" spans="1:12" ht="25.5">
      <c r="A78" s="317">
        <v>70</v>
      </c>
      <c r="B78" s="438" t="s">
        <v>1237</v>
      </c>
      <c r="C78" s="440" t="s">
        <v>950</v>
      </c>
      <c r="D78" s="438">
        <v>5000</v>
      </c>
      <c r="E78" s="438" t="s">
        <v>1256</v>
      </c>
      <c r="F78" s="438" t="s">
        <v>1257</v>
      </c>
      <c r="G78" s="438" t="s">
        <v>1258</v>
      </c>
      <c r="H78" s="438" t="s">
        <v>1088</v>
      </c>
      <c r="I78" s="443"/>
      <c r="J78" s="316"/>
      <c r="K78" s="315"/>
      <c r="L78" s="314"/>
    </row>
    <row r="79" spans="1:12" ht="25.5">
      <c r="A79" s="317">
        <v>71</v>
      </c>
      <c r="B79" s="438" t="s">
        <v>1237</v>
      </c>
      <c r="C79" s="440" t="s">
        <v>950</v>
      </c>
      <c r="D79" s="438">
        <v>5000</v>
      </c>
      <c r="E79" s="438" t="s">
        <v>1259</v>
      </c>
      <c r="F79" s="438" t="s">
        <v>1260</v>
      </c>
      <c r="G79" s="438" t="s">
        <v>1261</v>
      </c>
      <c r="H79" s="438" t="s">
        <v>1088</v>
      </c>
      <c r="I79" s="443"/>
      <c r="J79" s="316"/>
      <c r="K79" s="315"/>
      <c r="L79" s="314"/>
    </row>
    <row r="80" spans="1:12" ht="25.5">
      <c r="A80" s="317">
        <v>72</v>
      </c>
      <c r="B80" s="438" t="s">
        <v>1237</v>
      </c>
      <c r="C80" s="440" t="s">
        <v>950</v>
      </c>
      <c r="D80" s="438">
        <v>5000</v>
      </c>
      <c r="E80" s="438" t="s">
        <v>1262</v>
      </c>
      <c r="F80" s="438" t="s">
        <v>1263</v>
      </c>
      <c r="G80" s="438" t="s">
        <v>1264</v>
      </c>
      <c r="H80" s="438" t="s">
        <v>1088</v>
      </c>
      <c r="I80" s="443"/>
      <c r="J80" s="316"/>
      <c r="K80" s="315"/>
      <c r="L80" s="314"/>
    </row>
    <row r="81" spans="1:12" ht="25.5">
      <c r="A81" s="317">
        <v>73</v>
      </c>
      <c r="B81" s="438" t="s">
        <v>1237</v>
      </c>
      <c r="C81" s="440" t="s">
        <v>950</v>
      </c>
      <c r="D81" s="438">
        <v>5000</v>
      </c>
      <c r="E81" s="438" t="s">
        <v>1265</v>
      </c>
      <c r="F81" s="438" t="s">
        <v>1266</v>
      </c>
      <c r="G81" s="438" t="s">
        <v>1267</v>
      </c>
      <c r="H81" s="438" t="s">
        <v>1088</v>
      </c>
      <c r="I81" s="443"/>
      <c r="J81" s="316"/>
      <c r="K81" s="315"/>
      <c r="L81" s="314"/>
    </row>
    <row r="82" spans="1:12" ht="25.5">
      <c r="A82" s="317">
        <v>74</v>
      </c>
      <c r="B82" s="438" t="s">
        <v>1237</v>
      </c>
      <c r="C82" s="440" t="s">
        <v>950</v>
      </c>
      <c r="D82" s="438">
        <v>5000</v>
      </c>
      <c r="E82" s="438" t="s">
        <v>1268</v>
      </c>
      <c r="F82" s="438" t="s">
        <v>1269</v>
      </c>
      <c r="G82" s="438" t="s">
        <v>1270</v>
      </c>
      <c r="H82" s="438" t="s">
        <v>1115</v>
      </c>
      <c r="I82" s="443"/>
      <c r="J82" s="316"/>
      <c r="K82" s="315"/>
      <c r="L82" s="314"/>
    </row>
    <row r="83" spans="1:12" ht="25.5">
      <c r="A83" s="317">
        <v>75</v>
      </c>
      <c r="B83" s="438" t="s">
        <v>1237</v>
      </c>
      <c r="C83" s="440" t="s">
        <v>950</v>
      </c>
      <c r="D83" s="438">
        <v>5000</v>
      </c>
      <c r="E83" s="438" t="s">
        <v>1271</v>
      </c>
      <c r="F83" s="438" t="s">
        <v>1272</v>
      </c>
      <c r="G83" s="438" t="s">
        <v>1273</v>
      </c>
      <c r="H83" s="438" t="s">
        <v>1115</v>
      </c>
      <c r="I83" s="443"/>
      <c r="J83" s="316"/>
      <c r="K83" s="315"/>
      <c r="L83" s="314"/>
    </row>
    <row r="84" spans="1:12" ht="25.5">
      <c r="A84" s="317">
        <v>76</v>
      </c>
      <c r="B84" s="438" t="s">
        <v>1237</v>
      </c>
      <c r="C84" s="440" t="s">
        <v>950</v>
      </c>
      <c r="D84" s="438">
        <v>5000</v>
      </c>
      <c r="E84" s="438" t="s">
        <v>1274</v>
      </c>
      <c r="F84" s="438" t="s">
        <v>1275</v>
      </c>
      <c r="G84" s="438" t="s">
        <v>1276</v>
      </c>
      <c r="H84" s="438" t="s">
        <v>1115</v>
      </c>
      <c r="I84" s="443"/>
      <c r="J84" s="316"/>
      <c r="K84" s="315"/>
      <c r="L84" s="314"/>
    </row>
    <row r="85" spans="1:12" ht="25.5">
      <c r="A85" s="317">
        <v>77</v>
      </c>
      <c r="B85" s="438" t="s">
        <v>1237</v>
      </c>
      <c r="C85" s="440" t="s">
        <v>950</v>
      </c>
      <c r="D85" s="438">
        <v>5000</v>
      </c>
      <c r="E85" s="438" t="s">
        <v>1277</v>
      </c>
      <c r="F85" s="438" t="s">
        <v>1278</v>
      </c>
      <c r="G85" s="438" t="s">
        <v>1279</v>
      </c>
      <c r="H85" s="438" t="s">
        <v>1115</v>
      </c>
      <c r="I85" s="443"/>
      <c r="J85" s="316"/>
      <c r="K85" s="315"/>
      <c r="L85" s="314"/>
    </row>
    <row r="86" spans="1:12" ht="25.5">
      <c r="A86" s="317">
        <v>78</v>
      </c>
      <c r="B86" s="438" t="s">
        <v>1237</v>
      </c>
      <c r="C86" s="440" t="s">
        <v>950</v>
      </c>
      <c r="D86" s="438">
        <v>5000</v>
      </c>
      <c r="E86" s="438" t="s">
        <v>1280</v>
      </c>
      <c r="F86" s="438" t="s">
        <v>1281</v>
      </c>
      <c r="G86" s="438" t="s">
        <v>1282</v>
      </c>
      <c r="H86" s="438" t="s">
        <v>1088</v>
      </c>
      <c r="I86" s="443"/>
      <c r="J86" s="316"/>
      <c r="K86" s="315"/>
      <c r="L86" s="314"/>
    </row>
    <row r="87" spans="1:12" ht="25.5">
      <c r="A87" s="317">
        <v>79</v>
      </c>
      <c r="B87" s="438" t="s">
        <v>1237</v>
      </c>
      <c r="C87" s="440" t="s">
        <v>950</v>
      </c>
      <c r="D87" s="438">
        <v>10000</v>
      </c>
      <c r="E87" s="438" t="s">
        <v>1283</v>
      </c>
      <c r="F87" s="438" t="s">
        <v>1284</v>
      </c>
      <c r="G87" s="438" t="s">
        <v>1285</v>
      </c>
      <c r="H87" s="438" t="s">
        <v>1039</v>
      </c>
      <c r="I87" s="443"/>
      <c r="J87" s="316"/>
      <c r="K87" s="315"/>
      <c r="L87" s="314"/>
    </row>
    <row r="88" spans="1:12" ht="25.5">
      <c r="A88" s="317">
        <v>80</v>
      </c>
      <c r="B88" s="438" t="s">
        <v>1049</v>
      </c>
      <c r="C88" s="440" t="s">
        <v>950</v>
      </c>
      <c r="D88" s="438">
        <v>50000</v>
      </c>
      <c r="E88" s="438" t="s">
        <v>1286</v>
      </c>
      <c r="F88" s="448" t="s">
        <v>1287</v>
      </c>
      <c r="G88" s="438" t="s">
        <v>1288</v>
      </c>
      <c r="H88" s="438" t="s">
        <v>1088</v>
      </c>
      <c r="I88" s="443"/>
      <c r="J88" s="316"/>
      <c r="K88" s="315"/>
      <c r="L88" s="314"/>
    </row>
    <row r="89" spans="1:12" ht="25.5">
      <c r="A89" s="317">
        <v>81</v>
      </c>
      <c r="B89" s="438" t="s">
        <v>1049</v>
      </c>
      <c r="C89" s="440" t="s">
        <v>950</v>
      </c>
      <c r="D89" s="438">
        <v>100000</v>
      </c>
      <c r="E89" s="438" t="s">
        <v>1289</v>
      </c>
      <c r="F89" s="448" t="s">
        <v>1290</v>
      </c>
      <c r="G89" s="438" t="s">
        <v>1291</v>
      </c>
      <c r="H89" s="438" t="s">
        <v>1039</v>
      </c>
      <c r="I89" s="443"/>
      <c r="J89" s="316"/>
      <c r="K89" s="315"/>
      <c r="L89" s="314"/>
    </row>
    <row r="90" spans="1:12" ht="25.5">
      <c r="A90" s="317">
        <v>82</v>
      </c>
      <c r="B90" s="438" t="s">
        <v>1049</v>
      </c>
      <c r="C90" s="440" t="s">
        <v>950</v>
      </c>
      <c r="D90" s="438">
        <v>100000</v>
      </c>
      <c r="E90" s="438" t="s">
        <v>1292</v>
      </c>
      <c r="F90" s="448" t="s">
        <v>1293</v>
      </c>
      <c r="G90" s="438" t="s">
        <v>1294</v>
      </c>
      <c r="H90" s="438" t="s">
        <v>1088</v>
      </c>
      <c r="I90" s="443"/>
      <c r="J90" s="316"/>
      <c r="K90" s="315"/>
      <c r="L90" s="314"/>
    </row>
    <row r="91" spans="1:12" ht="25.5">
      <c r="A91" s="317">
        <v>83</v>
      </c>
      <c r="B91" s="438" t="s">
        <v>1053</v>
      </c>
      <c r="C91" s="440" t="s">
        <v>950</v>
      </c>
      <c r="D91" s="438">
        <v>110000</v>
      </c>
      <c r="E91" s="438" t="s">
        <v>1295</v>
      </c>
      <c r="F91" s="448" t="s">
        <v>1296</v>
      </c>
      <c r="G91" s="438" t="s">
        <v>1297</v>
      </c>
      <c r="H91" s="438" t="s">
        <v>1088</v>
      </c>
      <c r="I91" s="443"/>
      <c r="J91" s="316"/>
      <c r="K91" s="315"/>
      <c r="L91" s="314"/>
    </row>
    <row r="92" spans="1:12" ht="25.5">
      <c r="A92" s="317">
        <v>84</v>
      </c>
      <c r="B92" s="438" t="s">
        <v>1125</v>
      </c>
      <c r="C92" s="440" t="s">
        <v>950</v>
      </c>
      <c r="D92" s="438">
        <v>100000</v>
      </c>
      <c r="E92" s="438" t="s">
        <v>1298</v>
      </c>
      <c r="F92" s="448" t="s">
        <v>1299</v>
      </c>
      <c r="G92" s="438" t="s">
        <v>1300</v>
      </c>
      <c r="H92" s="438" t="s">
        <v>1088</v>
      </c>
      <c r="I92" s="443"/>
      <c r="J92" s="316"/>
      <c r="K92" s="315"/>
      <c r="L92" s="314"/>
    </row>
    <row r="93" spans="1:12" ht="25.5">
      <c r="A93" s="317">
        <v>85</v>
      </c>
      <c r="B93" s="438" t="s">
        <v>1125</v>
      </c>
      <c r="C93" s="440" t="s">
        <v>950</v>
      </c>
      <c r="D93" s="438">
        <v>50000</v>
      </c>
      <c r="E93" s="438" t="s">
        <v>1301</v>
      </c>
      <c r="F93" s="448" t="s">
        <v>1287</v>
      </c>
      <c r="G93" s="438" t="s">
        <v>1288</v>
      </c>
      <c r="H93" s="438" t="s">
        <v>1088</v>
      </c>
      <c r="I93" s="443"/>
      <c r="J93" s="316"/>
      <c r="K93" s="315"/>
      <c r="L93" s="314"/>
    </row>
    <row r="94" spans="1:12" ht="25.5">
      <c r="A94" s="317">
        <v>86</v>
      </c>
      <c r="B94" s="438" t="s">
        <v>1125</v>
      </c>
      <c r="C94" s="440" t="s">
        <v>950</v>
      </c>
      <c r="D94" s="438">
        <v>120000</v>
      </c>
      <c r="E94" s="438" t="s">
        <v>1302</v>
      </c>
      <c r="F94" s="448" t="s">
        <v>1303</v>
      </c>
      <c r="G94" s="438" t="s">
        <v>1304</v>
      </c>
      <c r="H94" s="438" t="s">
        <v>1088</v>
      </c>
      <c r="I94" s="443"/>
      <c r="J94" s="316"/>
      <c r="K94" s="315"/>
      <c r="L94" s="314"/>
    </row>
    <row r="95" spans="1:12" ht="25.5">
      <c r="A95" s="317">
        <v>87</v>
      </c>
      <c r="B95" s="438" t="s">
        <v>1135</v>
      </c>
      <c r="C95" s="440" t="s">
        <v>950</v>
      </c>
      <c r="D95" s="438">
        <v>30000</v>
      </c>
      <c r="E95" s="438" t="s">
        <v>1305</v>
      </c>
      <c r="F95" s="448" t="s">
        <v>1306</v>
      </c>
      <c r="G95" s="438" t="s">
        <v>1307</v>
      </c>
      <c r="H95" s="438" t="s">
        <v>1039</v>
      </c>
      <c r="I95" s="443"/>
      <c r="J95" s="316"/>
      <c r="K95" s="315"/>
      <c r="L95" s="314"/>
    </row>
    <row r="96" spans="1:12" ht="25.5">
      <c r="A96" s="317">
        <v>88</v>
      </c>
      <c r="B96" s="438" t="s">
        <v>1176</v>
      </c>
      <c r="C96" s="440" t="s">
        <v>950</v>
      </c>
      <c r="D96" s="438">
        <v>60000</v>
      </c>
      <c r="E96" s="438" t="s">
        <v>1308</v>
      </c>
      <c r="F96" s="448" t="s">
        <v>1309</v>
      </c>
      <c r="G96" s="438" t="s">
        <v>1310</v>
      </c>
      <c r="H96" s="438" t="s">
        <v>1088</v>
      </c>
      <c r="I96" s="443"/>
      <c r="J96" s="316"/>
      <c r="K96" s="315"/>
      <c r="L96" s="314"/>
    </row>
    <row r="97" spans="1:12" ht="25.5">
      <c r="A97" s="317">
        <v>89</v>
      </c>
      <c r="B97" s="438" t="s">
        <v>1176</v>
      </c>
      <c r="C97" s="440" t="s">
        <v>950</v>
      </c>
      <c r="D97" s="438">
        <v>50000</v>
      </c>
      <c r="E97" s="438" t="s">
        <v>1311</v>
      </c>
      <c r="F97" s="448" t="s">
        <v>1312</v>
      </c>
      <c r="G97" s="438" t="s">
        <v>1313</v>
      </c>
      <c r="H97" s="438" t="s">
        <v>1115</v>
      </c>
      <c r="I97" s="443"/>
      <c r="J97" s="316"/>
      <c r="K97" s="315"/>
      <c r="L97" s="314"/>
    </row>
    <row r="98" spans="1:12" ht="25.5">
      <c r="A98" s="317">
        <v>90</v>
      </c>
      <c r="B98" s="438" t="s">
        <v>1176</v>
      </c>
      <c r="C98" s="440" t="s">
        <v>950</v>
      </c>
      <c r="D98" s="438">
        <v>40000</v>
      </c>
      <c r="E98" s="438" t="s">
        <v>1314</v>
      </c>
      <c r="F98" s="448" t="s">
        <v>1315</v>
      </c>
      <c r="G98" s="438" t="s">
        <v>1316</v>
      </c>
      <c r="H98" s="438" t="s">
        <v>951</v>
      </c>
      <c r="I98" s="443"/>
      <c r="J98" s="316"/>
      <c r="K98" s="315"/>
      <c r="L98" s="314"/>
    </row>
    <row r="99" spans="1:12" ht="25.5">
      <c r="A99" s="317">
        <v>91</v>
      </c>
      <c r="B99" s="438" t="s">
        <v>1190</v>
      </c>
      <c r="C99" s="440" t="s">
        <v>950</v>
      </c>
      <c r="D99" s="438">
        <v>100000</v>
      </c>
      <c r="E99" s="438" t="s">
        <v>1317</v>
      </c>
      <c r="F99" s="448" t="s">
        <v>1318</v>
      </c>
      <c r="G99" s="438" t="s">
        <v>1319</v>
      </c>
      <c r="H99" s="438" t="s">
        <v>1039</v>
      </c>
      <c r="I99" s="443"/>
      <c r="J99" s="316"/>
      <c r="K99" s="315"/>
      <c r="L99" s="314"/>
    </row>
    <row r="100" spans="1:12" ht="25.5">
      <c r="A100" s="317">
        <v>92</v>
      </c>
      <c r="B100" s="438" t="s">
        <v>1190</v>
      </c>
      <c r="C100" s="440" t="s">
        <v>950</v>
      </c>
      <c r="D100" s="438">
        <v>15000</v>
      </c>
      <c r="E100" s="438" t="s">
        <v>1320</v>
      </c>
      <c r="F100" s="448" t="s">
        <v>1321</v>
      </c>
      <c r="G100" s="438" t="s">
        <v>1322</v>
      </c>
      <c r="H100" s="438" t="s">
        <v>1039</v>
      </c>
      <c r="I100" s="443"/>
      <c r="J100" s="316"/>
      <c r="K100" s="315"/>
      <c r="L100" s="314"/>
    </row>
    <row r="101" spans="1:12" ht="25.5">
      <c r="A101" s="317">
        <v>93</v>
      </c>
      <c r="B101" s="438" t="s">
        <v>1237</v>
      </c>
      <c r="C101" s="440" t="s">
        <v>950</v>
      </c>
      <c r="D101" s="438">
        <v>30000</v>
      </c>
      <c r="E101" s="438" t="s">
        <v>1323</v>
      </c>
      <c r="F101" s="448" t="s">
        <v>1324</v>
      </c>
      <c r="G101" s="438" t="s">
        <v>1325</v>
      </c>
      <c r="H101" s="438" t="s">
        <v>1088</v>
      </c>
      <c r="I101" s="443"/>
      <c r="J101" s="316"/>
      <c r="K101" s="315"/>
      <c r="L101" s="314"/>
    </row>
    <row r="102" spans="1:12" ht="25.5">
      <c r="A102" s="317">
        <v>94</v>
      </c>
      <c r="B102" s="438" t="s">
        <v>1326</v>
      </c>
      <c r="C102" s="440" t="s">
        <v>950</v>
      </c>
      <c r="D102" s="438">
        <v>30000</v>
      </c>
      <c r="E102" s="438" t="s">
        <v>1327</v>
      </c>
      <c r="F102" s="491" t="s">
        <v>1328</v>
      </c>
      <c r="G102" s="438" t="s">
        <v>1329</v>
      </c>
      <c r="H102" s="438" t="s">
        <v>951</v>
      </c>
      <c r="I102" s="443"/>
      <c r="J102" s="316"/>
      <c r="K102" s="315"/>
      <c r="L102" s="314"/>
    </row>
    <row r="103" spans="1:12" ht="25.5">
      <c r="A103" s="317">
        <v>95</v>
      </c>
      <c r="B103" s="438" t="s">
        <v>1326</v>
      </c>
      <c r="C103" s="440" t="s">
        <v>950</v>
      </c>
      <c r="D103" s="438">
        <v>20000</v>
      </c>
      <c r="E103" s="438" t="s">
        <v>1330</v>
      </c>
      <c r="F103" s="438" t="s">
        <v>1331</v>
      </c>
      <c r="G103" s="438" t="s">
        <v>1332</v>
      </c>
      <c r="H103" s="438" t="s">
        <v>951</v>
      </c>
      <c r="I103" s="443"/>
      <c r="J103" s="316"/>
      <c r="K103" s="315"/>
      <c r="L103" s="314"/>
    </row>
    <row r="104" spans="1:12" ht="25.5">
      <c r="A104" s="317">
        <v>96</v>
      </c>
      <c r="B104" s="438" t="s">
        <v>1326</v>
      </c>
      <c r="C104" s="440" t="s">
        <v>950</v>
      </c>
      <c r="D104" s="438">
        <v>20000</v>
      </c>
      <c r="E104" s="438" t="s">
        <v>1333</v>
      </c>
      <c r="F104" s="438" t="s">
        <v>1334</v>
      </c>
      <c r="G104" s="438" t="s">
        <v>1335</v>
      </c>
      <c r="H104" s="438" t="s">
        <v>951</v>
      </c>
      <c r="I104" s="443"/>
      <c r="J104" s="316"/>
      <c r="K104" s="315"/>
      <c r="L104" s="314"/>
    </row>
    <row r="105" spans="1:12" ht="25.5">
      <c r="A105" s="317">
        <v>97</v>
      </c>
      <c r="B105" s="488" t="s">
        <v>1326</v>
      </c>
      <c r="C105" s="489" t="s">
        <v>950</v>
      </c>
      <c r="D105" s="488">
        <v>20000</v>
      </c>
      <c r="E105" s="488" t="s">
        <v>1336</v>
      </c>
      <c r="F105" s="488" t="s">
        <v>1337</v>
      </c>
      <c r="G105" s="488" t="s">
        <v>1338</v>
      </c>
      <c r="H105" s="488" t="s">
        <v>951</v>
      </c>
      <c r="I105" s="443"/>
      <c r="J105" s="490"/>
      <c r="K105" s="315"/>
      <c r="L105" s="314"/>
    </row>
    <row r="106" spans="1:12" ht="25.5">
      <c r="A106" s="317">
        <v>98</v>
      </c>
      <c r="B106" s="488" t="s">
        <v>1326</v>
      </c>
      <c r="C106" s="489" t="s">
        <v>950</v>
      </c>
      <c r="D106" s="488">
        <v>30</v>
      </c>
      <c r="E106" s="488" t="s">
        <v>1339</v>
      </c>
      <c r="F106" s="488" t="s">
        <v>1340</v>
      </c>
      <c r="G106" s="488" t="s">
        <v>1341</v>
      </c>
      <c r="H106" s="488" t="s">
        <v>1342</v>
      </c>
      <c r="I106" s="443"/>
      <c r="J106" s="490"/>
      <c r="K106" s="315"/>
      <c r="L106" s="314"/>
    </row>
    <row r="107" spans="1:12" ht="25.5">
      <c r="A107" s="317">
        <v>99</v>
      </c>
      <c r="B107" s="488" t="s">
        <v>1326</v>
      </c>
      <c r="C107" s="489" t="s">
        <v>950</v>
      </c>
      <c r="D107" s="488">
        <v>10000</v>
      </c>
      <c r="E107" s="488" t="s">
        <v>1343</v>
      </c>
      <c r="F107" s="488" t="s">
        <v>1344</v>
      </c>
      <c r="G107" s="488" t="s">
        <v>1345</v>
      </c>
      <c r="H107" s="488" t="s">
        <v>951</v>
      </c>
      <c r="I107" s="443"/>
      <c r="J107" s="490"/>
      <c r="K107" s="315"/>
      <c r="L107" s="314"/>
    </row>
    <row r="108" spans="1:12" ht="25.5">
      <c r="A108" s="317">
        <v>100</v>
      </c>
      <c r="B108" s="488" t="s">
        <v>1326</v>
      </c>
      <c r="C108" s="489" t="s">
        <v>950</v>
      </c>
      <c r="D108" s="488">
        <v>50000</v>
      </c>
      <c r="E108" s="488" t="s">
        <v>1346</v>
      </c>
      <c r="F108" s="488" t="s">
        <v>1347</v>
      </c>
      <c r="G108" s="488" t="s">
        <v>1348</v>
      </c>
      <c r="H108" s="488" t="s">
        <v>1039</v>
      </c>
      <c r="I108" s="443"/>
      <c r="J108" s="490"/>
      <c r="K108" s="315"/>
      <c r="L108" s="314"/>
    </row>
    <row r="109" spans="1:12" ht="25.5">
      <c r="A109" s="317">
        <v>101</v>
      </c>
      <c r="B109" s="488" t="s">
        <v>1326</v>
      </c>
      <c r="C109" s="489" t="s">
        <v>950</v>
      </c>
      <c r="D109" s="488">
        <v>20000</v>
      </c>
      <c r="E109" s="488" t="s">
        <v>1349</v>
      </c>
      <c r="F109" s="488" t="s">
        <v>1350</v>
      </c>
      <c r="G109" s="488" t="s">
        <v>1351</v>
      </c>
      <c r="H109" s="488" t="s">
        <v>951</v>
      </c>
      <c r="I109" s="443"/>
      <c r="J109" s="490"/>
      <c r="K109" s="315"/>
      <c r="L109" s="314"/>
    </row>
    <row r="110" spans="1:12" ht="25.5">
      <c r="A110" s="317">
        <v>102</v>
      </c>
      <c r="B110" s="488" t="s">
        <v>1326</v>
      </c>
      <c r="C110" s="489" t="s">
        <v>950</v>
      </c>
      <c r="D110" s="488">
        <v>10000</v>
      </c>
      <c r="E110" s="488" t="s">
        <v>1352</v>
      </c>
      <c r="F110" s="488" t="s">
        <v>1353</v>
      </c>
      <c r="G110" s="488" t="s">
        <v>1354</v>
      </c>
      <c r="H110" s="488" t="s">
        <v>951</v>
      </c>
      <c r="I110" s="443"/>
      <c r="J110" s="490"/>
      <c r="K110" s="315"/>
      <c r="L110" s="314"/>
    </row>
    <row r="111" spans="1:12" ht="25.5">
      <c r="A111" s="317">
        <v>103</v>
      </c>
      <c r="B111" s="488" t="s">
        <v>1326</v>
      </c>
      <c r="C111" s="489" t="s">
        <v>950</v>
      </c>
      <c r="D111" s="488">
        <v>10000</v>
      </c>
      <c r="E111" s="488" t="s">
        <v>1355</v>
      </c>
      <c r="F111" s="488" t="s">
        <v>1356</v>
      </c>
      <c r="G111" s="488" t="s">
        <v>1357</v>
      </c>
      <c r="H111" s="488" t="s">
        <v>951</v>
      </c>
      <c r="I111" s="443"/>
      <c r="J111" s="490"/>
      <c r="K111" s="315"/>
      <c r="L111" s="314"/>
    </row>
    <row r="112" spans="1:12" ht="25.5">
      <c r="A112" s="317">
        <v>104</v>
      </c>
      <c r="B112" s="488" t="s">
        <v>1326</v>
      </c>
      <c r="C112" s="489" t="s">
        <v>950</v>
      </c>
      <c r="D112" s="488">
        <v>30000</v>
      </c>
      <c r="E112" s="488" t="s">
        <v>1358</v>
      </c>
      <c r="F112" s="488" t="s">
        <v>1359</v>
      </c>
      <c r="G112" s="488" t="s">
        <v>1360</v>
      </c>
      <c r="H112" s="488" t="s">
        <v>1183</v>
      </c>
      <c r="I112" s="443"/>
      <c r="J112" s="490"/>
      <c r="K112" s="315"/>
      <c r="L112" s="314"/>
    </row>
    <row r="113" spans="1:12" ht="51">
      <c r="A113" s="317">
        <v>105</v>
      </c>
      <c r="B113" s="488" t="s">
        <v>1049</v>
      </c>
      <c r="C113" s="489" t="s">
        <v>1361</v>
      </c>
      <c r="D113" s="488">
        <v>25643</v>
      </c>
      <c r="E113" s="488" t="s">
        <v>1362</v>
      </c>
      <c r="F113" s="492" t="s">
        <v>1363</v>
      </c>
      <c r="G113" s="488"/>
      <c r="H113" s="488"/>
      <c r="I113" s="443" t="s">
        <v>1364</v>
      </c>
      <c r="J113" s="490"/>
      <c r="K113" s="315" t="s">
        <v>1365</v>
      </c>
      <c r="L113" s="314"/>
    </row>
    <row r="114" spans="1:12" ht="51">
      <c r="A114" s="317">
        <v>106</v>
      </c>
      <c r="B114" s="488" t="s">
        <v>1049</v>
      </c>
      <c r="C114" s="489" t="s">
        <v>1361</v>
      </c>
      <c r="D114" s="488">
        <v>9350</v>
      </c>
      <c r="E114" s="488" t="s">
        <v>1362</v>
      </c>
      <c r="F114" s="492" t="s">
        <v>1363</v>
      </c>
      <c r="G114" s="488"/>
      <c r="H114" s="488"/>
      <c r="I114" s="443" t="s">
        <v>1366</v>
      </c>
      <c r="J114" s="490"/>
      <c r="K114" s="315" t="s">
        <v>1367</v>
      </c>
      <c r="L114" s="314"/>
    </row>
    <row r="115" spans="1:12">
      <c r="A115" s="428"/>
      <c r="B115" s="429"/>
      <c r="C115" s="430"/>
      <c r="D115" s="441"/>
      <c r="E115" s="450"/>
      <c r="F115" s="431"/>
      <c r="G115" s="431"/>
      <c r="H115" s="431"/>
      <c r="I115" s="432"/>
      <c r="J115" s="433"/>
      <c r="K115" s="434"/>
      <c r="L115" s="435"/>
    </row>
    <row r="116" spans="1:12" ht="15.75" thickBot="1">
      <c r="A116" s="313" t="s">
        <v>276</v>
      </c>
      <c r="B116" s="312"/>
      <c r="C116" s="311"/>
      <c r="D116" s="310"/>
      <c r="E116" s="309"/>
      <c r="F116" s="308"/>
      <c r="G116" s="308"/>
      <c r="H116" s="308"/>
      <c r="I116" s="307"/>
      <c r="J116" s="306"/>
      <c r="K116" s="305"/>
      <c r="L116" s="304"/>
    </row>
    <row r="117" spans="1:12" s="302" customFormat="1">
      <c r="A117" s="565" t="s">
        <v>433</v>
      </c>
      <c r="B117" s="565"/>
      <c r="C117" s="565"/>
      <c r="D117" s="565"/>
      <c r="E117" s="565"/>
      <c r="F117" s="565"/>
      <c r="G117" s="565"/>
      <c r="H117" s="565"/>
      <c r="I117" s="565"/>
      <c r="J117" s="565"/>
      <c r="K117" s="565"/>
      <c r="L117" s="565"/>
    </row>
    <row r="118" spans="1:12" s="303" customFormat="1" ht="12.75">
      <c r="A118" s="565" t="s">
        <v>470</v>
      </c>
      <c r="B118" s="565"/>
      <c r="C118" s="565"/>
      <c r="D118" s="565"/>
      <c r="E118" s="565"/>
      <c r="F118" s="565"/>
      <c r="G118" s="565"/>
      <c r="H118" s="565"/>
      <c r="I118" s="565"/>
      <c r="J118" s="565"/>
      <c r="K118" s="565"/>
      <c r="L118" s="565"/>
    </row>
    <row r="119" spans="1:12" s="303" customFormat="1" ht="12.75">
      <c r="A119" s="565"/>
      <c r="B119" s="565"/>
      <c r="C119" s="565"/>
      <c r="D119" s="565"/>
      <c r="E119" s="565"/>
      <c r="F119" s="565"/>
      <c r="G119" s="565"/>
      <c r="H119" s="565"/>
      <c r="I119" s="565"/>
      <c r="J119" s="565"/>
      <c r="K119" s="565"/>
      <c r="L119" s="565"/>
    </row>
    <row r="120" spans="1:12" s="302" customFormat="1">
      <c r="A120" s="565" t="s">
        <v>469</v>
      </c>
      <c r="B120" s="565"/>
      <c r="C120" s="565"/>
      <c r="D120" s="565"/>
      <c r="E120" s="565"/>
      <c r="F120" s="565"/>
      <c r="G120" s="565"/>
      <c r="H120" s="565"/>
      <c r="I120" s="565"/>
      <c r="J120" s="565"/>
      <c r="K120" s="565"/>
      <c r="L120" s="565"/>
    </row>
    <row r="121" spans="1:12" s="302" customFormat="1">
      <c r="A121" s="565"/>
      <c r="B121" s="565"/>
      <c r="C121" s="565"/>
      <c r="D121" s="565"/>
      <c r="E121" s="565"/>
      <c r="F121" s="565"/>
      <c r="G121" s="565"/>
      <c r="H121" s="565"/>
      <c r="I121" s="565"/>
      <c r="J121" s="565"/>
      <c r="K121" s="565"/>
      <c r="L121" s="565"/>
    </row>
    <row r="122" spans="1:12" s="302" customFormat="1">
      <c r="A122" s="565" t="s">
        <v>468</v>
      </c>
      <c r="B122" s="565"/>
      <c r="C122" s="565"/>
      <c r="D122" s="565"/>
      <c r="E122" s="565"/>
      <c r="F122" s="565"/>
      <c r="G122" s="565"/>
      <c r="H122" s="565"/>
      <c r="I122" s="565"/>
      <c r="J122" s="565"/>
      <c r="K122" s="565"/>
      <c r="L122" s="565"/>
    </row>
    <row r="123" spans="1:12" s="302" customFormat="1">
      <c r="A123" s="294"/>
      <c r="B123" s="295"/>
      <c r="C123" s="294"/>
      <c r="D123" s="295"/>
      <c r="E123" s="294"/>
      <c r="F123" s="295"/>
      <c r="G123" s="294"/>
      <c r="H123" s="295"/>
      <c r="I123" s="294"/>
      <c r="J123" s="295"/>
      <c r="K123" s="294"/>
      <c r="L123" s="295"/>
    </row>
    <row r="124" spans="1:12">
      <c r="A124" s="294"/>
      <c r="B124" s="301"/>
      <c r="C124" s="294"/>
      <c r="D124" s="301"/>
      <c r="E124" s="294"/>
      <c r="F124" s="301"/>
      <c r="G124" s="294"/>
      <c r="H124" s="301"/>
      <c r="I124" s="294"/>
      <c r="J124" s="301"/>
      <c r="K124" s="294"/>
      <c r="L124" s="301"/>
    </row>
    <row r="125" spans="1:12" s="296" customFormat="1">
      <c r="A125" s="571" t="s">
        <v>107</v>
      </c>
      <c r="B125" s="571"/>
      <c r="C125" s="295"/>
      <c r="D125" s="294"/>
      <c r="E125" s="295"/>
      <c r="F125" s="295"/>
      <c r="G125" s="294"/>
      <c r="H125" s="295"/>
      <c r="I125" s="295"/>
      <c r="J125" s="294"/>
      <c r="K125" s="295"/>
      <c r="L125" s="294"/>
    </row>
    <row r="126" spans="1:12" s="296" customFormat="1">
      <c r="A126" s="295"/>
      <c r="B126" s="294"/>
      <c r="C126" s="299"/>
      <c r="D126" s="300"/>
      <c r="E126" s="299"/>
      <c r="F126" s="295"/>
      <c r="G126" s="294"/>
      <c r="H126" s="298"/>
      <c r="I126" s="295"/>
      <c r="J126" s="294"/>
      <c r="K126" s="295"/>
      <c r="L126" s="294"/>
    </row>
    <row r="127" spans="1:12" s="296" customFormat="1" ht="15" customHeight="1">
      <c r="A127" s="295"/>
      <c r="B127" s="294"/>
      <c r="C127" s="564" t="s">
        <v>268</v>
      </c>
      <c r="D127" s="564"/>
      <c r="E127" s="564"/>
      <c r="F127" s="295"/>
      <c r="G127" s="294"/>
      <c r="H127" s="569" t="s">
        <v>467</v>
      </c>
      <c r="I127" s="297"/>
      <c r="J127" s="294"/>
      <c r="K127" s="295"/>
      <c r="L127" s="294"/>
    </row>
    <row r="128" spans="1:12" s="296" customFormat="1">
      <c r="A128" s="295"/>
      <c r="B128" s="294"/>
      <c r="C128" s="295"/>
      <c r="D128" s="294"/>
      <c r="E128" s="295"/>
      <c r="F128" s="295"/>
      <c r="G128" s="294"/>
      <c r="H128" s="570"/>
      <c r="I128" s="297"/>
      <c r="J128" s="294"/>
      <c r="K128" s="295"/>
      <c r="L128" s="294"/>
    </row>
    <row r="129" spans="1:12" s="293" customFormat="1">
      <c r="A129" s="295"/>
      <c r="B129" s="294"/>
      <c r="C129" s="564" t="s">
        <v>139</v>
      </c>
      <c r="D129" s="564"/>
      <c r="E129" s="564"/>
      <c r="F129" s="295"/>
      <c r="G129" s="294"/>
      <c r="H129" s="295"/>
      <c r="I129" s="295"/>
      <c r="J129" s="294"/>
      <c r="K129" s="295"/>
      <c r="L129" s="294"/>
    </row>
    <row r="130" spans="1:12" s="293" customFormat="1">
      <c r="E130" s="291"/>
    </row>
    <row r="131" spans="1:12" s="293" customFormat="1">
      <c r="E131" s="291"/>
    </row>
    <row r="132" spans="1:12" s="293" customFormat="1">
      <c r="E132" s="291"/>
    </row>
    <row r="133" spans="1:12" s="293" customFormat="1">
      <c r="E133" s="291"/>
    </row>
    <row r="134" spans="1:12" s="293" customFormat="1"/>
  </sheetData>
  <mergeCells count="9">
    <mergeCell ref="C129:E129"/>
    <mergeCell ref="A118:L119"/>
    <mergeCell ref="A120:L121"/>
    <mergeCell ref="A122:L122"/>
    <mergeCell ref="I6:K6"/>
    <mergeCell ref="H127:H128"/>
    <mergeCell ref="A125:B125"/>
    <mergeCell ref="A117:L117"/>
    <mergeCell ref="C127:E127"/>
  </mergeCells>
  <dataValidations count="3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10 G9:H9 H10 F12:F116">
      <formula1>11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9:C116">
      <formula1>"ფულადი შემოწირულობა, არაფულადი შემოწირულობა, საწევრო"</formula1>
    </dataValidation>
    <dataValidation allowBlank="1" showInputMessage="1" showErrorMessage="1" error="თვე/დღე/წელი" prompt="თვე/დღე/წელი" sqref="B9:B116"/>
  </dataValidations>
  <printOptions gridLines="1"/>
  <pageMargins left="0.11810804899387577" right="0.11810804899387577" top="0.354329615048119" bottom="0.354329615048119" header="0.31496062992125984" footer="0.31496062992125984"/>
  <pageSetup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6"/>
  <sheetViews>
    <sheetView showGridLines="0" tabSelected="1" view="pageBreakPreview" zoomScale="80" zoomScaleNormal="100" zoomScaleSheetLayoutView="80" workbookViewId="0">
      <selection activeCell="C13" sqref="C13"/>
    </sheetView>
  </sheetViews>
  <sheetFormatPr defaultRowHeight="15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>
      <c r="A1" s="75" t="s">
        <v>301</v>
      </c>
      <c r="B1" s="77"/>
      <c r="C1" s="574" t="s">
        <v>109</v>
      </c>
      <c r="D1" s="574"/>
      <c r="E1" s="109"/>
    </row>
    <row r="2" spans="1:7">
      <c r="A2" s="77" t="s">
        <v>140</v>
      </c>
      <c r="B2" s="77"/>
      <c r="C2" s="572" t="s">
        <v>999</v>
      </c>
      <c r="D2" s="573"/>
      <c r="E2" s="109"/>
    </row>
    <row r="3" spans="1:7">
      <c r="A3" s="75"/>
      <c r="B3" s="77"/>
      <c r="C3" s="76"/>
      <c r="D3" s="76"/>
      <c r="E3" s="109"/>
    </row>
    <row r="4" spans="1:7">
      <c r="A4" s="78" t="s">
        <v>274</v>
      </c>
      <c r="B4" s="103"/>
      <c r="C4" s="104"/>
      <c r="D4" s="77"/>
      <c r="E4" s="109"/>
    </row>
    <row r="5" spans="1:7">
      <c r="A5" s="387" t="str">
        <f>'ფორმა N1'!D4</f>
        <v>მ.პ.გ. ქართული ოცნება - დემოკრატიული საქართველო</v>
      </c>
      <c r="B5" s="12"/>
      <c r="C5" s="12"/>
      <c r="E5" s="109"/>
    </row>
    <row r="6" spans="1:7">
      <c r="A6" s="105"/>
      <c r="B6" s="105"/>
      <c r="C6" s="105"/>
      <c r="D6" s="106"/>
      <c r="E6" s="109"/>
    </row>
    <row r="7" spans="1:7">
      <c r="A7" s="77"/>
      <c r="B7" s="77"/>
      <c r="C7" s="77"/>
      <c r="D7" s="77"/>
      <c r="E7" s="109"/>
    </row>
    <row r="8" spans="1:7" s="6" customFormat="1" ht="39" customHeight="1">
      <c r="A8" s="107" t="s">
        <v>64</v>
      </c>
      <c r="B8" s="80" t="s">
        <v>249</v>
      </c>
      <c r="C8" s="80" t="s">
        <v>66</v>
      </c>
      <c r="D8" s="80" t="s">
        <v>67</v>
      </c>
      <c r="E8" s="109"/>
    </row>
    <row r="9" spans="1:7" s="7" customFormat="1" ht="16.5" customHeight="1">
      <c r="A9" s="242">
        <v>1</v>
      </c>
      <c r="B9" s="242" t="s">
        <v>65</v>
      </c>
      <c r="C9" s="86">
        <f>SUM(C10,C26)</f>
        <v>0</v>
      </c>
      <c r="D9" s="86">
        <f>SUM(D10,D26)</f>
        <v>0</v>
      </c>
      <c r="E9" s="109"/>
    </row>
    <row r="10" spans="1:7" s="7" customFormat="1" ht="16.5" customHeight="1">
      <c r="A10" s="88">
        <v>1.1000000000000001</v>
      </c>
      <c r="B10" s="88" t="s">
        <v>80</v>
      </c>
      <c r="C10" s="86">
        <f>SUM(C11,C12,C16,C19,C25)</f>
        <v>0</v>
      </c>
      <c r="D10" s="86">
        <f>SUM(D11,D12,D16,D19,D24,D25)</f>
        <v>0</v>
      </c>
      <c r="E10" s="109"/>
    </row>
    <row r="11" spans="1:7" s="9" customFormat="1" ht="16.5" customHeight="1">
      <c r="A11" s="89" t="s">
        <v>30</v>
      </c>
      <c r="B11" s="89" t="s">
        <v>79</v>
      </c>
      <c r="C11" s="8"/>
      <c r="D11" s="8"/>
      <c r="E11" s="109"/>
    </row>
    <row r="12" spans="1:7" s="10" customFormat="1" ht="16.5" customHeight="1">
      <c r="A12" s="89" t="s">
        <v>31</v>
      </c>
      <c r="B12" s="89" t="s">
        <v>308</v>
      </c>
      <c r="C12" s="108">
        <f>SUM(C13:C15)</f>
        <v>0</v>
      </c>
      <c r="D12" s="108">
        <f>SUM(D13:D15)</f>
        <v>0</v>
      </c>
      <c r="E12" s="109"/>
      <c r="G12" s="69"/>
    </row>
    <row r="13" spans="1:7" s="3" customFormat="1" ht="16.5" customHeight="1">
      <c r="A13" s="98" t="s">
        <v>81</v>
      </c>
      <c r="B13" s="98" t="s">
        <v>311</v>
      </c>
      <c r="C13" s="8">
        <v>0</v>
      </c>
      <c r="D13" s="8">
        <v>0</v>
      </c>
      <c r="E13" s="109"/>
    </row>
    <row r="14" spans="1:7" s="3" customFormat="1" ht="16.5" customHeight="1">
      <c r="A14" s="98" t="s">
        <v>507</v>
      </c>
      <c r="B14" s="98" t="s">
        <v>506</v>
      </c>
      <c r="C14" s="8">
        <v>0</v>
      </c>
      <c r="D14" s="8">
        <v>0</v>
      </c>
      <c r="E14" s="109"/>
    </row>
    <row r="15" spans="1:7" s="3" customFormat="1" ht="16.5" customHeight="1">
      <c r="A15" s="98" t="s">
        <v>508</v>
      </c>
      <c r="B15" s="98" t="s">
        <v>97</v>
      </c>
      <c r="C15" s="8"/>
      <c r="D15" s="8"/>
      <c r="E15" s="109"/>
    </row>
    <row r="16" spans="1:7" s="3" customFormat="1" ht="16.5" customHeight="1">
      <c r="A16" s="89" t="s">
        <v>82</v>
      </c>
      <c r="B16" s="89" t="s">
        <v>83</v>
      </c>
      <c r="C16" s="108">
        <f>SUM(C17:C18)</f>
        <v>0</v>
      </c>
      <c r="D16" s="108">
        <f>SUM(D17:D18)</f>
        <v>0</v>
      </c>
      <c r="E16" s="109"/>
    </row>
    <row r="17" spans="1:5" s="3" customFormat="1" ht="16.5" customHeight="1">
      <c r="A17" s="98" t="s">
        <v>84</v>
      </c>
      <c r="B17" s="98" t="s">
        <v>86</v>
      </c>
      <c r="C17" s="8">
        <v>0</v>
      </c>
      <c r="D17" s="8">
        <v>0</v>
      </c>
      <c r="E17" s="109"/>
    </row>
    <row r="18" spans="1:5" s="3" customFormat="1" ht="30">
      <c r="A18" s="98" t="s">
        <v>85</v>
      </c>
      <c r="B18" s="98" t="s">
        <v>110</v>
      </c>
      <c r="C18" s="8">
        <f>D18</f>
        <v>0</v>
      </c>
      <c r="D18" s="8">
        <v>0</v>
      </c>
      <c r="E18" s="109"/>
    </row>
    <row r="19" spans="1:5" s="3" customFormat="1" ht="16.5" customHeight="1">
      <c r="A19" s="89" t="s">
        <v>87</v>
      </c>
      <c r="B19" s="89" t="s">
        <v>418</v>
      </c>
      <c r="C19" s="108">
        <f>SUM(C20:C23)</f>
        <v>0</v>
      </c>
      <c r="D19" s="108">
        <f>SUM(D20:D23)</f>
        <v>0</v>
      </c>
      <c r="E19" s="109"/>
    </row>
    <row r="20" spans="1:5" s="3" customFormat="1" ht="16.5" customHeight="1">
      <c r="A20" s="98" t="s">
        <v>88</v>
      </c>
      <c r="B20" s="98" t="s">
        <v>89</v>
      </c>
      <c r="C20" s="8"/>
      <c r="D20" s="8"/>
      <c r="E20" s="109"/>
    </row>
    <row r="21" spans="1:5" s="3" customFormat="1" ht="30">
      <c r="A21" s="98" t="s">
        <v>92</v>
      </c>
      <c r="B21" s="98" t="s">
        <v>90</v>
      </c>
      <c r="C21" s="8"/>
      <c r="D21" s="8"/>
      <c r="E21" s="109"/>
    </row>
    <row r="22" spans="1:5" s="3" customFormat="1" ht="16.5" customHeight="1">
      <c r="A22" s="98" t="s">
        <v>93</v>
      </c>
      <c r="B22" s="98" t="s">
        <v>91</v>
      </c>
      <c r="C22" s="8"/>
      <c r="D22" s="8"/>
      <c r="E22" s="109"/>
    </row>
    <row r="23" spans="1:5" s="3" customFormat="1" ht="16.5" customHeight="1">
      <c r="A23" s="98" t="s">
        <v>94</v>
      </c>
      <c r="B23" s="98" t="s">
        <v>446</v>
      </c>
      <c r="C23" s="8"/>
      <c r="D23" s="8"/>
      <c r="E23" s="109"/>
    </row>
    <row r="24" spans="1:5" s="3" customFormat="1" ht="16.5" customHeight="1">
      <c r="A24" s="89" t="s">
        <v>95</v>
      </c>
      <c r="B24" s="89" t="s">
        <v>447</v>
      </c>
      <c r="C24" s="277"/>
      <c r="D24" s="8"/>
      <c r="E24" s="109"/>
    </row>
    <row r="25" spans="1:5" s="3" customFormat="1">
      <c r="A25" s="89" t="s">
        <v>251</v>
      </c>
      <c r="B25" s="89" t="s">
        <v>453</v>
      </c>
      <c r="C25" s="8"/>
      <c r="D25" s="8"/>
      <c r="E25" s="109"/>
    </row>
    <row r="26" spans="1:5" ht="16.5" customHeight="1">
      <c r="A26" s="88">
        <v>1.2</v>
      </c>
      <c r="B26" s="88" t="s">
        <v>96</v>
      </c>
      <c r="C26" s="86">
        <f>SUM(C27,C35)</f>
        <v>0</v>
      </c>
      <c r="D26" s="86">
        <f>SUM(D27,D35)</f>
        <v>0</v>
      </c>
      <c r="E26" s="109"/>
    </row>
    <row r="27" spans="1:5" ht="16.5" customHeight="1">
      <c r="A27" s="89" t="s">
        <v>32</v>
      </c>
      <c r="B27" s="89" t="s">
        <v>311</v>
      </c>
      <c r="C27" s="108">
        <f>SUM(C28:C30)</f>
        <v>0</v>
      </c>
      <c r="D27" s="108">
        <f>SUM(D28:D30)</f>
        <v>0</v>
      </c>
      <c r="E27" s="109"/>
    </row>
    <row r="28" spans="1:5">
      <c r="A28" s="249" t="s">
        <v>98</v>
      </c>
      <c r="B28" s="249" t="s">
        <v>309</v>
      </c>
      <c r="C28" s="8"/>
      <c r="D28" s="8"/>
      <c r="E28" s="109"/>
    </row>
    <row r="29" spans="1:5">
      <c r="A29" s="249" t="s">
        <v>99</v>
      </c>
      <c r="B29" s="249" t="s">
        <v>312</v>
      </c>
      <c r="C29" s="8"/>
      <c r="D29" s="8"/>
      <c r="E29" s="109"/>
    </row>
    <row r="30" spans="1:5">
      <c r="A30" s="249" t="s">
        <v>455</v>
      </c>
      <c r="B30" s="249" t="s">
        <v>310</v>
      </c>
      <c r="C30" s="8"/>
      <c r="D30" s="8"/>
      <c r="E30" s="109"/>
    </row>
    <row r="31" spans="1:5">
      <c r="A31" s="89" t="s">
        <v>33</v>
      </c>
      <c r="B31" s="89" t="s">
        <v>506</v>
      </c>
      <c r="C31" s="108">
        <f>SUM(C32:C34)</f>
        <v>0</v>
      </c>
      <c r="D31" s="108">
        <f>SUM(D32:D34)</f>
        <v>0</v>
      </c>
      <c r="E31" s="109"/>
    </row>
    <row r="32" spans="1:5">
      <c r="A32" s="249" t="s">
        <v>12</v>
      </c>
      <c r="B32" s="249" t="s">
        <v>509</v>
      </c>
      <c r="C32" s="8"/>
      <c r="D32" s="8"/>
      <c r="E32" s="109"/>
    </row>
    <row r="33" spans="1:9">
      <c r="A33" s="249" t="s">
        <v>13</v>
      </c>
      <c r="B33" s="249" t="s">
        <v>510</v>
      </c>
      <c r="C33" s="8"/>
      <c r="D33" s="8"/>
      <c r="E33" s="109"/>
    </row>
    <row r="34" spans="1:9">
      <c r="A34" s="249" t="s">
        <v>281</v>
      </c>
      <c r="B34" s="249" t="s">
        <v>511</v>
      </c>
      <c r="C34" s="8"/>
      <c r="D34" s="8"/>
      <c r="E34" s="109"/>
    </row>
    <row r="35" spans="1:9">
      <c r="A35" s="89" t="s">
        <v>34</v>
      </c>
      <c r="B35" s="263" t="s">
        <v>452</v>
      </c>
      <c r="C35" s="8">
        <v>0</v>
      </c>
      <c r="D35" s="8"/>
      <c r="E35" s="109"/>
    </row>
    <row r="36" spans="1:9">
      <c r="D36" s="26"/>
      <c r="E36" s="110"/>
      <c r="F36" s="26"/>
    </row>
    <row r="37" spans="1:9">
      <c r="A37" s="1"/>
      <c r="D37" s="26"/>
      <c r="E37" s="110"/>
      <c r="F37" s="26"/>
    </row>
    <row r="38" spans="1:9">
      <c r="D38" s="26"/>
      <c r="E38" s="110"/>
      <c r="F38" s="26"/>
    </row>
    <row r="39" spans="1:9">
      <c r="D39" s="26"/>
      <c r="E39" s="110"/>
      <c r="F39" s="26"/>
    </row>
    <row r="40" spans="1:9">
      <c r="A40" s="70" t="s">
        <v>107</v>
      </c>
      <c r="D40" s="26"/>
      <c r="E40" s="110"/>
      <c r="F40" s="26"/>
    </row>
    <row r="41" spans="1:9">
      <c r="D41" s="26"/>
      <c r="E41" s="111"/>
      <c r="F41" s="111"/>
      <c r="G41"/>
      <c r="H41"/>
      <c r="I41"/>
    </row>
    <row r="42" spans="1:9">
      <c r="D42" s="112"/>
      <c r="E42" s="111"/>
      <c r="F42" s="111"/>
      <c r="G42"/>
      <c r="H42"/>
      <c r="I42"/>
    </row>
    <row r="43" spans="1:9">
      <c r="A43"/>
      <c r="B43" s="70" t="s">
        <v>271</v>
      </c>
      <c r="D43" s="112"/>
      <c r="E43" s="111"/>
      <c r="F43" s="111"/>
      <c r="G43"/>
      <c r="H43"/>
      <c r="I43"/>
    </row>
    <row r="44" spans="1:9">
      <c r="A44"/>
      <c r="B44" s="2" t="s">
        <v>270</v>
      </c>
      <c r="D44" s="112"/>
      <c r="E44" s="111"/>
      <c r="F44" s="111"/>
      <c r="G44"/>
      <c r="H44"/>
      <c r="I44"/>
    </row>
    <row r="45" spans="1:9" customFormat="1" ht="12.75">
      <c r="B45" s="66" t="s">
        <v>139</v>
      </c>
      <c r="D45" s="111"/>
      <c r="E45" s="111"/>
      <c r="F45" s="111"/>
    </row>
    <row r="46" spans="1:9">
      <c r="D46" s="26"/>
      <c r="E46" s="110"/>
      <c r="F46" s="26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46"/>
  <sheetViews>
    <sheetView showGridLines="0" view="pageBreakPreview" topLeftCell="A13" zoomScale="80" zoomScaleNormal="100" zoomScaleSheetLayoutView="80" workbookViewId="0">
      <selection activeCell="C36" sqref="C36"/>
    </sheetView>
  </sheetViews>
  <sheetFormatPr defaultRowHeight="15"/>
  <cols>
    <col min="1" max="1" width="14.28515625" style="21" bestFit="1" customWidth="1"/>
    <col min="2" max="2" width="80" style="258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>
      <c r="A1" s="75" t="s">
        <v>272</v>
      </c>
      <c r="B1" s="254"/>
      <c r="C1" s="574" t="s">
        <v>109</v>
      </c>
      <c r="D1" s="574"/>
      <c r="E1" s="114"/>
    </row>
    <row r="2" spans="1:12" s="6" customFormat="1">
      <c r="A2" s="77" t="s">
        <v>140</v>
      </c>
      <c r="B2" s="254"/>
      <c r="C2" s="575" t="s">
        <v>999</v>
      </c>
      <c r="D2" s="576"/>
      <c r="E2" s="114"/>
    </row>
    <row r="3" spans="1:12" s="6" customFormat="1">
      <c r="A3" s="77"/>
      <c r="B3" s="254"/>
      <c r="C3" s="76"/>
      <c r="D3" s="76"/>
      <c r="E3" s="114"/>
    </row>
    <row r="4" spans="1:12" s="2" customFormat="1">
      <c r="A4" s="78" t="str">
        <f>'ფორმა N2'!A4</f>
        <v>ანგარიშვალდებული პირის დასახელება:</v>
      </c>
      <c r="B4" s="255"/>
      <c r="C4" s="77"/>
      <c r="D4" s="77"/>
      <c r="E4" s="109"/>
      <c r="L4" s="6"/>
    </row>
    <row r="5" spans="1:12" s="2" customFormat="1">
      <c r="A5" s="120" t="str">
        <f>'ფორმა N1'!D4</f>
        <v>მ.პ.გ. ქართული ოცნება - დემოკრატიული საქართველო</v>
      </c>
      <c r="B5" s="256"/>
      <c r="C5" s="58"/>
      <c r="D5" s="58"/>
      <c r="E5" s="109"/>
    </row>
    <row r="6" spans="1:12" s="2" customFormat="1">
      <c r="A6" s="78"/>
      <c r="B6" s="255"/>
      <c r="C6" s="77"/>
      <c r="D6" s="77"/>
      <c r="E6" s="109"/>
    </row>
    <row r="7" spans="1:12" s="6" customFormat="1" ht="18">
      <c r="A7" s="101"/>
      <c r="B7" s="113"/>
      <c r="C7" s="79"/>
      <c r="D7" s="79"/>
      <c r="E7" s="114"/>
    </row>
    <row r="8" spans="1:12" s="6" customFormat="1" ht="30">
      <c r="A8" s="107" t="s">
        <v>64</v>
      </c>
      <c r="B8" s="80" t="s">
        <v>249</v>
      </c>
      <c r="C8" s="80" t="s">
        <v>66</v>
      </c>
      <c r="D8" s="80" t="s">
        <v>67</v>
      </c>
      <c r="E8" s="114"/>
      <c r="F8" s="20"/>
    </row>
    <row r="9" spans="1:12" s="7" customFormat="1">
      <c r="A9" s="242">
        <v>1</v>
      </c>
      <c r="B9" s="242" t="s">
        <v>65</v>
      </c>
      <c r="C9" s="86">
        <f>SUM(C10,C26)</f>
        <v>3055671.46</v>
      </c>
      <c r="D9" s="86">
        <f>SUM(D10,D26)</f>
        <v>3020030</v>
      </c>
      <c r="E9" s="114"/>
    </row>
    <row r="10" spans="1:12" s="7" customFormat="1">
      <c r="A10" s="88">
        <v>1.1000000000000001</v>
      </c>
      <c r="B10" s="88" t="s">
        <v>80</v>
      </c>
      <c r="C10" s="86">
        <f>SUM(C11,C12,C16,C19,C25,)</f>
        <v>3020030</v>
      </c>
      <c r="D10" s="86">
        <f>SUM(D11,D12,D16,D19,D24,D25)</f>
        <v>3020030</v>
      </c>
      <c r="E10" s="114"/>
    </row>
    <row r="11" spans="1:12" s="9" customFormat="1" ht="18">
      <c r="A11" s="89" t="s">
        <v>30</v>
      </c>
      <c r="B11" s="89" t="s">
        <v>79</v>
      </c>
      <c r="C11" s="8"/>
      <c r="D11" s="8"/>
      <c r="E11" s="114"/>
    </row>
    <row r="12" spans="1:12" s="10" customFormat="1">
      <c r="A12" s="89" t="s">
        <v>31</v>
      </c>
      <c r="B12" s="89" t="s">
        <v>308</v>
      </c>
      <c r="C12" s="108">
        <f>SUM(C13:C15)</f>
        <v>3020030</v>
      </c>
      <c r="D12" s="108">
        <f>SUM(D13:D15)</f>
        <v>3020030</v>
      </c>
      <c r="E12" s="114"/>
    </row>
    <row r="13" spans="1:12" s="3" customFormat="1">
      <c r="A13" s="98" t="s">
        <v>81</v>
      </c>
      <c r="B13" s="98" t="s">
        <v>311</v>
      </c>
      <c r="C13" s="8">
        <f>D13</f>
        <v>2065030</v>
      </c>
      <c r="D13" s="8">
        <v>2065030</v>
      </c>
      <c r="E13" s="114"/>
    </row>
    <row r="14" spans="1:12" s="3" customFormat="1">
      <c r="A14" s="98" t="s">
        <v>507</v>
      </c>
      <c r="B14" s="98" t="s">
        <v>506</v>
      </c>
      <c r="C14" s="8">
        <f>D14</f>
        <v>955000</v>
      </c>
      <c r="D14" s="8">
        <v>955000</v>
      </c>
      <c r="E14" s="114"/>
    </row>
    <row r="15" spans="1:12" s="3" customFormat="1">
      <c r="A15" s="98" t="s">
        <v>508</v>
      </c>
      <c r="B15" s="98" t="s">
        <v>97</v>
      </c>
      <c r="C15" s="401"/>
      <c r="D15" s="401"/>
      <c r="E15" s="114"/>
    </row>
    <row r="16" spans="1:12" s="3" customFormat="1">
      <c r="A16" s="89" t="s">
        <v>82</v>
      </c>
      <c r="B16" s="89" t="s">
        <v>83</v>
      </c>
      <c r="C16" s="108">
        <f>SUM(C17:C18)</f>
        <v>0</v>
      </c>
      <c r="D16" s="108">
        <f>SUM(D17:D18)</f>
        <v>0</v>
      </c>
      <c r="E16" s="114"/>
    </row>
    <row r="17" spans="1:5" s="3" customFormat="1">
      <c r="A17" s="98" t="s">
        <v>84</v>
      </c>
      <c r="B17" s="98" t="s">
        <v>86</v>
      </c>
      <c r="C17" s="8"/>
      <c r="D17" s="8"/>
      <c r="E17" s="114"/>
    </row>
    <row r="18" spans="1:5" s="3" customFormat="1" ht="30">
      <c r="A18" s="98" t="s">
        <v>85</v>
      </c>
      <c r="B18" s="98" t="s">
        <v>110</v>
      </c>
      <c r="C18" s="8"/>
      <c r="D18" s="8"/>
      <c r="E18" s="114"/>
    </row>
    <row r="19" spans="1:5" s="3" customFormat="1">
      <c r="A19" s="89" t="s">
        <v>87</v>
      </c>
      <c r="B19" s="89" t="s">
        <v>418</v>
      </c>
      <c r="C19" s="108">
        <f>SUM(C20:C23)</f>
        <v>0</v>
      </c>
      <c r="D19" s="108">
        <f>SUM(D20:D23)</f>
        <v>0</v>
      </c>
      <c r="E19" s="114"/>
    </row>
    <row r="20" spans="1:5" s="3" customFormat="1">
      <c r="A20" s="98" t="s">
        <v>88</v>
      </c>
      <c r="B20" s="98" t="s">
        <v>89</v>
      </c>
      <c r="C20" s="8"/>
      <c r="D20" s="8"/>
      <c r="E20" s="114"/>
    </row>
    <row r="21" spans="1:5" s="3" customFormat="1" ht="30">
      <c r="A21" s="98" t="s">
        <v>92</v>
      </c>
      <c r="B21" s="98" t="s">
        <v>90</v>
      </c>
      <c r="C21" s="8"/>
      <c r="D21" s="8"/>
      <c r="E21" s="114"/>
    </row>
    <row r="22" spans="1:5" s="3" customFormat="1">
      <c r="A22" s="98" t="s">
        <v>93</v>
      </c>
      <c r="B22" s="98" t="s">
        <v>91</v>
      </c>
      <c r="C22" s="8"/>
      <c r="D22" s="8"/>
      <c r="E22" s="114"/>
    </row>
    <row r="23" spans="1:5" s="3" customFormat="1">
      <c r="A23" s="98" t="s">
        <v>94</v>
      </c>
      <c r="B23" s="98" t="s">
        <v>446</v>
      </c>
      <c r="C23" s="8"/>
      <c r="D23" s="8"/>
      <c r="E23" s="114"/>
    </row>
    <row r="24" spans="1:5" s="3" customFormat="1">
      <c r="A24" s="89" t="s">
        <v>95</v>
      </c>
      <c r="B24" s="89" t="s">
        <v>447</v>
      </c>
      <c r="C24" s="277"/>
      <c r="D24" s="8"/>
      <c r="E24" s="114"/>
    </row>
    <row r="25" spans="1:5" s="3" customFormat="1">
      <c r="A25" s="89" t="s">
        <v>251</v>
      </c>
      <c r="B25" s="89" t="s">
        <v>453</v>
      </c>
      <c r="C25" s="8"/>
      <c r="D25" s="8"/>
      <c r="E25" s="114"/>
    </row>
    <row r="26" spans="1:5">
      <c r="A26" s="88">
        <v>1.2</v>
      </c>
      <c r="B26" s="88" t="s">
        <v>96</v>
      </c>
      <c r="C26" s="86">
        <f>SUM(C27,C31,C35)</f>
        <v>35641.46</v>
      </c>
      <c r="D26" s="86">
        <f>SUM(D27,D35)</f>
        <v>0</v>
      </c>
      <c r="E26" s="114"/>
    </row>
    <row r="27" spans="1:5">
      <c r="A27" s="89" t="s">
        <v>32</v>
      </c>
      <c r="B27" s="89" t="s">
        <v>311</v>
      </c>
      <c r="C27" s="108">
        <f>SUM(C28:C30)</f>
        <v>0</v>
      </c>
      <c r="D27" s="108">
        <f>SUM(D28:D30)</f>
        <v>0</v>
      </c>
      <c r="E27" s="114"/>
    </row>
    <row r="28" spans="1:5">
      <c r="A28" s="249" t="s">
        <v>98</v>
      </c>
      <c r="B28" s="249" t="s">
        <v>309</v>
      </c>
      <c r="C28" s="8"/>
      <c r="D28" s="8"/>
      <c r="E28" s="114"/>
    </row>
    <row r="29" spans="1:5">
      <c r="A29" s="249" t="s">
        <v>99</v>
      </c>
      <c r="B29" s="249" t="s">
        <v>312</v>
      </c>
      <c r="C29" s="8"/>
      <c r="D29" s="8"/>
      <c r="E29" s="114"/>
    </row>
    <row r="30" spans="1:5">
      <c r="A30" s="249" t="s">
        <v>455</v>
      </c>
      <c r="B30" s="249" t="s">
        <v>310</v>
      </c>
      <c r="C30" s="8"/>
      <c r="D30" s="8"/>
      <c r="E30" s="114"/>
    </row>
    <row r="31" spans="1:5">
      <c r="A31" s="89" t="s">
        <v>33</v>
      </c>
      <c r="B31" s="89" t="s">
        <v>506</v>
      </c>
      <c r="C31" s="108">
        <f>SUM(C32:C34)</f>
        <v>34993</v>
      </c>
      <c r="D31" s="108">
        <f>SUM(D32:D34)</f>
        <v>0</v>
      </c>
      <c r="E31" s="114"/>
    </row>
    <row r="32" spans="1:5">
      <c r="A32" s="249" t="s">
        <v>12</v>
      </c>
      <c r="B32" s="249" t="s">
        <v>509</v>
      </c>
      <c r="C32" s="8"/>
      <c r="D32" s="8"/>
      <c r="E32" s="114"/>
    </row>
    <row r="33" spans="1:9">
      <c r="A33" s="249" t="s">
        <v>13</v>
      </c>
      <c r="B33" s="249" t="s">
        <v>510</v>
      </c>
      <c r="C33" s="8">
        <v>34993</v>
      </c>
      <c r="D33" s="8"/>
      <c r="E33" s="114"/>
    </row>
    <row r="34" spans="1:9">
      <c r="A34" s="249" t="s">
        <v>281</v>
      </c>
      <c r="B34" s="249" t="s">
        <v>511</v>
      </c>
      <c r="C34" s="8"/>
      <c r="D34" s="8"/>
      <c r="E34" s="114"/>
    </row>
    <row r="35" spans="1:9" s="22" customFormat="1">
      <c r="A35" s="89" t="s">
        <v>34</v>
      </c>
      <c r="B35" s="263" t="s">
        <v>452</v>
      </c>
      <c r="C35" s="8">
        <v>648.46</v>
      </c>
      <c r="D35" s="8"/>
    </row>
    <row r="36" spans="1:9" s="2" customFormat="1">
      <c r="A36" s="1"/>
      <c r="B36" s="257"/>
      <c r="E36" s="5"/>
    </row>
    <row r="37" spans="1:9" s="2" customFormat="1">
      <c r="B37" s="257"/>
      <c r="E37" s="5"/>
    </row>
    <row r="38" spans="1:9">
      <c r="A38" s="1"/>
    </row>
    <row r="39" spans="1:9">
      <c r="A39" s="2"/>
    </row>
    <row r="40" spans="1:9" s="2" customFormat="1">
      <c r="A40" s="70" t="s">
        <v>107</v>
      </c>
      <c r="B40" s="257"/>
      <c r="E40" s="5"/>
    </row>
    <row r="41" spans="1:9" s="2" customFormat="1">
      <c r="B41" s="257"/>
      <c r="E41"/>
      <c r="F41"/>
      <c r="G41"/>
      <c r="H41"/>
      <c r="I41"/>
    </row>
    <row r="42" spans="1:9" s="2" customFormat="1">
      <c r="B42" s="257"/>
      <c r="D42" s="12"/>
      <c r="E42"/>
      <c r="F42"/>
      <c r="G42"/>
      <c r="H42"/>
      <c r="I42"/>
    </row>
    <row r="43" spans="1:9" s="2" customFormat="1">
      <c r="A43"/>
      <c r="B43" s="259" t="s">
        <v>450</v>
      </c>
      <c r="D43" s="12"/>
      <c r="E43"/>
      <c r="F43"/>
      <c r="G43"/>
      <c r="H43"/>
      <c r="I43"/>
    </row>
    <row r="44" spans="1:9" s="2" customFormat="1">
      <c r="A44"/>
      <c r="B44" s="257" t="s">
        <v>270</v>
      </c>
      <c r="D44" s="12"/>
      <c r="E44"/>
      <c r="F44"/>
      <c r="G44"/>
      <c r="H44"/>
      <c r="I44"/>
    </row>
    <row r="45" spans="1:9" customFormat="1" ht="12.75">
      <c r="B45" s="260" t="s">
        <v>139</v>
      </c>
    </row>
    <row r="46" spans="1:9" customFormat="1" ht="12.75">
      <c r="B46" s="261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2" orientation="portrait" r:id="rId1"/>
  <headerFooter alignWithMargins="0"/>
  <colBreaks count="2" manualBreakCount="2">
    <brk id="4" max="41" man="1"/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showGridLines="0" view="pageBreakPreview" topLeftCell="A10" zoomScale="80" zoomScaleNormal="100" zoomScaleSheetLayoutView="80" workbookViewId="0">
      <selection activeCell="D71" sqref="D71"/>
    </sheetView>
  </sheetViews>
  <sheetFormatPr defaultRowHeight="15"/>
  <cols>
    <col min="1" max="1" width="15.85546875" style="2" customWidth="1"/>
    <col min="2" max="2" width="76.710937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5" t="s">
        <v>406</v>
      </c>
      <c r="B1" s="239"/>
      <c r="C1" s="574" t="s">
        <v>109</v>
      </c>
      <c r="D1" s="574"/>
      <c r="E1" s="92"/>
    </row>
    <row r="2" spans="1:5" s="6" customFormat="1">
      <c r="A2" s="75" t="s">
        <v>407</v>
      </c>
      <c r="B2" s="239"/>
      <c r="C2" s="572" t="s">
        <v>999</v>
      </c>
      <c r="D2" s="573"/>
      <c r="E2" s="92"/>
    </row>
    <row r="3" spans="1:5" s="6" customFormat="1">
      <c r="A3" s="75" t="s">
        <v>408</v>
      </c>
      <c r="B3" s="239"/>
      <c r="C3" s="240"/>
      <c r="D3" s="240"/>
      <c r="E3" s="92"/>
    </row>
    <row r="4" spans="1:5" s="6" customFormat="1">
      <c r="A4" s="77" t="s">
        <v>140</v>
      </c>
      <c r="B4" s="239"/>
      <c r="C4" s="240"/>
      <c r="D4" s="240"/>
      <c r="E4" s="92"/>
    </row>
    <row r="5" spans="1:5" s="6" customFormat="1">
      <c r="A5" s="77"/>
      <c r="B5" s="239"/>
      <c r="C5" s="240"/>
      <c r="D5" s="240"/>
      <c r="E5" s="92"/>
    </row>
    <row r="6" spans="1:5">
      <c r="A6" s="78" t="str">
        <f>'[1]ფორმა N2'!A4</f>
        <v>ანგარიშვალდებული პირის დასახელება:</v>
      </c>
      <c r="B6" s="78"/>
      <c r="C6" s="77"/>
      <c r="D6" s="77"/>
      <c r="E6" s="93"/>
    </row>
    <row r="7" spans="1:5">
      <c r="A7" s="241" t="str">
        <f>'ფორმა N1'!D4</f>
        <v>მ.პ.გ. ქართული ოცნება - დემოკრატიული საქართველო</v>
      </c>
      <c r="B7" s="81"/>
      <c r="C7" s="82"/>
      <c r="D7" s="82"/>
      <c r="E7" s="93"/>
    </row>
    <row r="8" spans="1:5">
      <c r="A8" s="78"/>
      <c r="B8" s="78"/>
      <c r="C8" s="77"/>
      <c r="D8" s="77"/>
      <c r="E8" s="93"/>
    </row>
    <row r="9" spans="1:5" s="6" customFormat="1">
      <c r="A9" s="239"/>
      <c r="B9" s="239"/>
      <c r="C9" s="79"/>
      <c r="D9" s="79"/>
      <c r="E9" s="92"/>
    </row>
    <row r="10" spans="1:5" s="6" customFormat="1" ht="30">
      <c r="A10" s="90" t="s">
        <v>64</v>
      </c>
      <c r="B10" s="91" t="s">
        <v>11</v>
      </c>
      <c r="C10" s="80" t="s">
        <v>10</v>
      </c>
      <c r="D10" s="80" t="s">
        <v>9</v>
      </c>
      <c r="E10" s="92"/>
    </row>
    <row r="11" spans="1:5" s="7" customFormat="1">
      <c r="A11" s="242">
        <v>1</v>
      </c>
      <c r="B11" s="242" t="s">
        <v>57</v>
      </c>
      <c r="C11" s="391">
        <f>SUM(C12,C15,C55,C58,C59,C60,C78)</f>
        <v>0</v>
      </c>
      <c r="D11" s="391">
        <f>SUM(D12,D15,D55,D58,D59,D60,D66,D74,D75)</f>
        <v>0</v>
      </c>
      <c r="E11" s="243"/>
    </row>
    <row r="12" spans="1:5" s="9" customFormat="1" ht="18">
      <c r="A12" s="88">
        <v>1.1000000000000001</v>
      </c>
      <c r="B12" s="88" t="s">
        <v>58</v>
      </c>
      <c r="C12" s="392">
        <f>SUM(C13:C14)</f>
        <v>0</v>
      </c>
      <c r="D12" s="392">
        <f>SUM(D13:D14)</f>
        <v>0</v>
      </c>
      <c r="E12" s="94"/>
    </row>
    <row r="13" spans="1:5" s="10" customFormat="1">
      <c r="A13" s="89" t="s">
        <v>30</v>
      </c>
      <c r="B13" s="89" t="s">
        <v>59</v>
      </c>
      <c r="C13" s="4">
        <v>0</v>
      </c>
      <c r="D13" s="4">
        <v>0</v>
      </c>
      <c r="E13" s="95"/>
    </row>
    <row r="14" spans="1:5" s="3" customFormat="1">
      <c r="A14" s="89" t="s">
        <v>31</v>
      </c>
      <c r="B14" s="89" t="s">
        <v>0</v>
      </c>
      <c r="C14" s="4"/>
      <c r="D14" s="4"/>
      <c r="E14" s="96"/>
    </row>
    <row r="15" spans="1:5" s="7" customFormat="1">
      <c r="A15" s="88">
        <v>1.2</v>
      </c>
      <c r="B15" s="88" t="s">
        <v>60</v>
      </c>
      <c r="C15" s="80">
        <f>SUM(C16,C19,C31,C32,C33,C34,C37,C38,C45:C49,C53,C54)</f>
        <v>0</v>
      </c>
      <c r="D15" s="80">
        <f>SUM(D16,D19,D31,D32,D33,D34,D37,D38,D45:D49,D53,D54)</f>
        <v>0</v>
      </c>
      <c r="E15" s="243"/>
    </row>
    <row r="16" spans="1:5" s="3" customFormat="1">
      <c r="A16" s="89" t="s">
        <v>32</v>
      </c>
      <c r="B16" s="89" t="s">
        <v>1</v>
      </c>
      <c r="C16" s="392">
        <f>SUM(C17:C18)</f>
        <v>0</v>
      </c>
      <c r="D16" s="392">
        <f>SUM(D17:D18)</f>
        <v>0</v>
      </c>
      <c r="E16" s="96"/>
    </row>
    <row r="17" spans="1:6" s="3" customFormat="1">
      <c r="A17" s="98" t="s">
        <v>98</v>
      </c>
      <c r="B17" s="98" t="s">
        <v>61</v>
      </c>
      <c r="C17" s="4"/>
      <c r="D17" s="244"/>
      <c r="E17" s="96"/>
    </row>
    <row r="18" spans="1:6" s="3" customFormat="1">
      <c r="A18" s="98" t="s">
        <v>99</v>
      </c>
      <c r="B18" s="98" t="s">
        <v>62</v>
      </c>
      <c r="C18" s="4"/>
      <c r="D18" s="244"/>
      <c r="E18" s="96"/>
    </row>
    <row r="19" spans="1:6" s="3" customFormat="1">
      <c r="A19" s="89" t="s">
        <v>33</v>
      </c>
      <c r="B19" s="89" t="s">
        <v>2</v>
      </c>
      <c r="C19" s="392">
        <f>SUM(C20:C25,C30)</f>
        <v>0</v>
      </c>
      <c r="D19" s="392">
        <f>SUM(D20:D25,D30)</f>
        <v>0</v>
      </c>
      <c r="E19" s="245"/>
      <c r="F19" s="246"/>
    </row>
    <row r="20" spans="1:6" s="248" customFormat="1" ht="30">
      <c r="A20" s="98" t="s">
        <v>12</v>
      </c>
      <c r="B20" s="98" t="s">
        <v>250</v>
      </c>
      <c r="C20" s="393">
        <v>0</v>
      </c>
      <c r="D20" s="458">
        <v>0</v>
      </c>
      <c r="E20" s="247"/>
    </row>
    <row r="21" spans="1:6" s="248" customFormat="1">
      <c r="A21" s="98" t="s">
        <v>13</v>
      </c>
      <c r="B21" s="98" t="s">
        <v>14</v>
      </c>
      <c r="C21" s="393"/>
      <c r="D21" s="396"/>
      <c r="E21" s="247"/>
    </row>
    <row r="22" spans="1:6" s="248" customFormat="1" ht="30">
      <c r="A22" s="98" t="s">
        <v>281</v>
      </c>
      <c r="B22" s="98" t="s">
        <v>22</v>
      </c>
      <c r="C22" s="393"/>
      <c r="D22" s="395"/>
      <c r="E22" s="247"/>
    </row>
    <row r="23" spans="1:6" s="248" customFormat="1" ht="16.5" customHeight="1">
      <c r="A23" s="98" t="s">
        <v>282</v>
      </c>
      <c r="B23" s="98" t="s">
        <v>15</v>
      </c>
      <c r="C23" s="456">
        <v>0</v>
      </c>
      <c r="D23" s="457">
        <v>0</v>
      </c>
      <c r="E23" s="247"/>
    </row>
    <row r="24" spans="1:6" s="248" customFormat="1" ht="16.5" customHeight="1">
      <c r="A24" s="98" t="s">
        <v>283</v>
      </c>
      <c r="B24" s="98" t="s">
        <v>16</v>
      </c>
      <c r="C24" s="393"/>
      <c r="D24" s="395"/>
      <c r="E24" s="247"/>
    </row>
    <row r="25" spans="1:6" s="248" customFormat="1" ht="16.5" customHeight="1">
      <c r="A25" s="98" t="s">
        <v>284</v>
      </c>
      <c r="B25" s="98" t="s">
        <v>17</v>
      </c>
      <c r="C25" s="392">
        <f>SUM(C26:C29)</f>
        <v>0</v>
      </c>
      <c r="D25" s="392">
        <f>SUM(D26:D29)</f>
        <v>0</v>
      </c>
      <c r="E25" s="247"/>
    </row>
    <row r="26" spans="1:6" s="248" customFormat="1" ht="16.5" customHeight="1">
      <c r="A26" s="249" t="s">
        <v>285</v>
      </c>
      <c r="B26" s="249" t="s">
        <v>18</v>
      </c>
      <c r="C26" s="456">
        <v>0</v>
      </c>
      <c r="D26" s="457">
        <v>0</v>
      </c>
      <c r="E26" s="247"/>
    </row>
    <row r="27" spans="1:6" s="248" customFormat="1" ht="16.5" customHeight="1">
      <c r="A27" s="249" t="s">
        <v>286</v>
      </c>
      <c r="B27" s="249" t="s">
        <v>19</v>
      </c>
      <c r="C27" s="456">
        <v>0</v>
      </c>
      <c r="D27" s="457">
        <v>0</v>
      </c>
      <c r="E27" s="247"/>
    </row>
    <row r="28" spans="1:6" s="248" customFormat="1" ht="16.5" customHeight="1">
      <c r="A28" s="249" t="s">
        <v>287</v>
      </c>
      <c r="B28" s="249" t="s">
        <v>20</v>
      </c>
      <c r="C28" s="456">
        <v>0</v>
      </c>
      <c r="D28" s="457">
        <v>0</v>
      </c>
      <c r="E28" s="247"/>
    </row>
    <row r="29" spans="1:6" s="248" customFormat="1" ht="16.5" customHeight="1">
      <c r="A29" s="249" t="s">
        <v>288</v>
      </c>
      <c r="B29" s="249" t="s">
        <v>23</v>
      </c>
      <c r="C29" s="456">
        <v>0</v>
      </c>
      <c r="D29" s="457">
        <v>0</v>
      </c>
      <c r="E29" s="247"/>
    </row>
    <row r="30" spans="1:6" s="248" customFormat="1" ht="16.5" customHeight="1">
      <c r="A30" s="98" t="s">
        <v>289</v>
      </c>
      <c r="B30" s="98" t="s">
        <v>21</v>
      </c>
      <c r="C30" s="393"/>
      <c r="D30" s="397"/>
      <c r="E30" s="247"/>
    </row>
    <row r="31" spans="1:6" s="3" customFormat="1" ht="16.5" customHeight="1">
      <c r="A31" s="89" t="s">
        <v>34</v>
      </c>
      <c r="B31" s="89" t="s">
        <v>3</v>
      </c>
      <c r="C31" s="4">
        <v>0</v>
      </c>
      <c r="D31" s="244">
        <v>0</v>
      </c>
      <c r="E31" s="245"/>
    </row>
    <row r="32" spans="1:6" s="3" customFormat="1" ht="16.5" customHeight="1">
      <c r="A32" s="89" t="s">
        <v>35</v>
      </c>
      <c r="B32" s="89" t="s">
        <v>4</v>
      </c>
      <c r="C32" s="4"/>
      <c r="D32" s="244"/>
      <c r="E32" s="96"/>
    </row>
    <row r="33" spans="1:5" s="3" customFormat="1" ht="16.5" customHeight="1">
      <c r="A33" s="89" t="s">
        <v>36</v>
      </c>
      <c r="B33" s="89" t="s">
        <v>5</v>
      </c>
      <c r="C33" s="4"/>
      <c r="D33" s="244"/>
      <c r="E33" s="96"/>
    </row>
    <row r="34" spans="1:5" s="3" customFormat="1">
      <c r="A34" s="89" t="s">
        <v>37</v>
      </c>
      <c r="B34" s="89" t="s">
        <v>63</v>
      </c>
      <c r="C34" s="392">
        <f>SUM(C35:C36)</f>
        <v>0</v>
      </c>
      <c r="D34" s="392">
        <f>SUM(D35:D36)</f>
        <v>0</v>
      </c>
      <c r="E34" s="96"/>
    </row>
    <row r="35" spans="1:5" s="3" customFormat="1" ht="16.5" customHeight="1">
      <c r="A35" s="98" t="s">
        <v>290</v>
      </c>
      <c r="B35" s="98" t="s">
        <v>56</v>
      </c>
      <c r="C35" s="4">
        <v>0</v>
      </c>
      <c r="D35" s="244">
        <v>0</v>
      </c>
      <c r="E35" s="96"/>
    </row>
    <row r="36" spans="1:5" s="3" customFormat="1" ht="16.5" customHeight="1">
      <c r="A36" s="98" t="s">
        <v>291</v>
      </c>
      <c r="B36" s="98" t="s">
        <v>55</v>
      </c>
      <c r="C36" s="4">
        <v>0</v>
      </c>
      <c r="D36" s="244">
        <v>0</v>
      </c>
      <c r="E36" s="96"/>
    </row>
    <row r="37" spans="1:5" s="3" customFormat="1" ht="16.5" customHeight="1">
      <c r="A37" s="89" t="s">
        <v>38</v>
      </c>
      <c r="B37" s="89" t="s">
        <v>49</v>
      </c>
      <c r="C37" s="4">
        <v>0</v>
      </c>
      <c r="D37" s="244">
        <v>0</v>
      </c>
      <c r="E37" s="96"/>
    </row>
    <row r="38" spans="1:5" s="3" customFormat="1" ht="16.5" customHeight="1">
      <c r="A38" s="89" t="s">
        <v>39</v>
      </c>
      <c r="B38" s="89" t="s">
        <v>409</v>
      </c>
      <c r="C38" s="392">
        <f>SUM(C39:C44)</f>
        <v>0</v>
      </c>
      <c r="D38" s="392">
        <f>SUM(D39:D44)</f>
        <v>0</v>
      </c>
      <c r="E38" s="96"/>
    </row>
    <row r="39" spans="1:5" s="3" customFormat="1" ht="16.5" customHeight="1">
      <c r="A39" s="17" t="s">
        <v>355</v>
      </c>
      <c r="B39" s="17" t="s">
        <v>359</v>
      </c>
      <c r="C39" s="4"/>
      <c r="D39" s="244"/>
      <c r="E39" s="96"/>
    </row>
    <row r="40" spans="1:5" s="3" customFormat="1" ht="16.5" customHeight="1">
      <c r="A40" s="17" t="s">
        <v>356</v>
      </c>
      <c r="B40" s="17" t="s">
        <v>360</v>
      </c>
      <c r="C40" s="4"/>
      <c r="D40" s="244">
        <v>0</v>
      </c>
      <c r="E40" s="96"/>
    </row>
    <row r="41" spans="1:5" s="3" customFormat="1" ht="16.5" customHeight="1">
      <c r="A41" s="17" t="s">
        <v>357</v>
      </c>
      <c r="B41" s="17" t="s">
        <v>363</v>
      </c>
      <c r="C41" s="4"/>
      <c r="D41" s="244">
        <v>0</v>
      </c>
      <c r="E41" s="96"/>
    </row>
    <row r="42" spans="1:5" s="3" customFormat="1" ht="16.5" customHeight="1">
      <c r="A42" s="17" t="s">
        <v>362</v>
      </c>
      <c r="B42" s="17" t="s">
        <v>364</v>
      </c>
      <c r="C42" s="4"/>
      <c r="D42" s="244"/>
      <c r="E42" s="96"/>
    </row>
    <row r="43" spans="1:5" s="3" customFormat="1" ht="16.5" customHeight="1">
      <c r="A43" s="17" t="s">
        <v>365</v>
      </c>
      <c r="B43" s="17" t="s">
        <v>499</v>
      </c>
      <c r="C43" s="4"/>
      <c r="D43" s="244">
        <v>0</v>
      </c>
      <c r="E43" s="96"/>
    </row>
    <row r="44" spans="1:5" s="3" customFormat="1" ht="16.5" customHeight="1">
      <c r="A44" s="17" t="s">
        <v>500</v>
      </c>
      <c r="B44" s="17" t="s">
        <v>361</v>
      </c>
      <c r="C44" s="4">
        <v>0</v>
      </c>
      <c r="D44" s="244">
        <v>0</v>
      </c>
      <c r="E44" s="96"/>
    </row>
    <row r="45" spans="1:5" s="3" customFormat="1" ht="30">
      <c r="A45" s="89" t="s">
        <v>40</v>
      </c>
      <c r="B45" s="89" t="s">
        <v>28</v>
      </c>
      <c r="C45" s="4"/>
      <c r="D45" s="244"/>
      <c r="E45" s="96"/>
    </row>
    <row r="46" spans="1:5" s="3" customFormat="1" ht="16.5" customHeight="1">
      <c r="A46" s="89" t="s">
        <v>41</v>
      </c>
      <c r="B46" s="89" t="s">
        <v>24</v>
      </c>
      <c r="C46" s="4">
        <v>0</v>
      </c>
      <c r="D46" s="244"/>
      <c r="E46" s="96"/>
    </row>
    <row r="47" spans="1:5" s="3" customFormat="1" ht="16.5" customHeight="1">
      <c r="A47" s="89" t="s">
        <v>42</v>
      </c>
      <c r="B47" s="89" t="s">
        <v>25</v>
      </c>
      <c r="C47" s="4"/>
      <c r="D47" s="244"/>
      <c r="E47" s="96"/>
    </row>
    <row r="48" spans="1:5" s="3" customFormat="1" ht="16.5" customHeight="1">
      <c r="A48" s="89" t="s">
        <v>43</v>
      </c>
      <c r="B48" s="89" t="s">
        <v>26</v>
      </c>
      <c r="C48" s="4">
        <v>0</v>
      </c>
      <c r="D48" s="244">
        <v>0</v>
      </c>
      <c r="E48" s="96"/>
    </row>
    <row r="49" spans="1:6" s="3" customFormat="1" ht="16.5" customHeight="1">
      <c r="A49" s="89" t="s">
        <v>44</v>
      </c>
      <c r="B49" s="89" t="s">
        <v>410</v>
      </c>
      <c r="C49" s="392">
        <f>SUM(C50:C52)</f>
        <v>0</v>
      </c>
      <c r="D49" s="392">
        <f>SUM(D50:D52)</f>
        <v>0</v>
      </c>
      <c r="E49" s="96"/>
    </row>
    <row r="50" spans="1:6" s="3" customFormat="1" ht="16.5" customHeight="1">
      <c r="A50" s="98" t="s">
        <v>371</v>
      </c>
      <c r="B50" s="98" t="s">
        <v>374</v>
      </c>
      <c r="C50" s="4">
        <v>0</v>
      </c>
      <c r="D50" s="244">
        <v>0</v>
      </c>
      <c r="E50" s="96"/>
    </row>
    <row r="51" spans="1:6" s="3" customFormat="1" ht="16.5" customHeight="1">
      <c r="A51" s="98" t="s">
        <v>372</v>
      </c>
      <c r="B51" s="98" t="s">
        <v>373</v>
      </c>
      <c r="C51" s="4">
        <v>0</v>
      </c>
      <c r="D51" s="244">
        <v>0</v>
      </c>
      <c r="E51" s="96"/>
    </row>
    <row r="52" spans="1:6" s="3" customFormat="1" ht="16.5" customHeight="1">
      <c r="A52" s="98" t="s">
        <v>375</v>
      </c>
      <c r="B52" s="98" t="s">
        <v>376</v>
      </c>
      <c r="C52" s="4"/>
      <c r="D52" s="244">
        <v>0</v>
      </c>
      <c r="E52" s="96"/>
    </row>
    <row r="53" spans="1:6" s="3" customFormat="1">
      <c r="A53" s="89" t="s">
        <v>45</v>
      </c>
      <c r="B53" s="89" t="s">
        <v>29</v>
      </c>
      <c r="C53" s="4"/>
      <c r="D53" s="244"/>
      <c r="E53" s="96"/>
    </row>
    <row r="54" spans="1:6" s="3" customFormat="1" ht="16.5" customHeight="1">
      <c r="A54" s="89" t="s">
        <v>46</v>
      </c>
      <c r="B54" s="89" t="s">
        <v>6</v>
      </c>
      <c r="C54" s="4">
        <v>0</v>
      </c>
      <c r="D54" s="244">
        <v>0</v>
      </c>
      <c r="E54" s="245"/>
      <c r="F54" s="246"/>
    </row>
    <row r="55" spans="1:6" s="3" customFormat="1" ht="30">
      <c r="A55" s="88">
        <v>1.3</v>
      </c>
      <c r="B55" s="88" t="s">
        <v>415</v>
      </c>
      <c r="C55" s="80">
        <f>SUM(C56:C57)</f>
        <v>0</v>
      </c>
      <c r="D55" s="80">
        <f>SUM(D56:D57)</f>
        <v>0</v>
      </c>
      <c r="E55" s="245"/>
      <c r="F55" s="246"/>
    </row>
    <row r="56" spans="1:6" s="3" customFormat="1" ht="30">
      <c r="A56" s="89" t="s">
        <v>50</v>
      </c>
      <c r="B56" s="89" t="s">
        <v>48</v>
      </c>
      <c r="C56" s="4"/>
      <c r="D56" s="244">
        <v>0</v>
      </c>
      <c r="E56" s="245"/>
      <c r="F56" s="246"/>
    </row>
    <row r="57" spans="1:6" s="3" customFormat="1" ht="16.5" customHeight="1">
      <c r="A57" s="89" t="s">
        <v>51</v>
      </c>
      <c r="B57" s="89" t="s">
        <v>47</v>
      </c>
      <c r="C57" s="4"/>
      <c r="D57" s="244"/>
      <c r="E57" s="245"/>
      <c r="F57" s="246"/>
    </row>
    <row r="58" spans="1:6" s="3" customFormat="1">
      <c r="A58" s="88">
        <v>1.4</v>
      </c>
      <c r="B58" s="88" t="s">
        <v>417</v>
      </c>
      <c r="C58" s="4"/>
      <c r="D58" s="244"/>
      <c r="E58" s="245"/>
      <c r="F58" s="246"/>
    </row>
    <row r="59" spans="1:6" s="248" customFormat="1">
      <c r="A59" s="88">
        <v>1.5</v>
      </c>
      <c r="B59" s="88" t="s">
        <v>7</v>
      </c>
      <c r="C59" s="393"/>
      <c r="D59" s="395"/>
      <c r="E59" s="247"/>
    </row>
    <row r="60" spans="1:6" s="248" customFormat="1">
      <c r="A60" s="88">
        <v>1.6</v>
      </c>
      <c r="B60" s="44" t="s">
        <v>8</v>
      </c>
      <c r="C60" s="394">
        <f>SUM(C61:C65)</f>
        <v>0</v>
      </c>
      <c r="D60" s="398">
        <f>SUM(D61:D65)</f>
        <v>0</v>
      </c>
      <c r="E60" s="247"/>
    </row>
    <row r="61" spans="1:6" s="248" customFormat="1">
      <c r="A61" s="89" t="s">
        <v>297</v>
      </c>
      <c r="B61" s="45" t="s">
        <v>52</v>
      </c>
      <c r="C61" s="393">
        <v>0</v>
      </c>
      <c r="D61" s="395">
        <v>0</v>
      </c>
      <c r="E61" s="247"/>
    </row>
    <row r="62" spans="1:6" s="248" customFormat="1" ht="30">
      <c r="A62" s="89" t="s">
        <v>298</v>
      </c>
      <c r="B62" s="45" t="s">
        <v>54</v>
      </c>
      <c r="C62" s="393"/>
      <c r="D62" s="395"/>
      <c r="E62" s="247"/>
    </row>
    <row r="63" spans="1:6" s="248" customFormat="1">
      <c r="A63" s="89" t="s">
        <v>299</v>
      </c>
      <c r="B63" s="45" t="s">
        <v>53</v>
      </c>
      <c r="C63" s="395"/>
      <c r="D63" s="395"/>
      <c r="E63" s="247"/>
    </row>
    <row r="64" spans="1:6" s="248" customFormat="1">
      <c r="A64" s="89" t="s">
        <v>300</v>
      </c>
      <c r="B64" s="45" t="s">
        <v>27</v>
      </c>
      <c r="C64" s="393"/>
      <c r="D64" s="395"/>
      <c r="E64" s="247"/>
    </row>
    <row r="65" spans="1:5" s="248" customFormat="1">
      <c r="A65" s="89" t="s">
        <v>337</v>
      </c>
      <c r="B65" s="45" t="s">
        <v>338</v>
      </c>
      <c r="C65" s="393">
        <v>0</v>
      </c>
      <c r="D65" s="395">
        <v>0</v>
      </c>
      <c r="E65" s="247"/>
    </row>
    <row r="66" spans="1:5">
      <c r="A66" s="242">
        <v>2</v>
      </c>
      <c r="B66" s="242" t="s">
        <v>411</v>
      </c>
      <c r="C66" s="250"/>
      <c r="D66" s="394">
        <f>SUM(D67:D73)</f>
        <v>0</v>
      </c>
      <c r="E66" s="97"/>
    </row>
    <row r="67" spans="1:5">
      <c r="A67" s="99">
        <v>2.1</v>
      </c>
      <c r="B67" s="251" t="s">
        <v>100</v>
      </c>
      <c r="C67" s="252"/>
      <c r="D67" s="399"/>
      <c r="E67" s="97"/>
    </row>
    <row r="68" spans="1:5">
      <c r="A68" s="99">
        <v>2.2000000000000002</v>
      </c>
      <c r="B68" s="251" t="s">
        <v>412</v>
      </c>
      <c r="C68" s="252"/>
      <c r="D68" s="399"/>
      <c r="E68" s="97"/>
    </row>
    <row r="69" spans="1:5">
      <c r="A69" s="99">
        <v>2.2999999999999998</v>
      </c>
      <c r="B69" s="251" t="s">
        <v>104</v>
      </c>
      <c r="C69" s="252"/>
      <c r="D69" s="399"/>
      <c r="E69" s="97"/>
    </row>
    <row r="70" spans="1:5">
      <c r="A70" s="99">
        <v>2.4</v>
      </c>
      <c r="B70" s="251" t="s">
        <v>103</v>
      </c>
      <c r="C70" s="252"/>
      <c r="D70" s="399"/>
      <c r="E70" s="97"/>
    </row>
    <row r="71" spans="1:5">
      <c r="A71" s="99">
        <v>2.5</v>
      </c>
      <c r="B71" s="251" t="s">
        <v>413</v>
      </c>
      <c r="C71" s="252"/>
      <c r="D71" s="399">
        <v>0</v>
      </c>
      <c r="E71" s="97"/>
    </row>
    <row r="72" spans="1:5">
      <c r="A72" s="99">
        <v>2.6</v>
      </c>
      <c r="B72" s="251" t="s">
        <v>101</v>
      </c>
      <c r="C72" s="252"/>
      <c r="D72" s="399"/>
      <c r="E72" s="97"/>
    </row>
    <row r="73" spans="1:5">
      <c r="A73" s="99">
        <v>2.7</v>
      </c>
      <c r="B73" s="251" t="s">
        <v>102</v>
      </c>
      <c r="C73" s="253"/>
      <c r="D73" s="399"/>
      <c r="E73" s="97"/>
    </row>
    <row r="74" spans="1:5">
      <c r="A74" s="242">
        <v>3</v>
      </c>
      <c r="B74" s="242" t="s">
        <v>451</v>
      </c>
      <c r="C74" s="394"/>
      <c r="D74" s="399"/>
      <c r="E74" s="97"/>
    </row>
    <row r="75" spans="1:5">
      <c r="A75" s="242">
        <v>4</v>
      </c>
      <c r="B75" s="242" t="s">
        <v>252</v>
      </c>
      <c r="C75" s="394"/>
      <c r="D75" s="394">
        <f>SUM(D76:D77)</f>
        <v>0</v>
      </c>
      <c r="E75" s="97"/>
    </row>
    <row r="76" spans="1:5">
      <c r="A76" s="99">
        <v>4.0999999999999996</v>
      </c>
      <c r="B76" s="99" t="s">
        <v>253</v>
      </c>
      <c r="C76" s="252"/>
      <c r="D76" s="400"/>
      <c r="E76" s="97"/>
    </row>
    <row r="77" spans="1:5">
      <c r="A77" s="99">
        <v>4.2</v>
      </c>
      <c r="B77" s="99" t="s">
        <v>254</v>
      </c>
      <c r="C77" s="253"/>
      <c r="D77" s="400"/>
      <c r="E77" s="97"/>
    </row>
    <row r="78" spans="1:5">
      <c r="A78" s="242">
        <v>5</v>
      </c>
      <c r="B78" s="242" t="s">
        <v>279</v>
      </c>
      <c r="C78" s="279"/>
      <c r="D78" s="253"/>
      <c r="E78" s="97"/>
    </row>
    <row r="79" spans="1:5">
      <c r="B79" s="43"/>
    </row>
    <row r="80" spans="1:5">
      <c r="A80" s="577" t="s">
        <v>501</v>
      </c>
      <c r="B80" s="577"/>
      <c r="C80" s="577"/>
      <c r="D80" s="577"/>
      <c r="E80" s="5"/>
    </row>
    <row r="81" spans="1:9">
      <c r="B81" s="43"/>
    </row>
    <row r="82" spans="1:9" s="22" customFormat="1" ht="12.75"/>
    <row r="83" spans="1:9">
      <c r="A83" s="70" t="s">
        <v>107</v>
      </c>
      <c r="E83" s="5"/>
    </row>
    <row r="84" spans="1:9">
      <c r="E84"/>
      <c r="F84"/>
      <c r="G84"/>
      <c r="H84"/>
      <c r="I84"/>
    </row>
    <row r="85" spans="1:9">
      <c r="D85" s="12"/>
      <c r="E85"/>
      <c r="F85"/>
      <c r="G85"/>
      <c r="H85"/>
      <c r="I85"/>
    </row>
    <row r="86" spans="1:9">
      <c r="A86"/>
      <c r="B86" s="70" t="s">
        <v>448</v>
      </c>
      <c r="D86" s="12"/>
      <c r="E86"/>
      <c r="F86"/>
      <c r="G86"/>
      <c r="H86"/>
      <c r="I86"/>
    </row>
    <row r="87" spans="1:9">
      <c r="A87"/>
      <c r="B87" s="2" t="s">
        <v>449</v>
      </c>
      <c r="D87" s="12"/>
      <c r="E87"/>
      <c r="F87"/>
      <c r="G87"/>
      <c r="H87"/>
      <c r="I87"/>
    </row>
    <row r="88" spans="1:9" customFormat="1" ht="12.75">
      <c r="B88" s="66" t="s">
        <v>139</v>
      </c>
    </row>
    <row r="89" spans="1:9" s="22" customFormat="1" ht="12.75"/>
  </sheetData>
  <mergeCells count="3">
    <mergeCell ref="C1:D1"/>
    <mergeCell ref="C2:D2"/>
    <mergeCell ref="A80:D80"/>
  </mergeCells>
  <pageMargins left="0.23622047244094491" right="0.23622047244094491" top="0.74803149606299213" bottom="0.74803149606299213" header="0.31496062992125984" footer="0.31496062992125984"/>
  <pageSetup paperSize="9" scale="75" fitToHeight="2" orientation="portrait" r:id="rId1"/>
  <headerFooter alignWithMargins="0"/>
  <rowBreaks count="1" manualBreakCount="1">
    <brk id="54" max="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showGridLines="0" view="pageBreakPreview" zoomScale="80" zoomScaleNormal="100" zoomScaleSheetLayoutView="80" workbookViewId="0">
      <selection activeCell="B19" sqref="B19"/>
    </sheetView>
  </sheetViews>
  <sheetFormatPr defaultRowHeight="15"/>
  <cols>
    <col min="1" max="1" width="8.85546875" style="2" customWidth="1"/>
    <col min="2" max="2" width="88" style="2" customWidth="1"/>
    <col min="3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5" t="s">
        <v>327</v>
      </c>
      <c r="B1" s="78"/>
      <c r="C1" s="574" t="s">
        <v>109</v>
      </c>
      <c r="D1" s="574"/>
      <c r="E1" s="92"/>
    </row>
    <row r="2" spans="1:5" s="6" customFormat="1">
      <c r="A2" s="75" t="s">
        <v>328</v>
      </c>
      <c r="B2" s="78"/>
      <c r="C2" s="572" t="s">
        <v>999</v>
      </c>
      <c r="D2" s="573"/>
      <c r="E2" s="92"/>
    </row>
    <row r="3" spans="1:5" s="6" customFormat="1">
      <c r="A3" s="77" t="s">
        <v>140</v>
      </c>
      <c r="B3" s="75"/>
      <c r="C3" s="163"/>
      <c r="D3" s="163"/>
      <c r="E3" s="92"/>
    </row>
    <row r="4" spans="1:5" s="6" customFormat="1">
      <c r="A4" s="77"/>
      <c r="B4" s="77"/>
      <c r="C4" s="163"/>
      <c r="D4" s="163"/>
      <c r="E4" s="92"/>
    </row>
    <row r="5" spans="1:5">
      <c r="A5" s="78" t="str">
        <f>'ფორმა N2'!A4</f>
        <v>ანგარიშვალდებული პირის დასახელება:</v>
      </c>
      <c r="B5" s="78"/>
      <c r="C5" s="77"/>
      <c r="D5" s="77"/>
      <c r="E5" s="93"/>
    </row>
    <row r="6" spans="1:5">
      <c r="A6" s="81" t="str">
        <f>'ფორმა N1'!D4</f>
        <v>მ.პ.გ. ქართული ოცნება - დემოკრატიული საქართველო</v>
      </c>
      <c r="B6" s="81"/>
      <c r="C6" s="82"/>
      <c r="D6" s="82"/>
      <c r="E6" s="93"/>
    </row>
    <row r="7" spans="1:5">
      <c r="A7" s="78"/>
      <c r="B7" s="78"/>
      <c r="C7" s="77"/>
      <c r="D7" s="77"/>
      <c r="E7" s="93"/>
    </row>
    <row r="8" spans="1:5" s="6" customFormat="1">
      <c r="A8" s="162"/>
      <c r="B8" s="162"/>
      <c r="C8" s="79"/>
      <c r="D8" s="79"/>
      <c r="E8" s="92"/>
    </row>
    <row r="9" spans="1:5" s="6" customFormat="1" ht="30">
      <c r="A9" s="90" t="s">
        <v>64</v>
      </c>
      <c r="B9" s="90" t="s">
        <v>333</v>
      </c>
      <c r="C9" s="80" t="s">
        <v>10</v>
      </c>
      <c r="D9" s="80" t="s">
        <v>9</v>
      </c>
      <c r="E9" s="92"/>
    </row>
    <row r="10" spans="1:5" s="9" customFormat="1" ht="18">
      <c r="A10" s="99" t="s">
        <v>329</v>
      </c>
      <c r="B10" s="99"/>
      <c r="C10" s="4"/>
      <c r="D10" s="4"/>
      <c r="E10" s="94"/>
    </row>
    <row r="11" spans="1:5" s="10" customFormat="1">
      <c r="A11" s="99" t="s">
        <v>330</v>
      </c>
      <c r="B11" s="99"/>
      <c r="C11" s="4"/>
      <c r="D11" s="4"/>
      <c r="E11" s="95"/>
    </row>
    <row r="12" spans="1:5" s="10" customFormat="1">
      <c r="A12" s="88" t="s">
        <v>278</v>
      </c>
      <c r="B12" s="88"/>
      <c r="C12" s="4"/>
      <c r="D12" s="4"/>
      <c r="E12" s="95"/>
    </row>
    <row r="13" spans="1:5" s="10" customFormat="1">
      <c r="A13" s="88" t="s">
        <v>278</v>
      </c>
      <c r="B13" s="88"/>
      <c r="C13" s="4"/>
      <c r="D13" s="4"/>
      <c r="E13" s="95"/>
    </row>
    <row r="14" spans="1:5" s="10" customFormat="1">
      <c r="A14" s="88" t="s">
        <v>278</v>
      </c>
      <c r="B14" s="88"/>
      <c r="C14" s="4"/>
      <c r="D14" s="4"/>
      <c r="E14" s="95"/>
    </row>
    <row r="15" spans="1:5" s="10" customFormat="1">
      <c r="A15" s="88" t="s">
        <v>278</v>
      </c>
      <c r="B15" s="88"/>
      <c r="C15" s="4"/>
      <c r="D15" s="4"/>
      <c r="E15" s="95"/>
    </row>
    <row r="16" spans="1:5" s="10" customFormat="1">
      <c r="A16" s="88" t="s">
        <v>278</v>
      </c>
      <c r="B16" s="88"/>
      <c r="C16" s="4"/>
      <c r="D16" s="4"/>
      <c r="E16" s="95"/>
    </row>
    <row r="17" spans="1:5" s="10" customFormat="1" ht="27" customHeight="1">
      <c r="A17" s="99" t="s">
        <v>331</v>
      </c>
      <c r="B17" s="88"/>
      <c r="C17" s="4"/>
      <c r="D17" s="4"/>
      <c r="E17" s="95"/>
    </row>
    <row r="18" spans="1:5" s="10" customFormat="1" ht="18" customHeight="1">
      <c r="A18" s="99" t="s">
        <v>332</v>
      </c>
      <c r="B18" s="88"/>
      <c r="C18" s="4"/>
      <c r="D18" s="4"/>
      <c r="E18" s="95"/>
    </row>
    <row r="19" spans="1:5" s="10" customFormat="1" ht="30">
      <c r="A19" s="99" t="s">
        <v>943</v>
      </c>
      <c r="B19" s="88"/>
      <c r="C19" s="4"/>
      <c r="D19" s="4"/>
      <c r="E19" s="95"/>
    </row>
    <row r="20" spans="1:5" s="10" customFormat="1">
      <c r="A20" s="88" t="s">
        <v>278</v>
      </c>
      <c r="B20" s="88"/>
      <c r="C20" s="4"/>
      <c r="D20" s="4"/>
      <c r="E20" s="95"/>
    </row>
    <row r="21" spans="1:5" s="10" customFormat="1">
      <c r="A21" s="88" t="s">
        <v>278</v>
      </c>
      <c r="B21" s="88"/>
      <c r="C21" s="4"/>
      <c r="D21" s="4"/>
      <c r="E21" s="95"/>
    </row>
    <row r="22" spans="1:5" s="10" customFormat="1">
      <c r="A22" s="88" t="s">
        <v>278</v>
      </c>
      <c r="B22" s="88"/>
      <c r="C22" s="4"/>
      <c r="D22" s="4"/>
      <c r="E22" s="95"/>
    </row>
    <row r="23" spans="1:5" s="10" customFormat="1">
      <c r="A23" s="88" t="s">
        <v>278</v>
      </c>
      <c r="B23" s="88"/>
      <c r="C23" s="4"/>
      <c r="D23" s="4"/>
      <c r="E23" s="95"/>
    </row>
    <row r="24" spans="1:5">
      <c r="A24" s="100"/>
      <c r="B24" s="100" t="s">
        <v>336</v>
      </c>
      <c r="C24" s="87">
        <f>SUM(C10:C23)</f>
        <v>0</v>
      </c>
      <c r="D24" s="87">
        <f>SUM(D10:D23)</f>
        <v>0</v>
      </c>
      <c r="E24" s="97"/>
    </row>
    <row r="25" spans="1:5">
      <c r="A25" s="43"/>
      <c r="B25" s="43"/>
    </row>
    <row r="26" spans="1:5">
      <c r="A26" s="262" t="s">
        <v>441</v>
      </c>
      <c r="E26" s="5"/>
    </row>
    <row r="27" spans="1:5">
      <c r="A27" s="2" t="s">
        <v>442</v>
      </c>
    </row>
    <row r="28" spans="1:5">
      <c r="A28" s="217" t="s">
        <v>443</v>
      </c>
    </row>
    <row r="29" spans="1:5">
      <c r="A29" s="217"/>
    </row>
    <row r="30" spans="1:5">
      <c r="A30" s="217" t="s">
        <v>351</v>
      </c>
    </row>
    <row r="31" spans="1:5" s="22" customFormat="1" ht="12.75"/>
    <row r="32" spans="1:5">
      <c r="A32" s="70" t="s">
        <v>107</v>
      </c>
      <c r="E32" s="5"/>
    </row>
    <row r="33" spans="1:9">
      <c r="E33"/>
      <c r="F33"/>
      <c r="G33"/>
      <c r="H33"/>
      <c r="I33"/>
    </row>
    <row r="34" spans="1:9">
      <c r="D34" s="12"/>
      <c r="E34"/>
      <c r="F34"/>
      <c r="G34"/>
      <c r="H34"/>
      <c r="I34"/>
    </row>
    <row r="35" spans="1:9">
      <c r="A35" s="70"/>
      <c r="B35" s="70" t="s">
        <v>271</v>
      </c>
      <c r="D35" s="12"/>
      <c r="E35"/>
      <c r="F35"/>
      <c r="G35"/>
      <c r="H35"/>
      <c r="I35"/>
    </row>
    <row r="36" spans="1:9">
      <c r="B36" s="2" t="s">
        <v>270</v>
      </c>
      <c r="D36" s="12"/>
      <c r="E36"/>
      <c r="F36"/>
      <c r="G36"/>
      <c r="H36"/>
      <c r="I36"/>
    </row>
    <row r="37" spans="1:9" customFormat="1" ht="12.75">
      <c r="A37" s="66"/>
      <c r="B37" s="66" t="s">
        <v>139</v>
      </c>
    </row>
    <row r="38" spans="1:9" s="22" customFormat="1" ht="12.75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2" fitToHeight="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view="pageBreakPreview" zoomScale="80" zoomScaleNormal="100" zoomScaleSheetLayoutView="80" workbookViewId="0">
      <selection activeCell="C13" sqref="C13"/>
    </sheetView>
  </sheetViews>
  <sheetFormatPr defaultRowHeight="12.75"/>
  <cols>
    <col min="1" max="1" width="5.42578125" style="187" customWidth="1"/>
    <col min="2" max="2" width="20.85546875" style="187" customWidth="1"/>
    <col min="3" max="3" width="26" style="187" customWidth="1"/>
    <col min="4" max="4" width="17" style="187" customWidth="1"/>
    <col min="5" max="5" width="18.140625" style="187" customWidth="1"/>
    <col min="6" max="6" width="14.7109375" style="187" customWidth="1"/>
    <col min="7" max="7" width="15.5703125" style="187" customWidth="1"/>
    <col min="8" max="8" width="14.7109375" style="187" customWidth="1"/>
    <col min="9" max="9" width="29.7109375" style="187" customWidth="1"/>
    <col min="10" max="10" width="0" style="187" hidden="1" customWidth="1"/>
    <col min="11" max="16384" width="9.140625" style="187"/>
  </cols>
  <sheetData>
    <row r="1" spans="1:10" ht="15">
      <c r="A1" s="75" t="s">
        <v>414</v>
      </c>
      <c r="B1" s="75"/>
      <c r="C1" s="78"/>
      <c r="D1" s="78"/>
      <c r="E1" s="78"/>
      <c r="F1" s="78"/>
      <c r="G1" s="229"/>
      <c r="H1" s="229"/>
      <c r="I1" s="574" t="s">
        <v>109</v>
      </c>
      <c r="J1" s="574"/>
    </row>
    <row r="2" spans="1:10" ht="15">
      <c r="A2" s="77" t="s">
        <v>140</v>
      </c>
      <c r="B2" s="75"/>
      <c r="C2" s="78"/>
      <c r="D2" s="78"/>
      <c r="E2" s="78"/>
      <c r="F2" s="78"/>
      <c r="G2" s="229"/>
      <c r="H2" s="229"/>
      <c r="I2" s="572" t="s">
        <v>999</v>
      </c>
      <c r="J2" s="573"/>
    </row>
    <row r="3" spans="1:10" ht="15">
      <c r="A3" s="77"/>
      <c r="B3" s="77"/>
      <c r="C3" s="75"/>
      <c r="D3" s="75"/>
      <c r="E3" s="75"/>
      <c r="F3" s="75"/>
      <c r="G3" s="165"/>
      <c r="H3" s="165"/>
      <c r="I3" s="229"/>
    </row>
    <row r="4" spans="1:10" ht="15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78"/>
      <c r="F4" s="78"/>
      <c r="G4" s="77"/>
      <c r="H4" s="77"/>
      <c r="I4" s="77"/>
    </row>
    <row r="5" spans="1:10" ht="15">
      <c r="A5" s="81" t="str">
        <f>'ფორმა N1'!D4</f>
        <v>მ.პ.გ. ქართული ოცნება - დემოკრატიული საქართველო</v>
      </c>
      <c r="B5" s="81"/>
      <c r="C5" s="81"/>
      <c r="D5" s="81"/>
      <c r="E5" s="81"/>
      <c r="F5" s="81"/>
      <c r="G5" s="82"/>
      <c r="H5" s="82"/>
      <c r="I5" s="82"/>
    </row>
    <row r="6" spans="1:10" ht="15">
      <c r="A6" s="78"/>
      <c r="B6" s="78"/>
      <c r="C6" s="78"/>
      <c r="D6" s="78"/>
      <c r="E6" s="78"/>
      <c r="F6" s="78"/>
      <c r="G6" s="77"/>
      <c r="H6" s="77"/>
      <c r="I6" s="77"/>
    </row>
    <row r="7" spans="1:10" ht="15">
      <c r="A7" s="164"/>
      <c r="B7" s="164"/>
      <c r="C7" s="164"/>
      <c r="D7" s="223"/>
      <c r="E7" s="164"/>
      <c r="F7" s="164"/>
      <c r="G7" s="79"/>
      <c r="H7" s="79"/>
      <c r="I7" s="79"/>
    </row>
    <row r="8" spans="1:10" ht="45">
      <c r="A8" s="91" t="s">
        <v>64</v>
      </c>
      <c r="B8" s="91" t="s">
        <v>340</v>
      </c>
      <c r="C8" s="91" t="s">
        <v>341</v>
      </c>
      <c r="D8" s="91" t="s">
        <v>227</v>
      </c>
      <c r="E8" s="91" t="s">
        <v>345</v>
      </c>
      <c r="F8" s="91" t="s">
        <v>349</v>
      </c>
      <c r="G8" s="80" t="s">
        <v>10</v>
      </c>
      <c r="H8" s="80" t="s">
        <v>9</v>
      </c>
      <c r="I8" s="80" t="s">
        <v>396</v>
      </c>
      <c r="J8" s="232" t="s">
        <v>348</v>
      </c>
    </row>
    <row r="9" spans="1:10" ht="15">
      <c r="A9" s="99">
        <v>1</v>
      </c>
      <c r="B9" s="451"/>
      <c r="C9" s="451"/>
      <c r="D9" s="452"/>
      <c r="E9" s="99"/>
      <c r="F9" s="99"/>
      <c r="G9" s="453"/>
      <c r="H9" s="453"/>
      <c r="I9" s="453"/>
      <c r="J9" s="232" t="s">
        <v>0</v>
      </c>
    </row>
    <row r="10" spans="1:10" ht="15">
      <c r="A10" s="99">
        <v>2</v>
      </c>
      <c r="B10" s="451"/>
      <c r="C10" s="451"/>
      <c r="D10" s="452"/>
      <c r="E10" s="99"/>
      <c r="F10" s="99"/>
      <c r="G10" s="453"/>
      <c r="H10" s="453"/>
      <c r="I10" s="453"/>
    </row>
    <row r="11" spans="1:10" ht="15">
      <c r="A11" s="99">
        <v>3</v>
      </c>
      <c r="B11" s="451"/>
      <c r="C11" s="451"/>
      <c r="D11" s="452"/>
      <c r="E11" s="99"/>
      <c r="F11" s="99"/>
      <c r="G11" s="453"/>
      <c r="H11" s="453"/>
      <c r="I11" s="453"/>
    </row>
    <row r="12" spans="1:10" ht="15">
      <c r="A12" s="99">
        <v>4</v>
      </c>
      <c r="B12" s="88"/>
      <c r="C12" s="88"/>
      <c r="D12" s="88"/>
      <c r="E12" s="88"/>
      <c r="F12" s="99"/>
      <c r="G12" s="4"/>
      <c r="H12" s="4"/>
      <c r="I12" s="4"/>
    </row>
    <row r="13" spans="1:10" ht="15">
      <c r="A13" s="99">
        <v>5</v>
      </c>
      <c r="B13" s="88"/>
      <c r="C13" s="88"/>
      <c r="D13" s="88"/>
      <c r="E13" s="88"/>
      <c r="F13" s="99"/>
      <c r="G13" s="4"/>
      <c r="H13" s="4"/>
      <c r="I13" s="4"/>
    </row>
    <row r="14" spans="1:10" ht="15">
      <c r="A14" s="99">
        <v>6</v>
      </c>
      <c r="B14" s="88"/>
      <c r="C14" s="88"/>
      <c r="D14" s="88"/>
      <c r="E14" s="88"/>
      <c r="F14" s="99"/>
      <c r="G14" s="4"/>
      <c r="H14" s="4"/>
      <c r="I14" s="4"/>
    </row>
    <row r="15" spans="1:10" ht="15">
      <c r="A15" s="99">
        <v>7</v>
      </c>
      <c r="B15" s="88"/>
      <c r="C15" s="88"/>
      <c r="D15" s="88"/>
      <c r="E15" s="88"/>
      <c r="F15" s="99"/>
      <c r="G15" s="4"/>
      <c r="H15" s="4"/>
      <c r="I15" s="4"/>
    </row>
    <row r="16" spans="1:10" ht="15">
      <c r="A16" s="99">
        <v>8</v>
      </c>
      <c r="B16" s="88"/>
      <c r="C16" s="88"/>
      <c r="D16" s="88"/>
      <c r="E16" s="88"/>
      <c r="F16" s="99"/>
      <c r="G16" s="4"/>
      <c r="H16" s="4"/>
      <c r="I16" s="4"/>
    </row>
    <row r="17" spans="1:9" ht="15">
      <c r="A17" s="99">
        <v>9</v>
      </c>
      <c r="B17" s="88"/>
      <c r="C17" s="88"/>
      <c r="D17" s="88"/>
      <c r="E17" s="88"/>
      <c r="F17" s="99"/>
      <c r="G17" s="4"/>
      <c r="H17" s="4"/>
      <c r="I17" s="4"/>
    </row>
    <row r="18" spans="1:9" ht="15">
      <c r="A18" s="99">
        <v>10</v>
      </c>
      <c r="B18" s="88"/>
      <c r="C18" s="88"/>
      <c r="D18" s="88"/>
      <c r="E18" s="88"/>
      <c r="F18" s="99"/>
      <c r="G18" s="4"/>
      <c r="H18" s="4"/>
      <c r="I18" s="4"/>
    </row>
    <row r="19" spans="1:9" ht="15">
      <c r="A19" s="99">
        <v>11</v>
      </c>
      <c r="B19" s="88"/>
      <c r="C19" s="88"/>
      <c r="D19" s="88"/>
      <c r="E19" s="88"/>
      <c r="F19" s="99"/>
      <c r="G19" s="4"/>
      <c r="H19" s="4"/>
      <c r="I19" s="4"/>
    </row>
    <row r="20" spans="1:9" ht="15">
      <c r="A20" s="99">
        <v>12</v>
      </c>
      <c r="B20" s="88"/>
      <c r="C20" s="88"/>
      <c r="D20" s="88"/>
      <c r="E20" s="88"/>
      <c r="F20" s="99"/>
      <c r="G20" s="4"/>
      <c r="H20" s="4"/>
      <c r="I20" s="4"/>
    </row>
    <row r="21" spans="1:9" ht="15">
      <c r="A21" s="99">
        <v>13</v>
      </c>
      <c r="B21" s="88"/>
      <c r="C21" s="88"/>
      <c r="D21" s="88"/>
      <c r="E21" s="88"/>
      <c r="F21" s="99"/>
      <c r="G21" s="4"/>
      <c r="H21" s="4"/>
      <c r="I21" s="4"/>
    </row>
    <row r="22" spans="1:9" ht="15">
      <c r="A22" s="99">
        <v>14</v>
      </c>
      <c r="B22" s="88"/>
      <c r="C22" s="88"/>
      <c r="D22" s="88"/>
      <c r="E22" s="88"/>
      <c r="F22" s="99"/>
      <c r="G22" s="4"/>
      <c r="H22" s="4"/>
      <c r="I22" s="4"/>
    </row>
    <row r="23" spans="1:9" ht="15">
      <c r="A23" s="99">
        <v>15</v>
      </c>
      <c r="B23" s="88"/>
      <c r="C23" s="88"/>
      <c r="D23" s="88"/>
      <c r="E23" s="88"/>
      <c r="F23" s="99"/>
      <c r="G23" s="4"/>
      <c r="H23" s="4"/>
      <c r="I23" s="4"/>
    </row>
    <row r="24" spans="1:9" ht="15">
      <c r="A24" s="88" t="s">
        <v>276</v>
      </c>
      <c r="B24" s="88"/>
      <c r="C24" s="88"/>
      <c r="D24" s="88"/>
      <c r="E24" s="88"/>
      <c r="F24" s="99"/>
      <c r="G24" s="4"/>
      <c r="H24" s="4"/>
      <c r="I24" s="4"/>
    </row>
    <row r="25" spans="1:9" ht="15">
      <c r="A25" s="88"/>
      <c r="B25" s="100"/>
      <c r="C25" s="100"/>
      <c r="D25" s="100"/>
      <c r="E25" s="100"/>
      <c r="F25" s="88" t="s">
        <v>456</v>
      </c>
      <c r="G25" s="87">
        <f>SUM(G9:G24)</f>
        <v>0</v>
      </c>
      <c r="H25" s="87">
        <f>SUM(H9:H24)</f>
        <v>0</v>
      </c>
      <c r="I25" s="87">
        <f>SUM(I9:I24)</f>
        <v>0</v>
      </c>
    </row>
    <row r="26" spans="1:9" ht="15">
      <c r="A26" s="230"/>
      <c r="B26" s="230"/>
      <c r="C26" s="230"/>
      <c r="D26" s="230"/>
      <c r="E26" s="230"/>
      <c r="F26" s="230"/>
      <c r="G26" s="230"/>
      <c r="H26" s="186"/>
      <c r="I26" s="186"/>
    </row>
    <row r="27" spans="1:9" ht="15">
      <c r="A27" s="231" t="s">
        <v>445</v>
      </c>
      <c r="B27" s="231"/>
      <c r="C27" s="230"/>
      <c r="D27" s="230"/>
      <c r="E27" s="230"/>
      <c r="F27" s="230"/>
      <c r="G27" s="230"/>
      <c r="H27" s="186"/>
      <c r="I27" s="186"/>
    </row>
    <row r="28" spans="1:9" ht="15">
      <c r="A28" s="231"/>
      <c r="B28" s="231"/>
      <c r="C28" s="230"/>
      <c r="D28" s="230"/>
      <c r="E28" s="230"/>
      <c r="F28" s="230"/>
      <c r="G28" s="230"/>
      <c r="H28" s="186"/>
      <c r="I28" s="186"/>
    </row>
    <row r="29" spans="1:9">
      <c r="A29" s="227"/>
      <c r="B29" s="227"/>
      <c r="C29" s="227"/>
      <c r="D29" s="227"/>
      <c r="E29" s="227"/>
      <c r="F29" s="227"/>
      <c r="G29" s="227"/>
      <c r="H29" s="227"/>
      <c r="I29" s="227"/>
    </row>
    <row r="30" spans="1:9" ht="15">
      <c r="A30" s="192" t="s">
        <v>107</v>
      </c>
      <c r="B30" s="192"/>
      <c r="C30" s="186"/>
      <c r="D30" s="186"/>
      <c r="E30" s="186"/>
      <c r="F30" s="186"/>
      <c r="G30" s="186"/>
      <c r="H30" s="186"/>
      <c r="I30" s="186"/>
    </row>
    <row r="31" spans="1:9" ht="15">
      <c r="A31" s="186"/>
      <c r="B31" s="186"/>
      <c r="C31" s="186"/>
      <c r="D31" s="186"/>
      <c r="E31" s="186"/>
      <c r="F31" s="186"/>
      <c r="G31" s="186"/>
      <c r="H31" s="186"/>
      <c r="I31" s="186"/>
    </row>
    <row r="32" spans="1:9" ht="15">
      <c r="A32" s="186"/>
      <c r="B32" s="186"/>
      <c r="C32" s="186"/>
      <c r="D32" s="186"/>
      <c r="E32" s="190"/>
      <c r="F32" s="190"/>
      <c r="G32" s="190"/>
      <c r="H32" s="186"/>
      <c r="I32" s="186"/>
    </row>
    <row r="33" spans="1:9" ht="15">
      <c r="A33" s="192"/>
      <c r="B33" s="192"/>
      <c r="C33" s="192" t="s">
        <v>395</v>
      </c>
      <c r="D33" s="192"/>
      <c r="E33" s="192"/>
      <c r="F33" s="192"/>
      <c r="G33" s="192"/>
      <c r="H33" s="186"/>
      <c r="I33" s="186"/>
    </row>
    <row r="34" spans="1:9" ht="15">
      <c r="A34" s="186"/>
      <c r="B34" s="186"/>
      <c r="C34" s="186" t="s">
        <v>394</v>
      </c>
      <c r="D34" s="186"/>
      <c r="E34" s="186"/>
      <c r="F34" s="186"/>
      <c r="G34" s="186"/>
      <c r="H34" s="186"/>
      <c r="I34" s="186"/>
    </row>
    <row r="35" spans="1:9">
      <c r="A35" s="194"/>
      <c r="B35" s="194"/>
      <c r="C35" s="194" t="s">
        <v>139</v>
      </c>
      <c r="D35" s="194"/>
      <c r="E35" s="194"/>
      <c r="F35" s="194"/>
      <c r="G35" s="194"/>
    </row>
  </sheetData>
  <mergeCells count="2">
    <mergeCell ref="I1:J1"/>
    <mergeCell ref="I2:J2"/>
  </mergeCells>
  <printOptions gridLines="1"/>
  <pageMargins left="0.25" right="0.25" top="0.75" bottom="0.75" header="0.3" footer="0.3"/>
  <pageSetup scale="84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view="pageBreakPreview" topLeftCell="A10" zoomScale="80" zoomScaleNormal="100" zoomScaleSheetLayoutView="80" workbookViewId="0">
      <selection activeCell="E16" sqref="E16"/>
    </sheetView>
  </sheetViews>
  <sheetFormatPr defaultRowHeight="12.75"/>
  <cols>
    <col min="1" max="1" width="5" customWidth="1"/>
    <col min="2" max="2" width="19.710937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9" ht="15">
      <c r="A1" s="75" t="s">
        <v>366</v>
      </c>
      <c r="B1" s="78"/>
      <c r="C1" s="78"/>
      <c r="D1" s="78"/>
      <c r="E1" s="78"/>
      <c r="F1" s="78"/>
      <c r="G1" s="574" t="s">
        <v>109</v>
      </c>
      <c r="H1" s="574"/>
      <c r="I1" s="376"/>
    </row>
    <row r="2" spans="1:9" ht="15">
      <c r="A2" s="77" t="s">
        <v>140</v>
      </c>
      <c r="B2" s="78"/>
      <c r="C2" s="78"/>
      <c r="D2" s="78"/>
      <c r="E2" s="78"/>
      <c r="F2" s="78"/>
      <c r="G2" s="572" t="s">
        <v>999</v>
      </c>
      <c r="H2" s="573"/>
      <c r="I2" s="77"/>
    </row>
    <row r="3" spans="1:9" ht="15">
      <c r="A3" s="77"/>
      <c r="B3" s="77"/>
      <c r="C3" s="77"/>
      <c r="D3" s="77"/>
      <c r="E3" s="77"/>
      <c r="F3" s="77"/>
      <c r="G3" s="165"/>
      <c r="H3" s="165"/>
      <c r="I3" s="376"/>
    </row>
    <row r="4" spans="1:9" ht="15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78"/>
      <c r="F4" s="78"/>
      <c r="G4" s="77"/>
      <c r="H4" s="77"/>
      <c r="I4" s="77"/>
    </row>
    <row r="5" spans="1:9" ht="15">
      <c r="A5" s="81" t="str">
        <f>'ფორმა N1'!D4</f>
        <v>მ.პ.გ. ქართული ოცნება - დემოკრატიული საქართველო</v>
      </c>
      <c r="B5" s="81"/>
      <c r="C5" s="81"/>
      <c r="D5" s="81"/>
      <c r="E5" s="81"/>
      <c r="F5" s="81"/>
      <c r="G5" s="82"/>
      <c r="H5" s="82"/>
      <c r="I5" s="376"/>
    </row>
    <row r="6" spans="1:9" ht="15">
      <c r="A6" s="78"/>
      <c r="B6" s="78"/>
      <c r="C6" s="78"/>
      <c r="D6" s="78"/>
      <c r="E6" s="78"/>
      <c r="F6" s="78"/>
      <c r="G6" s="77"/>
      <c r="H6" s="77"/>
      <c r="I6" s="77"/>
    </row>
    <row r="7" spans="1:9" ht="15">
      <c r="A7" s="164"/>
      <c r="B7" s="164"/>
      <c r="C7" s="275"/>
      <c r="D7" s="164"/>
      <c r="E7" s="164"/>
      <c r="F7" s="164"/>
      <c r="G7" s="79"/>
      <c r="H7" s="79"/>
      <c r="I7" s="77"/>
    </row>
    <row r="8" spans="1:9" ht="45">
      <c r="A8" s="372" t="s">
        <v>64</v>
      </c>
      <c r="B8" s="80" t="s">
        <v>340</v>
      </c>
      <c r="C8" s="91" t="s">
        <v>341</v>
      </c>
      <c r="D8" s="91" t="s">
        <v>227</v>
      </c>
      <c r="E8" s="91" t="s">
        <v>344</v>
      </c>
      <c r="F8" s="91" t="s">
        <v>343</v>
      </c>
      <c r="G8" s="91" t="s">
        <v>390</v>
      </c>
      <c r="H8" s="80" t="s">
        <v>10</v>
      </c>
      <c r="I8" s="80" t="s">
        <v>9</v>
      </c>
    </row>
    <row r="9" spans="1:9" ht="15">
      <c r="A9" s="373"/>
      <c r="B9" s="374"/>
      <c r="C9" s="99"/>
      <c r="D9" s="99"/>
      <c r="E9" s="99"/>
      <c r="F9" s="99"/>
      <c r="G9" s="99"/>
      <c r="H9" s="4"/>
      <c r="I9" s="4"/>
    </row>
    <row r="10" spans="1:9" ht="15">
      <c r="A10" s="373"/>
      <c r="B10" s="374"/>
      <c r="C10" s="99"/>
      <c r="D10" s="99"/>
      <c r="E10" s="99"/>
      <c r="F10" s="99"/>
      <c r="G10" s="99"/>
      <c r="H10" s="4"/>
      <c r="I10" s="4"/>
    </row>
    <row r="11" spans="1:9" ht="15">
      <c r="A11" s="373"/>
      <c r="B11" s="374"/>
      <c r="C11" s="88"/>
      <c r="D11" s="88"/>
      <c r="E11" s="88"/>
      <c r="F11" s="88"/>
      <c r="G11" s="88"/>
      <c r="H11" s="4"/>
      <c r="I11" s="4"/>
    </row>
    <row r="12" spans="1:9" ht="15">
      <c r="A12" s="373"/>
      <c r="B12" s="374"/>
      <c r="C12" s="88"/>
      <c r="D12" s="88"/>
      <c r="E12" s="88"/>
      <c r="F12" s="88"/>
      <c r="G12" s="88"/>
      <c r="H12" s="4"/>
      <c r="I12" s="4"/>
    </row>
    <row r="13" spans="1:9" ht="15">
      <c r="A13" s="373"/>
      <c r="B13" s="374"/>
      <c r="C13" s="88"/>
      <c r="D13" s="88"/>
      <c r="E13" s="88"/>
      <c r="F13" s="88"/>
      <c r="G13" s="88"/>
      <c r="H13" s="4"/>
      <c r="I13" s="4"/>
    </row>
    <row r="14" spans="1:9" ht="15">
      <c r="A14" s="373"/>
      <c r="B14" s="374"/>
      <c r="C14" s="88"/>
      <c r="D14" s="88"/>
      <c r="E14" s="88"/>
      <c r="F14" s="88"/>
      <c r="G14" s="88"/>
      <c r="H14" s="4"/>
      <c r="I14" s="4"/>
    </row>
    <row r="15" spans="1:9" ht="15">
      <c r="A15" s="373"/>
      <c r="B15" s="374"/>
      <c r="C15" s="88"/>
      <c r="D15" s="88"/>
      <c r="E15" s="88"/>
      <c r="F15" s="88"/>
      <c r="G15" s="88"/>
      <c r="H15" s="4"/>
      <c r="I15" s="4"/>
    </row>
    <row r="16" spans="1:9" ht="15">
      <c r="A16" s="373"/>
      <c r="B16" s="374"/>
      <c r="C16" s="88"/>
      <c r="D16" s="88"/>
      <c r="E16" s="88"/>
      <c r="F16" s="88"/>
      <c r="G16" s="88"/>
      <c r="H16" s="4"/>
      <c r="I16" s="4"/>
    </row>
    <row r="17" spans="1:9" ht="15">
      <c r="A17" s="373"/>
      <c r="B17" s="374"/>
      <c r="C17" s="88"/>
      <c r="D17" s="88"/>
      <c r="E17" s="88"/>
      <c r="F17" s="88"/>
      <c r="G17" s="88"/>
      <c r="H17" s="4"/>
      <c r="I17" s="4"/>
    </row>
    <row r="18" spans="1:9" ht="15">
      <c r="A18" s="373"/>
      <c r="B18" s="374"/>
      <c r="C18" s="88"/>
      <c r="D18" s="88"/>
      <c r="E18" s="88"/>
      <c r="F18" s="88"/>
      <c r="G18" s="88"/>
      <c r="H18" s="4"/>
      <c r="I18" s="4"/>
    </row>
    <row r="19" spans="1:9" ht="15">
      <c r="A19" s="373"/>
      <c r="B19" s="374"/>
      <c r="C19" s="88"/>
      <c r="D19" s="88"/>
      <c r="E19" s="88"/>
      <c r="F19" s="88"/>
      <c r="G19" s="88"/>
      <c r="H19" s="4"/>
      <c r="I19" s="4"/>
    </row>
    <row r="20" spans="1:9" ht="15">
      <c r="A20" s="373"/>
      <c r="B20" s="374"/>
      <c r="C20" s="88"/>
      <c r="D20" s="88"/>
      <c r="E20" s="88"/>
      <c r="F20" s="88"/>
      <c r="G20" s="88"/>
      <c r="H20" s="4"/>
      <c r="I20" s="4"/>
    </row>
    <row r="21" spans="1:9" ht="15">
      <c r="A21" s="373"/>
      <c r="B21" s="374"/>
      <c r="C21" s="88"/>
      <c r="D21" s="88"/>
      <c r="E21" s="88"/>
      <c r="F21" s="88"/>
      <c r="G21" s="88"/>
      <c r="H21" s="4"/>
      <c r="I21" s="4"/>
    </row>
    <row r="22" spans="1:9" ht="15">
      <c r="A22" s="373"/>
      <c r="B22" s="374"/>
      <c r="C22" s="88"/>
      <c r="D22" s="88"/>
      <c r="E22" s="88"/>
      <c r="F22" s="88"/>
      <c r="G22" s="88"/>
      <c r="H22" s="4"/>
      <c r="I22" s="4"/>
    </row>
    <row r="23" spans="1:9" ht="15">
      <c r="A23" s="373"/>
      <c r="B23" s="374"/>
      <c r="C23" s="88"/>
      <c r="D23" s="88"/>
      <c r="E23" s="88"/>
      <c r="F23" s="88"/>
      <c r="G23" s="88"/>
      <c r="H23" s="4"/>
      <c r="I23" s="4"/>
    </row>
    <row r="24" spans="1:9" ht="15">
      <c r="A24" s="373"/>
      <c r="B24" s="375"/>
      <c r="C24" s="100"/>
      <c r="D24" s="100"/>
      <c r="E24" s="100"/>
      <c r="F24" s="100"/>
      <c r="G24" s="100" t="s">
        <v>339</v>
      </c>
      <c r="H24" s="87">
        <f>SUM(H9:H23)</f>
        <v>0</v>
      </c>
      <c r="I24" s="87">
        <f>SUM(I9:I23)</f>
        <v>0</v>
      </c>
    </row>
    <row r="25" spans="1:9" ht="15">
      <c r="A25" s="230"/>
      <c r="B25" s="230"/>
      <c r="C25" s="230"/>
      <c r="D25" s="230"/>
      <c r="E25" s="230"/>
      <c r="F25" s="230"/>
      <c r="G25" s="186"/>
      <c r="H25" s="186"/>
      <c r="I25" s="191"/>
    </row>
    <row r="26" spans="1:9" ht="15">
      <c r="A26" s="231" t="s">
        <v>350</v>
      </c>
      <c r="B26" s="230"/>
      <c r="C26" s="230"/>
      <c r="D26" s="230"/>
      <c r="E26" s="230"/>
      <c r="F26" s="230"/>
      <c r="G26" s="186"/>
      <c r="H26" s="186"/>
      <c r="I26" s="191"/>
    </row>
    <row r="27" spans="1:9" ht="15">
      <c r="A27" s="231" t="s">
        <v>353</v>
      </c>
      <c r="B27" s="230"/>
      <c r="C27" s="230"/>
      <c r="D27" s="230"/>
      <c r="E27" s="230"/>
      <c r="F27" s="230"/>
      <c r="G27" s="186"/>
      <c r="H27" s="186"/>
      <c r="I27" s="191"/>
    </row>
    <row r="28" spans="1:9" ht="15">
      <c r="A28" s="231"/>
      <c r="B28" s="186"/>
      <c r="C28" s="186"/>
      <c r="D28" s="186"/>
      <c r="E28" s="186"/>
      <c r="F28" s="186"/>
      <c r="G28" s="186"/>
      <c r="H28" s="186"/>
      <c r="I28" s="191"/>
    </row>
    <row r="29" spans="1:9" ht="15">
      <c r="A29" s="231"/>
      <c r="B29" s="186"/>
      <c r="C29" s="186"/>
      <c r="D29" s="186"/>
      <c r="E29" s="186"/>
      <c r="G29" s="186"/>
      <c r="H29" s="186"/>
      <c r="I29" s="191"/>
    </row>
    <row r="30" spans="1:9">
      <c r="A30" s="227"/>
      <c r="B30" s="227"/>
      <c r="C30" s="227"/>
      <c r="D30" s="227"/>
      <c r="E30" s="227"/>
      <c r="F30" s="227"/>
      <c r="G30" s="227"/>
      <c r="H30" s="227"/>
      <c r="I30" s="191"/>
    </row>
    <row r="31" spans="1:9" ht="15">
      <c r="A31" s="192" t="s">
        <v>107</v>
      </c>
      <c r="B31" s="186"/>
      <c r="C31" s="186"/>
      <c r="D31" s="186"/>
      <c r="E31" s="186"/>
      <c r="F31" s="186"/>
      <c r="G31" s="186"/>
      <c r="H31" s="186"/>
      <c r="I31" s="191"/>
    </row>
    <row r="32" spans="1:9" ht="15">
      <c r="A32" s="186"/>
      <c r="B32" s="186"/>
      <c r="C32" s="186"/>
      <c r="D32" s="186"/>
      <c r="E32" s="186"/>
      <c r="F32" s="186"/>
      <c r="G32" s="186"/>
      <c r="H32" s="186"/>
      <c r="I32" s="191"/>
    </row>
    <row r="33" spans="1:9" ht="15">
      <c r="A33" s="186"/>
      <c r="B33" s="186"/>
      <c r="C33" s="186"/>
      <c r="D33" s="186"/>
      <c r="E33" s="186"/>
      <c r="F33" s="186"/>
      <c r="G33" s="186"/>
      <c r="H33" s="193"/>
      <c r="I33" s="191"/>
    </row>
    <row r="34" spans="1:9" ht="15">
      <c r="A34" s="192"/>
      <c r="B34" s="192" t="s">
        <v>271</v>
      </c>
      <c r="C34" s="192"/>
      <c r="D34" s="192"/>
      <c r="E34" s="192"/>
      <c r="F34" s="192"/>
      <c r="G34" s="186"/>
      <c r="H34" s="193"/>
      <c r="I34" s="191"/>
    </row>
    <row r="35" spans="1:9" ht="15">
      <c r="A35" s="186"/>
      <c r="B35" s="186" t="s">
        <v>270</v>
      </c>
      <c r="C35" s="186"/>
      <c r="D35" s="186"/>
      <c r="E35" s="186"/>
      <c r="F35" s="186"/>
      <c r="G35" s="186"/>
      <c r="H35" s="193"/>
      <c r="I35" s="191"/>
    </row>
    <row r="36" spans="1:9">
      <c r="A36" s="194"/>
      <c r="B36" s="194" t="s">
        <v>139</v>
      </c>
      <c r="C36" s="194"/>
      <c r="D36" s="194"/>
      <c r="E36" s="194"/>
      <c r="F36" s="194"/>
      <c r="G36" s="187"/>
      <c r="H36" s="187"/>
      <c r="I36" s="187"/>
    </row>
  </sheetData>
  <mergeCells count="2">
    <mergeCell ref="G1:H1"/>
    <mergeCell ref="G2:H2"/>
  </mergeCells>
  <printOptions gridLines="1"/>
  <pageMargins left="0.25" right="0.25" top="0.75" bottom="0.75" header="0.3" footer="0.3"/>
  <pageSetup scale="80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80" zoomScaleNormal="100" zoomScaleSheetLayoutView="80" workbookViewId="0">
      <selection activeCell="G2" sqref="G2:H2"/>
    </sheetView>
  </sheetViews>
  <sheetFormatPr defaultRowHeight="12.75"/>
  <cols>
    <col min="1" max="1" width="5.42578125" style="187" customWidth="1"/>
    <col min="2" max="2" width="13.140625" style="187" customWidth="1"/>
    <col min="3" max="3" width="15.140625" style="187" customWidth="1"/>
    <col min="4" max="4" width="18" style="187" customWidth="1"/>
    <col min="5" max="5" width="20.5703125" style="187" customWidth="1"/>
    <col min="6" max="6" width="21.28515625" style="187" customWidth="1"/>
    <col min="7" max="7" width="15.140625" style="187" customWidth="1"/>
    <col min="8" max="8" width="15.5703125" style="187" customWidth="1"/>
    <col min="9" max="9" width="13.42578125" style="187" customWidth="1"/>
    <col min="10" max="10" width="0" style="187" hidden="1" customWidth="1"/>
    <col min="11" max="16384" width="9.140625" style="187"/>
  </cols>
  <sheetData>
    <row r="1" spans="1:10" ht="15">
      <c r="A1" s="75" t="s">
        <v>465</v>
      </c>
      <c r="B1" s="75"/>
      <c r="C1" s="78"/>
      <c r="D1" s="78"/>
      <c r="E1" s="78"/>
      <c r="F1" s="78"/>
      <c r="G1" s="574" t="s">
        <v>109</v>
      </c>
      <c r="H1" s="574"/>
    </row>
    <row r="2" spans="1:10" ht="15">
      <c r="A2" s="77" t="s">
        <v>140</v>
      </c>
      <c r="B2" s="75"/>
      <c r="C2" s="78"/>
      <c r="D2" s="78"/>
      <c r="E2" s="78"/>
      <c r="F2" s="78"/>
      <c r="G2" s="572" t="s">
        <v>999</v>
      </c>
      <c r="H2" s="573"/>
    </row>
    <row r="3" spans="1:10" ht="15">
      <c r="A3" s="77"/>
      <c r="B3" s="77"/>
      <c r="C3" s="77"/>
      <c r="D3" s="77"/>
      <c r="E3" s="77"/>
      <c r="F3" s="77"/>
      <c r="G3" s="221"/>
      <c r="H3" s="221"/>
    </row>
    <row r="4" spans="1:10" ht="15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78"/>
      <c r="F4" s="78"/>
      <c r="G4" s="77"/>
      <c r="H4" s="77"/>
    </row>
    <row r="5" spans="1:10" ht="15">
      <c r="A5" s="81" t="str">
        <f>'ფორმა N1'!D4</f>
        <v>მ.პ.გ. ქართული ოცნება - დემოკრატიული საქართველო</v>
      </c>
      <c r="B5" s="81"/>
      <c r="C5" s="81"/>
      <c r="D5" s="81"/>
      <c r="E5" s="81"/>
      <c r="F5" s="81"/>
      <c r="G5" s="82"/>
      <c r="H5" s="82"/>
    </row>
    <row r="6" spans="1:10" ht="15">
      <c r="A6" s="78"/>
      <c r="B6" s="78"/>
      <c r="C6" s="78"/>
      <c r="D6" s="78"/>
      <c r="E6" s="78"/>
      <c r="F6" s="78"/>
      <c r="G6" s="77"/>
      <c r="H6" s="77"/>
    </row>
    <row r="7" spans="1:10" ht="15">
      <c r="A7" s="220"/>
      <c r="B7" s="220"/>
      <c r="C7" s="220"/>
      <c r="D7" s="223"/>
      <c r="E7" s="220"/>
      <c r="F7" s="220"/>
      <c r="G7" s="79"/>
      <c r="H7" s="79"/>
    </row>
    <row r="8" spans="1:10" ht="30">
      <c r="A8" s="91" t="s">
        <v>64</v>
      </c>
      <c r="B8" s="91" t="s">
        <v>340</v>
      </c>
      <c r="C8" s="91" t="s">
        <v>341</v>
      </c>
      <c r="D8" s="91" t="s">
        <v>227</v>
      </c>
      <c r="E8" s="91" t="s">
        <v>349</v>
      </c>
      <c r="F8" s="91" t="s">
        <v>342</v>
      </c>
      <c r="G8" s="80" t="s">
        <v>10</v>
      </c>
      <c r="H8" s="80" t="s">
        <v>9</v>
      </c>
      <c r="J8" s="232" t="s">
        <v>348</v>
      </c>
    </row>
    <row r="9" spans="1:10" ht="15">
      <c r="A9" s="99"/>
      <c r="B9" s="99"/>
      <c r="C9" s="99"/>
      <c r="D9" s="99"/>
      <c r="E9" s="99"/>
      <c r="F9" s="99"/>
      <c r="G9" s="4"/>
      <c r="H9" s="4"/>
      <c r="J9" s="232" t="s">
        <v>0</v>
      </c>
    </row>
    <row r="10" spans="1:10" ht="15">
      <c r="A10" s="99"/>
      <c r="B10" s="99"/>
      <c r="C10" s="99"/>
      <c r="D10" s="99"/>
      <c r="E10" s="99"/>
      <c r="F10" s="99"/>
      <c r="G10" s="4"/>
      <c r="H10" s="4"/>
    </row>
    <row r="11" spans="1:10" ht="15">
      <c r="A11" s="88"/>
      <c r="B11" s="88"/>
      <c r="C11" s="88"/>
      <c r="D11" s="88"/>
      <c r="E11" s="88"/>
      <c r="F11" s="88"/>
      <c r="G11" s="4"/>
      <c r="H11" s="4"/>
    </row>
    <row r="12" spans="1:10" ht="15">
      <c r="A12" s="88"/>
      <c r="B12" s="88"/>
      <c r="C12" s="88"/>
      <c r="D12" s="88"/>
      <c r="E12" s="88"/>
      <c r="F12" s="88"/>
      <c r="G12" s="4"/>
      <c r="H12" s="4"/>
    </row>
    <row r="13" spans="1:10" ht="15">
      <c r="A13" s="88"/>
      <c r="B13" s="88"/>
      <c r="C13" s="88"/>
      <c r="D13" s="88"/>
      <c r="E13" s="88"/>
      <c r="F13" s="88"/>
      <c r="G13" s="4"/>
      <c r="H13" s="4"/>
    </row>
    <row r="14" spans="1:10" ht="15">
      <c r="A14" s="88"/>
      <c r="B14" s="88"/>
      <c r="C14" s="88"/>
      <c r="D14" s="88"/>
      <c r="E14" s="88"/>
      <c r="F14" s="88"/>
      <c r="G14" s="4"/>
      <c r="H14" s="4"/>
    </row>
    <row r="15" spans="1:10" ht="15">
      <c r="A15" s="88"/>
      <c r="B15" s="88"/>
      <c r="C15" s="88"/>
      <c r="D15" s="88"/>
      <c r="E15" s="88"/>
      <c r="F15" s="88"/>
      <c r="G15" s="4"/>
      <c r="H15" s="4"/>
    </row>
    <row r="16" spans="1:10" ht="15">
      <c r="A16" s="88"/>
      <c r="B16" s="88"/>
      <c r="C16" s="88"/>
      <c r="D16" s="88"/>
      <c r="E16" s="88"/>
      <c r="F16" s="88"/>
      <c r="G16" s="4"/>
      <c r="H16" s="4"/>
    </row>
    <row r="17" spans="1:8" ht="15">
      <c r="A17" s="88"/>
      <c r="B17" s="88"/>
      <c r="C17" s="88"/>
      <c r="D17" s="88"/>
      <c r="E17" s="88"/>
      <c r="F17" s="88"/>
      <c r="G17" s="4"/>
      <c r="H17" s="4"/>
    </row>
    <row r="18" spans="1:8" ht="15">
      <c r="A18" s="88"/>
      <c r="B18" s="88"/>
      <c r="C18" s="88"/>
      <c r="D18" s="88"/>
      <c r="E18" s="88"/>
      <c r="F18" s="88"/>
      <c r="G18" s="4"/>
      <c r="H18" s="4"/>
    </row>
    <row r="19" spans="1:8" ht="15">
      <c r="A19" s="88"/>
      <c r="B19" s="88"/>
      <c r="C19" s="88"/>
      <c r="D19" s="88"/>
      <c r="E19" s="88"/>
      <c r="F19" s="88"/>
      <c r="G19" s="4"/>
      <c r="H19" s="4"/>
    </row>
    <row r="20" spans="1:8" ht="15">
      <c r="A20" s="88"/>
      <c r="B20" s="88"/>
      <c r="C20" s="88"/>
      <c r="D20" s="88"/>
      <c r="E20" s="88"/>
      <c r="F20" s="88"/>
      <c r="G20" s="4"/>
      <c r="H20" s="4"/>
    </row>
    <row r="21" spans="1:8" ht="15">
      <c r="A21" s="88"/>
      <c r="B21" s="88"/>
      <c r="C21" s="88"/>
      <c r="D21" s="88"/>
      <c r="E21" s="88"/>
      <c r="F21" s="88"/>
      <c r="G21" s="4"/>
      <c r="H21" s="4"/>
    </row>
    <row r="22" spans="1:8" ht="15">
      <c r="A22" s="88"/>
      <c r="B22" s="88"/>
      <c r="C22" s="88"/>
      <c r="D22" s="88"/>
      <c r="E22" s="88"/>
      <c r="F22" s="88"/>
      <c r="G22" s="4"/>
      <c r="H22" s="4"/>
    </row>
    <row r="23" spans="1:8" ht="15">
      <c r="A23" s="88"/>
      <c r="B23" s="88"/>
      <c r="C23" s="88"/>
      <c r="D23" s="88"/>
      <c r="E23" s="88"/>
      <c r="F23" s="88"/>
      <c r="G23" s="4"/>
      <c r="H23" s="4"/>
    </row>
    <row r="24" spans="1:8" ht="15">
      <c r="A24" s="88"/>
      <c r="B24" s="88"/>
      <c r="C24" s="88"/>
      <c r="D24" s="88"/>
      <c r="E24" s="88"/>
      <c r="F24" s="88"/>
      <c r="G24" s="4"/>
      <c r="H24" s="4"/>
    </row>
    <row r="25" spans="1:8" ht="15">
      <c r="A25" s="88"/>
      <c r="B25" s="88"/>
      <c r="C25" s="88"/>
      <c r="D25" s="88"/>
      <c r="E25" s="88"/>
      <c r="F25" s="88"/>
      <c r="G25" s="4"/>
      <c r="H25" s="4"/>
    </row>
    <row r="26" spans="1:8" ht="15">
      <c r="A26" s="88"/>
      <c r="B26" s="88"/>
      <c r="C26" s="88"/>
      <c r="D26" s="88"/>
      <c r="E26" s="88"/>
      <c r="F26" s="88"/>
      <c r="G26" s="4"/>
      <c r="H26" s="4"/>
    </row>
    <row r="27" spans="1:8" ht="15">
      <c r="A27" s="88"/>
      <c r="B27" s="88"/>
      <c r="C27" s="88"/>
      <c r="D27" s="88"/>
      <c r="E27" s="88"/>
      <c r="F27" s="88"/>
      <c r="G27" s="4"/>
      <c r="H27" s="4"/>
    </row>
    <row r="28" spans="1:8" ht="15">
      <c r="A28" s="88"/>
      <c r="B28" s="88"/>
      <c r="C28" s="88"/>
      <c r="D28" s="88"/>
      <c r="E28" s="88"/>
      <c r="F28" s="88"/>
      <c r="G28" s="4"/>
      <c r="H28" s="4"/>
    </row>
    <row r="29" spans="1:8" ht="15">
      <c r="A29" s="88"/>
      <c r="B29" s="88"/>
      <c r="C29" s="88"/>
      <c r="D29" s="88"/>
      <c r="E29" s="88"/>
      <c r="F29" s="88"/>
      <c r="G29" s="4"/>
      <c r="H29" s="4"/>
    </row>
    <row r="30" spans="1:8" ht="15">
      <c r="A30" s="88"/>
      <c r="B30" s="88"/>
      <c r="C30" s="88"/>
      <c r="D30" s="88"/>
      <c r="E30" s="88"/>
      <c r="F30" s="88"/>
      <c r="G30" s="4"/>
      <c r="H30" s="4"/>
    </row>
    <row r="31" spans="1:8" ht="15">
      <c r="A31" s="88"/>
      <c r="B31" s="88"/>
      <c r="C31" s="88"/>
      <c r="D31" s="88"/>
      <c r="E31" s="88"/>
      <c r="F31" s="88"/>
      <c r="G31" s="4"/>
      <c r="H31" s="4"/>
    </row>
    <row r="32" spans="1:8" ht="15">
      <c r="A32" s="88"/>
      <c r="B32" s="88"/>
      <c r="C32" s="88"/>
      <c r="D32" s="88"/>
      <c r="E32" s="88"/>
      <c r="F32" s="88"/>
      <c r="G32" s="4"/>
      <c r="H32" s="4"/>
    </row>
    <row r="33" spans="1:9" ht="15">
      <c r="A33" s="88"/>
      <c r="B33" s="88"/>
      <c r="C33" s="88"/>
      <c r="D33" s="88"/>
      <c r="E33" s="88"/>
      <c r="F33" s="88"/>
      <c r="G33" s="4"/>
      <c r="H33" s="4"/>
    </row>
    <row r="34" spans="1:9" ht="15">
      <c r="A34" s="88"/>
      <c r="B34" s="100"/>
      <c r="C34" s="100"/>
      <c r="D34" s="100"/>
      <c r="E34" s="100"/>
      <c r="F34" s="100" t="s">
        <v>347</v>
      </c>
      <c r="G34" s="87">
        <f>SUM(G9:G33)</f>
        <v>0</v>
      </c>
      <c r="H34" s="87">
        <f>SUM(H9:H33)</f>
        <v>0</v>
      </c>
    </row>
    <row r="35" spans="1:9" ht="15">
      <c r="A35" s="230"/>
      <c r="B35" s="230"/>
      <c r="C35" s="230"/>
      <c r="D35" s="230"/>
      <c r="E35" s="230"/>
      <c r="F35" s="230"/>
      <c r="G35" s="230"/>
      <c r="H35" s="186"/>
      <c r="I35" s="186"/>
    </row>
    <row r="36" spans="1:9" ht="15">
      <c r="A36" s="231" t="s">
        <v>401</v>
      </c>
      <c r="B36" s="231"/>
      <c r="C36" s="230"/>
      <c r="D36" s="230"/>
      <c r="E36" s="230"/>
      <c r="F36" s="230"/>
      <c r="G36" s="230"/>
      <c r="H36" s="186"/>
      <c r="I36" s="186"/>
    </row>
    <row r="37" spans="1:9" ht="15">
      <c r="A37" s="231" t="s">
        <v>346</v>
      </c>
      <c r="B37" s="231"/>
      <c r="C37" s="230"/>
      <c r="D37" s="230"/>
      <c r="E37" s="230"/>
      <c r="F37" s="230"/>
      <c r="G37" s="230"/>
      <c r="H37" s="186"/>
      <c r="I37" s="186"/>
    </row>
    <row r="38" spans="1:9" ht="15">
      <c r="A38" s="231"/>
      <c r="B38" s="231"/>
      <c r="C38" s="186"/>
      <c r="D38" s="186"/>
      <c r="E38" s="186"/>
      <c r="F38" s="186"/>
      <c r="G38" s="186"/>
      <c r="H38" s="186"/>
      <c r="I38" s="186"/>
    </row>
    <row r="39" spans="1:9" ht="15">
      <c r="A39" s="231"/>
      <c r="B39" s="231"/>
      <c r="C39" s="186"/>
      <c r="D39" s="186"/>
      <c r="E39" s="186"/>
      <c r="F39" s="186"/>
      <c r="G39" s="186"/>
      <c r="H39" s="186"/>
      <c r="I39" s="186"/>
    </row>
    <row r="40" spans="1:9">
      <c r="A40" s="227"/>
      <c r="B40" s="227"/>
      <c r="C40" s="227"/>
      <c r="D40" s="227"/>
      <c r="E40" s="227"/>
      <c r="F40" s="227"/>
      <c r="G40" s="227"/>
      <c r="H40" s="227"/>
      <c r="I40" s="227"/>
    </row>
    <row r="41" spans="1:9" ht="15">
      <c r="A41" s="192" t="s">
        <v>107</v>
      </c>
      <c r="B41" s="192"/>
      <c r="C41" s="186"/>
      <c r="D41" s="186"/>
      <c r="E41" s="186"/>
      <c r="F41" s="186"/>
      <c r="G41" s="186"/>
      <c r="H41" s="186"/>
      <c r="I41" s="186"/>
    </row>
    <row r="42" spans="1:9" ht="15">
      <c r="A42" s="186"/>
      <c r="B42" s="186"/>
      <c r="C42" s="186"/>
      <c r="D42" s="186"/>
      <c r="E42" s="186"/>
      <c r="F42" s="186"/>
      <c r="G42" s="186"/>
      <c r="H42" s="186"/>
      <c r="I42" s="186"/>
    </row>
    <row r="43" spans="1:9" ht="15">
      <c r="A43" s="186"/>
      <c r="B43" s="186"/>
      <c r="C43" s="186"/>
      <c r="D43" s="186"/>
      <c r="E43" s="186"/>
      <c r="F43" s="186"/>
      <c r="G43" s="186"/>
      <c r="H43" s="186"/>
      <c r="I43" s="193"/>
    </row>
    <row r="44" spans="1:9" ht="15">
      <c r="A44" s="192"/>
      <c r="B44" s="192"/>
      <c r="C44" s="192" t="s">
        <v>434</v>
      </c>
      <c r="D44" s="192"/>
      <c r="E44" s="230"/>
      <c r="F44" s="192"/>
      <c r="G44" s="192"/>
      <c r="H44" s="186"/>
      <c r="I44" s="193"/>
    </row>
    <row r="45" spans="1:9" ht="15">
      <c r="A45" s="186"/>
      <c r="B45" s="186"/>
      <c r="C45" s="186" t="s">
        <v>270</v>
      </c>
      <c r="D45" s="186"/>
      <c r="E45" s="186"/>
      <c r="F45" s="186"/>
      <c r="G45" s="186"/>
      <c r="H45" s="186"/>
      <c r="I45" s="193"/>
    </row>
    <row r="46" spans="1:9">
      <c r="A46" s="194"/>
      <c r="B46" s="194"/>
      <c r="C46" s="194" t="s">
        <v>139</v>
      </c>
      <c r="D46" s="194"/>
      <c r="E46" s="194"/>
      <c r="F46" s="194"/>
      <c r="G46" s="194"/>
    </row>
  </sheetData>
  <mergeCells count="2">
    <mergeCell ref="G1:H1"/>
    <mergeCell ref="G2:H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4"/>
  <sheetViews>
    <sheetView view="pageBreakPreview" topLeftCell="A8" zoomScale="85" zoomScaleSheetLayoutView="85" workbookViewId="0">
      <selection activeCell="F13" sqref="F13"/>
    </sheetView>
  </sheetViews>
  <sheetFormatPr defaultRowHeight="12.75"/>
  <cols>
    <col min="1" max="1" width="5.42578125" style="187" customWidth="1"/>
    <col min="2" max="2" width="27.5703125" style="187" customWidth="1"/>
    <col min="3" max="3" width="19.28515625" style="187" customWidth="1"/>
    <col min="4" max="4" width="16.85546875" style="187" customWidth="1"/>
    <col min="5" max="5" width="13.140625" style="187" customWidth="1"/>
    <col min="6" max="6" width="17" style="187" customWidth="1"/>
    <col min="7" max="7" width="13.7109375" style="187" customWidth="1"/>
    <col min="8" max="8" width="19.42578125" style="187" bestFit="1" customWidth="1"/>
    <col min="9" max="9" width="18.5703125" style="187" bestFit="1" customWidth="1"/>
    <col min="10" max="10" width="16.7109375" style="187" customWidth="1"/>
    <col min="11" max="11" width="17.7109375" style="187" customWidth="1"/>
    <col min="12" max="12" width="12.85546875" style="187" customWidth="1"/>
    <col min="13" max="16384" width="9.140625" style="187"/>
  </cols>
  <sheetData>
    <row r="2" spans="1:12" ht="15">
      <c r="A2" s="579" t="s">
        <v>956</v>
      </c>
      <c r="B2" s="579"/>
      <c r="C2" s="579"/>
      <c r="D2" s="579"/>
      <c r="E2" s="469"/>
      <c r="F2" s="78"/>
      <c r="G2" s="78"/>
      <c r="H2" s="78"/>
      <c r="I2" s="78"/>
      <c r="J2" s="470"/>
      <c r="K2" s="471"/>
      <c r="L2" s="471" t="s">
        <v>109</v>
      </c>
    </row>
    <row r="3" spans="1:12" ht="15">
      <c r="A3" s="77" t="s">
        <v>140</v>
      </c>
      <c r="B3" s="75"/>
      <c r="C3" s="78"/>
      <c r="D3" s="78"/>
      <c r="E3" s="78"/>
      <c r="F3" s="78"/>
      <c r="G3" s="78"/>
      <c r="H3" s="78"/>
      <c r="I3" s="78"/>
      <c r="J3" s="470"/>
      <c r="K3" s="572" t="s">
        <v>999</v>
      </c>
      <c r="L3" s="573"/>
    </row>
    <row r="4" spans="1:12" ht="15">
      <c r="A4" s="77"/>
      <c r="B4" s="77"/>
      <c r="C4" s="75"/>
      <c r="D4" s="75"/>
      <c r="E4" s="75"/>
      <c r="F4" s="75"/>
      <c r="G4" s="75"/>
      <c r="H4" s="75"/>
      <c r="I4" s="75"/>
      <c r="J4" s="470"/>
      <c r="K4" s="470"/>
      <c r="L4" s="470"/>
    </row>
    <row r="5" spans="1:12" ht="15">
      <c r="A5" s="78" t="s">
        <v>274</v>
      </c>
      <c r="B5" s="78"/>
      <c r="C5" s="78"/>
      <c r="D5" s="78"/>
      <c r="E5" s="78"/>
      <c r="F5" s="78"/>
      <c r="G5" s="78"/>
      <c r="H5" s="78"/>
      <c r="I5" s="78"/>
      <c r="J5" s="77"/>
      <c r="K5" s="77"/>
      <c r="L5" s="77"/>
    </row>
    <row r="6" spans="1:12" ht="15">
      <c r="A6" s="81" t="str">
        <f>'[2]ფორმა N1'!D4</f>
        <v>მ.პ.გ. ქართული ოცნება - დემოკრატიული საქართველო</v>
      </c>
      <c r="B6" s="81"/>
      <c r="C6" s="81"/>
      <c r="D6" s="81"/>
      <c r="E6" s="81"/>
      <c r="F6" s="81"/>
      <c r="G6" s="81"/>
      <c r="H6" s="81"/>
      <c r="I6" s="81"/>
      <c r="J6" s="82"/>
      <c r="K6" s="82"/>
    </row>
    <row r="7" spans="1:12" ht="15">
      <c r="A7" s="78"/>
      <c r="B7" s="78"/>
      <c r="C7" s="78"/>
      <c r="D7" s="78"/>
      <c r="E7" s="78"/>
      <c r="F7" s="78"/>
      <c r="G7" s="78"/>
      <c r="H7" s="78"/>
      <c r="I7" s="78"/>
      <c r="J7" s="77"/>
      <c r="K7" s="77"/>
      <c r="L7" s="77"/>
    </row>
    <row r="8" spans="1:12" ht="15">
      <c r="A8" s="468"/>
      <c r="B8" s="468"/>
      <c r="C8" s="468"/>
      <c r="D8" s="468"/>
      <c r="E8" s="468"/>
      <c r="F8" s="468"/>
      <c r="G8" s="468"/>
      <c r="H8" s="468"/>
      <c r="I8" s="468"/>
      <c r="J8" s="79"/>
      <c r="K8" s="79"/>
      <c r="L8" s="79"/>
    </row>
    <row r="9" spans="1:12" ht="45">
      <c r="A9" s="466" t="s">
        <v>64</v>
      </c>
      <c r="B9" s="466" t="s">
        <v>483</v>
      </c>
      <c r="C9" s="466" t="s">
        <v>484</v>
      </c>
      <c r="D9" s="466" t="s">
        <v>485</v>
      </c>
      <c r="E9" s="466" t="s">
        <v>486</v>
      </c>
      <c r="F9" s="466" t="s">
        <v>487</v>
      </c>
      <c r="G9" s="466" t="s">
        <v>488</v>
      </c>
      <c r="H9" s="466" t="s">
        <v>489</v>
      </c>
      <c r="I9" s="466" t="s">
        <v>957</v>
      </c>
      <c r="J9" s="466" t="s">
        <v>491</v>
      </c>
      <c r="K9" s="466" t="s">
        <v>492</v>
      </c>
      <c r="L9" s="466" t="s">
        <v>318</v>
      </c>
    </row>
    <row r="10" spans="1:12" ht="15">
      <c r="A10" s="466">
        <v>1</v>
      </c>
      <c r="B10" s="473"/>
      <c r="C10" s="473"/>
      <c r="D10" s="473"/>
      <c r="E10" s="473"/>
      <c r="F10" s="473"/>
      <c r="G10" s="473"/>
      <c r="H10" s="473"/>
      <c r="I10" s="474"/>
      <c r="J10" s="474"/>
      <c r="K10" s="474"/>
      <c r="L10" s="473"/>
    </row>
    <row r="11" spans="1:12" ht="15">
      <c r="A11" s="466">
        <v>2</v>
      </c>
      <c r="B11" s="473"/>
      <c r="C11" s="473"/>
      <c r="D11" s="473"/>
      <c r="E11" s="473"/>
      <c r="F11" s="473"/>
      <c r="G11" s="473"/>
      <c r="H11" s="473"/>
      <c r="I11" s="474"/>
      <c r="J11" s="474"/>
      <c r="K11" s="474"/>
      <c r="L11" s="473"/>
    </row>
    <row r="12" spans="1:12" ht="15">
      <c r="A12" s="466">
        <v>3</v>
      </c>
      <c r="B12" s="473"/>
      <c r="C12" s="473"/>
      <c r="D12" s="473"/>
      <c r="E12" s="473"/>
      <c r="F12" s="473"/>
      <c r="G12" s="473"/>
      <c r="H12" s="473"/>
      <c r="I12" s="474"/>
      <c r="J12" s="474"/>
      <c r="K12" s="474"/>
      <c r="L12" s="473"/>
    </row>
    <row r="13" spans="1:12" ht="15">
      <c r="A13" s="466">
        <v>4</v>
      </c>
      <c r="B13" s="473"/>
      <c r="C13" s="473"/>
      <c r="D13" s="473"/>
      <c r="E13" s="473"/>
      <c r="F13" s="473"/>
      <c r="G13" s="473"/>
      <c r="H13" s="473"/>
      <c r="I13" s="474"/>
      <c r="J13" s="474"/>
      <c r="K13" s="474"/>
      <c r="L13" s="473"/>
    </row>
    <row r="14" spans="1:12" ht="15">
      <c r="A14" s="466">
        <v>5</v>
      </c>
      <c r="B14" s="473"/>
      <c r="C14" s="473"/>
      <c r="D14" s="473"/>
      <c r="E14" s="473"/>
      <c r="F14" s="473"/>
      <c r="G14" s="473"/>
      <c r="H14" s="473"/>
      <c r="I14" s="474"/>
      <c r="J14" s="474"/>
      <c r="K14" s="474"/>
      <c r="L14" s="473"/>
    </row>
    <row r="15" spans="1:12" ht="15">
      <c r="A15" s="466">
        <v>6</v>
      </c>
      <c r="B15" s="473"/>
      <c r="C15" s="473"/>
      <c r="D15" s="473"/>
      <c r="E15" s="473"/>
      <c r="F15" s="473"/>
      <c r="G15" s="473"/>
      <c r="H15" s="473"/>
      <c r="I15" s="474"/>
      <c r="J15" s="474"/>
      <c r="K15" s="474"/>
      <c r="L15" s="473"/>
    </row>
    <row r="16" spans="1:12" ht="15">
      <c r="A16" s="466">
        <v>7</v>
      </c>
      <c r="B16" s="473"/>
      <c r="C16" s="473"/>
      <c r="D16" s="473"/>
      <c r="E16" s="473"/>
      <c r="F16" s="473"/>
      <c r="G16" s="473"/>
      <c r="H16" s="473"/>
      <c r="I16" s="474"/>
      <c r="J16" s="474"/>
      <c r="K16" s="474"/>
      <c r="L16" s="473"/>
    </row>
    <row r="17" spans="1:12" ht="15">
      <c r="A17" s="466">
        <v>8</v>
      </c>
      <c r="B17" s="473"/>
      <c r="C17" s="473"/>
      <c r="D17" s="473"/>
      <c r="E17" s="473"/>
      <c r="F17" s="473"/>
      <c r="G17" s="473"/>
      <c r="H17" s="473"/>
      <c r="I17" s="474"/>
      <c r="J17" s="474"/>
      <c r="K17" s="474"/>
      <c r="L17" s="473"/>
    </row>
    <row r="18" spans="1:12" ht="15">
      <c r="A18" s="466">
        <v>9</v>
      </c>
      <c r="B18" s="473"/>
      <c r="C18" s="473"/>
      <c r="D18" s="473"/>
      <c r="E18" s="473"/>
      <c r="F18" s="473"/>
      <c r="G18" s="473"/>
      <c r="H18" s="473"/>
      <c r="I18" s="474"/>
      <c r="J18" s="474"/>
      <c r="K18" s="474"/>
      <c r="L18" s="473"/>
    </row>
    <row r="19" spans="1:12" ht="15">
      <c r="A19" s="466">
        <v>10</v>
      </c>
      <c r="B19" s="473"/>
      <c r="C19" s="473"/>
      <c r="D19" s="473"/>
      <c r="E19" s="473"/>
      <c r="F19" s="473"/>
      <c r="G19" s="473"/>
      <c r="H19" s="473"/>
      <c r="I19" s="474"/>
      <c r="J19" s="474"/>
      <c r="K19" s="474"/>
      <c r="L19" s="473"/>
    </row>
    <row r="20" spans="1:12" ht="15">
      <c r="A20" s="475" t="s">
        <v>276</v>
      </c>
      <c r="B20" s="476"/>
      <c r="C20" s="475"/>
      <c r="D20" s="475"/>
      <c r="E20" s="475"/>
      <c r="F20" s="475"/>
      <c r="G20" s="475"/>
      <c r="H20" s="475"/>
      <c r="I20" s="475"/>
      <c r="J20" s="477"/>
      <c r="K20" s="477"/>
      <c r="L20" s="475"/>
    </row>
    <row r="21" spans="1:12" ht="15">
      <c r="A21" s="475"/>
      <c r="B21" s="476"/>
      <c r="C21" s="478"/>
      <c r="D21" s="478"/>
      <c r="E21" s="478"/>
      <c r="F21" s="478"/>
      <c r="G21" s="475"/>
      <c r="H21" s="475"/>
      <c r="I21" s="475"/>
      <c r="J21" s="475" t="s">
        <v>493</v>
      </c>
      <c r="K21" s="479">
        <f>SUM(K10:K20)</f>
        <v>0</v>
      </c>
      <c r="L21" s="475"/>
    </row>
    <row r="22" spans="1:12" ht="15">
      <c r="A22" s="230"/>
      <c r="B22" s="230"/>
      <c r="C22" s="230"/>
      <c r="D22" s="230"/>
      <c r="E22" s="230"/>
      <c r="F22" s="230"/>
      <c r="G22" s="230"/>
      <c r="H22" s="230"/>
      <c r="I22" s="230"/>
      <c r="J22" s="230"/>
      <c r="K22" s="186"/>
    </row>
    <row r="23" spans="1:12" ht="15">
      <c r="A23" s="231" t="s">
        <v>494</v>
      </c>
      <c r="B23" s="231"/>
      <c r="C23" s="230"/>
      <c r="D23" s="230"/>
      <c r="E23" s="230"/>
      <c r="F23" s="230"/>
      <c r="G23" s="230"/>
      <c r="H23" s="230"/>
      <c r="I23" s="230"/>
      <c r="J23" s="230"/>
      <c r="K23" s="186"/>
    </row>
    <row r="24" spans="1:12" ht="15">
      <c r="A24" s="231" t="s">
        <v>495</v>
      </c>
      <c r="B24" s="231"/>
      <c r="C24" s="230"/>
      <c r="D24" s="230"/>
      <c r="E24" s="230"/>
      <c r="F24" s="230"/>
      <c r="G24" s="230"/>
      <c r="H24" s="230"/>
      <c r="I24" s="230"/>
      <c r="J24" s="230"/>
      <c r="K24" s="186"/>
    </row>
    <row r="25" spans="1:12" ht="15">
      <c r="A25" s="217" t="s">
        <v>496</v>
      </c>
      <c r="B25" s="231"/>
      <c r="C25" s="186"/>
      <c r="D25" s="186"/>
      <c r="E25" s="186"/>
      <c r="F25" s="186"/>
      <c r="G25" s="186"/>
      <c r="H25" s="186"/>
      <c r="I25" s="186"/>
      <c r="J25" s="186"/>
      <c r="K25" s="472"/>
    </row>
    <row r="26" spans="1:12" ht="15">
      <c r="A26" s="217" t="s">
        <v>958</v>
      </c>
      <c r="B26" s="231"/>
      <c r="C26" s="186"/>
      <c r="D26" s="186"/>
      <c r="E26" s="186"/>
      <c r="F26" s="186"/>
      <c r="G26" s="186"/>
      <c r="H26" s="186"/>
      <c r="I26" s="186"/>
      <c r="J26" s="186"/>
      <c r="K26" s="186"/>
    </row>
    <row r="27" spans="1:12" ht="15.75" customHeight="1">
      <c r="A27" s="580" t="s">
        <v>512</v>
      </c>
      <c r="B27" s="580"/>
      <c r="C27" s="580"/>
      <c r="D27" s="580"/>
      <c r="E27" s="580"/>
      <c r="F27" s="580"/>
      <c r="G27" s="580"/>
      <c r="H27" s="580"/>
      <c r="I27" s="580"/>
      <c r="J27" s="580"/>
      <c r="K27" s="580"/>
    </row>
    <row r="28" spans="1:12" ht="15.75" customHeight="1">
      <c r="A28" s="580"/>
      <c r="B28" s="580"/>
      <c r="C28" s="580"/>
      <c r="D28" s="580"/>
      <c r="E28" s="580"/>
      <c r="F28" s="580"/>
      <c r="G28" s="580"/>
      <c r="H28" s="580"/>
      <c r="I28" s="580"/>
      <c r="J28" s="580"/>
      <c r="K28" s="580"/>
    </row>
    <row r="29" spans="1:12">
      <c r="A29" s="227"/>
      <c r="B29" s="227"/>
      <c r="C29" s="227"/>
      <c r="D29" s="227"/>
      <c r="E29" s="227"/>
      <c r="F29" s="227"/>
      <c r="G29" s="227"/>
      <c r="H29" s="227"/>
      <c r="I29" s="227"/>
      <c r="J29" s="227"/>
      <c r="K29" s="227"/>
    </row>
    <row r="30" spans="1:12" ht="15">
      <c r="A30" s="581" t="s">
        <v>107</v>
      </c>
      <c r="B30" s="581"/>
      <c r="C30" s="480"/>
      <c r="D30" s="481"/>
      <c r="E30" s="481"/>
      <c r="F30" s="480"/>
      <c r="G30" s="480"/>
      <c r="H30" s="480"/>
      <c r="I30" s="480"/>
      <c r="J30" s="480"/>
      <c r="K30" s="186"/>
    </row>
    <row r="31" spans="1:12" ht="15">
      <c r="A31" s="480"/>
      <c r="B31" s="481"/>
      <c r="C31" s="480"/>
      <c r="D31" s="481"/>
      <c r="E31" s="481"/>
      <c r="F31" s="480"/>
      <c r="G31" s="480"/>
      <c r="H31" s="480"/>
      <c r="I31" s="480"/>
      <c r="J31" s="482"/>
      <c r="K31" s="186"/>
    </row>
    <row r="32" spans="1:12" ht="15" customHeight="1">
      <c r="A32" s="480"/>
      <c r="B32" s="481"/>
      <c r="C32" s="582" t="s">
        <v>268</v>
      </c>
      <c r="D32" s="582"/>
      <c r="E32" s="483"/>
      <c r="F32" s="484"/>
      <c r="G32" s="583" t="s">
        <v>498</v>
      </c>
      <c r="H32" s="583"/>
      <c r="I32" s="583"/>
      <c r="J32" s="485"/>
      <c r="K32" s="186"/>
    </row>
    <row r="33" spans="1:11" ht="15">
      <c r="A33" s="480"/>
      <c r="B33" s="481"/>
      <c r="C33" s="480"/>
      <c r="D33" s="481"/>
      <c r="E33" s="481"/>
      <c r="F33" s="480"/>
      <c r="G33" s="584"/>
      <c r="H33" s="584"/>
      <c r="I33" s="584"/>
      <c r="J33" s="485"/>
      <c r="K33" s="186"/>
    </row>
    <row r="34" spans="1:11" ht="15">
      <c r="A34" s="480"/>
      <c r="B34" s="481"/>
      <c r="C34" s="578" t="s">
        <v>959</v>
      </c>
      <c r="D34" s="578"/>
      <c r="E34" s="483"/>
      <c r="F34" s="484"/>
      <c r="G34" s="480"/>
      <c r="H34" s="480"/>
      <c r="I34" s="480"/>
      <c r="J34" s="480"/>
      <c r="K34" s="186"/>
    </row>
  </sheetData>
  <mergeCells count="7">
    <mergeCell ref="C34:D34"/>
    <mergeCell ref="A2:D2"/>
    <mergeCell ref="K3:L3"/>
    <mergeCell ref="A27:K28"/>
    <mergeCell ref="A30:B30"/>
    <mergeCell ref="C32:D32"/>
    <mergeCell ref="G32:I33"/>
  </mergeCells>
  <dataValidations count="1">
    <dataValidation type="list" allowBlank="1" showInputMessage="1" showErrorMessage="1" sqref="B20:B21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showGridLines="0" view="pageBreakPreview" topLeftCell="A34" zoomScale="80" zoomScaleSheetLayoutView="80" workbookViewId="0">
      <selection activeCell="D36" sqref="D36"/>
    </sheetView>
  </sheetViews>
  <sheetFormatPr defaultRowHeight="15"/>
  <cols>
    <col min="1" max="1" width="15.7109375" style="21" customWidth="1"/>
    <col min="2" max="2" width="74.140625" style="21" customWidth="1"/>
    <col min="3" max="3" width="14.85546875" style="21" customWidth="1"/>
    <col min="4" max="4" width="13.28515625" style="21" customWidth="1"/>
    <col min="5" max="5" width="0.7109375" style="21" customWidth="1"/>
    <col min="6" max="6" width="9.140625" style="21"/>
    <col min="7" max="7" width="15" style="21" bestFit="1" customWidth="1"/>
    <col min="8" max="16384" width="9.140625" style="21"/>
  </cols>
  <sheetData>
    <row r="1" spans="1:12">
      <c r="A1" s="75" t="s">
        <v>302</v>
      </c>
      <c r="B1" s="115"/>
      <c r="C1" s="574" t="s">
        <v>109</v>
      </c>
      <c r="D1" s="574"/>
      <c r="E1" s="153"/>
    </row>
    <row r="2" spans="1:12">
      <c r="A2" s="77" t="s">
        <v>140</v>
      </c>
      <c r="B2" s="115"/>
      <c r="C2" s="572" t="s">
        <v>999</v>
      </c>
      <c r="D2" s="573"/>
      <c r="E2" s="153"/>
    </row>
    <row r="3" spans="1:12">
      <c r="A3" s="77"/>
      <c r="B3" s="115"/>
      <c r="C3" s="362"/>
      <c r="D3" s="362"/>
      <c r="E3" s="153"/>
    </row>
    <row r="4" spans="1:12" s="2" customFormat="1">
      <c r="A4" s="78" t="s">
        <v>274</v>
      </c>
      <c r="B4" s="78"/>
      <c r="C4" s="77"/>
      <c r="D4" s="77"/>
      <c r="E4" s="109"/>
      <c r="L4" s="21"/>
    </row>
    <row r="5" spans="1:12" s="2" customFormat="1">
      <c r="A5" s="120" t="str">
        <f>'ფორმა N1'!D4</f>
        <v>მ.პ.გ. ქართული ოცნება - დემოკრატიული საქართველო</v>
      </c>
      <c r="B5" s="112"/>
      <c r="C5" s="58"/>
      <c r="D5" s="58"/>
      <c r="E5" s="109"/>
    </row>
    <row r="6" spans="1:12" s="2" customFormat="1">
      <c r="A6" s="78"/>
      <c r="B6" s="78"/>
      <c r="C6" s="77"/>
      <c r="D6" s="77"/>
      <c r="E6" s="109"/>
    </row>
    <row r="7" spans="1:12" s="6" customFormat="1">
      <c r="A7" s="361"/>
      <c r="B7" s="361"/>
      <c r="C7" s="79"/>
      <c r="D7" s="79"/>
      <c r="E7" s="154"/>
    </row>
    <row r="8" spans="1:12" s="6" customFormat="1" ht="30">
      <c r="A8" s="107" t="s">
        <v>64</v>
      </c>
      <c r="B8" s="80" t="s">
        <v>11</v>
      </c>
      <c r="C8" s="80" t="s">
        <v>10</v>
      </c>
      <c r="D8" s="80" t="s">
        <v>9</v>
      </c>
      <c r="E8" s="154"/>
    </row>
    <row r="9" spans="1:12" s="9" customFormat="1" ht="18">
      <c r="A9" s="13">
        <v>1</v>
      </c>
      <c r="B9" s="13" t="s">
        <v>57</v>
      </c>
      <c r="C9" s="83">
        <f>SUM(C10,C13,C53,C56,C57,C58,C75)</f>
        <v>1869127.22</v>
      </c>
      <c r="D9" s="83">
        <f>SUM(D10,D13,D53,D56,D57,D58,D64,D71,D72)</f>
        <v>1803696.4</v>
      </c>
      <c r="E9" s="155"/>
      <c r="H9" s="501"/>
    </row>
    <row r="10" spans="1:12" s="9" customFormat="1" ht="18">
      <c r="A10" s="14">
        <v>1.1000000000000001</v>
      </c>
      <c r="B10" s="14" t="s">
        <v>58</v>
      </c>
      <c r="C10" s="85">
        <f>SUM(C11:C12)</f>
        <v>5000</v>
      </c>
      <c r="D10" s="85">
        <f>SUM(D11:D12)</f>
        <v>0</v>
      </c>
      <c r="E10" s="155"/>
    </row>
    <row r="11" spans="1:12" s="9" customFormat="1" ht="16.5" customHeight="1">
      <c r="A11" s="16" t="s">
        <v>30</v>
      </c>
      <c r="B11" s="16" t="s">
        <v>59</v>
      </c>
      <c r="C11" s="32">
        <v>5000</v>
      </c>
      <c r="D11" s="33"/>
      <c r="E11" s="155"/>
    </row>
    <row r="12" spans="1:12" ht="16.5" customHeight="1">
      <c r="A12" s="16" t="s">
        <v>31</v>
      </c>
      <c r="B12" s="16" t="s">
        <v>0</v>
      </c>
      <c r="C12" s="32"/>
      <c r="D12" s="33"/>
      <c r="E12" s="153"/>
    </row>
    <row r="13" spans="1:12">
      <c r="A13" s="14">
        <v>1.2</v>
      </c>
      <c r="B13" s="14" t="s">
        <v>60</v>
      </c>
      <c r="C13" s="85">
        <f>SUM(C14,C17,C29:C32,C35,C36,C43,C44,C45,C46,C47,C51,C52)</f>
        <v>1734729.6</v>
      </c>
      <c r="D13" s="85">
        <f>SUM(D14,D17,D29:D32,D35,D36,D43,D44,D45,D46,D47,D51,D52)</f>
        <v>1777746.34</v>
      </c>
      <c r="E13" s="153"/>
    </row>
    <row r="14" spans="1:12">
      <c r="A14" s="16" t="s">
        <v>32</v>
      </c>
      <c r="B14" s="16" t="s">
        <v>1</v>
      </c>
      <c r="C14" s="84">
        <f>SUM(C15:C16)</f>
        <v>9734.2000000000007</v>
      </c>
      <c r="D14" s="84">
        <f>SUM(D15:D16)</f>
        <v>9734.1999999999989</v>
      </c>
      <c r="E14" s="153"/>
    </row>
    <row r="15" spans="1:12" ht="17.25" customHeight="1">
      <c r="A15" s="17" t="s">
        <v>98</v>
      </c>
      <c r="B15" s="17" t="s">
        <v>61</v>
      </c>
      <c r="C15" s="34"/>
      <c r="D15" s="35"/>
      <c r="E15" s="153"/>
    </row>
    <row r="16" spans="1:12" ht="17.25" customHeight="1">
      <c r="A16" s="17" t="s">
        <v>99</v>
      </c>
      <c r="B16" s="17" t="s">
        <v>62</v>
      </c>
      <c r="C16" s="34">
        <v>9734.2000000000007</v>
      </c>
      <c r="D16" s="35">
        <f>14601.3/3*2</f>
        <v>9734.1999999999989</v>
      </c>
      <c r="E16" s="153"/>
    </row>
    <row r="17" spans="1:7">
      <c r="A17" s="16" t="s">
        <v>33</v>
      </c>
      <c r="B17" s="16" t="s">
        <v>2</v>
      </c>
      <c r="C17" s="84">
        <f>SUM(C18:C23,C28)</f>
        <v>15567.91</v>
      </c>
      <c r="D17" s="84">
        <f>SUM(D18:D23,D28)</f>
        <v>20957.71</v>
      </c>
      <c r="E17" s="153"/>
    </row>
    <row r="18" spans="1:7" ht="30">
      <c r="A18" s="17" t="s">
        <v>12</v>
      </c>
      <c r="B18" s="17" t="s">
        <v>250</v>
      </c>
      <c r="C18" s="36">
        <f>2293.5+3362+935.41+2049.5</f>
        <v>8640.41</v>
      </c>
      <c r="D18" s="37">
        <f>3048.54+10403.34</f>
        <v>13451.880000000001</v>
      </c>
      <c r="E18" s="153"/>
    </row>
    <row r="19" spans="1:7">
      <c r="A19" s="17" t="s">
        <v>13</v>
      </c>
      <c r="B19" s="17" t="s">
        <v>14</v>
      </c>
      <c r="C19" s="36"/>
      <c r="D19" s="38"/>
      <c r="E19" s="153"/>
    </row>
    <row r="20" spans="1:7" ht="30">
      <c r="A20" s="17" t="s">
        <v>281</v>
      </c>
      <c r="B20" s="17" t="s">
        <v>22</v>
      </c>
      <c r="C20" s="36"/>
      <c r="D20" s="39"/>
      <c r="E20" s="153"/>
    </row>
    <row r="21" spans="1:7">
      <c r="A21" s="17" t="s">
        <v>282</v>
      </c>
      <c r="B21" s="17" t="s">
        <v>15</v>
      </c>
      <c r="C21" s="36">
        <v>2554.6799999999998</v>
      </c>
      <c r="D21" s="39">
        <v>3133.01</v>
      </c>
      <c r="E21" s="153"/>
    </row>
    <row r="22" spans="1:7">
      <c r="A22" s="17" t="s">
        <v>283</v>
      </c>
      <c r="B22" s="17" t="s">
        <v>16</v>
      </c>
      <c r="C22" s="36"/>
      <c r="D22" s="39"/>
      <c r="E22" s="153"/>
    </row>
    <row r="23" spans="1:7">
      <c r="A23" s="17" t="s">
        <v>284</v>
      </c>
      <c r="B23" s="17" t="s">
        <v>17</v>
      </c>
      <c r="C23" s="118">
        <f>SUM(C24:C27)</f>
        <v>4372.82</v>
      </c>
      <c r="D23" s="118">
        <f>SUM(D24:D27)</f>
        <v>4372.82</v>
      </c>
      <c r="E23" s="153"/>
    </row>
    <row r="24" spans="1:7" ht="16.5" customHeight="1">
      <c r="A24" s="18" t="s">
        <v>285</v>
      </c>
      <c r="B24" s="18" t="s">
        <v>18</v>
      </c>
      <c r="C24" s="36">
        <v>3969.35</v>
      </c>
      <c r="D24" s="39">
        <v>3969.35</v>
      </c>
      <c r="E24" s="153"/>
    </row>
    <row r="25" spans="1:7" ht="16.5" customHeight="1">
      <c r="A25" s="18" t="s">
        <v>286</v>
      </c>
      <c r="B25" s="18" t="s">
        <v>19</v>
      </c>
      <c r="C25" s="36">
        <v>331.45</v>
      </c>
      <c r="D25" s="39">
        <v>331.45</v>
      </c>
      <c r="E25" s="153"/>
    </row>
    <row r="26" spans="1:7" ht="16.5" customHeight="1">
      <c r="A26" s="18" t="s">
        <v>287</v>
      </c>
      <c r="B26" s="18" t="s">
        <v>20</v>
      </c>
      <c r="C26" s="36">
        <v>23.74</v>
      </c>
      <c r="D26" s="39">
        <v>23.74</v>
      </c>
      <c r="E26" s="153"/>
    </row>
    <row r="27" spans="1:7" ht="16.5" customHeight="1">
      <c r="A27" s="18" t="s">
        <v>288</v>
      </c>
      <c r="B27" s="18" t="s">
        <v>23</v>
      </c>
      <c r="C27" s="36">
        <v>48.28</v>
      </c>
      <c r="D27" s="36">
        <v>48.28</v>
      </c>
      <c r="E27" s="153"/>
    </row>
    <row r="28" spans="1:7">
      <c r="A28" s="17" t="s">
        <v>289</v>
      </c>
      <c r="B28" s="17" t="s">
        <v>21</v>
      </c>
      <c r="C28" s="36"/>
      <c r="D28" s="40"/>
      <c r="E28" s="153"/>
    </row>
    <row r="29" spans="1:7">
      <c r="A29" s="16" t="s">
        <v>34</v>
      </c>
      <c r="B29" s="16" t="s">
        <v>3</v>
      </c>
      <c r="C29" s="32">
        <f>6119.11-935.41</f>
        <v>5183.7</v>
      </c>
      <c r="D29" s="33">
        <v>3733.7</v>
      </c>
      <c r="E29" s="153"/>
      <c r="G29" s="523"/>
    </row>
    <row r="30" spans="1:7">
      <c r="A30" s="16" t="s">
        <v>35</v>
      </c>
      <c r="B30" s="16" t="s">
        <v>4</v>
      </c>
      <c r="C30" s="32"/>
      <c r="D30" s="33"/>
      <c r="E30" s="153"/>
    </row>
    <row r="31" spans="1:7">
      <c r="A31" s="16" t="s">
        <v>36</v>
      </c>
      <c r="B31" s="16" t="s">
        <v>5</v>
      </c>
      <c r="C31" s="32"/>
      <c r="D31" s="33"/>
      <c r="E31" s="153"/>
    </row>
    <row r="32" spans="1:7">
      <c r="A32" s="16" t="s">
        <v>37</v>
      </c>
      <c r="B32" s="16" t="s">
        <v>63</v>
      </c>
      <c r="C32" s="84">
        <f>SUM(C33:C34)</f>
        <v>7229.21</v>
      </c>
      <c r="D32" s="84">
        <f>SUM(D33:D34)</f>
        <v>1272.6999999999998</v>
      </c>
      <c r="E32" s="153"/>
    </row>
    <row r="33" spans="1:5">
      <c r="A33" s="17" t="s">
        <v>290</v>
      </c>
      <c r="B33" s="17" t="s">
        <v>56</v>
      </c>
      <c r="C33" s="32">
        <v>5956.51</v>
      </c>
      <c r="D33" s="33"/>
      <c r="E33" s="153"/>
    </row>
    <row r="34" spans="1:5">
      <c r="A34" s="17" t="s">
        <v>291</v>
      </c>
      <c r="B34" s="17" t="s">
        <v>55</v>
      </c>
      <c r="C34" s="32">
        <f>7229.21-5956.51</f>
        <v>1272.6999999999998</v>
      </c>
      <c r="D34" s="33">
        <f>4053.62-2780.92</f>
        <v>1272.6999999999998</v>
      </c>
      <c r="E34" s="153"/>
    </row>
    <row r="35" spans="1:5">
      <c r="A35" s="16" t="s">
        <v>38</v>
      </c>
      <c r="B35" s="16" t="s">
        <v>49</v>
      </c>
      <c r="C35" s="32">
        <v>1027.18</v>
      </c>
      <c r="D35" s="33">
        <f>1017.37+9.81</f>
        <v>1027.18</v>
      </c>
      <c r="E35" s="153"/>
    </row>
    <row r="36" spans="1:5">
      <c r="A36" s="16" t="s">
        <v>39</v>
      </c>
      <c r="B36" s="16" t="s">
        <v>358</v>
      </c>
      <c r="C36" s="84">
        <f>SUM(C37:C42)</f>
        <v>621610.37</v>
      </c>
      <c r="D36" s="84">
        <f>SUM(D37:D42)</f>
        <v>890305.70000000007</v>
      </c>
      <c r="E36" s="153"/>
    </row>
    <row r="37" spans="1:5">
      <c r="A37" s="17" t="s">
        <v>355</v>
      </c>
      <c r="B37" s="17" t="s">
        <v>359</v>
      </c>
      <c r="C37" s="32"/>
      <c r="D37" s="32">
        <v>259892</v>
      </c>
      <c r="E37" s="153"/>
    </row>
    <row r="38" spans="1:5">
      <c r="A38" s="17" t="s">
        <v>356</v>
      </c>
      <c r="B38" s="17" t="s">
        <v>360</v>
      </c>
      <c r="C38" s="32"/>
      <c r="D38" s="32"/>
      <c r="E38" s="153"/>
    </row>
    <row r="39" spans="1:5">
      <c r="A39" s="17" t="s">
        <v>357</v>
      </c>
      <c r="B39" s="17" t="s">
        <v>363</v>
      </c>
      <c r="C39" s="32">
        <f>9440+4956+8779.38+58529.21</f>
        <v>81704.59</v>
      </c>
      <c r="D39" s="33">
        <v>250294.39999999999</v>
      </c>
      <c r="E39" s="153"/>
    </row>
    <row r="40" spans="1:5">
      <c r="A40" s="17" t="s">
        <v>362</v>
      </c>
      <c r="B40" s="17" t="s">
        <v>364</v>
      </c>
      <c r="C40" s="32"/>
      <c r="D40" s="33"/>
      <c r="E40" s="153"/>
    </row>
    <row r="41" spans="1:5">
      <c r="A41" s="17" t="s">
        <v>365</v>
      </c>
      <c r="B41" s="17" t="s">
        <v>499</v>
      </c>
      <c r="C41" s="32">
        <f>621610.78-81705-650</f>
        <v>539255.78</v>
      </c>
      <c r="D41" s="33">
        <v>176190.9</v>
      </c>
      <c r="E41" s="153"/>
    </row>
    <row r="42" spans="1:5">
      <c r="A42" s="17" t="s">
        <v>500</v>
      </c>
      <c r="B42" s="17" t="s">
        <v>361</v>
      </c>
      <c r="C42" s="32">
        <v>650</v>
      </c>
      <c r="D42" s="33">
        <v>203928.4</v>
      </c>
      <c r="E42" s="153"/>
    </row>
    <row r="43" spans="1:5" ht="30">
      <c r="A43" s="16" t="s">
        <v>40</v>
      </c>
      <c r="B43" s="16" t="s">
        <v>28</v>
      </c>
      <c r="C43" s="32"/>
      <c r="D43" s="33"/>
      <c r="E43" s="153"/>
    </row>
    <row r="44" spans="1:5">
      <c r="A44" s="16" t="s">
        <v>41</v>
      </c>
      <c r="B44" s="16" t="s">
        <v>24</v>
      </c>
      <c r="C44" s="32">
        <f>840+312.5+840+902.53</f>
        <v>2895.0299999999997</v>
      </c>
      <c r="D44" s="33">
        <v>3193.88</v>
      </c>
      <c r="E44" s="153"/>
    </row>
    <row r="45" spans="1:5">
      <c r="A45" s="16" t="s">
        <v>42</v>
      </c>
      <c r="B45" s="16" t="s">
        <v>25</v>
      </c>
      <c r="C45" s="32"/>
      <c r="D45" s="33"/>
      <c r="E45" s="153"/>
    </row>
    <row r="46" spans="1:5">
      <c r="A46" s="16" t="s">
        <v>43</v>
      </c>
      <c r="B46" s="16" t="s">
        <v>26</v>
      </c>
      <c r="C46" s="32"/>
      <c r="D46" s="33"/>
      <c r="E46" s="153"/>
    </row>
    <row r="47" spans="1:5">
      <c r="A47" s="16" t="s">
        <v>44</v>
      </c>
      <c r="B47" s="16" t="s">
        <v>296</v>
      </c>
      <c r="C47" s="84">
        <f>SUM(C48:C50)</f>
        <v>225105.75</v>
      </c>
      <c r="D47" s="84">
        <f>SUM(D48:D50)</f>
        <v>237963.49</v>
      </c>
      <c r="E47" s="153"/>
    </row>
    <row r="48" spans="1:5">
      <c r="A48" s="98" t="s">
        <v>371</v>
      </c>
      <c r="B48" s="98" t="s">
        <v>374</v>
      </c>
      <c r="C48" s="32">
        <v>159064.20000000001</v>
      </c>
      <c r="D48" s="33">
        <v>168430.9</v>
      </c>
      <c r="E48" s="153"/>
    </row>
    <row r="49" spans="1:5">
      <c r="A49" s="98" t="s">
        <v>372</v>
      </c>
      <c r="B49" s="98" t="s">
        <v>373</v>
      </c>
      <c r="C49" s="32">
        <f>61252.5+2514.52</f>
        <v>63767.02</v>
      </c>
      <c r="D49" s="33">
        <v>67367.02</v>
      </c>
      <c r="E49" s="153"/>
    </row>
    <row r="50" spans="1:5">
      <c r="A50" s="98" t="s">
        <v>375</v>
      </c>
      <c r="B50" s="98" t="s">
        <v>376</v>
      </c>
      <c r="C50" s="32">
        <v>2274.5300000000002</v>
      </c>
      <c r="D50" s="33">
        <v>2165.5700000000002</v>
      </c>
      <c r="E50" s="153"/>
    </row>
    <row r="51" spans="1:5" ht="26.25" customHeight="1">
      <c r="A51" s="16" t="s">
        <v>45</v>
      </c>
      <c r="B51" s="16" t="s">
        <v>29</v>
      </c>
      <c r="C51" s="32"/>
      <c r="D51" s="33"/>
      <c r="E51" s="153"/>
    </row>
    <row r="52" spans="1:5">
      <c r="A52" s="16" t="s">
        <v>46</v>
      </c>
      <c r="B52" s="16" t="s">
        <v>6</v>
      </c>
      <c r="C52" s="32">
        <f>3037.5+2500+97798.18+6637.5+157877.81+16046.53+216740.33+345738.4</f>
        <v>846376.25</v>
      </c>
      <c r="D52" s="33">
        <f>343778.3+123878.4+139306.3+2594.78</f>
        <v>609557.78</v>
      </c>
      <c r="E52" s="153"/>
    </row>
    <row r="53" spans="1:5" ht="30">
      <c r="A53" s="14">
        <v>1.3</v>
      </c>
      <c r="B53" s="88" t="s">
        <v>415</v>
      </c>
      <c r="C53" s="85">
        <f>SUM(C54:C55)</f>
        <v>126467.7</v>
      </c>
      <c r="D53" s="85">
        <f>SUM(D54:D55)</f>
        <v>500</v>
      </c>
      <c r="E53" s="153"/>
    </row>
    <row r="54" spans="1:5" ht="30">
      <c r="A54" s="16" t="s">
        <v>50</v>
      </c>
      <c r="B54" s="16" t="s">
        <v>48</v>
      </c>
      <c r="C54" s="32">
        <v>126467.7</v>
      </c>
      <c r="D54" s="33">
        <v>500</v>
      </c>
      <c r="E54" s="153"/>
    </row>
    <row r="55" spans="1:5">
      <c r="A55" s="16" t="s">
        <v>51</v>
      </c>
      <c r="B55" s="16" t="s">
        <v>47</v>
      </c>
      <c r="C55" s="32"/>
      <c r="D55" s="33"/>
      <c r="E55" s="153"/>
    </row>
    <row r="56" spans="1:5">
      <c r="A56" s="14">
        <v>1.4</v>
      </c>
      <c r="B56" s="14" t="s">
        <v>417</v>
      </c>
      <c r="C56" s="32"/>
      <c r="D56" s="33"/>
      <c r="E56" s="153"/>
    </row>
    <row r="57" spans="1:5">
      <c r="A57" s="14">
        <v>1.5</v>
      </c>
      <c r="B57" s="14" t="s">
        <v>7</v>
      </c>
      <c r="C57" s="36"/>
      <c r="D57" s="39"/>
      <c r="E57" s="153"/>
    </row>
    <row r="58" spans="1:5">
      <c r="A58" s="14">
        <v>1.6</v>
      </c>
      <c r="B58" s="44" t="s">
        <v>8</v>
      </c>
      <c r="C58" s="85">
        <f>SUM(C59:C63)</f>
        <v>2929.92</v>
      </c>
      <c r="D58" s="85">
        <f>SUM(D59:D63)</f>
        <v>2929.92</v>
      </c>
      <c r="E58" s="153"/>
    </row>
    <row r="59" spans="1:5">
      <c r="A59" s="16" t="s">
        <v>297</v>
      </c>
      <c r="B59" s="45" t="s">
        <v>52</v>
      </c>
      <c r="C59" s="36">
        <v>2780.92</v>
      </c>
      <c r="D59" s="39">
        <v>2780.92</v>
      </c>
      <c r="E59" s="153"/>
    </row>
    <row r="60" spans="1:5" ht="30">
      <c r="A60" s="16" t="s">
        <v>298</v>
      </c>
      <c r="B60" s="45" t="s">
        <v>54</v>
      </c>
      <c r="C60" s="36"/>
      <c r="D60" s="39"/>
      <c r="E60" s="153"/>
    </row>
    <row r="61" spans="1:5">
      <c r="A61" s="16" t="s">
        <v>299</v>
      </c>
      <c r="B61" s="45" t="s">
        <v>53</v>
      </c>
      <c r="C61" s="39"/>
      <c r="D61" s="39"/>
      <c r="E61" s="153"/>
    </row>
    <row r="62" spans="1:5">
      <c r="A62" s="16" t="s">
        <v>300</v>
      </c>
      <c r="B62" s="45" t="s">
        <v>27</v>
      </c>
      <c r="C62" s="36"/>
      <c r="D62" s="39"/>
      <c r="E62" s="153"/>
    </row>
    <row r="63" spans="1:5">
      <c r="A63" s="16" t="s">
        <v>337</v>
      </c>
      <c r="B63" s="218" t="s">
        <v>338</v>
      </c>
      <c r="C63" s="36">
        <v>149</v>
      </c>
      <c r="D63" s="219">
        <v>149</v>
      </c>
      <c r="E63" s="153"/>
    </row>
    <row r="64" spans="1:5">
      <c r="A64" s="13">
        <v>2</v>
      </c>
      <c r="B64" s="46" t="s">
        <v>106</v>
      </c>
      <c r="C64" s="282"/>
      <c r="D64" s="119">
        <f>SUM(D65:D70)</f>
        <v>22520.14</v>
      </c>
      <c r="E64" s="153"/>
    </row>
    <row r="65" spans="1:5">
      <c r="A65" s="15">
        <v>2.1</v>
      </c>
      <c r="B65" s="47" t="s">
        <v>100</v>
      </c>
      <c r="C65" s="282"/>
      <c r="D65" s="41"/>
      <c r="E65" s="153"/>
    </row>
    <row r="66" spans="1:5">
      <c r="A66" s="15">
        <v>2.2000000000000002</v>
      </c>
      <c r="B66" s="47" t="s">
        <v>104</v>
      </c>
      <c r="C66" s="284"/>
      <c r="D66" s="42"/>
      <c r="E66" s="153"/>
    </row>
    <row r="67" spans="1:5">
      <c r="A67" s="15">
        <v>2.2999999999999998</v>
      </c>
      <c r="B67" s="47" t="s">
        <v>103</v>
      </c>
      <c r="C67" s="284"/>
      <c r="D67" s="42"/>
      <c r="E67" s="153"/>
    </row>
    <row r="68" spans="1:5">
      <c r="A68" s="15">
        <v>2.4</v>
      </c>
      <c r="B68" s="47" t="s">
        <v>105</v>
      </c>
      <c r="C68" s="284"/>
      <c r="D68" s="42"/>
      <c r="E68" s="153"/>
    </row>
    <row r="69" spans="1:5">
      <c r="A69" s="15">
        <v>2.5</v>
      </c>
      <c r="B69" s="47" t="s">
        <v>101</v>
      </c>
      <c r="C69" s="284"/>
      <c r="D69" s="42">
        <v>22520.14</v>
      </c>
      <c r="E69" s="153"/>
    </row>
    <row r="70" spans="1:5">
      <c r="A70" s="15">
        <v>2.6</v>
      </c>
      <c r="B70" s="47" t="s">
        <v>102</v>
      </c>
      <c r="C70" s="284"/>
      <c r="D70" s="42"/>
      <c r="E70" s="153"/>
    </row>
    <row r="71" spans="1:5" s="2" customFormat="1">
      <c r="A71" s="13">
        <v>3</v>
      </c>
      <c r="B71" s="280" t="s">
        <v>451</v>
      </c>
      <c r="C71" s="283"/>
      <c r="D71" s="281"/>
      <c r="E71" s="106"/>
    </row>
    <row r="72" spans="1:5" s="2" customFormat="1">
      <c r="A72" s="13">
        <v>4</v>
      </c>
      <c r="B72" s="13" t="s">
        <v>252</v>
      </c>
      <c r="C72" s="283">
        <f>SUM(C73:C74)</f>
        <v>0</v>
      </c>
      <c r="D72" s="86">
        <f>SUM(D73:D74)</f>
        <v>0</v>
      </c>
      <c r="E72" s="106"/>
    </row>
    <row r="73" spans="1:5" s="2" customFormat="1">
      <c r="A73" s="15">
        <v>4.0999999999999996</v>
      </c>
      <c r="B73" s="15" t="s">
        <v>253</v>
      </c>
      <c r="C73" s="8"/>
      <c r="D73" s="8"/>
      <c r="E73" s="106"/>
    </row>
    <row r="74" spans="1:5" s="2" customFormat="1">
      <c r="A74" s="15">
        <v>4.2</v>
      </c>
      <c r="B74" s="15" t="s">
        <v>254</v>
      </c>
      <c r="C74" s="8"/>
      <c r="D74" s="8"/>
      <c r="E74" s="106"/>
    </row>
    <row r="75" spans="1:5" s="2" customFormat="1">
      <c r="A75" s="13">
        <v>5</v>
      </c>
      <c r="B75" s="278" t="s">
        <v>279</v>
      </c>
      <c r="C75" s="8"/>
      <c r="D75" s="86"/>
      <c r="E75" s="106"/>
    </row>
    <row r="76" spans="1:5" s="2" customFormat="1">
      <c r="A76" s="371"/>
      <c r="B76" s="371"/>
      <c r="C76" s="12"/>
      <c r="D76" s="12"/>
      <c r="E76" s="106"/>
    </row>
    <row r="77" spans="1:5" s="2" customFormat="1">
      <c r="A77" s="577" t="s">
        <v>501</v>
      </c>
      <c r="B77" s="577"/>
      <c r="C77" s="577"/>
      <c r="D77" s="577"/>
      <c r="E77" s="106"/>
    </row>
    <row r="78" spans="1:5" s="2" customFormat="1">
      <c r="A78" s="371"/>
      <c r="B78" s="371"/>
      <c r="C78" s="12"/>
      <c r="D78" s="12"/>
      <c r="E78" s="106"/>
    </row>
    <row r="79" spans="1:5" s="22" customFormat="1" ht="12.75"/>
    <row r="80" spans="1:5" s="2" customFormat="1">
      <c r="A80" s="70" t="s">
        <v>107</v>
      </c>
      <c r="E80" s="5"/>
    </row>
    <row r="81" spans="1:9" s="2" customFormat="1">
      <c r="E81"/>
      <c r="F81"/>
      <c r="G81"/>
      <c r="H81"/>
      <c r="I81"/>
    </row>
    <row r="82" spans="1:9" s="2" customFormat="1">
      <c r="D82" s="12"/>
      <c r="E82"/>
      <c r="F82"/>
      <c r="G82"/>
      <c r="H82"/>
      <c r="I82"/>
    </row>
    <row r="83" spans="1:9" s="2" customFormat="1">
      <c r="A83"/>
      <c r="B83" s="43" t="s">
        <v>502</v>
      </c>
      <c r="D83" s="12"/>
      <c r="E83"/>
      <c r="F83"/>
      <c r="G83"/>
      <c r="H83"/>
      <c r="I83"/>
    </row>
    <row r="84" spans="1:9" s="2" customFormat="1">
      <c r="A84"/>
      <c r="B84" s="585" t="s">
        <v>503</v>
      </c>
      <c r="C84" s="585"/>
      <c r="D84" s="585"/>
      <c r="E84"/>
      <c r="F84"/>
      <c r="G84"/>
      <c r="H84"/>
      <c r="I84"/>
    </row>
    <row r="85" spans="1:9" customFormat="1" ht="12.75">
      <c r="B85" s="66" t="s">
        <v>504</v>
      </c>
    </row>
    <row r="86" spans="1:9" s="2" customFormat="1">
      <c r="A86" s="11"/>
      <c r="B86" s="585" t="s">
        <v>505</v>
      </c>
      <c r="C86" s="585"/>
      <c r="D86" s="585"/>
    </row>
    <row r="87" spans="1:9" s="22" customFormat="1" ht="12.75"/>
    <row r="88" spans="1:9" s="22" customFormat="1" ht="12.75"/>
  </sheetData>
  <mergeCells count="5">
    <mergeCell ref="C1:D1"/>
    <mergeCell ref="C2:D2"/>
    <mergeCell ref="A77:D77"/>
    <mergeCell ref="B84:D84"/>
    <mergeCell ref="B86:D86"/>
  </mergeCells>
  <printOptions gridLines="1"/>
  <pageMargins left="1" right="1" top="1" bottom="1" header="0.5" footer="0.5"/>
  <pageSetup paperSize="9" scale="69" fitToHeight="2" orientation="portrait" r:id="rId1"/>
  <headerFooter alignWithMargins="0"/>
  <rowBreaks count="1" manualBreakCount="1">
    <brk id="57" max="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view="pageBreakPreview" zoomScale="80" zoomScaleNormal="100" zoomScaleSheetLayoutView="80" workbookViewId="0">
      <selection activeCell="C18" sqref="C18"/>
    </sheetView>
  </sheetViews>
  <sheetFormatPr defaultRowHeight="15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5" t="s">
        <v>334</v>
      </c>
      <c r="B1" s="78"/>
      <c r="C1" s="574" t="s">
        <v>109</v>
      </c>
      <c r="D1" s="574"/>
      <c r="E1" s="92"/>
    </row>
    <row r="2" spans="1:5" s="6" customFormat="1">
      <c r="A2" s="75" t="s">
        <v>328</v>
      </c>
      <c r="B2" s="78"/>
      <c r="C2" s="572" t="s">
        <v>999</v>
      </c>
      <c r="D2" s="573"/>
      <c r="E2" s="92"/>
    </row>
    <row r="3" spans="1:5" s="6" customFormat="1">
      <c r="A3" s="77" t="s">
        <v>140</v>
      </c>
      <c r="B3" s="75"/>
      <c r="C3" s="163"/>
      <c r="D3" s="163"/>
      <c r="E3" s="92"/>
    </row>
    <row r="4" spans="1:5" s="6" customFormat="1">
      <c r="A4" s="77"/>
      <c r="B4" s="77"/>
      <c r="C4" s="163"/>
      <c r="D4" s="163"/>
      <c r="E4" s="92"/>
    </row>
    <row r="5" spans="1:5">
      <c r="A5" s="78" t="str">
        <f>'ფორმა N2'!A4</f>
        <v>ანგარიშვალდებული პირის დასახელება:</v>
      </c>
      <c r="B5" s="78"/>
      <c r="C5" s="77"/>
      <c r="D5" s="77"/>
      <c r="E5" s="93"/>
    </row>
    <row r="6" spans="1:5">
      <c r="A6" s="81" t="str">
        <f>'ფორმა N1'!D4</f>
        <v>მ.პ.გ. ქართული ოცნება - დემოკრატიული საქართველო</v>
      </c>
      <c r="B6" s="81"/>
      <c r="C6" s="82"/>
      <c r="D6" s="82"/>
      <c r="E6" s="93"/>
    </row>
    <row r="7" spans="1:5">
      <c r="A7" s="78"/>
      <c r="B7" s="78"/>
      <c r="C7" s="77"/>
      <c r="D7" s="77"/>
      <c r="E7" s="93"/>
    </row>
    <row r="8" spans="1:5" s="6" customFormat="1">
      <c r="A8" s="162"/>
      <c r="B8" s="162"/>
      <c r="C8" s="79"/>
      <c r="D8" s="79"/>
      <c r="E8" s="92"/>
    </row>
    <row r="9" spans="1:5" s="6" customFormat="1" ht="30">
      <c r="A9" s="90" t="s">
        <v>64</v>
      </c>
      <c r="B9" s="90" t="s">
        <v>333</v>
      </c>
      <c r="C9" s="80" t="s">
        <v>10</v>
      </c>
      <c r="D9" s="80" t="s">
        <v>9</v>
      </c>
      <c r="E9" s="92"/>
    </row>
    <row r="10" spans="1:5" s="9" customFormat="1" ht="18">
      <c r="A10" s="99" t="s">
        <v>329</v>
      </c>
      <c r="B10" s="99"/>
      <c r="C10" s="4"/>
      <c r="D10" s="4"/>
      <c r="E10" s="94"/>
    </row>
    <row r="11" spans="1:5" s="10" customFormat="1">
      <c r="A11" s="99" t="s">
        <v>330</v>
      </c>
      <c r="B11" s="99"/>
      <c r="C11" s="4"/>
      <c r="D11" s="4"/>
      <c r="E11" s="95"/>
    </row>
    <row r="12" spans="1:5" s="10" customFormat="1">
      <c r="A12" s="88" t="s">
        <v>278</v>
      </c>
      <c r="B12" s="88"/>
      <c r="C12" s="4"/>
      <c r="D12" s="4"/>
      <c r="E12" s="95"/>
    </row>
    <row r="13" spans="1:5" s="10" customFormat="1">
      <c r="A13" s="88" t="s">
        <v>278</v>
      </c>
      <c r="B13" s="88"/>
      <c r="C13" s="4"/>
      <c r="D13" s="4"/>
      <c r="E13" s="95"/>
    </row>
    <row r="14" spans="1:5" s="10" customFormat="1">
      <c r="A14" s="88" t="s">
        <v>278</v>
      </c>
      <c r="B14" s="88"/>
      <c r="C14" s="4"/>
      <c r="D14" s="4"/>
      <c r="E14" s="95"/>
    </row>
    <row r="15" spans="1:5" s="10" customFormat="1">
      <c r="A15" s="88" t="s">
        <v>278</v>
      </c>
      <c r="B15" s="88"/>
      <c r="C15" s="4"/>
      <c r="D15" s="4"/>
      <c r="E15" s="95"/>
    </row>
    <row r="16" spans="1:5" s="10" customFormat="1">
      <c r="A16" s="88" t="s">
        <v>278</v>
      </c>
      <c r="B16" s="88"/>
      <c r="C16" s="4"/>
      <c r="D16" s="4"/>
      <c r="E16" s="95"/>
    </row>
    <row r="17" spans="1:5" s="10" customFormat="1" ht="17.25" customHeight="1">
      <c r="A17" s="99" t="s">
        <v>331</v>
      </c>
      <c r="B17" s="88" t="s">
        <v>1494</v>
      </c>
      <c r="C17" s="4">
        <f>97798.18+157877.81-70261.85+16046.53+345738.4</f>
        <v>547199.07000000007</v>
      </c>
      <c r="D17" s="4">
        <v>343778.3</v>
      </c>
      <c r="E17" s="95"/>
    </row>
    <row r="18" spans="1:5" s="10" customFormat="1" ht="18" customHeight="1">
      <c r="A18" s="99" t="s">
        <v>332</v>
      </c>
      <c r="B18" s="88" t="s">
        <v>885</v>
      </c>
      <c r="C18" s="4">
        <v>216740.33</v>
      </c>
      <c r="D18" s="4">
        <v>123878.39999999999</v>
      </c>
      <c r="E18" s="95"/>
    </row>
    <row r="19" spans="1:5" s="10" customFormat="1" ht="30">
      <c r="A19" s="99" t="s">
        <v>943</v>
      </c>
      <c r="B19" s="88" t="s">
        <v>1495</v>
      </c>
      <c r="C19" s="4"/>
      <c r="D19" s="4">
        <v>2594.7800000000002</v>
      </c>
      <c r="E19" s="95"/>
    </row>
    <row r="20" spans="1:5" s="10" customFormat="1" ht="30">
      <c r="A20" s="99" t="s">
        <v>1497</v>
      </c>
      <c r="B20" s="88" t="s">
        <v>1496</v>
      </c>
      <c r="C20" s="4">
        <f>3037.5+2500+6637.5+70261.85</f>
        <v>82436.850000000006</v>
      </c>
      <c r="D20" s="4">
        <v>139306.29999999999</v>
      </c>
      <c r="E20" s="95"/>
    </row>
    <row r="21" spans="1:5" s="10" customFormat="1">
      <c r="A21" s="88" t="s">
        <v>278</v>
      </c>
      <c r="B21" s="88"/>
      <c r="C21" s="4"/>
      <c r="D21" s="4"/>
      <c r="E21" s="95"/>
    </row>
    <row r="22" spans="1:5" s="10" customFormat="1">
      <c r="A22" s="88" t="s">
        <v>278</v>
      </c>
      <c r="B22" s="88"/>
      <c r="C22" s="4"/>
      <c r="D22" s="4"/>
      <c r="E22" s="95"/>
    </row>
    <row r="23" spans="1:5" s="10" customFormat="1">
      <c r="A23" s="88" t="s">
        <v>278</v>
      </c>
      <c r="B23" s="88"/>
      <c r="C23" s="4"/>
      <c r="D23" s="4"/>
      <c r="E23" s="95"/>
    </row>
    <row r="24" spans="1:5" s="3" customFormat="1">
      <c r="A24" s="89"/>
      <c r="B24" s="89"/>
      <c r="C24" s="4"/>
      <c r="D24" s="4"/>
      <c r="E24" s="96"/>
    </row>
    <row r="25" spans="1:5">
      <c r="A25" s="100"/>
      <c r="B25" s="100" t="s">
        <v>335</v>
      </c>
      <c r="C25" s="87">
        <f>SUM(C10:C24)</f>
        <v>846376.25</v>
      </c>
      <c r="D25" s="87">
        <f>SUM(D10:D24)</f>
        <v>609557.78</v>
      </c>
      <c r="E25" s="97"/>
    </row>
    <row r="26" spans="1:5">
      <c r="A26" s="43"/>
      <c r="B26" s="43"/>
    </row>
    <row r="27" spans="1:5">
      <c r="A27" s="2" t="s">
        <v>435</v>
      </c>
      <c r="E27" s="5"/>
    </row>
    <row r="28" spans="1:5">
      <c r="A28" s="2" t="s">
        <v>419</v>
      </c>
    </row>
    <row r="29" spans="1:5">
      <c r="A29" s="217" t="s">
        <v>420</v>
      </c>
    </row>
    <row r="30" spans="1:5">
      <c r="A30" s="217"/>
    </row>
    <row r="31" spans="1:5">
      <c r="A31" s="217" t="s">
        <v>352</v>
      </c>
    </row>
    <row r="32" spans="1:5" s="22" customFormat="1" ht="12.75"/>
    <row r="33" spans="1:9">
      <c r="A33" s="70" t="s">
        <v>107</v>
      </c>
      <c r="E33" s="5"/>
    </row>
    <row r="34" spans="1:9">
      <c r="E34"/>
      <c r="F34"/>
      <c r="G34"/>
      <c r="H34"/>
      <c r="I34"/>
    </row>
    <row r="35" spans="1:9">
      <c r="D35" s="12"/>
      <c r="E35"/>
      <c r="F35"/>
      <c r="G35"/>
      <c r="H35"/>
      <c r="I35"/>
    </row>
    <row r="36" spans="1:9">
      <c r="A36" s="70"/>
      <c r="B36" s="70" t="s">
        <v>271</v>
      </c>
      <c r="D36" s="12"/>
      <c r="E36"/>
      <c r="F36"/>
      <c r="G36"/>
      <c r="H36"/>
      <c r="I36"/>
    </row>
    <row r="37" spans="1:9">
      <c r="B37" s="2" t="s">
        <v>270</v>
      </c>
      <c r="D37" s="12"/>
      <c r="E37"/>
      <c r="F37"/>
      <c r="G37"/>
      <c r="H37"/>
      <c r="I37"/>
    </row>
    <row r="38" spans="1:9" customFormat="1" ht="12.75">
      <c r="A38" s="66"/>
      <c r="B38" s="66" t="s">
        <v>139</v>
      </c>
    </row>
    <row r="39" spans="1:9" s="22" customFormat="1" ht="12.75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3" fitToHeight="0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view="pageBreakPreview" zoomScale="80" zoomScaleSheetLayoutView="80" workbookViewId="0">
      <selection activeCell="E15" sqref="E15"/>
    </sheetView>
  </sheetViews>
  <sheetFormatPr defaultRowHeight="12.75"/>
  <cols>
    <col min="1" max="1" width="5.42578125" style="187" customWidth="1"/>
    <col min="2" max="2" width="20.85546875" style="187" customWidth="1"/>
    <col min="3" max="3" width="26" style="187" customWidth="1"/>
    <col min="4" max="4" width="17" style="187" customWidth="1"/>
    <col min="5" max="5" width="18.140625" style="187" customWidth="1"/>
    <col min="6" max="6" width="14.7109375" style="187" customWidth="1"/>
    <col min="7" max="7" width="15.5703125" style="187" customWidth="1"/>
    <col min="8" max="8" width="14.7109375" style="187" customWidth="1"/>
    <col min="9" max="9" width="29.7109375" style="187" customWidth="1"/>
    <col min="10" max="10" width="0" style="187" hidden="1" customWidth="1"/>
    <col min="11" max="16384" width="9.140625" style="187"/>
  </cols>
  <sheetData>
    <row r="1" spans="1:10" ht="15">
      <c r="A1" s="75" t="s">
        <v>476</v>
      </c>
      <c r="B1" s="75"/>
      <c r="C1" s="78"/>
      <c r="D1" s="78"/>
      <c r="E1" s="78"/>
      <c r="F1" s="78"/>
      <c r="G1" s="289"/>
      <c r="H1" s="289"/>
      <c r="I1" s="574" t="s">
        <v>109</v>
      </c>
      <c r="J1" s="574"/>
    </row>
    <row r="2" spans="1:10" ht="15">
      <c r="A2" s="77" t="s">
        <v>140</v>
      </c>
      <c r="B2" s="75"/>
      <c r="C2" s="78"/>
      <c r="D2" s="78"/>
      <c r="E2" s="78"/>
      <c r="F2" s="78"/>
      <c r="G2" s="289"/>
      <c r="H2" s="289"/>
      <c r="I2" s="572" t="s">
        <v>999</v>
      </c>
      <c r="J2" s="573"/>
    </row>
    <row r="3" spans="1:10" ht="15">
      <c r="A3" s="77"/>
      <c r="B3" s="77"/>
      <c r="C3" s="75"/>
      <c r="D3" s="75"/>
      <c r="E3" s="75"/>
      <c r="F3" s="75"/>
      <c r="G3" s="289"/>
      <c r="H3" s="289"/>
      <c r="I3" s="289"/>
    </row>
    <row r="4" spans="1:10" ht="15">
      <c r="A4" s="78" t="s">
        <v>274</v>
      </c>
      <c r="B4" s="78"/>
      <c r="C4" s="78"/>
      <c r="D4" s="78"/>
      <c r="E4" s="78"/>
      <c r="F4" s="78"/>
      <c r="G4" s="77"/>
      <c r="H4" s="77"/>
      <c r="I4" s="77"/>
    </row>
    <row r="5" spans="1:10" ht="15">
      <c r="A5" s="81" t="str">
        <f>'ფორმა N1'!D4</f>
        <v>მ.პ.გ. ქართული ოცნება - დემოკრატიული საქართველო</v>
      </c>
      <c r="B5" s="81"/>
      <c r="C5" s="81"/>
      <c r="D5" s="81"/>
      <c r="E5" s="81"/>
      <c r="F5" s="81"/>
      <c r="G5" s="82"/>
      <c r="H5" s="82"/>
      <c r="I5" s="82"/>
    </row>
    <row r="6" spans="1:10" ht="15">
      <c r="A6" s="78"/>
      <c r="B6" s="78"/>
      <c r="C6" s="78"/>
      <c r="D6" s="78"/>
      <c r="E6" s="78"/>
      <c r="F6" s="78"/>
      <c r="G6" s="77"/>
      <c r="H6" s="77"/>
      <c r="I6" s="77"/>
    </row>
    <row r="7" spans="1:10" ht="15">
      <c r="A7" s="288"/>
      <c r="B7" s="288"/>
      <c r="C7" s="288"/>
      <c r="D7" s="288"/>
      <c r="E7" s="288"/>
      <c r="F7" s="288"/>
      <c r="G7" s="79"/>
      <c r="H7" s="79"/>
      <c r="I7" s="79"/>
    </row>
    <row r="8" spans="1:10" ht="45">
      <c r="A8" s="91" t="s">
        <v>64</v>
      </c>
      <c r="B8" s="91" t="s">
        <v>340</v>
      </c>
      <c r="C8" s="91" t="s">
        <v>341</v>
      </c>
      <c r="D8" s="91" t="s">
        <v>227</v>
      </c>
      <c r="E8" s="91" t="s">
        <v>345</v>
      </c>
      <c r="F8" s="91" t="s">
        <v>349</v>
      </c>
      <c r="G8" s="80" t="s">
        <v>10</v>
      </c>
      <c r="H8" s="80" t="s">
        <v>9</v>
      </c>
      <c r="I8" s="80" t="s">
        <v>396</v>
      </c>
      <c r="J8" s="232" t="s">
        <v>348</v>
      </c>
    </row>
    <row r="9" spans="1:10" ht="15">
      <c r="A9" s="99">
        <v>1</v>
      </c>
      <c r="B9" s="451" t="s">
        <v>514</v>
      </c>
      <c r="C9" s="451" t="s">
        <v>515</v>
      </c>
      <c r="D9" s="452" t="s">
        <v>516</v>
      </c>
      <c r="E9" s="99" t="s">
        <v>517</v>
      </c>
      <c r="F9" s="99" t="s">
        <v>348</v>
      </c>
      <c r="G9" s="453">
        <v>2500</v>
      </c>
      <c r="H9" s="453">
        <v>0</v>
      </c>
      <c r="I9" s="453">
        <v>500</v>
      </c>
      <c r="J9" s="232" t="s">
        <v>0</v>
      </c>
    </row>
    <row r="10" spans="1:10" ht="15">
      <c r="A10" s="99">
        <v>2</v>
      </c>
      <c r="B10" s="451" t="s">
        <v>518</v>
      </c>
      <c r="C10" s="451" t="s">
        <v>519</v>
      </c>
      <c r="D10" s="452" t="s">
        <v>520</v>
      </c>
      <c r="E10" s="99" t="s">
        <v>521</v>
      </c>
      <c r="F10" s="99" t="s">
        <v>348</v>
      </c>
      <c r="G10" s="453">
        <v>1250</v>
      </c>
      <c r="H10" s="453">
        <v>0</v>
      </c>
      <c r="I10" s="453">
        <v>250</v>
      </c>
    </row>
    <row r="11" spans="1:10" ht="45">
      <c r="A11" s="99">
        <v>3</v>
      </c>
      <c r="B11" s="451" t="s">
        <v>952</v>
      </c>
      <c r="C11" s="451" t="s">
        <v>953</v>
      </c>
      <c r="D11" s="452" t="s">
        <v>954</v>
      </c>
      <c r="E11" s="99" t="s">
        <v>955</v>
      </c>
      <c r="F11" s="99" t="s">
        <v>348</v>
      </c>
      <c r="G11" s="453">
        <v>1250</v>
      </c>
      <c r="H11" s="453">
        <v>0</v>
      </c>
      <c r="I11" s="453">
        <v>250</v>
      </c>
    </row>
    <row r="12" spans="1:10" ht="15">
      <c r="A12" s="99">
        <v>4</v>
      </c>
      <c r="B12" s="88"/>
      <c r="C12" s="88"/>
      <c r="D12" s="88"/>
      <c r="E12" s="88"/>
      <c r="F12" s="99"/>
      <c r="G12" s="4"/>
      <c r="H12" s="4"/>
      <c r="I12" s="4"/>
    </row>
    <row r="13" spans="1:10" ht="15">
      <c r="A13" s="99">
        <v>5</v>
      </c>
      <c r="B13" s="88"/>
      <c r="C13" s="88"/>
      <c r="D13" s="88"/>
      <c r="E13" s="88"/>
      <c r="F13" s="99"/>
      <c r="G13" s="4"/>
      <c r="H13" s="4"/>
      <c r="I13" s="4"/>
    </row>
    <row r="14" spans="1:10" ht="15">
      <c r="A14" s="99">
        <v>6</v>
      </c>
      <c r="B14" s="88"/>
      <c r="C14" s="88"/>
      <c r="D14" s="88"/>
      <c r="E14" s="88"/>
      <c r="F14" s="99"/>
      <c r="G14" s="4"/>
      <c r="H14" s="4"/>
      <c r="I14" s="4"/>
    </row>
    <row r="15" spans="1:10" ht="15">
      <c r="A15" s="99">
        <v>7</v>
      </c>
      <c r="B15" s="88"/>
      <c r="C15" s="88"/>
      <c r="D15" s="88"/>
      <c r="E15" s="88"/>
      <c r="F15" s="99"/>
      <c r="G15" s="4"/>
      <c r="H15" s="4"/>
      <c r="I15" s="4"/>
    </row>
    <row r="16" spans="1:10" ht="15">
      <c r="A16" s="99">
        <v>8</v>
      </c>
      <c r="B16" s="88"/>
      <c r="C16" s="88"/>
      <c r="D16" s="88"/>
      <c r="E16" s="88"/>
      <c r="F16" s="99"/>
      <c r="G16" s="4"/>
      <c r="H16" s="4"/>
      <c r="I16" s="4"/>
    </row>
    <row r="17" spans="1:9" ht="15">
      <c r="A17" s="99">
        <v>9</v>
      </c>
      <c r="B17" s="88"/>
      <c r="C17" s="88"/>
      <c r="D17" s="88"/>
      <c r="E17" s="88"/>
      <c r="F17" s="99"/>
      <c r="G17" s="4"/>
      <c r="H17" s="4"/>
      <c r="I17" s="4"/>
    </row>
    <row r="18" spans="1:9" ht="15">
      <c r="A18" s="99">
        <v>10</v>
      </c>
      <c r="B18" s="88"/>
      <c r="C18" s="88"/>
      <c r="D18" s="88"/>
      <c r="E18" s="88"/>
      <c r="F18" s="99"/>
      <c r="G18" s="4"/>
      <c r="H18" s="4"/>
      <c r="I18" s="4"/>
    </row>
    <row r="19" spans="1:9" ht="15">
      <c r="A19" s="99">
        <v>11</v>
      </c>
      <c r="B19" s="88"/>
      <c r="C19" s="88"/>
      <c r="D19" s="88"/>
      <c r="E19" s="88"/>
      <c r="F19" s="99"/>
      <c r="G19" s="4"/>
      <c r="H19" s="4"/>
      <c r="I19" s="4"/>
    </row>
    <row r="20" spans="1:9" ht="15">
      <c r="A20" s="99">
        <v>12</v>
      </c>
      <c r="B20" s="88"/>
      <c r="C20" s="88"/>
      <c r="D20" s="88"/>
      <c r="E20" s="88"/>
      <c r="F20" s="99"/>
      <c r="G20" s="4"/>
      <c r="H20" s="4"/>
      <c r="I20" s="4"/>
    </row>
    <row r="21" spans="1:9" ht="15">
      <c r="A21" s="99">
        <v>13</v>
      </c>
      <c r="B21" s="88"/>
      <c r="C21" s="88"/>
      <c r="D21" s="88"/>
      <c r="E21" s="88"/>
      <c r="F21" s="99"/>
      <c r="G21" s="4"/>
      <c r="H21" s="4"/>
      <c r="I21" s="4"/>
    </row>
    <row r="22" spans="1:9" ht="15">
      <c r="A22" s="99">
        <v>14</v>
      </c>
      <c r="B22" s="88"/>
      <c r="C22" s="88"/>
      <c r="D22" s="88"/>
      <c r="E22" s="88"/>
      <c r="F22" s="99"/>
      <c r="G22" s="4"/>
      <c r="H22" s="4"/>
      <c r="I22" s="4"/>
    </row>
    <row r="23" spans="1:9" ht="15">
      <c r="A23" s="99">
        <v>15</v>
      </c>
      <c r="B23" s="88"/>
      <c r="C23" s="88"/>
      <c r="D23" s="88"/>
      <c r="E23" s="88"/>
      <c r="F23" s="99"/>
      <c r="G23" s="4"/>
      <c r="H23" s="4"/>
      <c r="I23" s="4"/>
    </row>
    <row r="24" spans="1:9" ht="15">
      <c r="A24" s="88" t="s">
        <v>276</v>
      </c>
      <c r="B24" s="88"/>
      <c r="C24" s="88"/>
      <c r="D24" s="88"/>
      <c r="E24" s="88"/>
      <c r="F24" s="99"/>
      <c r="G24" s="4"/>
      <c r="H24" s="4"/>
      <c r="I24" s="4"/>
    </row>
    <row r="25" spans="1:9" ht="15">
      <c r="A25" s="88"/>
      <c r="B25" s="100"/>
      <c r="C25" s="100"/>
      <c r="D25" s="100"/>
      <c r="E25" s="100"/>
      <c r="F25" s="88" t="s">
        <v>456</v>
      </c>
      <c r="G25" s="87">
        <f>SUM(G9:G24)</f>
        <v>5000</v>
      </c>
      <c r="H25" s="87">
        <f>SUM(H9:H24)</f>
        <v>0</v>
      </c>
      <c r="I25" s="87">
        <f>SUM(I9:I24)</f>
        <v>1000</v>
      </c>
    </row>
    <row r="26" spans="1:9" ht="15">
      <c r="A26" s="230"/>
      <c r="B26" s="230"/>
      <c r="C26" s="230"/>
      <c r="D26" s="230"/>
      <c r="E26" s="230"/>
      <c r="F26" s="230"/>
      <c r="G26" s="230"/>
      <c r="H26" s="186"/>
      <c r="I26" s="186"/>
    </row>
    <row r="27" spans="1:9" ht="15">
      <c r="A27" s="231" t="s">
        <v>477</v>
      </c>
      <c r="B27" s="231"/>
      <c r="C27" s="230"/>
      <c r="D27" s="230"/>
      <c r="E27" s="230"/>
      <c r="F27" s="230"/>
      <c r="G27" s="230"/>
      <c r="H27" s="186"/>
      <c r="I27" s="186"/>
    </row>
    <row r="28" spans="1:9" ht="15">
      <c r="A28" s="231"/>
      <c r="B28" s="231"/>
      <c r="C28" s="230"/>
      <c r="D28" s="230"/>
      <c r="E28" s="230"/>
      <c r="F28" s="230"/>
      <c r="G28" s="230"/>
      <c r="H28" s="186"/>
      <c r="I28" s="186"/>
    </row>
    <row r="29" spans="1:9" ht="15">
      <c r="A29" s="231"/>
      <c r="B29" s="231"/>
      <c r="C29" s="186"/>
      <c r="D29" s="186"/>
      <c r="E29" s="186"/>
      <c r="F29" s="186"/>
      <c r="G29" s="186"/>
      <c r="H29" s="186"/>
      <c r="I29" s="186"/>
    </row>
    <row r="30" spans="1:9" ht="15">
      <c r="A30" s="231"/>
      <c r="B30" s="231"/>
      <c r="C30" s="186"/>
      <c r="D30" s="186"/>
      <c r="E30" s="186"/>
      <c r="F30" s="186"/>
      <c r="G30" s="186"/>
      <c r="H30" s="186"/>
      <c r="I30" s="186"/>
    </row>
    <row r="31" spans="1:9">
      <c r="A31" s="227"/>
      <c r="B31" s="227"/>
      <c r="C31" s="227"/>
      <c r="D31" s="227"/>
      <c r="E31" s="227"/>
      <c r="F31" s="227"/>
      <c r="G31" s="227"/>
      <c r="H31" s="227"/>
      <c r="I31" s="227"/>
    </row>
    <row r="32" spans="1:9" ht="15">
      <c r="A32" s="192" t="s">
        <v>107</v>
      </c>
      <c r="B32" s="192"/>
      <c r="C32" s="186"/>
      <c r="D32" s="186"/>
      <c r="E32" s="186"/>
      <c r="F32" s="186"/>
      <c r="G32" s="186"/>
      <c r="H32" s="186"/>
      <c r="I32" s="186"/>
    </row>
    <row r="33" spans="1:9" ht="15">
      <c r="A33" s="186"/>
      <c r="B33" s="186"/>
      <c r="C33" s="186"/>
      <c r="D33" s="186"/>
      <c r="E33" s="186"/>
      <c r="F33" s="186"/>
      <c r="G33" s="186"/>
      <c r="H33" s="186"/>
      <c r="I33" s="186"/>
    </row>
    <row r="34" spans="1:9" ht="15">
      <c r="A34" s="186"/>
      <c r="B34" s="186"/>
      <c r="C34" s="186"/>
      <c r="D34" s="186"/>
      <c r="E34" s="190"/>
      <c r="F34" s="190"/>
      <c r="G34" s="190"/>
      <c r="H34" s="186"/>
      <c r="I34" s="186"/>
    </row>
    <row r="35" spans="1:9" ht="15">
      <c r="A35" s="192"/>
      <c r="B35" s="192"/>
      <c r="C35" s="192" t="s">
        <v>395</v>
      </c>
      <c r="D35" s="192"/>
      <c r="E35" s="192"/>
      <c r="F35" s="192"/>
      <c r="G35" s="192"/>
      <c r="H35" s="186"/>
      <c r="I35" s="186"/>
    </row>
    <row r="36" spans="1:9" ht="15">
      <c r="A36" s="186"/>
      <c r="B36" s="186"/>
      <c r="C36" s="186" t="s">
        <v>394</v>
      </c>
      <c r="D36" s="186"/>
      <c r="E36" s="186"/>
      <c r="F36" s="186"/>
      <c r="G36" s="186"/>
      <c r="H36" s="186"/>
      <c r="I36" s="186"/>
    </row>
    <row r="37" spans="1:9">
      <c r="A37" s="194"/>
      <c r="B37" s="194"/>
      <c r="C37" s="194" t="s">
        <v>139</v>
      </c>
      <c r="D37" s="194"/>
      <c r="E37" s="194"/>
      <c r="F37" s="194"/>
      <c r="G37" s="194"/>
    </row>
  </sheetData>
  <mergeCells count="2">
    <mergeCell ref="I1:J1"/>
    <mergeCell ref="I2:J2"/>
  </mergeCells>
  <printOptions gridLines="1"/>
  <pageMargins left="0.25" right="0.25" top="0.75" bottom="0.75" header="0.3" footer="0.3"/>
  <pageSetup scale="84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80" zoomScaleSheetLayoutView="80" workbookViewId="0">
      <selection activeCell="H11" sqref="H11"/>
    </sheetView>
  </sheetViews>
  <sheetFormatPr defaultRowHeight="12.75"/>
  <cols>
    <col min="1" max="1" width="4.42578125" customWidth="1"/>
    <col min="2" max="2" width="1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9" ht="15">
      <c r="A1" s="75" t="s">
        <v>478</v>
      </c>
      <c r="B1" s="78"/>
      <c r="C1" s="78"/>
      <c r="D1" s="78"/>
      <c r="E1" s="78"/>
      <c r="F1" s="78"/>
      <c r="G1" s="574" t="s">
        <v>109</v>
      </c>
      <c r="H1" s="574"/>
      <c r="I1" s="376"/>
    </row>
    <row r="2" spans="1:9" ht="15">
      <c r="A2" s="77" t="s">
        <v>140</v>
      </c>
      <c r="B2" s="78"/>
      <c r="C2" s="78"/>
      <c r="D2" s="78"/>
      <c r="E2" s="78"/>
      <c r="F2" s="78"/>
      <c r="G2" s="572" t="s">
        <v>999</v>
      </c>
      <c r="H2" s="573"/>
      <c r="I2" s="77"/>
    </row>
    <row r="3" spans="1:9" ht="15">
      <c r="A3" s="77"/>
      <c r="B3" s="77"/>
      <c r="C3" s="77"/>
      <c r="D3" s="77"/>
      <c r="E3" s="77"/>
      <c r="F3" s="77"/>
      <c r="G3" s="289"/>
      <c r="H3" s="289"/>
      <c r="I3" s="376"/>
    </row>
    <row r="4" spans="1:9" ht="15">
      <c r="A4" s="78" t="s">
        <v>274</v>
      </c>
      <c r="B4" s="78"/>
      <c r="C4" s="78"/>
      <c r="D4" s="78"/>
      <c r="E4" s="78"/>
      <c r="F4" s="78"/>
      <c r="G4" s="77"/>
      <c r="H4" s="77"/>
      <c r="I4" s="77"/>
    </row>
    <row r="5" spans="1:9" ht="15">
      <c r="A5" s="81" t="str">
        <f>'ფორმა N1'!D4</f>
        <v>მ.პ.გ. ქართული ოცნება - დემოკრატიული საქართველო</v>
      </c>
      <c r="B5" s="81"/>
      <c r="C5" s="81"/>
      <c r="D5" s="81"/>
      <c r="E5" s="81"/>
      <c r="F5" s="81"/>
      <c r="G5" s="82"/>
      <c r="H5" s="82"/>
      <c r="I5" s="82"/>
    </row>
    <row r="6" spans="1:9" ht="15">
      <c r="A6" s="78"/>
      <c r="B6" s="78"/>
      <c r="C6" s="78"/>
      <c r="D6" s="78"/>
      <c r="E6" s="78"/>
      <c r="F6" s="78"/>
      <c r="G6" s="77"/>
      <c r="H6" s="77"/>
      <c r="I6" s="77"/>
    </row>
    <row r="7" spans="1:9" ht="15">
      <c r="A7" s="288"/>
      <c r="B7" s="288"/>
      <c r="C7" s="288"/>
      <c r="D7" s="288"/>
      <c r="E7" s="288"/>
      <c r="F7" s="288"/>
      <c r="G7" s="79"/>
      <c r="H7" s="79"/>
      <c r="I7" s="376"/>
    </row>
    <row r="8" spans="1:9" ht="45">
      <c r="A8" s="372" t="s">
        <v>64</v>
      </c>
      <c r="B8" s="80" t="s">
        <v>340</v>
      </c>
      <c r="C8" s="91" t="s">
        <v>341</v>
      </c>
      <c r="D8" s="91" t="s">
        <v>227</v>
      </c>
      <c r="E8" s="91" t="s">
        <v>344</v>
      </c>
      <c r="F8" s="91" t="s">
        <v>343</v>
      </c>
      <c r="G8" s="91" t="s">
        <v>390</v>
      </c>
      <c r="H8" s="80" t="s">
        <v>10</v>
      </c>
      <c r="I8" s="80" t="s">
        <v>9</v>
      </c>
    </row>
    <row r="9" spans="1:9" ht="45">
      <c r="A9" s="373">
        <v>1</v>
      </c>
      <c r="B9" s="498" t="s">
        <v>1498</v>
      </c>
      <c r="C9" s="99" t="s">
        <v>1499</v>
      </c>
      <c r="D9" s="452" t="s">
        <v>1504</v>
      </c>
      <c r="E9" s="99" t="s">
        <v>1502</v>
      </c>
      <c r="F9" s="99" t="s">
        <v>1503</v>
      </c>
      <c r="G9" s="497">
        <v>17</v>
      </c>
      <c r="H9" s="4">
        <v>4867</v>
      </c>
      <c r="I9" s="494">
        <f>14601.3/3</f>
        <v>4867.0999999999995</v>
      </c>
    </row>
    <row r="10" spans="1:9" ht="45">
      <c r="A10" s="373">
        <v>2</v>
      </c>
      <c r="B10" s="498" t="s">
        <v>1500</v>
      </c>
      <c r="C10" s="99" t="s">
        <v>1501</v>
      </c>
      <c r="D10" s="452" t="s">
        <v>1505</v>
      </c>
      <c r="E10" s="99" t="s">
        <v>1502</v>
      </c>
      <c r="F10" s="99" t="s">
        <v>1503</v>
      </c>
      <c r="G10" s="497">
        <v>17</v>
      </c>
      <c r="H10" s="4">
        <v>4867</v>
      </c>
      <c r="I10" s="494">
        <f>14601.3/3</f>
        <v>4867.0999999999995</v>
      </c>
    </row>
    <row r="11" spans="1:9" ht="15">
      <c r="A11" s="373"/>
      <c r="B11" s="88"/>
      <c r="C11" s="88"/>
      <c r="D11" s="88"/>
      <c r="E11" s="88"/>
      <c r="F11" s="88"/>
      <c r="G11" s="88"/>
      <c r="H11" s="494"/>
      <c r="I11" s="494"/>
    </row>
    <row r="12" spans="1:9" ht="15">
      <c r="A12" s="373"/>
      <c r="B12" s="374"/>
      <c r="C12" s="88"/>
      <c r="D12" s="88"/>
      <c r="E12" s="88"/>
      <c r="F12" s="88"/>
      <c r="G12" s="88"/>
      <c r="H12" s="4"/>
      <c r="I12" s="4"/>
    </row>
    <row r="13" spans="1:9" ht="15">
      <c r="A13" s="373"/>
      <c r="B13" s="374"/>
      <c r="C13" s="88"/>
      <c r="D13" s="88"/>
      <c r="E13" s="88"/>
      <c r="F13" s="88"/>
      <c r="G13" s="88"/>
      <c r="H13" s="4"/>
      <c r="I13" s="4"/>
    </row>
    <row r="14" spans="1:9" ht="15">
      <c r="A14" s="373"/>
      <c r="B14" s="374"/>
      <c r="C14" s="88"/>
      <c r="D14" s="88"/>
      <c r="E14" s="88"/>
      <c r="F14" s="88"/>
      <c r="G14" s="88"/>
      <c r="H14" s="4"/>
      <c r="I14" s="4"/>
    </row>
    <row r="15" spans="1:9" ht="15">
      <c r="A15" s="373"/>
      <c r="B15" s="374"/>
      <c r="C15" s="88"/>
      <c r="D15" s="88"/>
      <c r="E15" s="88"/>
      <c r="F15" s="88"/>
      <c r="G15" s="88"/>
      <c r="H15" s="4"/>
      <c r="I15" s="4"/>
    </row>
    <row r="16" spans="1:9" ht="15">
      <c r="A16" s="373"/>
      <c r="B16" s="374"/>
      <c r="C16" s="88"/>
      <c r="D16" s="88"/>
      <c r="E16" s="88"/>
      <c r="F16" s="88"/>
      <c r="G16" s="88"/>
      <c r="H16" s="4"/>
      <c r="I16" s="4"/>
    </row>
    <row r="17" spans="1:9" ht="15">
      <c r="A17" s="373"/>
      <c r="B17" s="374"/>
      <c r="C17" s="88"/>
      <c r="D17" s="88"/>
      <c r="E17" s="88"/>
      <c r="F17" s="88"/>
      <c r="G17" s="88"/>
      <c r="H17" s="4"/>
      <c r="I17" s="4"/>
    </row>
    <row r="18" spans="1:9" ht="15">
      <c r="A18" s="373"/>
      <c r="B18" s="374"/>
      <c r="C18" s="88"/>
      <c r="D18" s="88"/>
      <c r="E18" s="88"/>
      <c r="F18" s="88"/>
      <c r="G18" s="88"/>
      <c r="H18" s="4"/>
      <c r="I18" s="4"/>
    </row>
    <row r="19" spans="1:9" ht="15">
      <c r="A19" s="373"/>
      <c r="B19" s="374"/>
      <c r="C19" s="88"/>
      <c r="D19" s="88"/>
      <c r="E19" s="88"/>
      <c r="F19" s="88"/>
      <c r="G19" s="88"/>
      <c r="H19" s="4"/>
      <c r="I19" s="4"/>
    </row>
    <row r="20" spans="1:9" ht="15">
      <c r="A20" s="373"/>
      <c r="B20" s="374"/>
      <c r="C20" s="88"/>
      <c r="D20" s="88"/>
      <c r="E20" s="88"/>
      <c r="F20" s="88"/>
      <c r="G20" s="88"/>
      <c r="H20" s="4"/>
      <c r="I20" s="4"/>
    </row>
    <row r="21" spans="1:9" ht="15">
      <c r="A21" s="373"/>
      <c r="B21" s="374"/>
      <c r="C21" s="88"/>
      <c r="D21" s="88"/>
      <c r="E21" s="88"/>
      <c r="F21" s="88"/>
      <c r="G21" s="88"/>
      <c r="H21" s="4"/>
      <c r="I21" s="4"/>
    </row>
    <row r="22" spans="1:9" ht="15">
      <c r="A22" s="373"/>
      <c r="B22" s="374"/>
      <c r="C22" s="88"/>
      <c r="D22" s="88"/>
      <c r="E22" s="88"/>
      <c r="F22" s="88"/>
      <c r="G22" s="88"/>
      <c r="H22" s="4"/>
      <c r="I22" s="4"/>
    </row>
    <row r="23" spans="1:9" ht="15">
      <c r="A23" s="373"/>
      <c r="B23" s="375"/>
      <c r="C23" s="100"/>
      <c r="D23" s="100"/>
      <c r="E23" s="100"/>
      <c r="F23" s="100"/>
      <c r="G23" s="100" t="s">
        <v>339</v>
      </c>
      <c r="H23" s="87">
        <f>SUM(H9:H22)</f>
        <v>9734</v>
      </c>
      <c r="I23" s="87">
        <f>SUM(I9:I22)</f>
        <v>9734.1999999999989</v>
      </c>
    </row>
    <row r="24" spans="1:9" ht="15">
      <c r="A24" s="43"/>
      <c r="B24" s="43"/>
      <c r="C24" s="43"/>
      <c r="D24" s="43"/>
      <c r="E24" s="43"/>
      <c r="F24" s="43"/>
      <c r="G24" s="2"/>
      <c r="H24" s="2"/>
    </row>
    <row r="25" spans="1:9" ht="15">
      <c r="A25" s="217" t="s">
        <v>479</v>
      </c>
      <c r="B25" s="43"/>
      <c r="C25" s="43"/>
      <c r="D25" s="43"/>
      <c r="E25" s="43"/>
      <c r="F25" s="43"/>
      <c r="G25" s="2"/>
      <c r="H25" s="2"/>
    </row>
    <row r="26" spans="1:9" ht="15">
      <c r="A26" s="217"/>
      <c r="B26" s="43"/>
      <c r="C26" s="43"/>
      <c r="D26" s="43"/>
      <c r="E26" s="43"/>
      <c r="F26" s="43"/>
      <c r="G26" s="2"/>
      <c r="H26" s="2"/>
    </row>
    <row r="27" spans="1:9" ht="15">
      <c r="A27" s="217"/>
      <c r="B27" s="2"/>
      <c r="C27" s="2"/>
      <c r="D27" s="2"/>
      <c r="E27" s="2"/>
      <c r="F27" s="2"/>
      <c r="G27" s="2"/>
      <c r="H27" s="2"/>
    </row>
    <row r="28" spans="1:9" ht="15">
      <c r="A28" s="217"/>
      <c r="B28" s="2"/>
      <c r="C28" s="2"/>
      <c r="D28" s="2"/>
      <c r="E28" s="2"/>
      <c r="F28" s="2"/>
      <c r="G28" s="2"/>
      <c r="H28" s="2"/>
    </row>
    <row r="29" spans="1:9">
      <c r="A29" s="22"/>
      <c r="B29" s="22"/>
      <c r="C29" s="22"/>
      <c r="D29" s="22"/>
      <c r="E29" s="22"/>
      <c r="F29" s="22"/>
      <c r="G29" s="22"/>
      <c r="H29" s="22"/>
    </row>
    <row r="30" spans="1:9" ht="15">
      <c r="A30" s="70" t="s">
        <v>107</v>
      </c>
      <c r="B30" s="2"/>
      <c r="C30" s="2"/>
      <c r="D30" s="2"/>
      <c r="E30" s="2"/>
      <c r="F30" s="2"/>
      <c r="G30" s="2"/>
      <c r="H30" s="2"/>
    </row>
    <row r="31" spans="1:9" ht="15">
      <c r="A31" s="2"/>
      <c r="B31" s="2"/>
      <c r="C31" s="2"/>
      <c r="D31" s="2"/>
      <c r="E31" s="2"/>
      <c r="F31" s="2"/>
      <c r="G31" s="2"/>
      <c r="H31" s="2"/>
    </row>
    <row r="32" spans="1:9" ht="15">
      <c r="A32" s="2"/>
      <c r="B32" s="2"/>
      <c r="C32" s="2"/>
      <c r="D32" s="2"/>
      <c r="E32" s="2"/>
      <c r="F32" s="2"/>
      <c r="G32" s="2"/>
      <c r="H32" s="12"/>
    </row>
    <row r="33" spans="1:8" ht="15">
      <c r="A33" s="70"/>
      <c r="B33" s="70" t="s">
        <v>271</v>
      </c>
      <c r="C33" s="70"/>
      <c r="D33" s="70"/>
      <c r="E33" s="70"/>
      <c r="F33" s="70"/>
      <c r="G33" s="2"/>
      <c r="H33" s="12"/>
    </row>
    <row r="34" spans="1:8" ht="15">
      <c r="A34" s="2"/>
      <c r="B34" s="2" t="s">
        <v>270</v>
      </c>
      <c r="C34" s="2"/>
      <c r="D34" s="2"/>
      <c r="E34" s="2"/>
      <c r="F34" s="2"/>
      <c r="G34" s="2"/>
      <c r="H34" s="12"/>
    </row>
    <row r="35" spans="1:8">
      <c r="A35" s="66"/>
      <c r="B35" s="66" t="s">
        <v>139</v>
      </c>
      <c r="C35" s="66"/>
      <c r="D35" s="66"/>
      <c r="E35" s="66"/>
      <c r="F35" s="66"/>
    </row>
  </sheetData>
  <mergeCells count="2">
    <mergeCell ref="G1:H1"/>
    <mergeCell ref="G2:H2"/>
  </mergeCells>
  <printOptions gridLines="1"/>
  <pageMargins left="0.25" right="0.25" top="0.75" bottom="0.75" header="0.3" footer="0.3"/>
  <pageSetup scale="81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view="pageBreakPreview" topLeftCell="A7" zoomScale="80" zoomScaleSheetLayoutView="80" workbookViewId="0">
      <selection activeCell="E14" sqref="E14"/>
    </sheetView>
  </sheetViews>
  <sheetFormatPr defaultRowHeight="12.75"/>
  <cols>
    <col min="1" max="1" width="5.42578125" style="187" customWidth="1"/>
    <col min="2" max="2" width="13.140625" style="187" customWidth="1"/>
    <col min="3" max="3" width="15.140625" style="187" customWidth="1"/>
    <col min="4" max="4" width="18" style="187" customWidth="1"/>
    <col min="5" max="5" width="20.5703125" style="187" customWidth="1"/>
    <col min="6" max="6" width="21.28515625" style="187" customWidth="1"/>
    <col min="7" max="7" width="15.140625" style="187" customWidth="1"/>
    <col min="8" max="8" width="15.5703125" style="187" customWidth="1"/>
    <col min="9" max="9" width="13.42578125" style="187" customWidth="1"/>
    <col min="10" max="10" width="0" style="187" hidden="1" customWidth="1"/>
    <col min="11" max="16384" width="9.140625" style="187"/>
  </cols>
  <sheetData>
    <row r="1" spans="1:10" ht="15">
      <c r="A1" s="75" t="s">
        <v>480</v>
      </c>
      <c r="B1" s="75"/>
      <c r="C1" s="78"/>
      <c r="D1" s="78"/>
      <c r="E1" s="78"/>
      <c r="F1" s="78"/>
      <c r="G1" s="574" t="s">
        <v>109</v>
      </c>
      <c r="H1" s="574"/>
    </row>
    <row r="2" spans="1:10" ht="15">
      <c r="A2" s="77" t="s">
        <v>140</v>
      </c>
      <c r="B2" s="75"/>
      <c r="C2" s="78"/>
      <c r="D2" s="78"/>
      <c r="E2" s="78"/>
      <c r="F2" s="78"/>
      <c r="G2" s="572" t="s">
        <v>999</v>
      </c>
      <c r="H2" s="573"/>
    </row>
    <row r="3" spans="1:10" ht="15">
      <c r="A3" s="77"/>
      <c r="B3" s="77"/>
      <c r="C3" s="77"/>
      <c r="D3" s="77"/>
      <c r="E3" s="77"/>
      <c r="F3" s="77"/>
      <c r="G3" s="289"/>
      <c r="H3" s="289"/>
    </row>
    <row r="4" spans="1:10" ht="15">
      <c r="A4" s="78" t="s">
        <v>274</v>
      </c>
      <c r="B4" s="78"/>
      <c r="C4" s="78"/>
      <c r="D4" s="78"/>
      <c r="E4" s="78"/>
      <c r="F4" s="78"/>
      <c r="G4" s="77"/>
      <c r="H4" s="77"/>
    </row>
    <row r="5" spans="1:10" ht="15">
      <c r="A5" s="81" t="str">
        <f>'ფორმა N1'!D4</f>
        <v>მ.პ.გ. ქართული ოცნება - დემოკრატიული საქართველო</v>
      </c>
      <c r="B5" s="81"/>
      <c r="C5" s="81"/>
      <c r="D5" s="81"/>
      <c r="E5" s="81"/>
      <c r="F5" s="81"/>
      <c r="G5" s="82"/>
      <c r="H5" s="82"/>
    </row>
    <row r="6" spans="1:10" ht="15">
      <c r="A6" s="78"/>
      <c r="B6" s="78"/>
      <c r="C6" s="78"/>
      <c r="D6" s="78"/>
      <c r="E6" s="78"/>
      <c r="F6" s="78"/>
      <c r="G6" s="77"/>
      <c r="H6" s="77"/>
    </row>
    <row r="7" spans="1:10" ht="15">
      <c r="A7" s="288"/>
      <c r="B7" s="288"/>
      <c r="C7" s="288"/>
      <c r="D7" s="288"/>
      <c r="E7" s="288"/>
      <c r="F7" s="288"/>
      <c r="G7" s="79"/>
      <c r="H7" s="79"/>
    </row>
    <row r="8" spans="1:10" ht="30">
      <c r="A8" s="91" t="s">
        <v>64</v>
      </c>
      <c r="B8" s="91" t="s">
        <v>340</v>
      </c>
      <c r="C8" s="91" t="s">
        <v>341</v>
      </c>
      <c r="D8" s="91" t="s">
        <v>227</v>
      </c>
      <c r="E8" s="91" t="s">
        <v>349</v>
      </c>
      <c r="F8" s="91" t="s">
        <v>342</v>
      </c>
      <c r="G8" s="80" t="s">
        <v>10</v>
      </c>
      <c r="H8" s="80" t="s">
        <v>9</v>
      </c>
      <c r="J8" s="232" t="s">
        <v>348</v>
      </c>
    </row>
    <row r="9" spans="1:10" ht="15">
      <c r="A9" s="99"/>
      <c r="B9" s="99"/>
      <c r="C9" s="99"/>
      <c r="D9" s="99"/>
      <c r="E9" s="99"/>
      <c r="F9" s="99"/>
      <c r="G9" s="4"/>
      <c r="H9" s="4"/>
      <c r="J9" s="232" t="s">
        <v>0</v>
      </c>
    </row>
    <row r="10" spans="1:10" ht="15">
      <c r="A10" s="99"/>
      <c r="B10" s="99"/>
      <c r="C10" s="99"/>
      <c r="D10" s="99"/>
      <c r="E10" s="99"/>
      <c r="F10" s="99"/>
      <c r="G10" s="4"/>
      <c r="H10" s="4"/>
    </row>
    <row r="11" spans="1:10" ht="15">
      <c r="A11" s="88"/>
      <c r="B11" s="88"/>
      <c r="C11" s="88"/>
      <c r="D11" s="88"/>
      <c r="E11" s="88"/>
      <c r="F11" s="88"/>
      <c r="G11" s="4"/>
      <c r="H11" s="4"/>
    </row>
    <row r="12" spans="1:10" ht="15">
      <c r="A12" s="88"/>
      <c r="B12" s="88"/>
      <c r="C12" s="88"/>
      <c r="D12" s="88"/>
      <c r="E12" s="88"/>
      <c r="F12" s="88"/>
      <c r="G12" s="4"/>
      <c r="H12" s="4"/>
    </row>
    <row r="13" spans="1:10" ht="15">
      <c r="A13" s="88"/>
      <c r="B13" s="88"/>
      <c r="C13" s="88"/>
      <c r="D13" s="88"/>
      <c r="E13" s="88"/>
      <c r="F13" s="88"/>
      <c r="G13" s="4"/>
      <c r="H13" s="4"/>
    </row>
    <row r="14" spans="1:10" ht="15">
      <c r="A14" s="88"/>
      <c r="B14" s="88"/>
      <c r="C14" s="88"/>
      <c r="D14" s="88"/>
      <c r="E14" s="88"/>
      <c r="F14" s="88"/>
      <c r="G14" s="4"/>
      <c r="H14" s="4"/>
    </row>
    <row r="15" spans="1:10" ht="15">
      <c r="A15" s="88"/>
      <c r="B15" s="88"/>
      <c r="C15" s="88"/>
      <c r="D15" s="88"/>
      <c r="E15" s="88"/>
      <c r="F15" s="88"/>
      <c r="G15" s="4"/>
      <c r="H15" s="4"/>
    </row>
    <row r="16" spans="1:10" ht="15">
      <c r="A16" s="88"/>
      <c r="B16" s="88"/>
      <c r="C16" s="88"/>
      <c r="D16" s="88"/>
      <c r="E16" s="88"/>
      <c r="F16" s="88"/>
      <c r="G16" s="4"/>
      <c r="H16" s="4"/>
    </row>
    <row r="17" spans="1:9" ht="15">
      <c r="A17" s="88"/>
      <c r="B17" s="88"/>
      <c r="C17" s="88"/>
      <c r="D17" s="88"/>
      <c r="E17" s="88"/>
      <c r="F17" s="88"/>
      <c r="G17" s="4"/>
      <c r="H17" s="4"/>
    </row>
    <row r="18" spans="1:9" ht="15">
      <c r="A18" s="88"/>
      <c r="B18" s="88"/>
      <c r="C18" s="88"/>
      <c r="D18" s="88"/>
      <c r="E18" s="88"/>
      <c r="F18" s="88"/>
      <c r="G18" s="4"/>
      <c r="H18" s="4"/>
    </row>
    <row r="19" spans="1:9" ht="15">
      <c r="A19" s="88"/>
      <c r="B19" s="88"/>
      <c r="C19" s="88"/>
      <c r="D19" s="88"/>
      <c r="E19" s="88"/>
      <c r="F19" s="88"/>
      <c r="G19" s="4"/>
      <c r="H19" s="4"/>
    </row>
    <row r="20" spans="1:9" ht="15">
      <c r="A20" s="88"/>
      <c r="B20" s="88"/>
      <c r="C20" s="88"/>
      <c r="D20" s="88"/>
      <c r="E20" s="88"/>
      <c r="F20" s="88"/>
      <c r="G20" s="4"/>
      <c r="H20" s="4"/>
    </row>
    <row r="21" spans="1:9" ht="15">
      <c r="A21" s="88"/>
      <c r="B21" s="88"/>
      <c r="C21" s="88"/>
      <c r="D21" s="88"/>
      <c r="E21" s="88"/>
      <c r="F21" s="88"/>
      <c r="G21" s="4"/>
      <c r="H21" s="4"/>
    </row>
    <row r="22" spans="1:9" ht="15">
      <c r="A22" s="88"/>
      <c r="B22" s="88"/>
      <c r="C22" s="88"/>
      <c r="D22" s="88"/>
      <c r="E22" s="88"/>
      <c r="F22" s="88"/>
      <c r="G22" s="4"/>
      <c r="H22" s="4"/>
    </row>
    <row r="23" spans="1:9" ht="15">
      <c r="A23" s="88"/>
      <c r="B23" s="88"/>
      <c r="C23" s="88"/>
      <c r="D23" s="88"/>
      <c r="E23" s="88"/>
      <c r="F23" s="88"/>
      <c r="G23" s="4"/>
      <c r="H23" s="4"/>
    </row>
    <row r="24" spans="1:9" ht="15">
      <c r="A24" s="88"/>
      <c r="B24" s="88"/>
      <c r="C24" s="88"/>
      <c r="D24" s="88"/>
      <c r="E24" s="88"/>
      <c r="F24" s="88"/>
      <c r="G24" s="4"/>
      <c r="H24" s="4"/>
    </row>
    <row r="25" spans="1:9" ht="15">
      <c r="A25" s="88"/>
      <c r="B25" s="100"/>
      <c r="C25" s="100"/>
      <c r="D25" s="100"/>
      <c r="E25" s="100"/>
      <c r="F25" s="100" t="s">
        <v>347</v>
      </c>
      <c r="G25" s="87">
        <f>SUM(G9:G24)</f>
        <v>0</v>
      </c>
      <c r="H25" s="87">
        <f>SUM(H9:H24)</f>
        <v>0</v>
      </c>
    </row>
    <row r="26" spans="1:9" ht="15">
      <c r="A26" s="230"/>
      <c r="B26" s="230"/>
      <c r="C26" s="230"/>
      <c r="D26" s="230"/>
      <c r="E26" s="230"/>
      <c r="F26" s="230"/>
      <c r="G26" s="230"/>
      <c r="H26" s="186"/>
      <c r="I26" s="186"/>
    </row>
    <row r="27" spans="1:9" ht="15">
      <c r="A27" s="231" t="s">
        <v>481</v>
      </c>
      <c r="B27" s="231"/>
      <c r="C27" s="230"/>
      <c r="D27" s="230"/>
      <c r="E27" s="230"/>
      <c r="F27" s="230"/>
      <c r="G27" s="230"/>
      <c r="H27" s="186"/>
      <c r="I27" s="186"/>
    </row>
    <row r="28" spans="1:9" ht="15">
      <c r="A28" s="231"/>
      <c r="B28" s="231"/>
      <c r="C28" s="230"/>
      <c r="D28" s="230"/>
      <c r="E28" s="230"/>
      <c r="F28" s="230"/>
      <c r="G28" s="230"/>
      <c r="H28" s="186"/>
      <c r="I28" s="186"/>
    </row>
    <row r="29" spans="1:9" ht="15">
      <c r="A29" s="231"/>
      <c r="B29" s="231"/>
      <c r="C29" s="186"/>
      <c r="D29" s="186"/>
      <c r="E29" s="186"/>
      <c r="F29" s="186"/>
      <c r="G29" s="186"/>
      <c r="H29" s="186"/>
      <c r="I29" s="186"/>
    </row>
    <row r="30" spans="1:9" ht="15">
      <c r="A30" s="231"/>
      <c r="B30" s="231"/>
      <c r="C30" s="186"/>
      <c r="D30" s="186"/>
      <c r="E30" s="186"/>
      <c r="F30" s="186"/>
      <c r="G30" s="186"/>
      <c r="H30" s="186"/>
      <c r="I30" s="186"/>
    </row>
    <row r="31" spans="1:9">
      <c r="A31" s="227"/>
      <c r="B31" s="227"/>
      <c r="C31" s="227"/>
      <c r="D31" s="227"/>
      <c r="E31" s="227"/>
      <c r="F31" s="227"/>
      <c r="G31" s="227"/>
      <c r="H31" s="227"/>
      <c r="I31" s="227"/>
    </row>
    <row r="32" spans="1:9" ht="15">
      <c r="A32" s="192" t="s">
        <v>107</v>
      </c>
      <c r="B32" s="192"/>
      <c r="C32" s="186"/>
      <c r="D32" s="186"/>
      <c r="E32" s="186"/>
      <c r="F32" s="186"/>
      <c r="G32" s="186"/>
      <c r="H32" s="186"/>
      <c r="I32" s="186"/>
    </row>
    <row r="33" spans="1:9" ht="15">
      <c r="A33" s="186"/>
      <c r="B33" s="186"/>
      <c r="C33" s="186"/>
      <c r="D33" s="186"/>
      <c r="E33" s="186"/>
      <c r="F33" s="186"/>
      <c r="G33" s="186"/>
      <c r="H33" s="186"/>
      <c r="I33" s="186"/>
    </row>
    <row r="34" spans="1:9" ht="15">
      <c r="A34" s="186"/>
      <c r="B34" s="186"/>
      <c r="C34" s="186"/>
      <c r="D34" s="186"/>
      <c r="E34" s="186"/>
      <c r="F34" s="186"/>
      <c r="G34" s="186"/>
      <c r="H34" s="186"/>
      <c r="I34" s="193"/>
    </row>
    <row r="35" spans="1:9" ht="15">
      <c r="A35" s="192"/>
      <c r="B35" s="192"/>
      <c r="C35" s="192" t="s">
        <v>434</v>
      </c>
      <c r="D35" s="192"/>
      <c r="E35" s="230"/>
      <c r="F35" s="192"/>
      <c r="G35" s="192"/>
      <c r="H35" s="186"/>
      <c r="I35" s="193"/>
    </row>
    <row r="36" spans="1:9" ht="15">
      <c r="A36" s="186"/>
      <c r="B36" s="186"/>
      <c r="C36" s="186" t="s">
        <v>270</v>
      </c>
      <c r="D36" s="186"/>
      <c r="E36" s="186"/>
      <c r="F36" s="186"/>
      <c r="G36" s="186"/>
      <c r="H36" s="186"/>
      <c r="I36" s="193"/>
    </row>
    <row r="37" spans="1:9">
      <c r="A37" s="194"/>
      <c r="B37" s="194"/>
      <c r="C37" s="194" t="s">
        <v>139</v>
      </c>
      <c r="D37" s="194"/>
      <c r="E37" s="194"/>
      <c r="F37" s="194"/>
      <c r="G37" s="194"/>
    </row>
  </sheetData>
  <mergeCells count="2">
    <mergeCell ref="G1:H1"/>
    <mergeCell ref="G2:H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124"/>
  <sheetViews>
    <sheetView view="pageBreakPreview" topLeftCell="A106" zoomScale="80" zoomScaleSheetLayoutView="80" workbookViewId="0">
      <selection activeCell="I107" sqref="I107"/>
    </sheetView>
  </sheetViews>
  <sheetFormatPr defaultRowHeight="12.75"/>
  <cols>
    <col min="1" max="1" width="7" style="187" customWidth="1"/>
    <col min="2" max="2" width="27.5703125" style="187" customWidth="1"/>
    <col min="3" max="3" width="19.28515625" style="187" customWidth="1"/>
    <col min="4" max="4" width="16.85546875" style="187" customWidth="1"/>
    <col min="5" max="5" width="13.140625" style="187" customWidth="1"/>
    <col min="6" max="6" width="17" style="187" customWidth="1"/>
    <col min="7" max="7" width="13.7109375" style="187" customWidth="1"/>
    <col min="8" max="8" width="19.42578125" style="187" bestFit="1" customWidth="1"/>
    <col min="9" max="9" width="18.5703125" style="187" bestFit="1" customWidth="1"/>
    <col min="10" max="10" width="16.7109375" style="187" customWidth="1"/>
    <col min="11" max="11" width="17.7109375" style="187" customWidth="1"/>
    <col min="12" max="12" width="12.85546875" style="187" customWidth="1"/>
    <col min="13" max="16384" width="9.140625" style="187"/>
  </cols>
  <sheetData>
    <row r="2" spans="1:12" ht="15">
      <c r="A2" s="579" t="s">
        <v>482</v>
      </c>
      <c r="B2" s="579"/>
      <c r="C2" s="579"/>
      <c r="D2" s="579"/>
      <c r="E2" s="363"/>
      <c r="F2" s="78"/>
      <c r="G2" s="78"/>
      <c r="H2" s="78"/>
      <c r="I2" s="78"/>
      <c r="J2" s="289"/>
      <c r="K2" s="290"/>
      <c r="L2" s="290" t="s">
        <v>109</v>
      </c>
    </row>
    <row r="3" spans="1:12" ht="15">
      <c r="A3" s="77" t="s">
        <v>140</v>
      </c>
      <c r="B3" s="75"/>
      <c r="C3" s="78"/>
      <c r="D3" s="78"/>
      <c r="E3" s="78"/>
      <c r="F3" s="78"/>
      <c r="G3" s="78"/>
      <c r="H3" s="78"/>
      <c r="I3" s="78"/>
      <c r="J3" s="289"/>
      <c r="K3" s="587" t="s">
        <v>999</v>
      </c>
      <c r="L3" s="588"/>
    </row>
    <row r="4" spans="1:12" ht="15">
      <c r="A4" s="77"/>
      <c r="B4" s="77"/>
      <c r="C4" s="75"/>
      <c r="D4" s="75"/>
      <c r="E4" s="75"/>
      <c r="F4" s="75"/>
      <c r="G4" s="75"/>
      <c r="H4" s="75"/>
      <c r="I4" s="75"/>
      <c r="J4" s="289"/>
      <c r="K4" s="289"/>
      <c r="L4" s="289"/>
    </row>
    <row r="5" spans="1:12" ht="15">
      <c r="A5" s="78" t="s">
        <v>274</v>
      </c>
      <c r="B5" s="78"/>
      <c r="C5" s="78"/>
      <c r="D5" s="78"/>
      <c r="E5" s="78"/>
      <c r="F5" s="78"/>
      <c r="G5" s="78"/>
      <c r="H5" s="78"/>
      <c r="I5" s="78"/>
      <c r="J5" s="77"/>
      <c r="K5" s="77"/>
      <c r="L5" s="77"/>
    </row>
    <row r="6" spans="1:12" ht="15">
      <c r="A6" s="81" t="str">
        <f>'ფორმა N1'!D4</f>
        <v>მ.პ.გ. ქართული ოცნება - დემოკრატიული საქართველო</v>
      </c>
      <c r="B6" s="81"/>
      <c r="C6" s="81"/>
      <c r="D6" s="81"/>
      <c r="E6" s="81"/>
      <c r="F6" s="81"/>
      <c r="G6" s="81"/>
      <c r="H6" s="81"/>
      <c r="I6" s="81"/>
      <c r="J6" s="82"/>
      <c r="K6" s="82"/>
    </row>
    <row r="7" spans="1:12" ht="15">
      <c r="A7" s="78"/>
      <c r="B7" s="78"/>
      <c r="C7" s="78"/>
      <c r="D7" s="78"/>
      <c r="E7" s="78"/>
      <c r="F7" s="78"/>
      <c r="G7" s="78"/>
      <c r="H7" s="78"/>
      <c r="I7" s="78"/>
      <c r="J7" s="77"/>
      <c r="K7" s="77"/>
      <c r="L7" s="77"/>
    </row>
    <row r="8" spans="1:12" ht="15">
      <c r="A8" s="288"/>
      <c r="B8" s="288"/>
      <c r="C8" s="288"/>
      <c r="D8" s="288"/>
      <c r="E8" s="288"/>
      <c r="F8" s="288"/>
      <c r="G8" s="288"/>
      <c r="H8" s="288"/>
      <c r="I8" s="288"/>
      <c r="J8" s="79"/>
      <c r="K8" s="79"/>
      <c r="L8" s="79"/>
    </row>
    <row r="9" spans="1:12" ht="45">
      <c r="A9" s="91" t="s">
        <v>64</v>
      </c>
      <c r="B9" s="91" t="s">
        <v>483</v>
      </c>
      <c r="C9" s="91" t="s">
        <v>484</v>
      </c>
      <c r="D9" s="91" t="s">
        <v>485</v>
      </c>
      <c r="E9" s="91" t="s">
        <v>486</v>
      </c>
      <c r="F9" s="91" t="s">
        <v>487</v>
      </c>
      <c r="G9" s="91" t="s">
        <v>488</v>
      </c>
      <c r="H9" s="91" t="s">
        <v>489</v>
      </c>
      <c r="I9" s="91" t="s">
        <v>490</v>
      </c>
      <c r="J9" s="91" t="s">
        <v>491</v>
      </c>
      <c r="K9" s="91" t="s">
        <v>492</v>
      </c>
      <c r="L9" s="91" t="s">
        <v>318</v>
      </c>
    </row>
    <row r="10" spans="1:12" ht="165">
      <c r="A10" s="99">
        <v>1</v>
      </c>
      <c r="B10" s="364" t="s">
        <v>1368</v>
      </c>
      <c r="C10" s="99" t="s">
        <v>1369</v>
      </c>
      <c r="D10" s="99">
        <v>406069757</v>
      </c>
      <c r="E10" s="99" t="s">
        <v>1370</v>
      </c>
      <c r="F10" s="99" t="s">
        <v>1371</v>
      </c>
      <c r="G10" s="99" t="s">
        <v>1372</v>
      </c>
      <c r="H10" s="99" t="s">
        <v>1370</v>
      </c>
      <c r="I10" s="99" t="s">
        <v>1373</v>
      </c>
      <c r="J10" s="4">
        <v>37.50065934065934</v>
      </c>
      <c r="K10" s="4">
        <v>3412.56</v>
      </c>
      <c r="L10" s="99" t="s">
        <v>1374</v>
      </c>
    </row>
    <row r="11" spans="1:12" ht="225">
      <c r="A11" s="493">
        <v>2</v>
      </c>
      <c r="B11" s="364" t="s">
        <v>1368</v>
      </c>
      <c r="C11" s="493" t="s">
        <v>1369</v>
      </c>
      <c r="D11" s="493">
        <v>406069757</v>
      </c>
      <c r="E11" s="493" t="s">
        <v>1370</v>
      </c>
      <c r="F11" s="493" t="s">
        <v>1371</v>
      </c>
      <c r="G11" s="493"/>
      <c r="H11" s="493" t="s">
        <v>1370</v>
      </c>
      <c r="I11" s="493"/>
      <c r="J11" s="477"/>
      <c r="K11" s="477">
        <v>5118.84</v>
      </c>
      <c r="L11" s="493" t="s">
        <v>1375</v>
      </c>
    </row>
    <row r="12" spans="1:12" ht="180">
      <c r="A12" s="493">
        <v>3</v>
      </c>
      <c r="B12" s="364" t="s">
        <v>1368</v>
      </c>
      <c r="C12" s="493" t="s">
        <v>1376</v>
      </c>
      <c r="D12" s="493">
        <v>404535963</v>
      </c>
      <c r="E12" s="493" t="s">
        <v>1370</v>
      </c>
      <c r="F12" s="493" t="s">
        <v>1377</v>
      </c>
      <c r="G12" s="493" t="s">
        <v>1378</v>
      </c>
      <c r="H12" s="493" t="s">
        <v>1370</v>
      </c>
      <c r="I12" s="493" t="s">
        <v>1373</v>
      </c>
      <c r="J12" s="477">
        <v>32.786885245901637</v>
      </c>
      <c r="K12" s="477">
        <v>2000</v>
      </c>
      <c r="L12" s="493" t="s">
        <v>1379</v>
      </c>
    </row>
    <row r="13" spans="1:12" ht="255">
      <c r="A13" s="493">
        <v>4</v>
      </c>
      <c r="B13" s="364" t="s">
        <v>1368</v>
      </c>
      <c r="C13" s="493" t="s">
        <v>1376</v>
      </c>
      <c r="D13" s="493">
        <v>404535963</v>
      </c>
      <c r="E13" s="493" t="s">
        <v>1370</v>
      </c>
      <c r="F13" s="493" t="s">
        <v>1377</v>
      </c>
      <c r="G13" s="493"/>
      <c r="H13" s="493" t="s">
        <v>1370</v>
      </c>
      <c r="I13" s="493"/>
      <c r="J13" s="477"/>
      <c r="K13" s="477">
        <v>1000</v>
      </c>
      <c r="L13" s="493" t="s">
        <v>1380</v>
      </c>
    </row>
    <row r="14" spans="1:12" ht="210">
      <c r="A14" s="99">
        <v>5</v>
      </c>
      <c r="B14" s="364" t="s">
        <v>1368</v>
      </c>
      <c r="C14" s="493" t="s">
        <v>1381</v>
      </c>
      <c r="D14" s="493">
        <v>205271971</v>
      </c>
      <c r="E14" s="493" t="s">
        <v>1370</v>
      </c>
      <c r="F14" s="493" t="s">
        <v>1382</v>
      </c>
      <c r="G14" s="493" t="s">
        <v>1383</v>
      </c>
      <c r="H14" s="493" t="s">
        <v>1370</v>
      </c>
      <c r="I14" s="493" t="s">
        <v>1373</v>
      </c>
      <c r="J14" s="477">
        <v>31.606557377049182</v>
      </c>
      <c r="K14" s="477">
        <v>1928</v>
      </c>
      <c r="L14" s="493" t="s">
        <v>1384</v>
      </c>
    </row>
    <row r="15" spans="1:12" ht="285">
      <c r="A15" s="493">
        <v>6</v>
      </c>
      <c r="B15" s="364" t="s">
        <v>1368</v>
      </c>
      <c r="C15" s="493" t="s">
        <v>1385</v>
      </c>
      <c r="D15" s="493">
        <v>404467420</v>
      </c>
      <c r="E15" s="493" t="s">
        <v>1370</v>
      </c>
      <c r="F15" s="493" t="s">
        <v>1382</v>
      </c>
      <c r="G15" s="493"/>
      <c r="H15" s="493" t="s">
        <v>1370</v>
      </c>
      <c r="I15" s="493"/>
      <c r="J15" s="477"/>
      <c r="K15" s="477">
        <v>600</v>
      </c>
      <c r="L15" s="493" t="s">
        <v>1386</v>
      </c>
    </row>
    <row r="16" spans="1:12" ht="409.5">
      <c r="A16" s="493">
        <v>7</v>
      </c>
      <c r="B16" s="364" t="s">
        <v>1368</v>
      </c>
      <c r="C16" s="493" t="s">
        <v>1387</v>
      </c>
      <c r="D16" s="493">
        <v>405125252</v>
      </c>
      <c r="E16" s="493" t="s">
        <v>1370</v>
      </c>
      <c r="F16" s="493" t="s">
        <v>1382</v>
      </c>
      <c r="G16" s="493"/>
      <c r="H16" s="493" t="s">
        <v>1370</v>
      </c>
      <c r="I16" s="493"/>
      <c r="J16" s="477"/>
      <c r="K16" s="477">
        <v>3000</v>
      </c>
      <c r="L16" s="493" t="s">
        <v>1388</v>
      </c>
    </row>
    <row r="17" spans="1:12" ht="255">
      <c r="A17" s="493">
        <v>8</v>
      </c>
      <c r="B17" s="364" t="s">
        <v>1368</v>
      </c>
      <c r="C17" s="493" t="s">
        <v>1389</v>
      </c>
      <c r="D17" s="493">
        <v>404963955</v>
      </c>
      <c r="E17" s="493" t="s">
        <v>1370</v>
      </c>
      <c r="F17" s="493" t="s">
        <v>1390</v>
      </c>
      <c r="G17" s="493">
        <v>720</v>
      </c>
      <c r="H17" s="493" t="s">
        <v>1370</v>
      </c>
      <c r="I17" s="493" t="s">
        <v>1373</v>
      </c>
      <c r="J17" s="477">
        <v>188</v>
      </c>
      <c r="K17" s="477">
        <v>9400</v>
      </c>
      <c r="L17" s="493" t="s">
        <v>1391</v>
      </c>
    </row>
    <row r="18" spans="1:12" ht="270">
      <c r="A18" s="99">
        <v>9</v>
      </c>
      <c r="B18" s="364" t="s">
        <v>1368</v>
      </c>
      <c r="C18" s="493" t="s">
        <v>1389</v>
      </c>
      <c r="D18" s="493">
        <v>404963955</v>
      </c>
      <c r="E18" s="493" t="s">
        <v>1370</v>
      </c>
      <c r="F18" s="493" t="s">
        <v>1390</v>
      </c>
      <c r="G18" s="493">
        <v>720</v>
      </c>
      <c r="H18" s="493" t="s">
        <v>1370</v>
      </c>
      <c r="I18" s="493" t="s">
        <v>1373</v>
      </c>
      <c r="J18" s="477">
        <v>467.4</v>
      </c>
      <c r="K18" s="477">
        <v>23370</v>
      </c>
      <c r="L18" s="493" t="s">
        <v>1392</v>
      </c>
    </row>
    <row r="19" spans="1:12" ht="165">
      <c r="A19" s="493">
        <v>10</v>
      </c>
      <c r="B19" s="364" t="s">
        <v>1368</v>
      </c>
      <c r="C19" s="493" t="s">
        <v>1389</v>
      </c>
      <c r="D19" s="493">
        <v>404963955</v>
      </c>
      <c r="E19" s="493" t="s">
        <v>1370</v>
      </c>
      <c r="F19" s="493" t="s">
        <v>1390</v>
      </c>
      <c r="G19" s="493" t="s">
        <v>1393</v>
      </c>
      <c r="H19" s="493" t="s">
        <v>1370</v>
      </c>
      <c r="I19" s="493" t="s">
        <v>1373</v>
      </c>
      <c r="J19" s="477">
        <v>246</v>
      </c>
      <c r="K19" s="477">
        <v>12300</v>
      </c>
      <c r="L19" s="493" t="s">
        <v>1394</v>
      </c>
    </row>
    <row r="20" spans="1:12" ht="330">
      <c r="A20" s="493">
        <v>11</v>
      </c>
      <c r="B20" s="364" t="s">
        <v>1368</v>
      </c>
      <c r="C20" s="493" t="s">
        <v>1389</v>
      </c>
      <c r="D20" s="493">
        <v>404963955</v>
      </c>
      <c r="E20" s="493" t="s">
        <v>1370</v>
      </c>
      <c r="F20" s="493" t="s">
        <v>1390</v>
      </c>
      <c r="G20" s="493">
        <v>720</v>
      </c>
      <c r="H20" s="493" t="s">
        <v>1370</v>
      </c>
      <c r="I20" s="493" t="s">
        <v>1373</v>
      </c>
      <c r="J20" s="477">
        <v>1083</v>
      </c>
      <c r="K20" s="477">
        <v>54150</v>
      </c>
      <c r="L20" s="493" t="s">
        <v>1395</v>
      </c>
    </row>
    <row r="21" spans="1:12" ht="330">
      <c r="A21" s="493">
        <v>12</v>
      </c>
      <c r="B21" s="364" t="s">
        <v>1368</v>
      </c>
      <c r="C21" s="493" t="s">
        <v>1389</v>
      </c>
      <c r="D21" s="493">
        <v>404963955</v>
      </c>
      <c r="E21" s="493" t="s">
        <v>1370</v>
      </c>
      <c r="F21" s="493" t="s">
        <v>1390</v>
      </c>
      <c r="G21" s="493">
        <v>720</v>
      </c>
      <c r="H21" s="493" t="s">
        <v>1370</v>
      </c>
      <c r="I21" s="493" t="s">
        <v>1373</v>
      </c>
      <c r="J21" s="477">
        <v>541.5</v>
      </c>
      <c r="K21" s="477">
        <v>27075</v>
      </c>
      <c r="L21" s="493" t="s">
        <v>1396</v>
      </c>
    </row>
    <row r="22" spans="1:12" ht="240">
      <c r="A22" s="99">
        <v>13</v>
      </c>
      <c r="B22" s="364" t="s">
        <v>1368</v>
      </c>
      <c r="C22" s="493" t="s">
        <v>1389</v>
      </c>
      <c r="D22" s="493">
        <v>404963955</v>
      </c>
      <c r="E22" s="493" t="s">
        <v>1370</v>
      </c>
      <c r="F22" s="493" t="s">
        <v>1390</v>
      </c>
      <c r="G22" s="493" t="s">
        <v>1397</v>
      </c>
      <c r="H22" s="493" t="s">
        <v>1370</v>
      </c>
      <c r="I22" s="493" t="s">
        <v>1373</v>
      </c>
      <c r="J22" s="477">
        <v>494</v>
      </c>
      <c r="K22" s="477">
        <v>24700</v>
      </c>
      <c r="L22" s="493" t="s">
        <v>1398</v>
      </c>
    </row>
    <row r="23" spans="1:12" ht="195">
      <c r="A23" s="493">
        <v>14</v>
      </c>
      <c r="B23" s="364" t="s">
        <v>1368</v>
      </c>
      <c r="C23" s="493" t="s">
        <v>1389</v>
      </c>
      <c r="D23" s="493">
        <v>404963955</v>
      </c>
      <c r="E23" s="493" t="s">
        <v>1370</v>
      </c>
      <c r="F23" s="493" t="s">
        <v>1390</v>
      </c>
      <c r="G23" s="493" t="s">
        <v>1397</v>
      </c>
      <c r="H23" s="493" t="s">
        <v>1370</v>
      </c>
      <c r="I23" s="493" t="s">
        <v>1373</v>
      </c>
      <c r="J23" s="477">
        <v>80</v>
      </c>
      <c r="K23" s="477">
        <v>4000</v>
      </c>
      <c r="L23" s="493" t="s">
        <v>1399</v>
      </c>
    </row>
    <row r="24" spans="1:12" ht="195">
      <c r="A24" s="493">
        <v>15</v>
      </c>
      <c r="B24" s="364" t="s">
        <v>1368</v>
      </c>
      <c r="C24" s="493" t="s">
        <v>1389</v>
      </c>
      <c r="D24" s="493">
        <v>404963955</v>
      </c>
      <c r="E24" s="493" t="s">
        <v>1370</v>
      </c>
      <c r="F24" s="493" t="s">
        <v>1390</v>
      </c>
      <c r="G24" s="493" t="s">
        <v>1397</v>
      </c>
      <c r="H24" s="493" t="s">
        <v>1370</v>
      </c>
      <c r="I24" s="493" t="s">
        <v>1373</v>
      </c>
      <c r="J24" s="477">
        <v>80</v>
      </c>
      <c r="K24" s="477">
        <v>4000</v>
      </c>
      <c r="L24" s="493" t="s">
        <v>1400</v>
      </c>
    </row>
    <row r="25" spans="1:12" ht="195">
      <c r="A25" s="493">
        <v>16</v>
      </c>
      <c r="B25" s="364" t="s">
        <v>1368</v>
      </c>
      <c r="C25" s="493" t="s">
        <v>1389</v>
      </c>
      <c r="D25" s="493">
        <v>404963955</v>
      </c>
      <c r="E25" s="493" t="s">
        <v>1370</v>
      </c>
      <c r="F25" s="493" t="s">
        <v>1390</v>
      </c>
      <c r="G25" s="493" t="s">
        <v>1401</v>
      </c>
      <c r="H25" s="493" t="s">
        <v>1370</v>
      </c>
      <c r="I25" s="493" t="s">
        <v>1373</v>
      </c>
      <c r="J25" s="477">
        <v>30.4</v>
      </c>
      <c r="K25" s="477">
        <v>1520</v>
      </c>
      <c r="L25" s="493" t="s">
        <v>1402</v>
      </c>
    </row>
    <row r="26" spans="1:12" ht="195">
      <c r="A26" s="99">
        <v>17</v>
      </c>
      <c r="B26" s="364" t="s">
        <v>1368</v>
      </c>
      <c r="C26" s="493" t="s">
        <v>1389</v>
      </c>
      <c r="D26" s="493">
        <v>404963955</v>
      </c>
      <c r="E26" s="493" t="s">
        <v>1370</v>
      </c>
      <c r="F26" s="493" t="s">
        <v>1390</v>
      </c>
      <c r="G26" s="493" t="s">
        <v>1403</v>
      </c>
      <c r="H26" s="493" t="s">
        <v>1370</v>
      </c>
      <c r="I26" s="493" t="s">
        <v>1373</v>
      </c>
      <c r="J26" s="477">
        <v>216</v>
      </c>
      <c r="K26" s="477">
        <v>10800</v>
      </c>
      <c r="L26" s="493" t="s">
        <v>1404</v>
      </c>
    </row>
    <row r="27" spans="1:12" ht="210">
      <c r="A27" s="493">
        <v>18</v>
      </c>
      <c r="B27" s="364" t="s">
        <v>1368</v>
      </c>
      <c r="C27" s="493" t="s">
        <v>1389</v>
      </c>
      <c r="D27" s="493">
        <v>404963955</v>
      </c>
      <c r="E27" s="493" t="s">
        <v>1370</v>
      </c>
      <c r="F27" s="493" t="s">
        <v>1390</v>
      </c>
      <c r="G27" s="493" t="s">
        <v>1405</v>
      </c>
      <c r="H27" s="493" t="s">
        <v>1370</v>
      </c>
      <c r="I27" s="493" t="s">
        <v>1373</v>
      </c>
      <c r="J27" s="477">
        <v>11.6</v>
      </c>
      <c r="K27" s="477">
        <v>580</v>
      </c>
      <c r="L27" s="493" t="s">
        <v>1406</v>
      </c>
    </row>
    <row r="28" spans="1:12" ht="195">
      <c r="A28" s="493">
        <v>19</v>
      </c>
      <c r="B28" s="364" t="s">
        <v>1368</v>
      </c>
      <c r="C28" s="493" t="s">
        <v>1389</v>
      </c>
      <c r="D28" s="493">
        <v>404963955</v>
      </c>
      <c r="E28" s="493" t="s">
        <v>1370</v>
      </c>
      <c r="F28" s="493" t="s">
        <v>1390</v>
      </c>
      <c r="G28" s="493" t="s">
        <v>1407</v>
      </c>
      <c r="H28" s="493" t="s">
        <v>1370</v>
      </c>
      <c r="I28" s="493" t="s">
        <v>1373</v>
      </c>
      <c r="J28" s="477">
        <v>46.8</v>
      </c>
      <c r="K28" s="477">
        <v>2340</v>
      </c>
      <c r="L28" s="493" t="s">
        <v>1408</v>
      </c>
    </row>
    <row r="29" spans="1:12" ht="210">
      <c r="A29" s="493">
        <v>20</v>
      </c>
      <c r="B29" s="364" t="s">
        <v>1368</v>
      </c>
      <c r="C29" s="493" t="s">
        <v>1389</v>
      </c>
      <c r="D29" s="493">
        <v>404963955</v>
      </c>
      <c r="E29" s="493" t="s">
        <v>1370</v>
      </c>
      <c r="F29" s="493" t="s">
        <v>1390</v>
      </c>
      <c r="G29" s="493" t="s">
        <v>1409</v>
      </c>
      <c r="H29" s="493" t="s">
        <v>1370</v>
      </c>
      <c r="I29" s="493" t="s">
        <v>1373</v>
      </c>
      <c r="J29" s="477">
        <v>32</v>
      </c>
      <c r="K29" s="477">
        <v>1600</v>
      </c>
      <c r="L29" s="493" t="s">
        <v>1410</v>
      </c>
    </row>
    <row r="30" spans="1:12" ht="75">
      <c r="A30" s="99">
        <v>21</v>
      </c>
      <c r="B30" s="364" t="s">
        <v>1368</v>
      </c>
      <c r="C30" s="493" t="s">
        <v>1389</v>
      </c>
      <c r="D30" s="493">
        <v>404963955</v>
      </c>
      <c r="E30" s="493" t="s">
        <v>1370</v>
      </c>
      <c r="F30" s="493" t="s">
        <v>1390</v>
      </c>
      <c r="G30" s="493" t="s">
        <v>1411</v>
      </c>
      <c r="H30" s="493" t="s">
        <v>1370</v>
      </c>
      <c r="I30" s="493" t="s">
        <v>1373</v>
      </c>
      <c r="J30" s="477">
        <v>228</v>
      </c>
      <c r="K30" s="477">
        <v>11400</v>
      </c>
      <c r="L30" s="493" t="s">
        <v>1412</v>
      </c>
    </row>
    <row r="31" spans="1:12" ht="210">
      <c r="A31" s="493">
        <v>22</v>
      </c>
      <c r="B31" s="364" t="s">
        <v>1368</v>
      </c>
      <c r="C31" s="493" t="s">
        <v>1389</v>
      </c>
      <c r="D31" s="493">
        <v>404963955</v>
      </c>
      <c r="E31" s="493" t="s">
        <v>1370</v>
      </c>
      <c r="F31" s="493" t="s">
        <v>1390</v>
      </c>
      <c r="G31" s="493"/>
      <c r="H31" s="493" t="s">
        <v>1370</v>
      </c>
      <c r="I31" s="493"/>
      <c r="J31" s="477"/>
      <c r="K31" s="477">
        <v>10000</v>
      </c>
      <c r="L31" s="493" t="s">
        <v>1413</v>
      </c>
    </row>
    <row r="32" spans="1:12" ht="195">
      <c r="A32" s="493">
        <v>23</v>
      </c>
      <c r="B32" s="364" t="s">
        <v>1368</v>
      </c>
      <c r="C32" s="493" t="s">
        <v>1389</v>
      </c>
      <c r="D32" s="493">
        <v>404963955</v>
      </c>
      <c r="E32" s="493" t="s">
        <v>1370</v>
      </c>
      <c r="F32" s="493" t="s">
        <v>1390</v>
      </c>
      <c r="G32" s="493"/>
      <c r="H32" s="493" t="s">
        <v>1370</v>
      </c>
      <c r="I32" s="493"/>
      <c r="J32" s="477"/>
      <c r="K32" s="477">
        <v>28000</v>
      </c>
      <c r="L32" s="493" t="s">
        <v>1414</v>
      </c>
    </row>
    <row r="33" spans="1:12" ht="225">
      <c r="A33" s="493">
        <v>24</v>
      </c>
      <c r="B33" s="364" t="s">
        <v>1368</v>
      </c>
      <c r="C33" s="493" t="s">
        <v>1389</v>
      </c>
      <c r="D33" s="493">
        <v>404963955</v>
      </c>
      <c r="E33" s="493" t="s">
        <v>1370</v>
      </c>
      <c r="F33" s="493" t="s">
        <v>1390</v>
      </c>
      <c r="G33" s="493"/>
      <c r="H33" s="493" t="s">
        <v>1370</v>
      </c>
      <c r="I33" s="493"/>
      <c r="J33" s="477"/>
      <c r="K33" s="477">
        <v>8000</v>
      </c>
      <c r="L33" s="493" t="s">
        <v>1415</v>
      </c>
    </row>
    <row r="34" spans="1:12" ht="90">
      <c r="A34" s="99">
        <v>25</v>
      </c>
      <c r="B34" s="364" t="s">
        <v>1416</v>
      </c>
      <c r="C34" s="493" t="s">
        <v>1417</v>
      </c>
      <c r="D34" s="493">
        <v>202886788</v>
      </c>
      <c r="E34" s="493" t="s">
        <v>1370</v>
      </c>
      <c r="F34" s="493" t="s">
        <v>1418</v>
      </c>
      <c r="G34" s="493">
        <v>13.77</v>
      </c>
      <c r="H34" s="493" t="s">
        <v>1370</v>
      </c>
      <c r="I34" s="493" t="s">
        <v>1419</v>
      </c>
      <c r="J34" s="477">
        <v>44.37</v>
      </c>
      <c r="K34" s="477">
        <v>610.97489999999993</v>
      </c>
      <c r="L34" s="493" t="s">
        <v>1420</v>
      </c>
    </row>
    <row r="35" spans="1:12" ht="90">
      <c r="A35" s="493">
        <v>26</v>
      </c>
      <c r="B35" s="364" t="s">
        <v>1416</v>
      </c>
      <c r="C35" s="493" t="s">
        <v>1417</v>
      </c>
      <c r="D35" s="493">
        <v>202886788</v>
      </c>
      <c r="E35" s="493" t="s">
        <v>1370</v>
      </c>
      <c r="F35" s="493" t="s">
        <v>1418</v>
      </c>
      <c r="G35" s="493">
        <v>16.830000000000002</v>
      </c>
      <c r="H35" s="493" t="s">
        <v>1370</v>
      </c>
      <c r="I35" s="493" t="s">
        <v>1419</v>
      </c>
      <c r="J35" s="477">
        <v>44.37</v>
      </c>
      <c r="K35" s="477">
        <v>746.74710000000005</v>
      </c>
      <c r="L35" s="493" t="s">
        <v>1421</v>
      </c>
    </row>
    <row r="36" spans="1:12" ht="90">
      <c r="A36" s="493">
        <v>27</v>
      </c>
      <c r="B36" s="364" t="s">
        <v>1416</v>
      </c>
      <c r="C36" s="493" t="s">
        <v>1417</v>
      </c>
      <c r="D36" s="493">
        <v>202886788</v>
      </c>
      <c r="E36" s="493" t="s">
        <v>1370</v>
      </c>
      <c r="F36" s="493" t="s">
        <v>1418</v>
      </c>
      <c r="G36" s="493">
        <v>13.896000000000001</v>
      </c>
      <c r="H36" s="493" t="s">
        <v>1370</v>
      </c>
      <c r="I36" s="493" t="s">
        <v>1419</v>
      </c>
      <c r="J36" s="477">
        <v>42.629999999999995</v>
      </c>
      <c r="K36" s="477">
        <v>592.38648000000001</v>
      </c>
      <c r="L36" s="493" t="s">
        <v>1422</v>
      </c>
    </row>
    <row r="37" spans="1:12" ht="75">
      <c r="A37" s="493">
        <v>28</v>
      </c>
      <c r="B37" s="364" t="s">
        <v>1416</v>
      </c>
      <c r="C37" s="493" t="s">
        <v>1417</v>
      </c>
      <c r="D37" s="493">
        <v>202886788</v>
      </c>
      <c r="E37" s="493" t="s">
        <v>1370</v>
      </c>
      <c r="F37" s="493" t="s">
        <v>1418</v>
      </c>
      <c r="G37" s="493">
        <v>12.24</v>
      </c>
      <c r="H37" s="493" t="s">
        <v>1370</v>
      </c>
      <c r="I37" s="493" t="s">
        <v>1419</v>
      </c>
      <c r="J37" s="477">
        <v>30.450000000000003</v>
      </c>
      <c r="K37" s="477">
        <v>372.70800000000003</v>
      </c>
      <c r="L37" s="493" t="s">
        <v>1423</v>
      </c>
    </row>
    <row r="38" spans="1:12" ht="90">
      <c r="A38" s="99">
        <v>29</v>
      </c>
      <c r="B38" s="364" t="s">
        <v>1416</v>
      </c>
      <c r="C38" s="493" t="s">
        <v>1417</v>
      </c>
      <c r="D38" s="493">
        <v>202886788</v>
      </c>
      <c r="E38" s="493" t="s">
        <v>1370</v>
      </c>
      <c r="F38" s="493" t="s">
        <v>1418</v>
      </c>
      <c r="G38" s="493">
        <v>12.24</v>
      </c>
      <c r="H38" s="493" t="s">
        <v>1370</v>
      </c>
      <c r="I38" s="493" t="s">
        <v>1419</v>
      </c>
      <c r="J38" s="477">
        <v>47.850000000000009</v>
      </c>
      <c r="K38" s="477">
        <v>585.68400000000008</v>
      </c>
      <c r="L38" s="493" t="s">
        <v>1424</v>
      </c>
    </row>
    <row r="39" spans="1:12" ht="105">
      <c r="A39" s="493">
        <v>30</v>
      </c>
      <c r="B39" s="364" t="s">
        <v>1416</v>
      </c>
      <c r="C39" s="493" t="s">
        <v>1417</v>
      </c>
      <c r="D39" s="493">
        <v>202886788</v>
      </c>
      <c r="E39" s="493" t="s">
        <v>1370</v>
      </c>
      <c r="F39" s="493" t="s">
        <v>1418</v>
      </c>
      <c r="G39" s="493">
        <v>25.248000000000001</v>
      </c>
      <c r="H39" s="493" t="s">
        <v>1370</v>
      </c>
      <c r="I39" s="493" t="s">
        <v>1419</v>
      </c>
      <c r="J39" s="477">
        <v>65.25</v>
      </c>
      <c r="K39" s="477">
        <v>1647.432</v>
      </c>
      <c r="L39" s="493" t="s">
        <v>1425</v>
      </c>
    </row>
    <row r="40" spans="1:12" ht="90">
      <c r="A40" s="493">
        <v>31</v>
      </c>
      <c r="B40" s="364" t="s">
        <v>1416</v>
      </c>
      <c r="C40" s="493" t="s">
        <v>1417</v>
      </c>
      <c r="D40" s="493">
        <v>202886788</v>
      </c>
      <c r="E40" s="493" t="s">
        <v>1370</v>
      </c>
      <c r="F40" s="493" t="s">
        <v>1418</v>
      </c>
      <c r="G40" s="493">
        <v>50.496000000000002</v>
      </c>
      <c r="H40" s="493" t="s">
        <v>1370</v>
      </c>
      <c r="I40" s="493" t="s">
        <v>1419</v>
      </c>
      <c r="J40" s="477">
        <v>56.55</v>
      </c>
      <c r="K40" s="477">
        <v>2855.5488</v>
      </c>
      <c r="L40" s="493" t="s">
        <v>1426</v>
      </c>
    </row>
    <row r="41" spans="1:12" ht="90">
      <c r="A41" s="493">
        <v>32</v>
      </c>
      <c r="B41" s="364" t="s">
        <v>1416</v>
      </c>
      <c r="C41" s="493" t="s">
        <v>1417</v>
      </c>
      <c r="D41" s="493">
        <v>202886788</v>
      </c>
      <c r="E41" s="493" t="s">
        <v>1370</v>
      </c>
      <c r="F41" s="493" t="s">
        <v>1418</v>
      </c>
      <c r="G41" s="493">
        <v>50.496000000000002</v>
      </c>
      <c r="H41" s="493" t="s">
        <v>1370</v>
      </c>
      <c r="I41" s="493" t="s">
        <v>1419</v>
      </c>
      <c r="J41" s="477">
        <v>46.98</v>
      </c>
      <c r="K41" s="477">
        <v>2372.3020799999999</v>
      </c>
      <c r="L41" s="493" t="s">
        <v>1427</v>
      </c>
    </row>
    <row r="42" spans="1:12" ht="105">
      <c r="A42" s="99">
        <v>33</v>
      </c>
      <c r="B42" s="364" t="s">
        <v>1416</v>
      </c>
      <c r="C42" s="493" t="s">
        <v>1417</v>
      </c>
      <c r="D42" s="493">
        <v>202886788</v>
      </c>
      <c r="E42" s="493" t="s">
        <v>1370</v>
      </c>
      <c r="F42" s="493" t="s">
        <v>1418</v>
      </c>
      <c r="G42" s="493">
        <v>32</v>
      </c>
      <c r="H42" s="493" t="s">
        <v>1370</v>
      </c>
      <c r="I42" s="493" t="s">
        <v>1419</v>
      </c>
      <c r="J42" s="477">
        <v>65.25</v>
      </c>
      <c r="K42" s="477">
        <v>2088</v>
      </c>
      <c r="L42" s="493" t="s">
        <v>1428</v>
      </c>
    </row>
    <row r="43" spans="1:12" ht="120">
      <c r="A43" s="493">
        <v>34</v>
      </c>
      <c r="B43" s="364" t="s">
        <v>1416</v>
      </c>
      <c r="C43" s="493" t="s">
        <v>1417</v>
      </c>
      <c r="D43" s="493">
        <v>202886788</v>
      </c>
      <c r="E43" s="493" t="s">
        <v>1370</v>
      </c>
      <c r="F43" s="493" t="s">
        <v>1418</v>
      </c>
      <c r="G43" s="493">
        <v>32</v>
      </c>
      <c r="H43" s="493" t="s">
        <v>1370</v>
      </c>
      <c r="I43" s="493" t="s">
        <v>1419</v>
      </c>
      <c r="J43" s="477">
        <v>56.55</v>
      </c>
      <c r="K43" s="477">
        <v>1809.6</v>
      </c>
      <c r="L43" s="493" t="s">
        <v>1429</v>
      </c>
    </row>
    <row r="44" spans="1:12" ht="105">
      <c r="A44" s="493">
        <v>35</v>
      </c>
      <c r="B44" s="364" t="s">
        <v>1416</v>
      </c>
      <c r="C44" s="493" t="s">
        <v>1417</v>
      </c>
      <c r="D44" s="493">
        <v>202886788</v>
      </c>
      <c r="E44" s="493" t="s">
        <v>1370</v>
      </c>
      <c r="F44" s="493" t="s">
        <v>1418</v>
      </c>
      <c r="G44" s="493">
        <v>16</v>
      </c>
      <c r="H44" s="493" t="s">
        <v>1370</v>
      </c>
      <c r="I44" s="493" t="s">
        <v>1419</v>
      </c>
      <c r="J44" s="477">
        <v>65.25</v>
      </c>
      <c r="K44" s="477">
        <v>1044</v>
      </c>
      <c r="L44" s="493" t="s">
        <v>1430</v>
      </c>
    </row>
    <row r="45" spans="1:12" ht="90">
      <c r="A45" s="493">
        <v>36</v>
      </c>
      <c r="B45" s="364" t="s">
        <v>1416</v>
      </c>
      <c r="C45" s="493" t="s">
        <v>1417</v>
      </c>
      <c r="D45" s="493">
        <v>202886788</v>
      </c>
      <c r="E45" s="493" t="s">
        <v>1370</v>
      </c>
      <c r="F45" s="493" t="s">
        <v>1418</v>
      </c>
      <c r="G45" s="493">
        <v>16</v>
      </c>
      <c r="H45" s="493" t="s">
        <v>1370</v>
      </c>
      <c r="I45" s="493" t="s">
        <v>1419</v>
      </c>
      <c r="J45" s="477">
        <v>65.25</v>
      </c>
      <c r="K45" s="477">
        <v>1044</v>
      </c>
      <c r="L45" s="493" t="s">
        <v>1431</v>
      </c>
    </row>
    <row r="46" spans="1:12" ht="105">
      <c r="A46" s="99">
        <v>37</v>
      </c>
      <c r="B46" s="364" t="s">
        <v>1416</v>
      </c>
      <c r="C46" s="493" t="s">
        <v>1417</v>
      </c>
      <c r="D46" s="493">
        <v>202886788</v>
      </c>
      <c r="E46" s="493" t="s">
        <v>1370</v>
      </c>
      <c r="F46" s="493" t="s">
        <v>1418</v>
      </c>
      <c r="G46" s="493">
        <v>50.496000000000002</v>
      </c>
      <c r="H46" s="493" t="s">
        <v>1370</v>
      </c>
      <c r="I46" s="493" t="s">
        <v>1419</v>
      </c>
      <c r="J46" s="477">
        <v>65.25</v>
      </c>
      <c r="K46" s="477">
        <v>3294.864</v>
      </c>
      <c r="L46" s="493" t="s">
        <v>1432</v>
      </c>
    </row>
    <row r="47" spans="1:12" ht="105">
      <c r="A47" s="493">
        <v>38</v>
      </c>
      <c r="B47" s="364" t="s">
        <v>1416</v>
      </c>
      <c r="C47" s="493" t="s">
        <v>1417</v>
      </c>
      <c r="D47" s="493">
        <v>202886788</v>
      </c>
      <c r="E47" s="493" t="s">
        <v>1370</v>
      </c>
      <c r="F47" s="493" t="s">
        <v>1418</v>
      </c>
      <c r="G47" s="493">
        <v>50.496000000000002</v>
      </c>
      <c r="H47" s="493" t="s">
        <v>1370</v>
      </c>
      <c r="I47" s="493" t="s">
        <v>1419</v>
      </c>
      <c r="J47" s="477">
        <v>65.25</v>
      </c>
      <c r="K47" s="477">
        <v>3294.864</v>
      </c>
      <c r="L47" s="493" t="s">
        <v>1433</v>
      </c>
    </row>
    <row r="48" spans="1:12" ht="120">
      <c r="A48" s="493">
        <v>39</v>
      </c>
      <c r="B48" s="364" t="s">
        <v>1416</v>
      </c>
      <c r="C48" s="493" t="s">
        <v>1417</v>
      </c>
      <c r="D48" s="493">
        <v>202886788</v>
      </c>
      <c r="E48" s="493" t="s">
        <v>1370</v>
      </c>
      <c r="F48" s="493" t="s">
        <v>1418</v>
      </c>
      <c r="G48" s="493">
        <v>50.496000000000002</v>
      </c>
      <c r="H48" s="493" t="s">
        <v>1370</v>
      </c>
      <c r="I48" s="493" t="s">
        <v>1419</v>
      </c>
      <c r="J48" s="477">
        <v>65.25</v>
      </c>
      <c r="K48" s="477">
        <v>3294.864</v>
      </c>
      <c r="L48" s="493" t="s">
        <v>1434</v>
      </c>
    </row>
    <row r="49" spans="1:12" ht="90">
      <c r="A49" s="493">
        <v>40</v>
      </c>
      <c r="B49" s="364" t="s">
        <v>1416</v>
      </c>
      <c r="C49" s="493" t="s">
        <v>1417</v>
      </c>
      <c r="D49" s="493">
        <v>202886788</v>
      </c>
      <c r="E49" s="493" t="s">
        <v>1370</v>
      </c>
      <c r="F49" s="493" t="s">
        <v>1418</v>
      </c>
      <c r="G49" s="493">
        <v>19.5</v>
      </c>
      <c r="H49" s="493" t="s">
        <v>1370</v>
      </c>
      <c r="I49" s="493" t="s">
        <v>1419</v>
      </c>
      <c r="J49" s="477">
        <v>65.25</v>
      </c>
      <c r="K49" s="477">
        <v>1272.375</v>
      </c>
      <c r="L49" s="493" t="s">
        <v>1435</v>
      </c>
    </row>
    <row r="50" spans="1:12" ht="105">
      <c r="A50" s="99">
        <v>41</v>
      </c>
      <c r="B50" s="364" t="s">
        <v>1416</v>
      </c>
      <c r="C50" s="493" t="s">
        <v>1417</v>
      </c>
      <c r="D50" s="493">
        <v>202886788</v>
      </c>
      <c r="E50" s="493" t="s">
        <v>1370</v>
      </c>
      <c r="F50" s="493" t="s">
        <v>1418</v>
      </c>
      <c r="G50" s="493">
        <v>53.8</v>
      </c>
      <c r="H50" s="493" t="s">
        <v>1370</v>
      </c>
      <c r="I50" s="493" t="s">
        <v>1419</v>
      </c>
      <c r="J50" s="477">
        <v>56.55</v>
      </c>
      <c r="K50" s="477">
        <v>3042.39</v>
      </c>
      <c r="L50" s="493" t="s">
        <v>1436</v>
      </c>
    </row>
    <row r="51" spans="1:12" ht="105">
      <c r="A51" s="493">
        <v>42</v>
      </c>
      <c r="B51" s="364" t="s">
        <v>1416</v>
      </c>
      <c r="C51" s="493" t="s">
        <v>1417</v>
      </c>
      <c r="D51" s="493">
        <v>202886788</v>
      </c>
      <c r="E51" s="493" t="s">
        <v>1370</v>
      </c>
      <c r="F51" s="493" t="s">
        <v>1418</v>
      </c>
      <c r="G51" s="493">
        <v>50.496000000000002</v>
      </c>
      <c r="H51" s="493" t="s">
        <v>1370</v>
      </c>
      <c r="I51" s="493" t="s">
        <v>1419</v>
      </c>
      <c r="J51" s="477">
        <v>46.98</v>
      </c>
      <c r="K51" s="477">
        <v>2372.3020799999999</v>
      </c>
      <c r="L51" s="493" t="s">
        <v>1437</v>
      </c>
    </row>
    <row r="52" spans="1:12" ht="135">
      <c r="A52" s="493">
        <v>43</v>
      </c>
      <c r="B52" s="364" t="s">
        <v>1416</v>
      </c>
      <c r="C52" s="493" t="s">
        <v>1417</v>
      </c>
      <c r="D52" s="493">
        <v>202886788</v>
      </c>
      <c r="E52" s="493" t="s">
        <v>1370</v>
      </c>
      <c r="F52" s="493" t="s">
        <v>1418</v>
      </c>
      <c r="G52" s="493">
        <v>50.496000000000002</v>
      </c>
      <c r="H52" s="493" t="s">
        <v>1370</v>
      </c>
      <c r="I52" s="493" t="s">
        <v>1419</v>
      </c>
      <c r="J52" s="477">
        <v>46.98</v>
      </c>
      <c r="K52" s="477">
        <v>2372.3020799999999</v>
      </c>
      <c r="L52" s="493" t="s">
        <v>1438</v>
      </c>
    </row>
    <row r="53" spans="1:12" ht="90">
      <c r="A53" s="493">
        <v>44</v>
      </c>
      <c r="B53" s="364" t="s">
        <v>1416</v>
      </c>
      <c r="C53" s="493" t="s">
        <v>1417</v>
      </c>
      <c r="D53" s="493">
        <v>202886788</v>
      </c>
      <c r="E53" s="493" t="s">
        <v>1370</v>
      </c>
      <c r="F53" s="493" t="s">
        <v>1418</v>
      </c>
      <c r="G53" s="493">
        <v>32</v>
      </c>
      <c r="H53" s="493" t="s">
        <v>1370</v>
      </c>
      <c r="I53" s="493" t="s">
        <v>1419</v>
      </c>
      <c r="J53" s="477">
        <v>46.98</v>
      </c>
      <c r="K53" s="477">
        <v>1503.36</v>
      </c>
      <c r="L53" s="493" t="s">
        <v>1439</v>
      </c>
    </row>
    <row r="54" spans="1:12" ht="90">
      <c r="A54" s="99">
        <v>45</v>
      </c>
      <c r="B54" s="364" t="s">
        <v>1416</v>
      </c>
      <c r="C54" s="493" t="s">
        <v>1417</v>
      </c>
      <c r="D54" s="493">
        <v>202886788</v>
      </c>
      <c r="E54" s="493" t="s">
        <v>1370</v>
      </c>
      <c r="F54" s="493" t="s">
        <v>1418</v>
      </c>
      <c r="G54" s="493">
        <v>50.496000000000002</v>
      </c>
      <c r="H54" s="493" t="s">
        <v>1370</v>
      </c>
      <c r="I54" s="493" t="s">
        <v>1419</v>
      </c>
      <c r="J54" s="477">
        <v>37.409999999999997</v>
      </c>
      <c r="K54" s="477">
        <v>1889.0553600000001</v>
      </c>
      <c r="L54" s="493" t="s">
        <v>1440</v>
      </c>
    </row>
    <row r="55" spans="1:12" ht="105">
      <c r="A55" s="493">
        <v>46</v>
      </c>
      <c r="B55" s="364" t="s">
        <v>1416</v>
      </c>
      <c r="C55" s="493" t="s">
        <v>1417</v>
      </c>
      <c r="D55" s="493">
        <v>202886788</v>
      </c>
      <c r="E55" s="493" t="s">
        <v>1370</v>
      </c>
      <c r="F55" s="493" t="s">
        <v>1418</v>
      </c>
      <c r="G55" s="493">
        <v>50.496000000000002</v>
      </c>
      <c r="H55" s="493" t="s">
        <v>1370</v>
      </c>
      <c r="I55" s="493" t="s">
        <v>1419</v>
      </c>
      <c r="J55" s="477">
        <v>37.409999999999997</v>
      </c>
      <c r="K55" s="477">
        <v>1889.0553600000001</v>
      </c>
      <c r="L55" s="493" t="s">
        <v>1441</v>
      </c>
    </row>
    <row r="56" spans="1:12" ht="105">
      <c r="A56" s="493">
        <v>47</v>
      </c>
      <c r="B56" s="364" t="s">
        <v>1416</v>
      </c>
      <c r="C56" s="493" t="s">
        <v>1417</v>
      </c>
      <c r="D56" s="493">
        <v>202886788</v>
      </c>
      <c r="E56" s="493" t="s">
        <v>1370</v>
      </c>
      <c r="F56" s="493" t="s">
        <v>1418</v>
      </c>
      <c r="G56" s="493">
        <v>50.496000000000002</v>
      </c>
      <c r="H56" s="493" t="s">
        <v>1370</v>
      </c>
      <c r="I56" s="493" t="s">
        <v>1419</v>
      </c>
      <c r="J56" s="477">
        <v>37.409999999999997</v>
      </c>
      <c r="K56" s="477">
        <v>1889.0553600000001</v>
      </c>
      <c r="L56" s="493" t="s">
        <v>1442</v>
      </c>
    </row>
    <row r="57" spans="1:12" ht="105">
      <c r="A57" s="493">
        <v>48</v>
      </c>
      <c r="B57" s="364" t="s">
        <v>1416</v>
      </c>
      <c r="C57" s="493" t="s">
        <v>1417</v>
      </c>
      <c r="D57" s="493">
        <v>202886788</v>
      </c>
      <c r="E57" s="493" t="s">
        <v>1370</v>
      </c>
      <c r="F57" s="493" t="s">
        <v>1418</v>
      </c>
      <c r="G57" s="493">
        <v>25.248000000000001</v>
      </c>
      <c r="H57" s="493" t="s">
        <v>1370</v>
      </c>
      <c r="I57" s="493" t="s">
        <v>1419</v>
      </c>
      <c r="J57" s="477">
        <v>37.409999999999997</v>
      </c>
      <c r="K57" s="477">
        <v>944.52768000000003</v>
      </c>
      <c r="L57" s="493" t="s">
        <v>1443</v>
      </c>
    </row>
    <row r="58" spans="1:12" ht="409.5">
      <c r="A58" s="99">
        <v>49</v>
      </c>
      <c r="B58" s="364" t="s">
        <v>1416</v>
      </c>
      <c r="C58" s="493" t="s">
        <v>1417</v>
      </c>
      <c r="D58" s="493">
        <v>202886788</v>
      </c>
      <c r="E58" s="493" t="s">
        <v>1370</v>
      </c>
      <c r="F58" s="493" t="s">
        <v>1418</v>
      </c>
      <c r="G58" s="493">
        <v>26.85</v>
      </c>
      <c r="H58" s="493" t="s">
        <v>1370</v>
      </c>
      <c r="I58" s="493" t="s">
        <v>1419</v>
      </c>
      <c r="J58" s="477">
        <v>300</v>
      </c>
      <c r="K58" s="477">
        <v>8055</v>
      </c>
      <c r="L58" s="493" t="s">
        <v>1444</v>
      </c>
    </row>
    <row r="59" spans="1:12" ht="409.5">
      <c r="A59" s="493">
        <v>50</v>
      </c>
      <c r="B59" s="364" t="s">
        <v>1416</v>
      </c>
      <c r="C59" s="493" t="s">
        <v>1417</v>
      </c>
      <c r="D59" s="493">
        <v>202886788</v>
      </c>
      <c r="E59" s="493" t="s">
        <v>1370</v>
      </c>
      <c r="F59" s="493" t="s">
        <v>1418</v>
      </c>
      <c r="G59" s="493">
        <v>48.33</v>
      </c>
      <c r="H59" s="493" t="s">
        <v>1370</v>
      </c>
      <c r="I59" s="493" t="s">
        <v>1419</v>
      </c>
      <c r="J59" s="477">
        <v>300</v>
      </c>
      <c r="K59" s="477">
        <v>14499</v>
      </c>
      <c r="L59" s="493" t="s">
        <v>1445</v>
      </c>
    </row>
    <row r="60" spans="1:12" ht="409.5">
      <c r="A60" s="493">
        <v>51</v>
      </c>
      <c r="B60" s="364" t="s">
        <v>1416</v>
      </c>
      <c r="C60" s="493" t="s">
        <v>1417</v>
      </c>
      <c r="D60" s="493">
        <v>202886788</v>
      </c>
      <c r="E60" s="493" t="s">
        <v>1370</v>
      </c>
      <c r="F60" s="493" t="s">
        <v>1418</v>
      </c>
      <c r="G60" s="493">
        <v>48.33</v>
      </c>
      <c r="H60" s="493" t="s">
        <v>1370</v>
      </c>
      <c r="I60" s="493" t="s">
        <v>1419</v>
      </c>
      <c r="J60" s="477">
        <v>300</v>
      </c>
      <c r="K60" s="477">
        <v>14499</v>
      </c>
      <c r="L60" s="493" t="s">
        <v>1446</v>
      </c>
    </row>
    <row r="61" spans="1:12" ht="409.5">
      <c r="A61" s="493">
        <v>52</v>
      </c>
      <c r="B61" s="364" t="s">
        <v>1416</v>
      </c>
      <c r="C61" s="493" t="s">
        <v>1417</v>
      </c>
      <c r="D61" s="493">
        <v>202886788</v>
      </c>
      <c r="E61" s="493" t="s">
        <v>1370</v>
      </c>
      <c r="F61" s="493" t="s">
        <v>1418</v>
      </c>
      <c r="G61" s="493">
        <v>53.7</v>
      </c>
      <c r="H61" s="493" t="s">
        <v>1370</v>
      </c>
      <c r="I61" s="493" t="s">
        <v>1419</v>
      </c>
      <c r="J61" s="477">
        <v>300</v>
      </c>
      <c r="K61" s="477">
        <v>16110</v>
      </c>
      <c r="L61" s="493" t="s">
        <v>1447</v>
      </c>
    </row>
    <row r="62" spans="1:12" ht="409.5">
      <c r="A62" s="99">
        <v>53</v>
      </c>
      <c r="B62" s="364" t="s">
        <v>1416</v>
      </c>
      <c r="C62" s="493" t="s">
        <v>1417</v>
      </c>
      <c r="D62" s="493">
        <v>202886788</v>
      </c>
      <c r="E62" s="493" t="s">
        <v>1370</v>
      </c>
      <c r="F62" s="493" t="s">
        <v>1418</v>
      </c>
      <c r="G62" s="493">
        <v>53.7</v>
      </c>
      <c r="H62" s="493" t="s">
        <v>1370</v>
      </c>
      <c r="I62" s="493" t="s">
        <v>1419</v>
      </c>
      <c r="J62" s="477">
        <v>300</v>
      </c>
      <c r="K62" s="477">
        <v>16110</v>
      </c>
      <c r="L62" s="493" t="s">
        <v>1448</v>
      </c>
    </row>
    <row r="63" spans="1:12" ht="409.5">
      <c r="A63" s="493">
        <v>54</v>
      </c>
      <c r="B63" s="364" t="s">
        <v>1416</v>
      </c>
      <c r="C63" s="493" t="s">
        <v>1417</v>
      </c>
      <c r="D63" s="493">
        <v>202886788</v>
      </c>
      <c r="E63" s="493" t="s">
        <v>1370</v>
      </c>
      <c r="F63" s="493" t="s">
        <v>1418</v>
      </c>
      <c r="G63" s="493">
        <v>64.44</v>
      </c>
      <c r="H63" s="493" t="s">
        <v>1370</v>
      </c>
      <c r="I63" s="493" t="s">
        <v>1419</v>
      </c>
      <c r="J63" s="477">
        <v>300</v>
      </c>
      <c r="K63" s="477">
        <v>19332</v>
      </c>
      <c r="L63" s="493" t="s">
        <v>1449</v>
      </c>
    </row>
    <row r="64" spans="1:12" ht="409.5">
      <c r="A64" s="493">
        <v>55</v>
      </c>
      <c r="B64" s="364" t="s">
        <v>1416</v>
      </c>
      <c r="C64" s="493" t="s">
        <v>1417</v>
      </c>
      <c r="D64" s="493">
        <v>202886788</v>
      </c>
      <c r="E64" s="493" t="s">
        <v>1370</v>
      </c>
      <c r="F64" s="493" t="s">
        <v>1418</v>
      </c>
      <c r="G64" s="493">
        <v>53.7</v>
      </c>
      <c r="H64" s="493" t="s">
        <v>1370</v>
      </c>
      <c r="I64" s="493" t="s">
        <v>1419</v>
      </c>
      <c r="J64" s="477">
        <v>300</v>
      </c>
      <c r="K64" s="477">
        <v>16110</v>
      </c>
      <c r="L64" s="493" t="s">
        <v>1450</v>
      </c>
    </row>
    <row r="65" spans="1:12" ht="409.5">
      <c r="A65" s="493">
        <v>56</v>
      </c>
      <c r="B65" s="364" t="s">
        <v>1416</v>
      </c>
      <c r="C65" s="493" t="s">
        <v>1417</v>
      </c>
      <c r="D65" s="493">
        <v>202886788</v>
      </c>
      <c r="E65" s="493" t="s">
        <v>1370</v>
      </c>
      <c r="F65" s="493" t="s">
        <v>1418</v>
      </c>
      <c r="G65" s="493">
        <v>26.85</v>
      </c>
      <c r="H65" s="493" t="s">
        <v>1370</v>
      </c>
      <c r="I65" s="493" t="s">
        <v>1419</v>
      </c>
      <c r="J65" s="477">
        <v>300</v>
      </c>
      <c r="K65" s="477">
        <v>8055</v>
      </c>
      <c r="L65" s="493" t="s">
        <v>1451</v>
      </c>
    </row>
    <row r="66" spans="1:12" ht="409.5">
      <c r="A66" s="99">
        <v>57</v>
      </c>
      <c r="B66" s="364" t="s">
        <v>1416</v>
      </c>
      <c r="C66" s="493" t="s">
        <v>1417</v>
      </c>
      <c r="D66" s="493">
        <v>202886788</v>
      </c>
      <c r="E66" s="493" t="s">
        <v>1370</v>
      </c>
      <c r="F66" s="493" t="s">
        <v>1418</v>
      </c>
      <c r="G66" s="493">
        <v>48.33</v>
      </c>
      <c r="H66" s="493" t="s">
        <v>1370</v>
      </c>
      <c r="I66" s="493" t="s">
        <v>1419</v>
      </c>
      <c r="J66" s="477">
        <v>300</v>
      </c>
      <c r="K66" s="477">
        <v>14499</v>
      </c>
      <c r="L66" s="493" t="s">
        <v>1452</v>
      </c>
    </row>
    <row r="67" spans="1:12" ht="409.5">
      <c r="A67" s="493">
        <v>58</v>
      </c>
      <c r="B67" s="364" t="s">
        <v>1416</v>
      </c>
      <c r="C67" s="493" t="s">
        <v>1417</v>
      </c>
      <c r="D67" s="493">
        <v>202886788</v>
      </c>
      <c r="E67" s="493" t="s">
        <v>1370</v>
      </c>
      <c r="F67" s="493" t="s">
        <v>1418</v>
      </c>
      <c r="G67" s="493">
        <v>16.11</v>
      </c>
      <c r="H67" s="493" t="s">
        <v>1370</v>
      </c>
      <c r="I67" s="493" t="s">
        <v>1419</v>
      </c>
      <c r="J67" s="477">
        <v>300</v>
      </c>
      <c r="K67" s="477">
        <v>4833</v>
      </c>
      <c r="L67" s="493" t="s">
        <v>1453</v>
      </c>
    </row>
    <row r="68" spans="1:12" ht="409.5">
      <c r="A68" s="493">
        <v>59</v>
      </c>
      <c r="B68" s="364" t="s">
        <v>1416</v>
      </c>
      <c r="C68" s="493" t="s">
        <v>1417</v>
      </c>
      <c r="D68" s="493">
        <v>202886788</v>
      </c>
      <c r="E68" s="493" t="s">
        <v>1370</v>
      </c>
      <c r="F68" s="493" t="s">
        <v>1418</v>
      </c>
      <c r="G68" s="493">
        <v>48.33</v>
      </c>
      <c r="H68" s="493" t="s">
        <v>1370</v>
      </c>
      <c r="I68" s="493" t="s">
        <v>1419</v>
      </c>
      <c r="J68" s="477">
        <v>300</v>
      </c>
      <c r="K68" s="477">
        <v>14499</v>
      </c>
      <c r="L68" s="493" t="s">
        <v>1454</v>
      </c>
    </row>
    <row r="69" spans="1:12" ht="409.5">
      <c r="A69" s="493">
        <v>60</v>
      </c>
      <c r="B69" s="364" t="s">
        <v>1416</v>
      </c>
      <c r="C69" s="493" t="s">
        <v>1417</v>
      </c>
      <c r="D69" s="493">
        <v>202886788</v>
      </c>
      <c r="E69" s="493" t="s">
        <v>1370</v>
      </c>
      <c r="F69" s="493" t="s">
        <v>1418</v>
      </c>
      <c r="G69" s="493">
        <v>48.33</v>
      </c>
      <c r="H69" s="493" t="s">
        <v>1370</v>
      </c>
      <c r="I69" s="493" t="s">
        <v>1419</v>
      </c>
      <c r="J69" s="477">
        <v>300</v>
      </c>
      <c r="K69" s="477">
        <v>14499</v>
      </c>
      <c r="L69" s="493" t="s">
        <v>1455</v>
      </c>
    </row>
    <row r="70" spans="1:12" ht="45">
      <c r="A70" s="99">
        <v>61</v>
      </c>
      <c r="B70" s="364" t="s">
        <v>1456</v>
      </c>
      <c r="C70" s="493" t="s">
        <v>1457</v>
      </c>
      <c r="D70" s="493">
        <v>404975452</v>
      </c>
      <c r="E70" s="493" t="s">
        <v>1370</v>
      </c>
      <c r="F70" s="493" t="s">
        <v>1458</v>
      </c>
      <c r="G70" s="493">
        <v>945</v>
      </c>
      <c r="H70" s="493" t="s">
        <v>1370</v>
      </c>
      <c r="I70" s="493" t="s">
        <v>1459</v>
      </c>
      <c r="J70" s="477">
        <v>4.0513333333333339</v>
      </c>
      <c r="K70" s="477">
        <v>3828.51</v>
      </c>
      <c r="L70" s="493" t="s">
        <v>1460</v>
      </c>
    </row>
    <row r="71" spans="1:12" ht="45">
      <c r="A71" s="493">
        <v>62</v>
      </c>
      <c r="B71" s="364" t="s">
        <v>1456</v>
      </c>
      <c r="C71" s="493" t="s">
        <v>1461</v>
      </c>
      <c r="D71" s="493">
        <v>405034190</v>
      </c>
      <c r="E71" s="493" t="s">
        <v>1370</v>
      </c>
      <c r="F71" s="493" t="s">
        <v>1458</v>
      </c>
      <c r="G71" s="493">
        <v>945</v>
      </c>
      <c r="H71" s="493" t="s">
        <v>1370</v>
      </c>
      <c r="I71" s="493" t="s">
        <v>1459</v>
      </c>
      <c r="J71" s="477">
        <v>14.333333333333334</v>
      </c>
      <c r="K71" s="477">
        <v>13545</v>
      </c>
      <c r="L71" s="493" t="s">
        <v>1460</v>
      </c>
    </row>
    <row r="72" spans="1:12" ht="45">
      <c r="A72" s="493">
        <v>63</v>
      </c>
      <c r="B72" s="364" t="s">
        <v>1456</v>
      </c>
      <c r="C72" s="493" t="s">
        <v>1462</v>
      </c>
      <c r="D72" s="493">
        <v>201950594</v>
      </c>
      <c r="E72" s="493" t="s">
        <v>1370</v>
      </c>
      <c r="F72" s="493" t="s">
        <v>1458</v>
      </c>
      <c r="G72" s="493">
        <v>315</v>
      </c>
      <c r="H72" s="493" t="s">
        <v>1370</v>
      </c>
      <c r="I72" s="493" t="s">
        <v>1459</v>
      </c>
      <c r="J72" s="477">
        <v>7.666666666666667</v>
      </c>
      <c r="K72" s="477">
        <v>2415</v>
      </c>
      <c r="L72" s="493" t="s">
        <v>1460</v>
      </c>
    </row>
    <row r="73" spans="1:12" ht="45">
      <c r="A73" s="493">
        <v>64</v>
      </c>
      <c r="B73" s="364" t="s">
        <v>1456</v>
      </c>
      <c r="C73" s="493" t="s">
        <v>1463</v>
      </c>
      <c r="D73" s="493">
        <v>220101502</v>
      </c>
      <c r="E73" s="493" t="s">
        <v>1370</v>
      </c>
      <c r="F73" s="493" t="s">
        <v>1458</v>
      </c>
      <c r="G73" s="493">
        <v>1260</v>
      </c>
      <c r="H73" s="493" t="s">
        <v>1370</v>
      </c>
      <c r="I73" s="493" t="s">
        <v>1459</v>
      </c>
      <c r="J73" s="477">
        <v>140.18333333333334</v>
      </c>
      <c r="K73" s="477">
        <v>176631</v>
      </c>
      <c r="L73" s="493" t="s">
        <v>1460</v>
      </c>
    </row>
    <row r="74" spans="1:12" ht="45">
      <c r="A74" s="99">
        <v>65</v>
      </c>
      <c r="B74" s="364" t="s">
        <v>1456</v>
      </c>
      <c r="C74" s="493" t="s">
        <v>1464</v>
      </c>
      <c r="D74" s="493">
        <v>404947475</v>
      </c>
      <c r="E74" s="493" t="s">
        <v>1370</v>
      </c>
      <c r="F74" s="493" t="s">
        <v>1458</v>
      </c>
      <c r="G74" s="493">
        <v>1260</v>
      </c>
      <c r="H74" s="493" t="s">
        <v>1370</v>
      </c>
      <c r="I74" s="493" t="s">
        <v>1459</v>
      </c>
      <c r="J74" s="477">
        <v>50.375</v>
      </c>
      <c r="K74" s="477">
        <v>63472.5</v>
      </c>
      <c r="L74" s="493" t="s">
        <v>1460</v>
      </c>
    </row>
    <row r="75" spans="1:12" ht="105">
      <c r="A75" s="493">
        <v>66</v>
      </c>
      <c r="B75" s="364" t="s">
        <v>1465</v>
      </c>
      <c r="C75" s="493" t="s">
        <v>1466</v>
      </c>
      <c r="D75" s="493">
        <v>204579839</v>
      </c>
      <c r="E75" s="493" t="s">
        <v>1370</v>
      </c>
      <c r="F75" s="493" t="s">
        <v>1467</v>
      </c>
      <c r="G75" s="493" t="s">
        <v>1468</v>
      </c>
      <c r="H75" s="493" t="s">
        <v>1370</v>
      </c>
      <c r="I75" s="493" t="s">
        <v>1419</v>
      </c>
      <c r="J75" s="477"/>
      <c r="K75" s="477">
        <v>1230.9000000000001</v>
      </c>
      <c r="L75" s="493" t="s">
        <v>1469</v>
      </c>
    </row>
    <row r="76" spans="1:12" ht="60">
      <c r="A76" s="493">
        <v>67</v>
      </c>
      <c r="B76" s="499" t="s">
        <v>1506</v>
      </c>
      <c r="C76" s="493" t="s">
        <v>1507</v>
      </c>
      <c r="D76" s="493">
        <v>405182305</v>
      </c>
      <c r="E76" s="493" t="s">
        <v>1370</v>
      </c>
      <c r="F76" s="493" t="s">
        <v>1508</v>
      </c>
      <c r="G76" s="493">
        <v>36</v>
      </c>
      <c r="H76" s="493" t="s">
        <v>1370</v>
      </c>
      <c r="I76" s="493" t="s">
        <v>1419</v>
      </c>
      <c r="J76" s="500">
        <v>405</v>
      </c>
      <c r="K76" s="500">
        <v>14580</v>
      </c>
      <c r="L76" s="493" t="s">
        <v>1509</v>
      </c>
    </row>
    <row r="77" spans="1:12" ht="45">
      <c r="A77" s="493">
        <v>68</v>
      </c>
      <c r="B77" s="499" t="s">
        <v>1506</v>
      </c>
      <c r="C77" s="493" t="s">
        <v>1507</v>
      </c>
      <c r="D77" s="493">
        <v>405182305</v>
      </c>
      <c r="E77" s="493" t="s">
        <v>1370</v>
      </c>
      <c r="F77" s="493" t="s">
        <v>1508</v>
      </c>
      <c r="G77" s="493">
        <v>36</v>
      </c>
      <c r="H77" s="493" t="s">
        <v>1370</v>
      </c>
      <c r="I77" s="493" t="s">
        <v>1419</v>
      </c>
      <c r="J77" s="500">
        <v>405</v>
      </c>
      <c r="K77" s="500">
        <v>14580</v>
      </c>
      <c r="L77" s="493" t="s">
        <v>1510</v>
      </c>
    </row>
    <row r="78" spans="1:12" ht="45">
      <c r="A78" s="99">
        <v>69</v>
      </c>
      <c r="B78" s="499" t="s">
        <v>1506</v>
      </c>
      <c r="C78" s="493" t="s">
        <v>1507</v>
      </c>
      <c r="D78" s="493">
        <v>405182305</v>
      </c>
      <c r="E78" s="493" t="s">
        <v>1370</v>
      </c>
      <c r="F78" s="493" t="s">
        <v>1508</v>
      </c>
      <c r="G78" s="493">
        <v>36</v>
      </c>
      <c r="H78" s="493" t="s">
        <v>1370</v>
      </c>
      <c r="I78" s="493" t="s">
        <v>1419</v>
      </c>
      <c r="J78" s="500">
        <v>405</v>
      </c>
      <c r="K78" s="500">
        <v>14580</v>
      </c>
      <c r="L78" s="493" t="s">
        <v>1511</v>
      </c>
    </row>
    <row r="79" spans="1:12" ht="45">
      <c r="A79" s="493">
        <v>70</v>
      </c>
      <c r="B79" s="499" t="s">
        <v>1506</v>
      </c>
      <c r="C79" s="493" t="s">
        <v>1507</v>
      </c>
      <c r="D79" s="493">
        <v>405182305</v>
      </c>
      <c r="E79" s="493" t="s">
        <v>1370</v>
      </c>
      <c r="F79" s="493" t="s">
        <v>1508</v>
      </c>
      <c r="G79" s="493">
        <v>36</v>
      </c>
      <c r="H79" s="493" t="s">
        <v>1370</v>
      </c>
      <c r="I79" s="493" t="s">
        <v>1419</v>
      </c>
      <c r="J79" s="500">
        <v>405</v>
      </c>
      <c r="K79" s="500">
        <v>14580</v>
      </c>
      <c r="L79" s="493" t="s">
        <v>1512</v>
      </c>
    </row>
    <row r="80" spans="1:12" ht="60">
      <c r="A80" s="493">
        <v>71</v>
      </c>
      <c r="B80" s="499" t="s">
        <v>1506</v>
      </c>
      <c r="C80" s="493" t="s">
        <v>1507</v>
      </c>
      <c r="D80" s="493">
        <v>405182305</v>
      </c>
      <c r="E80" s="493" t="s">
        <v>1370</v>
      </c>
      <c r="F80" s="493" t="s">
        <v>1508</v>
      </c>
      <c r="G80" s="493">
        <v>36</v>
      </c>
      <c r="H80" s="493" t="s">
        <v>1370</v>
      </c>
      <c r="I80" s="493" t="s">
        <v>1419</v>
      </c>
      <c r="J80" s="500">
        <v>405</v>
      </c>
      <c r="K80" s="500">
        <v>14580</v>
      </c>
      <c r="L80" s="493" t="s">
        <v>1513</v>
      </c>
    </row>
    <row r="81" spans="1:12" ht="45">
      <c r="A81" s="493">
        <v>72</v>
      </c>
      <c r="B81" s="499" t="s">
        <v>1506</v>
      </c>
      <c r="C81" s="493" t="s">
        <v>1507</v>
      </c>
      <c r="D81" s="493">
        <v>405182305</v>
      </c>
      <c r="E81" s="493" t="s">
        <v>1370</v>
      </c>
      <c r="F81" s="493" t="s">
        <v>1508</v>
      </c>
      <c r="G81" s="493">
        <v>36</v>
      </c>
      <c r="H81" s="493" t="s">
        <v>1370</v>
      </c>
      <c r="I81" s="493" t="s">
        <v>1419</v>
      </c>
      <c r="J81" s="500">
        <v>405</v>
      </c>
      <c r="K81" s="500">
        <v>14580</v>
      </c>
      <c r="L81" s="493" t="s">
        <v>1514</v>
      </c>
    </row>
    <row r="82" spans="1:12" ht="45">
      <c r="A82" s="99">
        <v>73</v>
      </c>
      <c r="B82" s="499" t="s">
        <v>1506</v>
      </c>
      <c r="C82" s="493" t="s">
        <v>1507</v>
      </c>
      <c r="D82" s="493">
        <v>405182305</v>
      </c>
      <c r="E82" s="493" t="s">
        <v>1370</v>
      </c>
      <c r="F82" s="493" t="s">
        <v>1508</v>
      </c>
      <c r="G82" s="493">
        <v>36</v>
      </c>
      <c r="H82" s="493" t="s">
        <v>1370</v>
      </c>
      <c r="I82" s="493" t="s">
        <v>1419</v>
      </c>
      <c r="J82" s="500">
        <v>405</v>
      </c>
      <c r="K82" s="500">
        <v>14580</v>
      </c>
      <c r="L82" s="493" t="s">
        <v>1515</v>
      </c>
    </row>
    <row r="83" spans="1:12" ht="45">
      <c r="A83" s="493">
        <v>74</v>
      </c>
      <c r="B83" s="499" t="s">
        <v>1506</v>
      </c>
      <c r="C83" s="493" t="s">
        <v>1507</v>
      </c>
      <c r="D83" s="493">
        <v>405182305</v>
      </c>
      <c r="E83" s="493" t="s">
        <v>1370</v>
      </c>
      <c r="F83" s="493" t="s">
        <v>1508</v>
      </c>
      <c r="G83" s="493">
        <v>36</v>
      </c>
      <c r="H83" s="493" t="s">
        <v>1370</v>
      </c>
      <c r="I83" s="493" t="s">
        <v>1419</v>
      </c>
      <c r="J83" s="500">
        <v>405</v>
      </c>
      <c r="K83" s="500">
        <v>14580</v>
      </c>
      <c r="L83" s="493" t="s">
        <v>1516</v>
      </c>
    </row>
    <row r="84" spans="1:12" ht="60">
      <c r="A84" s="493">
        <v>75</v>
      </c>
      <c r="B84" s="499" t="s">
        <v>1506</v>
      </c>
      <c r="C84" s="493" t="s">
        <v>1507</v>
      </c>
      <c r="D84" s="493">
        <v>405182305</v>
      </c>
      <c r="E84" s="493" t="s">
        <v>1370</v>
      </c>
      <c r="F84" s="493" t="s">
        <v>1508</v>
      </c>
      <c r="G84" s="493">
        <v>36</v>
      </c>
      <c r="H84" s="493" t="s">
        <v>1370</v>
      </c>
      <c r="I84" s="493" t="s">
        <v>1419</v>
      </c>
      <c r="J84" s="500">
        <v>405</v>
      </c>
      <c r="K84" s="500">
        <v>14580</v>
      </c>
      <c r="L84" s="493" t="s">
        <v>1517</v>
      </c>
    </row>
    <row r="85" spans="1:12" ht="45">
      <c r="A85" s="493">
        <v>76</v>
      </c>
      <c r="B85" s="499" t="s">
        <v>1506</v>
      </c>
      <c r="C85" s="493" t="s">
        <v>1507</v>
      </c>
      <c r="D85" s="493">
        <v>405182305</v>
      </c>
      <c r="E85" s="493" t="s">
        <v>1370</v>
      </c>
      <c r="F85" s="493" t="s">
        <v>1508</v>
      </c>
      <c r="G85" s="493">
        <v>36</v>
      </c>
      <c r="H85" s="493" t="s">
        <v>1370</v>
      </c>
      <c r="I85" s="493" t="s">
        <v>1419</v>
      </c>
      <c r="J85" s="500">
        <v>405</v>
      </c>
      <c r="K85" s="500">
        <v>14580</v>
      </c>
      <c r="L85" s="493" t="s">
        <v>1518</v>
      </c>
    </row>
    <row r="86" spans="1:12" ht="75">
      <c r="A86" s="99">
        <v>77</v>
      </c>
      <c r="B86" s="499" t="s">
        <v>1506</v>
      </c>
      <c r="C86" s="493" t="s">
        <v>1507</v>
      </c>
      <c r="D86" s="493">
        <v>405182305</v>
      </c>
      <c r="E86" s="493" t="s">
        <v>1370</v>
      </c>
      <c r="F86" s="493" t="s">
        <v>1508</v>
      </c>
      <c r="G86" s="493">
        <v>36</v>
      </c>
      <c r="H86" s="493" t="s">
        <v>1370</v>
      </c>
      <c r="I86" s="493" t="s">
        <v>1419</v>
      </c>
      <c r="J86" s="500">
        <v>405</v>
      </c>
      <c r="K86" s="500">
        <v>14580</v>
      </c>
      <c r="L86" s="493" t="s">
        <v>1519</v>
      </c>
    </row>
    <row r="87" spans="1:12" ht="60">
      <c r="A87" s="493">
        <v>78</v>
      </c>
      <c r="B87" s="499" t="s">
        <v>1506</v>
      </c>
      <c r="C87" s="493" t="s">
        <v>1507</v>
      </c>
      <c r="D87" s="493">
        <v>405182305</v>
      </c>
      <c r="E87" s="493" t="s">
        <v>1370</v>
      </c>
      <c r="F87" s="493" t="s">
        <v>1508</v>
      </c>
      <c r="G87" s="493">
        <v>36</v>
      </c>
      <c r="H87" s="493" t="s">
        <v>1370</v>
      </c>
      <c r="I87" s="493" t="s">
        <v>1419</v>
      </c>
      <c r="J87" s="500">
        <v>405</v>
      </c>
      <c r="K87" s="500">
        <v>14580</v>
      </c>
      <c r="L87" s="493" t="s">
        <v>1520</v>
      </c>
    </row>
    <row r="88" spans="1:12" ht="105">
      <c r="A88" s="493">
        <v>79</v>
      </c>
      <c r="B88" s="499" t="s">
        <v>1456</v>
      </c>
      <c r="C88" s="493" t="s">
        <v>1470</v>
      </c>
      <c r="D88" s="493">
        <v>243861111</v>
      </c>
      <c r="E88" s="493" t="s">
        <v>1370</v>
      </c>
      <c r="F88" s="493" t="s">
        <v>1471</v>
      </c>
      <c r="G88" s="493">
        <v>1680</v>
      </c>
      <c r="H88" s="493" t="s">
        <v>1370</v>
      </c>
      <c r="I88" s="493" t="s">
        <v>1459</v>
      </c>
      <c r="J88" s="500">
        <v>13.333333333333334</v>
      </c>
      <c r="K88" s="500">
        <v>22400</v>
      </c>
      <c r="L88" s="493" t="s">
        <v>1472</v>
      </c>
    </row>
    <row r="89" spans="1:12" ht="135">
      <c r="A89" s="493">
        <v>80</v>
      </c>
      <c r="B89" s="499" t="s">
        <v>1456</v>
      </c>
      <c r="C89" s="493" t="s">
        <v>1473</v>
      </c>
      <c r="D89" s="493">
        <v>234230178</v>
      </c>
      <c r="E89" s="493" t="s">
        <v>1370</v>
      </c>
      <c r="F89" s="493" t="s">
        <v>1471</v>
      </c>
      <c r="G89" s="493">
        <v>1680</v>
      </c>
      <c r="H89" s="493" t="s">
        <v>1370</v>
      </c>
      <c r="I89" s="493" t="s">
        <v>1459</v>
      </c>
      <c r="J89" s="500">
        <v>6.666666666666667</v>
      </c>
      <c r="K89" s="500">
        <v>11200</v>
      </c>
      <c r="L89" s="493" t="s">
        <v>1474</v>
      </c>
    </row>
    <row r="90" spans="1:12" ht="135">
      <c r="A90" s="99">
        <v>81</v>
      </c>
      <c r="B90" s="499" t="s">
        <v>1456</v>
      </c>
      <c r="C90" s="493" t="s">
        <v>1463</v>
      </c>
      <c r="D90" s="493">
        <v>202188612</v>
      </c>
      <c r="E90" s="493" t="s">
        <v>1370</v>
      </c>
      <c r="F90" s="493" t="s">
        <v>1475</v>
      </c>
      <c r="G90" s="493">
        <v>2280</v>
      </c>
      <c r="H90" s="493" t="s">
        <v>1370</v>
      </c>
      <c r="I90" s="493" t="s">
        <v>1459</v>
      </c>
      <c r="J90" s="500">
        <v>151.23903508771929</v>
      </c>
      <c r="K90" s="500">
        <v>344825</v>
      </c>
      <c r="L90" s="493" t="s">
        <v>1474</v>
      </c>
    </row>
    <row r="91" spans="1:12" ht="135">
      <c r="A91" s="493">
        <v>82</v>
      </c>
      <c r="B91" s="499" t="s">
        <v>1456</v>
      </c>
      <c r="C91" s="493" t="s">
        <v>1476</v>
      </c>
      <c r="D91" s="493">
        <v>236080557</v>
      </c>
      <c r="E91" s="493" t="s">
        <v>1370</v>
      </c>
      <c r="F91" s="493" t="s">
        <v>1477</v>
      </c>
      <c r="G91" s="493">
        <v>240</v>
      </c>
      <c r="H91" s="493" t="s">
        <v>1370</v>
      </c>
      <c r="I91" s="493" t="s">
        <v>1459</v>
      </c>
      <c r="J91" s="500">
        <v>53.083333333333336</v>
      </c>
      <c r="K91" s="500">
        <v>12740</v>
      </c>
      <c r="L91" s="493" t="s">
        <v>1474</v>
      </c>
    </row>
    <row r="92" spans="1:12" ht="135">
      <c r="A92" s="493">
        <v>83</v>
      </c>
      <c r="B92" s="499" t="s">
        <v>1456</v>
      </c>
      <c r="C92" s="493" t="s">
        <v>1478</v>
      </c>
      <c r="D92" s="493">
        <v>212678093</v>
      </c>
      <c r="E92" s="493" t="s">
        <v>1370</v>
      </c>
      <c r="F92" s="493" t="s">
        <v>1479</v>
      </c>
      <c r="G92" s="493">
        <v>1680</v>
      </c>
      <c r="H92" s="493" t="s">
        <v>1370</v>
      </c>
      <c r="I92" s="493" t="s">
        <v>1459</v>
      </c>
      <c r="J92" s="500">
        <v>15.733333333333333</v>
      </c>
      <c r="K92" s="500">
        <v>26432</v>
      </c>
      <c r="L92" s="493" t="s">
        <v>1474</v>
      </c>
    </row>
    <row r="93" spans="1:12" ht="135">
      <c r="A93" s="493">
        <v>84</v>
      </c>
      <c r="B93" s="499" t="s">
        <v>1456</v>
      </c>
      <c r="C93" s="493" t="s">
        <v>1480</v>
      </c>
      <c r="D93" s="493">
        <v>437065916</v>
      </c>
      <c r="E93" s="493" t="s">
        <v>1370</v>
      </c>
      <c r="F93" s="493" t="s">
        <v>1479</v>
      </c>
      <c r="G93" s="493">
        <v>1680</v>
      </c>
      <c r="H93" s="493" t="s">
        <v>1370</v>
      </c>
      <c r="I93" s="493" t="s">
        <v>1459</v>
      </c>
      <c r="J93" s="500">
        <v>7</v>
      </c>
      <c r="K93" s="500">
        <v>11760</v>
      </c>
      <c r="L93" s="493" t="s">
        <v>1474</v>
      </c>
    </row>
    <row r="94" spans="1:12" ht="135">
      <c r="A94" s="99">
        <v>85</v>
      </c>
      <c r="B94" s="499" t="s">
        <v>1456</v>
      </c>
      <c r="C94" s="493" t="s">
        <v>1481</v>
      </c>
      <c r="D94" s="493">
        <v>238732207</v>
      </c>
      <c r="E94" s="493" t="s">
        <v>1370</v>
      </c>
      <c r="F94" s="493" t="s">
        <v>1479</v>
      </c>
      <c r="G94" s="493">
        <v>1680</v>
      </c>
      <c r="H94" s="493" t="s">
        <v>1370</v>
      </c>
      <c r="I94" s="493" t="s">
        <v>1459</v>
      </c>
      <c r="J94" s="500">
        <v>6.666666666666667</v>
      </c>
      <c r="K94" s="500">
        <v>11200</v>
      </c>
      <c r="L94" s="493" t="s">
        <v>1474</v>
      </c>
    </row>
    <row r="95" spans="1:12" ht="135">
      <c r="A95" s="493">
        <v>86</v>
      </c>
      <c r="B95" s="499" t="s">
        <v>1456</v>
      </c>
      <c r="C95" s="493" t="s">
        <v>1482</v>
      </c>
      <c r="D95" s="493">
        <v>239861592</v>
      </c>
      <c r="E95" s="493" t="s">
        <v>1370</v>
      </c>
      <c r="F95" s="493" t="s">
        <v>1479</v>
      </c>
      <c r="G95" s="493">
        <v>1680</v>
      </c>
      <c r="H95" s="493" t="s">
        <v>1370</v>
      </c>
      <c r="I95" s="493" t="s">
        <v>1459</v>
      </c>
      <c r="J95" s="500">
        <v>6.666666666666667</v>
      </c>
      <c r="K95" s="500">
        <v>11200</v>
      </c>
      <c r="L95" s="493" t="s">
        <v>1474</v>
      </c>
    </row>
    <row r="96" spans="1:12" ht="135">
      <c r="A96" s="493">
        <v>87</v>
      </c>
      <c r="B96" s="499" t="s">
        <v>1456</v>
      </c>
      <c r="C96" s="493" t="s">
        <v>1483</v>
      </c>
      <c r="D96" s="493">
        <v>244959826</v>
      </c>
      <c r="E96" s="493" t="s">
        <v>1370</v>
      </c>
      <c r="F96" s="493" t="s">
        <v>1479</v>
      </c>
      <c r="G96" s="493">
        <v>1680</v>
      </c>
      <c r="H96" s="493" t="s">
        <v>1370</v>
      </c>
      <c r="I96" s="493" t="s">
        <v>1459</v>
      </c>
      <c r="J96" s="500">
        <v>10</v>
      </c>
      <c r="K96" s="500">
        <v>16800</v>
      </c>
      <c r="L96" s="493" t="s">
        <v>1474</v>
      </c>
    </row>
    <row r="97" spans="1:12" ht="135">
      <c r="A97" s="493">
        <v>88</v>
      </c>
      <c r="B97" s="499" t="s">
        <v>1456</v>
      </c>
      <c r="C97" s="493" t="s">
        <v>1484</v>
      </c>
      <c r="D97" s="493">
        <v>203842823</v>
      </c>
      <c r="E97" s="493" t="s">
        <v>1370</v>
      </c>
      <c r="F97" s="493" t="s">
        <v>1479</v>
      </c>
      <c r="G97" s="493">
        <v>1680</v>
      </c>
      <c r="H97" s="493" t="s">
        <v>1370</v>
      </c>
      <c r="I97" s="493" t="s">
        <v>1459</v>
      </c>
      <c r="J97" s="500">
        <v>17.25</v>
      </c>
      <c r="K97" s="500">
        <v>28980</v>
      </c>
      <c r="L97" s="493" t="s">
        <v>1474</v>
      </c>
    </row>
    <row r="98" spans="1:12" ht="135">
      <c r="A98" s="99">
        <v>89</v>
      </c>
      <c r="B98" s="499" t="s">
        <v>1456</v>
      </c>
      <c r="C98" s="493" t="s">
        <v>1485</v>
      </c>
      <c r="D98" s="493">
        <v>231191974</v>
      </c>
      <c r="E98" s="493" t="s">
        <v>1370</v>
      </c>
      <c r="F98" s="493" t="s">
        <v>1479</v>
      </c>
      <c r="G98" s="493">
        <v>1680</v>
      </c>
      <c r="H98" s="493" t="s">
        <v>1370</v>
      </c>
      <c r="I98" s="493" t="s">
        <v>1459</v>
      </c>
      <c r="J98" s="500">
        <v>7.5</v>
      </c>
      <c r="K98" s="500">
        <v>12600</v>
      </c>
      <c r="L98" s="493" t="s">
        <v>1474</v>
      </c>
    </row>
    <row r="99" spans="1:12" ht="135">
      <c r="A99" s="493">
        <v>90</v>
      </c>
      <c r="B99" s="499" t="s">
        <v>1456</v>
      </c>
      <c r="C99" s="493" t="s">
        <v>1486</v>
      </c>
      <c r="D99" s="493">
        <v>245414680</v>
      </c>
      <c r="E99" s="493" t="s">
        <v>1370</v>
      </c>
      <c r="F99" s="493" t="s">
        <v>1479</v>
      </c>
      <c r="G99" s="493">
        <v>1680</v>
      </c>
      <c r="H99" s="493" t="s">
        <v>1370</v>
      </c>
      <c r="I99" s="493" t="s">
        <v>1459</v>
      </c>
      <c r="J99" s="500">
        <v>12</v>
      </c>
      <c r="K99" s="500">
        <v>20160</v>
      </c>
      <c r="L99" s="493" t="s">
        <v>1474</v>
      </c>
    </row>
    <row r="100" spans="1:12" ht="135">
      <c r="A100" s="493">
        <v>91</v>
      </c>
      <c r="B100" s="499" t="s">
        <v>1456</v>
      </c>
      <c r="C100" s="493" t="s">
        <v>1487</v>
      </c>
      <c r="D100" s="493">
        <v>236686412</v>
      </c>
      <c r="E100" s="493" t="s">
        <v>1370</v>
      </c>
      <c r="F100" s="493" t="s">
        <v>1479</v>
      </c>
      <c r="G100" s="493">
        <v>1680</v>
      </c>
      <c r="H100" s="493" t="s">
        <v>1370</v>
      </c>
      <c r="I100" s="493" t="s">
        <v>1459</v>
      </c>
      <c r="J100" s="500">
        <v>3.3333333333333335</v>
      </c>
      <c r="K100" s="500">
        <v>5600</v>
      </c>
      <c r="L100" s="493" t="s">
        <v>1474</v>
      </c>
    </row>
    <row r="101" spans="1:12" ht="135">
      <c r="A101" s="493">
        <v>92</v>
      </c>
      <c r="B101" s="499" t="s">
        <v>1456</v>
      </c>
      <c r="C101" s="493" t="s">
        <v>1488</v>
      </c>
      <c r="D101" s="493">
        <v>204405811</v>
      </c>
      <c r="E101" s="493" t="s">
        <v>1370</v>
      </c>
      <c r="F101" s="493" t="s">
        <v>1479</v>
      </c>
      <c r="G101" s="493">
        <v>1680</v>
      </c>
      <c r="H101" s="493" t="s">
        <v>1370</v>
      </c>
      <c r="I101" s="493" t="s">
        <v>1459</v>
      </c>
      <c r="J101" s="500">
        <v>7</v>
      </c>
      <c r="K101" s="500">
        <v>11760</v>
      </c>
      <c r="L101" s="493" t="s">
        <v>1474</v>
      </c>
    </row>
    <row r="102" spans="1:12" ht="135">
      <c r="A102" s="99">
        <v>93</v>
      </c>
      <c r="B102" s="499" t="s">
        <v>1456</v>
      </c>
      <c r="C102" s="493" t="s">
        <v>1489</v>
      </c>
      <c r="D102" s="493">
        <v>225398370</v>
      </c>
      <c r="E102" s="493" t="s">
        <v>1370</v>
      </c>
      <c r="F102" s="493" t="s">
        <v>1479</v>
      </c>
      <c r="G102" s="493">
        <v>1680</v>
      </c>
      <c r="H102" s="493" t="s">
        <v>1370</v>
      </c>
      <c r="I102" s="493" t="s">
        <v>1459</v>
      </c>
      <c r="J102" s="500">
        <v>2.5</v>
      </c>
      <c r="K102" s="500">
        <v>4200</v>
      </c>
      <c r="L102" s="493" t="s">
        <v>1474</v>
      </c>
    </row>
    <row r="103" spans="1:12" ht="135">
      <c r="A103" s="493">
        <v>94</v>
      </c>
      <c r="B103" s="499" t="s">
        <v>1456</v>
      </c>
      <c r="C103" s="493" t="s">
        <v>1490</v>
      </c>
      <c r="D103" s="493">
        <v>227717307</v>
      </c>
      <c r="E103" s="493" t="s">
        <v>1370</v>
      </c>
      <c r="F103" s="493" t="s">
        <v>1479</v>
      </c>
      <c r="G103" s="493">
        <v>1680</v>
      </c>
      <c r="H103" s="493" t="s">
        <v>1370</v>
      </c>
      <c r="I103" s="493" t="s">
        <v>1459</v>
      </c>
      <c r="J103" s="500">
        <v>6.666666666666667</v>
      </c>
      <c r="K103" s="500">
        <v>11200</v>
      </c>
      <c r="L103" s="493" t="s">
        <v>1474</v>
      </c>
    </row>
    <row r="104" spans="1:12" ht="135">
      <c r="A104" s="493">
        <v>95</v>
      </c>
      <c r="B104" s="499" t="s">
        <v>1456</v>
      </c>
      <c r="C104" s="493" t="s">
        <v>1491</v>
      </c>
      <c r="D104" s="493">
        <v>226112471</v>
      </c>
      <c r="E104" s="493" t="s">
        <v>1370</v>
      </c>
      <c r="F104" s="493" t="s">
        <v>1479</v>
      </c>
      <c r="G104" s="493">
        <v>1680</v>
      </c>
      <c r="H104" s="493" t="s">
        <v>1370</v>
      </c>
      <c r="I104" s="493" t="s">
        <v>1459</v>
      </c>
      <c r="J104" s="500">
        <v>5.833333333333333</v>
      </c>
      <c r="K104" s="500">
        <v>9800</v>
      </c>
      <c r="L104" s="493" t="s">
        <v>1474</v>
      </c>
    </row>
    <row r="105" spans="1:12" ht="135">
      <c r="A105" s="493">
        <v>96</v>
      </c>
      <c r="B105" s="499" t="s">
        <v>1456</v>
      </c>
      <c r="C105" s="493" t="s">
        <v>1492</v>
      </c>
      <c r="D105" s="493">
        <v>219995600</v>
      </c>
      <c r="E105" s="493" t="s">
        <v>1370</v>
      </c>
      <c r="F105" s="493" t="s">
        <v>1479</v>
      </c>
      <c r="G105" s="493">
        <v>1680</v>
      </c>
      <c r="H105" s="493" t="s">
        <v>1370</v>
      </c>
      <c r="I105" s="493" t="s">
        <v>1459</v>
      </c>
      <c r="J105" s="500">
        <v>12.5</v>
      </c>
      <c r="K105" s="500">
        <v>21000</v>
      </c>
      <c r="L105" s="493" t="s">
        <v>1474</v>
      </c>
    </row>
    <row r="106" spans="1:12" ht="135">
      <c r="A106" s="99">
        <v>97</v>
      </c>
      <c r="B106" s="499" t="s">
        <v>1456</v>
      </c>
      <c r="C106" s="493" t="s">
        <v>1493</v>
      </c>
      <c r="D106" s="493">
        <v>423352124</v>
      </c>
      <c r="E106" s="493" t="s">
        <v>1370</v>
      </c>
      <c r="F106" s="493" t="s">
        <v>1479</v>
      </c>
      <c r="G106" s="493">
        <v>1680</v>
      </c>
      <c r="H106" s="493" t="s">
        <v>1370</v>
      </c>
      <c r="I106" s="493" t="s">
        <v>1459</v>
      </c>
      <c r="J106" s="500">
        <v>3.3333333333333335</v>
      </c>
      <c r="K106" s="500">
        <v>5600</v>
      </c>
      <c r="L106" s="493" t="s">
        <v>1474</v>
      </c>
    </row>
    <row r="107" spans="1:12" ht="15">
      <c r="A107" s="493">
        <v>98</v>
      </c>
      <c r="B107" s="364"/>
      <c r="C107" s="493"/>
      <c r="D107" s="493"/>
      <c r="E107" s="493"/>
      <c r="F107" s="493"/>
      <c r="G107" s="493"/>
      <c r="H107" s="493"/>
      <c r="I107" s="493"/>
      <c r="J107" s="477"/>
      <c r="K107" s="477"/>
      <c r="L107" s="493"/>
    </row>
    <row r="108" spans="1:12" ht="15">
      <c r="A108" s="493">
        <v>99</v>
      </c>
      <c r="B108" s="364"/>
      <c r="C108" s="493"/>
      <c r="D108" s="493"/>
      <c r="E108" s="493"/>
      <c r="F108" s="493"/>
      <c r="G108" s="493"/>
      <c r="H108" s="493"/>
      <c r="I108" s="493"/>
      <c r="J108" s="477"/>
      <c r="K108" s="477"/>
      <c r="L108" s="493"/>
    </row>
    <row r="109" spans="1:12" ht="15">
      <c r="A109" s="493">
        <v>100</v>
      </c>
      <c r="B109" s="364"/>
      <c r="C109" s="493"/>
      <c r="D109" s="493"/>
      <c r="E109" s="493"/>
      <c r="F109" s="493"/>
      <c r="G109" s="493"/>
      <c r="H109" s="493"/>
      <c r="I109" s="493"/>
      <c r="J109" s="477"/>
      <c r="K109" s="477"/>
      <c r="L109" s="493"/>
    </row>
    <row r="110" spans="1:12" ht="15">
      <c r="A110" s="88" t="s">
        <v>276</v>
      </c>
      <c r="B110" s="364"/>
      <c r="C110" s="88"/>
      <c r="D110" s="88"/>
      <c r="E110" s="88"/>
      <c r="F110" s="88"/>
      <c r="G110" s="88"/>
      <c r="H110" s="88"/>
      <c r="I110" s="88"/>
      <c r="J110" s="4"/>
      <c r="K110" s="4"/>
      <c r="L110" s="88"/>
    </row>
    <row r="111" spans="1:12" ht="15">
      <c r="A111" s="88"/>
      <c r="B111" s="364"/>
      <c r="C111" s="100"/>
      <c r="D111" s="100"/>
      <c r="E111" s="100"/>
      <c r="F111" s="100"/>
      <c r="G111" s="88"/>
      <c r="H111" s="88"/>
      <c r="I111" s="88"/>
      <c r="J111" s="88" t="s">
        <v>493</v>
      </c>
      <c r="K111" s="87">
        <f>SUM(K10:K110)</f>
        <v>1489762.7082799999</v>
      </c>
      <c r="L111" s="88"/>
    </row>
    <row r="112" spans="1:12" ht="15">
      <c r="A112" s="230"/>
      <c r="B112" s="230"/>
      <c r="C112" s="230"/>
      <c r="D112" s="230"/>
      <c r="E112" s="230"/>
      <c r="F112" s="230"/>
      <c r="G112" s="230"/>
      <c r="H112" s="230"/>
      <c r="I112" s="230"/>
      <c r="J112" s="230"/>
      <c r="K112" s="186"/>
    </row>
    <row r="113" spans="1:11" ht="15">
      <c r="A113" s="231" t="s">
        <v>494</v>
      </c>
      <c r="B113" s="231"/>
      <c r="C113" s="230"/>
      <c r="D113" s="230"/>
      <c r="E113" s="230"/>
      <c r="F113" s="230"/>
      <c r="G113" s="230"/>
      <c r="H113" s="230"/>
      <c r="I113" s="230"/>
      <c r="J113" s="230"/>
      <c r="K113" s="186"/>
    </row>
    <row r="114" spans="1:11" ht="15">
      <c r="A114" s="231" t="s">
        <v>495</v>
      </c>
      <c r="B114" s="231"/>
      <c r="C114" s="230"/>
      <c r="D114" s="230"/>
      <c r="E114" s="230"/>
      <c r="F114" s="230"/>
      <c r="G114" s="230"/>
      <c r="H114" s="230"/>
      <c r="I114" s="230"/>
      <c r="J114" s="230"/>
      <c r="K114" s="186"/>
    </row>
    <row r="115" spans="1:11" ht="15">
      <c r="A115" s="217" t="s">
        <v>496</v>
      </c>
      <c r="B115" s="231"/>
      <c r="C115" s="186"/>
      <c r="D115" s="186"/>
      <c r="E115" s="186"/>
      <c r="F115" s="186"/>
      <c r="G115" s="186"/>
      <c r="H115" s="186"/>
      <c r="I115" s="186"/>
      <c r="J115" s="186"/>
      <c r="K115" s="186"/>
    </row>
    <row r="116" spans="1:11" ht="15">
      <c r="A116" s="217" t="s">
        <v>497</v>
      </c>
      <c r="B116" s="231"/>
      <c r="C116" s="186"/>
      <c r="D116" s="186"/>
      <c r="E116" s="186"/>
      <c r="F116" s="186"/>
      <c r="G116" s="186"/>
      <c r="H116" s="186"/>
      <c r="I116" s="186"/>
      <c r="J116" s="186"/>
      <c r="K116" s="186"/>
    </row>
    <row r="117" spans="1:11" ht="15" customHeight="1">
      <c r="A117" s="580" t="s">
        <v>512</v>
      </c>
      <c r="B117" s="580"/>
      <c r="C117" s="580"/>
      <c r="D117" s="580"/>
      <c r="E117" s="580"/>
      <c r="F117" s="580"/>
      <c r="G117" s="580"/>
      <c r="H117" s="580"/>
      <c r="I117" s="580"/>
      <c r="J117" s="580"/>
      <c r="K117" s="580"/>
    </row>
    <row r="118" spans="1:11" ht="15" customHeight="1">
      <c r="A118" s="580"/>
      <c r="B118" s="580"/>
      <c r="C118" s="580"/>
      <c r="D118" s="580"/>
      <c r="E118" s="580"/>
      <c r="F118" s="580"/>
      <c r="G118" s="580"/>
      <c r="H118" s="580"/>
      <c r="I118" s="580"/>
      <c r="J118" s="580"/>
      <c r="K118" s="580"/>
    </row>
    <row r="119" spans="1:11" ht="12.75" customHeight="1">
      <c r="A119" s="389"/>
      <c r="B119" s="389"/>
      <c r="C119" s="389"/>
      <c r="D119" s="389"/>
      <c r="E119" s="389"/>
      <c r="F119" s="389"/>
      <c r="G119" s="389"/>
      <c r="H119" s="389"/>
      <c r="I119" s="389"/>
      <c r="J119" s="389"/>
      <c r="K119" s="389"/>
    </row>
    <row r="120" spans="1:11" ht="15">
      <c r="A120" s="589" t="s">
        <v>107</v>
      </c>
      <c r="B120" s="589"/>
      <c r="C120" s="365"/>
      <c r="D120" s="366"/>
      <c r="E120" s="366"/>
      <c r="F120" s="365"/>
      <c r="G120" s="365"/>
      <c r="H120" s="365"/>
      <c r="I120" s="365"/>
      <c r="J120" s="365"/>
      <c r="K120" s="186"/>
    </row>
    <row r="121" spans="1:11" ht="15">
      <c r="A121" s="365"/>
      <c r="B121" s="366"/>
      <c r="C121" s="365"/>
      <c r="D121" s="366"/>
      <c r="E121" s="366"/>
      <c r="F121" s="365"/>
      <c r="G121" s="365"/>
      <c r="H121" s="365"/>
      <c r="I121" s="365"/>
      <c r="J121" s="367"/>
      <c r="K121" s="186"/>
    </row>
    <row r="122" spans="1:11" ht="15" customHeight="1">
      <c r="A122" s="365"/>
      <c r="B122" s="366"/>
      <c r="C122" s="590" t="s">
        <v>268</v>
      </c>
      <c r="D122" s="590"/>
      <c r="E122" s="368"/>
      <c r="F122" s="369"/>
      <c r="G122" s="591" t="s">
        <v>498</v>
      </c>
      <c r="H122" s="591"/>
      <c r="I122" s="591"/>
      <c r="J122" s="370"/>
      <c r="K122" s="186"/>
    </row>
    <row r="123" spans="1:11" ht="15">
      <c r="A123" s="365"/>
      <c r="B123" s="366"/>
      <c r="C123" s="365"/>
      <c r="D123" s="366"/>
      <c r="E123" s="366"/>
      <c r="F123" s="365"/>
      <c r="G123" s="592"/>
      <c r="H123" s="592"/>
      <c r="I123" s="592"/>
      <c r="J123" s="370"/>
      <c r="K123" s="186"/>
    </row>
    <row r="124" spans="1:11" ht="15">
      <c r="A124" s="365"/>
      <c r="B124" s="366"/>
      <c r="C124" s="586" t="s">
        <v>139</v>
      </c>
      <c r="D124" s="586"/>
      <c r="E124" s="368"/>
      <c r="F124" s="369"/>
      <c r="G124" s="365"/>
      <c r="H124" s="365"/>
      <c r="I124" s="365"/>
      <c r="J124" s="365"/>
      <c r="K124" s="186"/>
    </row>
  </sheetData>
  <mergeCells count="7">
    <mergeCell ref="C124:D124"/>
    <mergeCell ref="A2:D2"/>
    <mergeCell ref="K3:L3"/>
    <mergeCell ref="A120:B120"/>
    <mergeCell ref="C122:D122"/>
    <mergeCell ref="G122:I123"/>
    <mergeCell ref="A117:K118"/>
  </mergeCells>
  <dataValidations count="1">
    <dataValidation type="list" allowBlank="1" showInputMessage="1" showErrorMessage="1" sqref="B10:B111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32"/>
  <sheetViews>
    <sheetView showGridLines="0" view="pageBreakPreview" zoomScale="80" zoomScaleNormal="100" zoomScaleSheetLayoutView="80" workbookViewId="0">
      <selection activeCell="J21" sqref="J21"/>
    </sheetView>
  </sheetViews>
  <sheetFormatPr defaultRowHeight="15"/>
  <cols>
    <col min="1" max="1" width="14.28515625" style="2" bestFit="1" customWidth="1"/>
    <col min="2" max="2" width="77.85546875" style="2" customWidth="1"/>
    <col min="3" max="3" width="14.7109375" style="2" customWidth="1"/>
    <col min="4" max="4" width="14.85546875" style="2" customWidth="1"/>
    <col min="5" max="16384" width="9.140625" style="2"/>
  </cols>
  <sheetData>
    <row r="1" spans="1:5">
      <c r="A1" s="75" t="s">
        <v>458</v>
      </c>
      <c r="B1" s="77"/>
      <c r="C1" s="593" t="s">
        <v>109</v>
      </c>
      <c r="D1" s="593"/>
    </row>
    <row r="2" spans="1:5">
      <c r="A2" s="75" t="s">
        <v>459</v>
      </c>
      <c r="B2" s="77"/>
      <c r="C2" s="572" t="s">
        <v>999</v>
      </c>
      <c r="D2" s="573"/>
    </row>
    <row r="3" spans="1:5">
      <c r="A3" s="77" t="s">
        <v>140</v>
      </c>
      <c r="B3" s="77"/>
      <c r="C3" s="76"/>
      <c r="D3" s="76"/>
    </row>
    <row r="4" spans="1:5">
      <c r="A4" s="75"/>
      <c r="B4" s="77"/>
      <c r="C4" s="76"/>
      <c r="D4" s="76"/>
    </row>
    <row r="5" spans="1:5">
      <c r="A5" s="78" t="str">
        <f>'ფორმა N2'!A4</f>
        <v>ანგარიშვალდებული პირის დასახელება:</v>
      </c>
      <c r="B5" s="78"/>
      <c r="C5" s="78"/>
      <c r="D5" s="77"/>
      <c r="E5" s="5"/>
    </row>
    <row r="6" spans="1:5">
      <c r="A6" s="120" t="str">
        <f>'ფორმა N1'!D4</f>
        <v>მ.პ.გ. ქართული ოცნება - დემოკრატიული საქართველო</v>
      </c>
      <c r="B6" s="121"/>
      <c r="C6" s="121"/>
      <c r="D6" s="58"/>
      <c r="E6" s="5"/>
    </row>
    <row r="7" spans="1:5">
      <c r="A7" s="78"/>
      <c r="B7" s="78"/>
      <c r="C7" s="78"/>
      <c r="D7" s="77"/>
      <c r="E7" s="5"/>
    </row>
    <row r="8" spans="1:5" s="6" customFormat="1">
      <c r="A8" s="101"/>
      <c r="B8" s="101"/>
      <c r="C8" s="79"/>
      <c r="D8" s="79"/>
    </row>
    <row r="9" spans="1:5" s="6" customFormat="1" ht="30">
      <c r="A9" s="107" t="s">
        <v>64</v>
      </c>
      <c r="B9" s="80" t="s">
        <v>11</v>
      </c>
      <c r="C9" s="80" t="s">
        <v>10</v>
      </c>
      <c r="D9" s="80" t="s">
        <v>9</v>
      </c>
    </row>
    <row r="10" spans="1:5" s="7" customFormat="1">
      <c r="A10" s="13">
        <v>1</v>
      </c>
      <c r="B10" s="13" t="s">
        <v>108</v>
      </c>
      <c r="C10" s="83">
        <f>SUM(C11,C14,C17,C20:C22)</f>
        <v>0</v>
      </c>
      <c r="D10" s="83">
        <f>SUM(D11,D14,D17,D20:D22)</f>
        <v>0</v>
      </c>
    </row>
    <row r="11" spans="1:5" s="9" customFormat="1" ht="18">
      <c r="A11" s="14">
        <v>1.1000000000000001</v>
      </c>
      <c r="B11" s="14" t="s">
        <v>68</v>
      </c>
      <c r="C11" s="83">
        <f>SUM(C12:C13)</f>
        <v>0</v>
      </c>
      <c r="D11" s="83">
        <f>SUM(D12:D13)</f>
        <v>0</v>
      </c>
    </row>
    <row r="12" spans="1:5" s="9" customFormat="1" ht="18">
      <c r="A12" s="16" t="s">
        <v>30</v>
      </c>
      <c r="B12" s="16" t="s">
        <v>70</v>
      </c>
      <c r="C12" s="32"/>
      <c r="D12" s="33"/>
    </row>
    <row r="13" spans="1:5" s="9" customFormat="1" ht="18">
      <c r="A13" s="16" t="s">
        <v>31</v>
      </c>
      <c r="B13" s="16" t="s">
        <v>71</v>
      </c>
      <c r="C13" s="32"/>
      <c r="D13" s="33"/>
    </row>
    <row r="14" spans="1:5" s="3" customFormat="1">
      <c r="A14" s="14">
        <v>1.2</v>
      </c>
      <c r="B14" s="14" t="s">
        <v>69</v>
      </c>
      <c r="C14" s="83">
        <f>SUM(C15:C16)</f>
        <v>0</v>
      </c>
      <c r="D14" s="83">
        <f>SUM(D15:D16)</f>
        <v>0</v>
      </c>
    </row>
    <row r="15" spans="1:5">
      <c r="A15" s="16" t="s">
        <v>32</v>
      </c>
      <c r="B15" s="16" t="s">
        <v>72</v>
      </c>
      <c r="C15" s="32"/>
      <c r="D15" s="33"/>
    </row>
    <row r="16" spans="1:5">
      <c r="A16" s="16" t="s">
        <v>33</v>
      </c>
      <c r="B16" s="16" t="s">
        <v>73</v>
      </c>
      <c r="C16" s="32"/>
      <c r="D16" s="33"/>
    </row>
    <row r="17" spans="1:9">
      <c r="A17" s="14">
        <v>1.3</v>
      </c>
      <c r="B17" s="14" t="s">
        <v>74</v>
      </c>
      <c r="C17" s="83">
        <f>SUM(C18:C19)</f>
        <v>0</v>
      </c>
      <c r="D17" s="83">
        <f>SUM(D18:D19)</f>
        <v>0</v>
      </c>
    </row>
    <row r="18" spans="1:9">
      <c r="A18" s="16" t="s">
        <v>50</v>
      </c>
      <c r="B18" s="16" t="s">
        <v>75</v>
      </c>
      <c r="C18" s="32"/>
      <c r="D18" s="33"/>
    </row>
    <row r="19" spans="1:9">
      <c r="A19" s="16" t="s">
        <v>51</v>
      </c>
      <c r="B19" s="16" t="s">
        <v>76</v>
      </c>
      <c r="C19" s="32"/>
      <c r="D19" s="33"/>
    </row>
    <row r="20" spans="1:9">
      <c r="A20" s="14">
        <v>1.4</v>
      </c>
      <c r="B20" s="14" t="s">
        <v>77</v>
      </c>
      <c r="C20" s="32"/>
      <c r="D20" s="33"/>
    </row>
    <row r="21" spans="1:9">
      <c r="A21" s="14">
        <v>1.5</v>
      </c>
      <c r="B21" s="14" t="s">
        <v>78</v>
      </c>
      <c r="C21" s="32"/>
      <c r="D21" s="33"/>
    </row>
    <row r="22" spans="1:9">
      <c r="A22" s="14">
        <v>1.6</v>
      </c>
      <c r="B22" s="14" t="s">
        <v>8</v>
      </c>
      <c r="C22" s="32"/>
      <c r="D22" s="33"/>
    </row>
    <row r="25" spans="1:9" s="22" customFormat="1" ht="12.75"/>
    <row r="26" spans="1:9">
      <c r="A26" s="70" t="s">
        <v>107</v>
      </c>
      <c r="E26" s="5"/>
    </row>
    <row r="27" spans="1:9">
      <c r="E27"/>
      <c r="F27"/>
      <c r="G27"/>
      <c r="H27"/>
      <c r="I27"/>
    </row>
    <row r="28" spans="1:9">
      <c r="D28" s="12"/>
      <c r="E28"/>
      <c r="F28"/>
      <c r="G28"/>
      <c r="H28"/>
      <c r="I28"/>
    </row>
    <row r="29" spans="1:9">
      <c r="A29"/>
      <c r="B29" s="70" t="s">
        <v>271</v>
      </c>
      <c r="D29" s="12"/>
      <c r="E29"/>
      <c r="F29"/>
      <c r="G29"/>
      <c r="H29"/>
      <c r="I29"/>
    </row>
    <row r="30" spans="1:9">
      <c r="A30"/>
      <c r="B30" s="2" t="s">
        <v>270</v>
      </c>
      <c r="D30" s="12"/>
      <c r="E30"/>
      <c r="F30"/>
      <c r="G30"/>
      <c r="H30"/>
      <c r="I30"/>
    </row>
    <row r="31" spans="1:9" customFormat="1" ht="12.75">
      <c r="B31" s="66" t="s">
        <v>139</v>
      </c>
    </row>
    <row r="32" spans="1:9" s="22" customFormat="1" ht="12.75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4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showGridLines="0" view="pageBreakPreview" zoomScale="80" zoomScaleNormal="100" zoomScaleSheetLayoutView="80" workbookViewId="0">
      <selection activeCell="C2" sqref="C2:D2"/>
    </sheetView>
  </sheetViews>
  <sheetFormatPr defaultRowHeight="15"/>
  <cols>
    <col min="1" max="1" width="8.85546875" style="2" customWidth="1"/>
    <col min="2" max="2" width="84.85546875" style="2" customWidth="1"/>
    <col min="3" max="3" width="13.71093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5" t="s">
        <v>460</v>
      </c>
      <c r="B1" s="78"/>
      <c r="C1" s="574" t="s">
        <v>109</v>
      </c>
      <c r="D1" s="574"/>
      <c r="E1" s="92"/>
    </row>
    <row r="2" spans="1:5" s="6" customFormat="1">
      <c r="A2" s="75" t="s">
        <v>457</v>
      </c>
      <c r="B2" s="78"/>
      <c r="C2" s="572" t="s">
        <v>999</v>
      </c>
      <c r="D2" s="573"/>
      <c r="E2" s="92"/>
    </row>
    <row r="3" spans="1:5" s="6" customFormat="1">
      <c r="A3" s="77" t="s">
        <v>140</v>
      </c>
      <c r="B3" s="75"/>
      <c r="C3" s="163"/>
      <c r="D3" s="163"/>
      <c r="E3" s="92"/>
    </row>
    <row r="4" spans="1:5" s="6" customFormat="1">
      <c r="A4" s="77"/>
      <c r="B4" s="77"/>
      <c r="C4" s="163"/>
      <c r="D4" s="163"/>
      <c r="E4" s="92"/>
    </row>
    <row r="5" spans="1:5">
      <c r="A5" s="78" t="str">
        <f>'ფორმა N2'!A4</f>
        <v>ანგარიშვალდებული პირის დასახელება:</v>
      </c>
      <c r="B5" s="78"/>
      <c r="C5" s="77"/>
      <c r="D5" s="77"/>
      <c r="E5" s="93"/>
    </row>
    <row r="6" spans="1:5">
      <c r="A6" s="81" t="str">
        <f>'ფორმა N1'!D4</f>
        <v>მ.პ.გ. ქართული ოცნება - დემოკრატიული საქართველო</v>
      </c>
      <c r="B6" s="81"/>
      <c r="C6" s="82"/>
      <c r="D6" s="82"/>
      <c r="E6" s="93"/>
    </row>
    <row r="7" spans="1:5">
      <c r="A7" s="78"/>
      <c r="B7" s="78"/>
      <c r="C7" s="77"/>
      <c r="D7" s="77"/>
      <c r="E7" s="93"/>
    </row>
    <row r="8" spans="1:5" s="6" customFormat="1">
      <c r="A8" s="162"/>
      <c r="B8" s="162"/>
      <c r="C8" s="79"/>
      <c r="D8" s="79"/>
      <c r="E8" s="92"/>
    </row>
    <row r="9" spans="1:5" s="6" customFormat="1" ht="30">
      <c r="A9" s="90" t="s">
        <v>64</v>
      </c>
      <c r="B9" s="90" t="s">
        <v>333</v>
      </c>
      <c r="C9" s="80" t="s">
        <v>10</v>
      </c>
      <c r="D9" s="80" t="s">
        <v>9</v>
      </c>
      <c r="E9" s="92"/>
    </row>
    <row r="10" spans="1:5" s="9" customFormat="1" ht="18">
      <c r="A10" s="99" t="s">
        <v>297</v>
      </c>
      <c r="B10" s="99"/>
      <c r="C10" s="4"/>
      <c r="D10" s="4"/>
      <c r="E10" s="94"/>
    </row>
    <row r="11" spans="1:5" s="10" customFormat="1">
      <c r="A11" s="99" t="s">
        <v>298</v>
      </c>
      <c r="B11" s="99"/>
      <c r="C11" s="4"/>
      <c r="D11" s="4"/>
      <c r="E11" s="95"/>
    </row>
    <row r="12" spans="1:5" s="10" customFormat="1">
      <c r="A12" s="99" t="s">
        <v>299</v>
      </c>
      <c r="B12" s="88"/>
      <c r="C12" s="4"/>
      <c r="D12" s="4"/>
      <c r="E12" s="95"/>
    </row>
    <row r="13" spans="1:5" s="10" customFormat="1">
      <c r="A13" s="88" t="s">
        <v>278</v>
      </c>
      <c r="B13" s="88"/>
      <c r="C13" s="4"/>
      <c r="D13" s="4"/>
      <c r="E13" s="95"/>
    </row>
    <row r="14" spans="1:5" s="10" customFormat="1">
      <c r="A14" s="88" t="s">
        <v>278</v>
      </c>
      <c r="B14" s="88"/>
      <c r="C14" s="4"/>
      <c r="D14" s="4"/>
      <c r="E14" s="95"/>
    </row>
    <row r="15" spans="1:5" s="10" customFormat="1">
      <c r="A15" s="88" t="s">
        <v>278</v>
      </c>
      <c r="B15" s="88"/>
      <c r="C15" s="4"/>
      <c r="D15" s="4"/>
      <c r="E15" s="95"/>
    </row>
    <row r="16" spans="1:5" s="10" customFormat="1">
      <c r="A16" s="88" t="s">
        <v>278</v>
      </c>
      <c r="B16" s="88"/>
      <c r="C16" s="4"/>
      <c r="D16" s="4"/>
      <c r="E16" s="95"/>
    </row>
    <row r="17" spans="1:9">
      <c r="A17" s="100"/>
      <c r="B17" s="100" t="s">
        <v>335</v>
      </c>
      <c r="C17" s="87">
        <f>SUM(C10:C16)</f>
        <v>0</v>
      </c>
      <c r="D17" s="87">
        <f>SUM(D10:D16)</f>
        <v>0</v>
      </c>
      <c r="E17" s="97"/>
    </row>
    <row r="18" spans="1:9">
      <c r="A18" s="43"/>
      <c r="B18" s="43"/>
    </row>
    <row r="19" spans="1:9">
      <c r="A19" s="2" t="s">
        <v>402</v>
      </c>
      <c r="E19" s="5"/>
    </row>
    <row r="20" spans="1:9">
      <c r="A20" s="2" t="s">
        <v>404</v>
      </c>
    </row>
    <row r="21" spans="1:9">
      <c r="A21" s="217"/>
    </row>
    <row r="22" spans="1:9">
      <c r="A22" s="217" t="s">
        <v>403</v>
      </c>
    </row>
    <row r="23" spans="1:9" s="22" customFormat="1" ht="12.75"/>
    <row r="24" spans="1:9">
      <c r="A24" s="70" t="s">
        <v>107</v>
      </c>
      <c r="E24" s="5"/>
    </row>
    <row r="25" spans="1:9">
      <c r="E25"/>
      <c r="F25"/>
      <c r="G25"/>
      <c r="H25"/>
      <c r="I25"/>
    </row>
    <row r="26" spans="1:9">
      <c r="D26" s="12"/>
      <c r="E26"/>
      <c r="F26"/>
      <c r="G26"/>
      <c r="H26"/>
      <c r="I26"/>
    </row>
    <row r="27" spans="1:9">
      <c r="A27" s="70"/>
      <c r="B27" s="70" t="s">
        <v>448</v>
      </c>
      <c r="D27" s="12"/>
      <c r="E27"/>
      <c r="F27"/>
      <c r="G27"/>
      <c r="H27"/>
      <c r="I27"/>
    </row>
    <row r="28" spans="1:9">
      <c r="B28" s="2" t="s">
        <v>449</v>
      </c>
      <c r="D28" s="12"/>
      <c r="E28"/>
      <c r="F28"/>
      <c r="G28"/>
      <c r="H28"/>
      <c r="I28"/>
    </row>
    <row r="29" spans="1:9" customFormat="1" ht="12.75">
      <c r="A29" s="66"/>
      <c r="B29" s="66" t="s">
        <v>139</v>
      </c>
    </row>
    <row r="30" spans="1:9" s="22" customFormat="1" ht="12.75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4" fitToHeight="0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3"/>
  <sheetViews>
    <sheetView showGridLines="0" view="pageBreakPreview" topLeftCell="A7" zoomScale="80" zoomScaleNormal="100" zoomScaleSheetLayoutView="80" workbookViewId="0">
      <selection activeCell="H18" sqref="H18"/>
    </sheetView>
  </sheetViews>
  <sheetFormatPr defaultRowHeight="15"/>
  <cols>
    <col min="1" max="1" width="12.85546875" style="28" customWidth="1"/>
    <col min="2" max="2" width="65.5703125" style="27" customWidth="1"/>
    <col min="3" max="4" width="14.85546875" style="2" customWidth="1"/>
    <col min="5" max="5" width="0.85546875" style="2" customWidth="1"/>
    <col min="6" max="16384" width="9.140625" style="2"/>
  </cols>
  <sheetData>
    <row r="1" spans="1:8">
      <c r="A1" s="75" t="s">
        <v>224</v>
      </c>
      <c r="B1" s="122"/>
      <c r="C1" s="594" t="s">
        <v>198</v>
      </c>
      <c r="D1" s="594"/>
      <c r="E1" s="106"/>
    </row>
    <row r="2" spans="1:8">
      <c r="A2" s="77" t="s">
        <v>140</v>
      </c>
      <c r="B2" s="122"/>
      <c r="C2" s="78"/>
      <c r="D2" s="572" t="s">
        <v>999</v>
      </c>
      <c r="E2" s="573"/>
    </row>
    <row r="3" spans="1:8">
      <c r="A3" s="117"/>
      <c r="B3" s="122"/>
      <c r="C3" s="78"/>
      <c r="D3" s="78"/>
      <c r="E3" s="106"/>
    </row>
    <row r="4" spans="1:8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109"/>
    </row>
    <row r="5" spans="1:8">
      <c r="A5" s="120" t="str">
        <f>'ფორმა N1'!D4</f>
        <v>მ.პ.გ. ქართული ოცნება - დემოკრატიული საქართველო</v>
      </c>
      <c r="B5" s="121"/>
      <c r="C5" s="121"/>
      <c r="D5" s="58"/>
      <c r="E5" s="109"/>
    </row>
    <row r="6" spans="1:8">
      <c r="A6" s="78"/>
      <c r="B6" s="77"/>
      <c r="C6" s="77"/>
      <c r="D6" s="77"/>
      <c r="E6" s="109"/>
    </row>
    <row r="7" spans="1:8">
      <c r="A7" s="116"/>
      <c r="B7" s="123"/>
      <c r="C7" s="124"/>
      <c r="D7" s="124"/>
      <c r="E7" s="106"/>
    </row>
    <row r="8" spans="1:8" ht="45">
      <c r="A8" s="125" t="s">
        <v>113</v>
      </c>
      <c r="B8" s="125" t="s">
        <v>190</v>
      </c>
      <c r="C8" s="125" t="s">
        <v>303</v>
      </c>
      <c r="D8" s="125" t="s">
        <v>257</v>
      </c>
      <c r="E8" s="106"/>
    </row>
    <row r="9" spans="1:8">
      <c r="A9" s="48"/>
      <c r="B9" s="49"/>
      <c r="C9" s="158"/>
      <c r="D9" s="158"/>
      <c r="E9" s="106"/>
    </row>
    <row r="10" spans="1:8">
      <c r="A10" s="50" t="s">
        <v>191</v>
      </c>
      <c r="B10" s="51"/>
      <c r="C10" s="402">
        <f>SUM(C11,C34)</f>
        <v>6866318.6600000011</v>
      </c>
      <c r="D10" s="402">
        <f>SUM(D11,D34)</f>
        <v>8409224.879999999</v>
      </c>
      <c r="E10" s="106"/>
      <c r="G10" s="404">
        <f>C10+'ფორმა N2'!C9+'ფორმა N3'!C9-'ფორმა N4'!C11-'ფორმა N5'!C9</f>
        <v>8052862.9000000013</v>
      </c>
      <c r="H10" s="404">
        <f>G10+G47-D10</f>
        <v>2.3000000026077032</v>
      </c>
    </row>
    <row r="11" spans="1:8">
      <c r="A11" s="52" t="s">
        <v>192</v>
      </c>
      <c r="B11" s="53"/>
      <c r="C11" s="403">
        <f>SUM(C12:C32)</f>
        <v>6014848.9600000009</v>
      </c>
      <c r="D11" s="403">
        <f>SUM(D12:D32)</f>
        <v>7395311.0099999998</v>
      </c>
      <c r="E11" s="106"/>
      <c r="G11" s="404">
        <f>C10+'ფორმა N2'!C9+'ფორმა N3'!C9-'ფორმა N4'!C11-'ფორმა N5'!C9+'ფორმა N7'!G47-'ფორმა N7'!D10</f>
        <v>2.3000000026077032</v>
      </c>
    </row>
    <row r="12" spans="1:8">
      <c r="A12" s="56">
        <v>1110</v>
      </c>
      <c r="B12" s="55" t="s">
        <v>142</v>
      </c>
      <c r="C12" s="8"/>
      <c r="D12" s="401"/>
      <c r="E12" s="106"/>
    </row>
    <row r="13" spans="1:8">
      <c r="A13" s="56">
        <v>1120</v>
      </c>
      <c r="B13" s="55" t="s">
        <v>143</v>
      </c>
      <c r="C13" s="8"/>
      <c r="D13" s="454"/>
      <c r="E13" s="106"/>
    </row>
    <row r="14" spans="1:8">
      <c r="A14" s="56">
        <v>1211</v>
      </c>
      <c r="B14" s="55" t="s">
        <v>144</v>
      </c>
      <c r="C14" s="401">
        <v>2509092</v>
      </c>
      <c r="D14" s="454">
        <v>3693513</v>
      </c>
      <c r="E14" s="106"/>
      <c r="G14" s="404">
        <f>C14+C18+C21+'ფორმა N2'!D9+'ფორმა N3'!D9-'ფორმა N4'!D11-'ფორმა N5'!D9</f>
        <v>3725750.6</v>
      </c>
      <c r="H14" s="404">
        <f>G14-D14-D18-D21</f>
        <v>0.95000000009349606</v>
      </c>
    </row>
    <row r="15" spans="1:8">
      <c r="A15" s="56">
        <v>1212</v>
      </c>
      <c r="B15" s="55" t="s">
        <v>145</v>
      </c>
      <c r="C15" s="401"/>
      <c r="D15" s="454"/>
      <c r="E15" s="106"/>
      <c r="G15" s="404">
        <f>C14+C18+C21+'ფორმა N2'!D9-'ფორმა N4'!D11-'ფორმა N7'!D14-'ფორმა N7'!D18-'ფორმა N7'!D21</f>
        <v>-1216332.6499999999</v>
      </c>
    </row>
    <row r="16" spans="1:8">
      <c r="A16" s="56">
        <v>1213</v>
      </c>
      <c r="B16" s="55" t="s">
        <v>146</v>
      </c>
      <c r="C16" s="401"/>
      <c r="D16" s="454"/>
      <c r="E16" s="106"/>
    </row>
    <row r="17" spans="1:7">
      <c r="A17" s="56">
        <v>1214</v>
      </c>
      <c r="B17" s="55" t="s">
        <v>147</v>
      </c>
      <c r="C17" s="401"/>
      <c r="D17" s="454"/>
      <c r="E17" s="106"/>
      <c r="G17" s="404">
        <f>C14+C18+C21+'ფორმა N3'!D9-'ფორმა N5'!D9-'ფორმა N7'!D14-'ფორმა N7'!D18-'ფორმა N7'!D21</f>
        <v>0.95000000009349606</v>
      </c>
    </row>
    <row r="18" spans="1:7">
      <c r="A18" s="56">
        <v>1215</v>
      </c>
      <c r="B18" s="55" t="s">
        <v>148</v>
      </c>
      <c r="C18" s="401">
        <v>205</v>
      </c>
      <c r="D18" s="454">
        <v>21901.21</v>
      </c>
      <c r="E18" s="106"/>
    </row>
    <row r="19" spans="1:7">
      <c r="A19" s="56">
        <v>1300</v>
      </c>
      <c r="B19" s="55" t="s">
        <v>149</v>
      </c>
      <c r="C19" s="401"/>
      <c r="D19" s="454"/>
      <c r="E19" s="106"/>
    </row>
    <row r="20" spans="1:7">
      <c r="A20" s="56">
        <v>1410</v>
      </c>
      <c r="B20" s="55" t="s">
        <v>150</v>
      </c>
      <c r="C20" s="401"/>
      <c r="D20" s="454"/>
      <c r="E20" s="106"/>
      <c r="G20" s="404"/>
    </row>
    <row r="21" spans="1:7">
      <c r="A21" s="56">
        <v>1421</v>
      </c>
      <c r="B21" s="55" t="s">
        <v>151</v>
      </c>
      <c r="C21" s="401">
        <v>120</v>
      </c>
      <c r="D21" s="454">
        <f>5468.34+4867.1</f>
        <v>10335.44</v>
      </c>
      <c r="E21" s="106"/>
    </row>
    <row r="22" spans="1:7">
      <c r="A22" s="56">
        <v>1422</v>
      </c>
      <c r="B22" s="55" t="s">
        <v>152</v>
      </c>
      <c r="C22" s="401"/>
      <c r="D22" s="454"/>
      <c r="E22" s="106"/>
    </row>
    <row r="23" spans="1:7">
      <c r="A23" s="56">
        <v>1423</v>
      </c>
      <c r="B23" s="55" t="s">
        <v>153</v>
      </c>
      <c r="C23" s="401"/>
      <c r="D23" s="454"/>
      <c r="E23" s="106"/>
    </row>
    <row r="24" spans="1:7">
      <c r="A24" s="56">
        <v>1431</v>
      </c>
      <c r="B24" s="55" t="s">
        <v>154</v>
      </c>
      <c r="C24" s="401"/>
      <c r="D24" s="454"/>
      <c r="E24" s="106"/>
    </row>
    <row r="25" spans="1:7">
      <c r="A25" s="56">
        <v>1432</v>
      </c>
      <c r="B25" s="55" t="s">
        <v>155</v>
      </c>
      <c r="C25" s="401"/>
      <c r="D25" s="454"/>
      <c r="E25" s="106"/>
    </row>
    <row r="26" spans="1:7">
      <c r="A26" s="56">
        <v>1433</v>
      </c>
      <c r="B26" s="55" t="s">
        <v>156</v>
      </c>
      <c r="C26" s="401">
        <v>9199.7199999999993</v>
      </c>
      <c r="D26" s="454">
        <v>9199.7199999999993</v>
      </c>
      <c r="E26" s="106"/>
    </row>
    <row r="27" spans="1:7">
      <c r="A27" s="56">
        <v>1441</v>
      </c>
      <c r="B27" s="55" t="s">
        <v>157</v>
      </c>
      <c r="C27" s="454">
        <f>4500+26776.24</f>
        <v>31276.240000000002</v>
      </c>
      <c r="D27" s="454">
        <f>8562.24+18906.4</f>
        <v>27468.639999999999</v>
      </c>
      <c r="E27" s="106"/>
    </row>
    <row r="28" spans="1:7">
      <c r="A28" s="56">
        <v>1442</v>
      </c>
      <c r="B28" s="55" t="s">
        <v>158</v>
      </c>
      <c r="C28" s="454">
        <f>3458856+5000+1100</f>
        <v>3464956</v>
      </c>
      <c r="D28" s="454">
        <f>3614918+17975</f>
        <v>3632893</v>
      </c>
      <c r="E28" s="106"/>
    </row>
    <row r="29" spans="1:7">
      <c r="A29" s="56">
        <v>1443</v>
      </c>
      <c r="B29" s="55" t="s">
        <v>159</v>
      </c>
      <c r="C29" s="401"/>
      <c r="D29" s="454"/>
      <c r="E29" s="106"/>
    </row>
    <row r="30" spans="1:7">
      <c r="A30" s="56">
        <v>1444</v>
      </c>
      <c r="B30" s="55" t="s">
        <v>160</v>
      </c>
      <c r="C30" s="401"/>
      <c r="D30" s="401"/>
      <c r="E30" s="106"/>
    </row>
    <row r="31" spans="1:7">
      <c r="A31" s="56">
        <v>1445</v>
      </c>
      <c r="B31" s="55" t="s">
        <v>161</v>
      </c>
      <c r="C31" s="401"/>
      <c r="D31" s="401"/>
      <c r="E31" s="106"/>
    </row>
    <row r="32" spans="1:7">
      <c r="A32" s="56">
        <v>1446</v>
      </c>
      <c r="B32" s="55" t="s">
        <v>162</v>
      </c>
      <c r="C32" s="401"/>
      <c r="D32" s="401"/>
      <c r="E32" s="106"/>
    </row>
    <row r="33" spans="1:7">
      <c r="A33" s="29"/>
      <c r="E33" s="106"/>
    </row>
    <row r="34" spans="1:7">
      <c r="A34" s="57" t="s">
        <v>193</v>
      </c>
      <c r="B34" s="55"/>
      <c r="C34" s="403">
        <f>SUM(C35:C42)</f>
        <v>851469.7</v>
      </c>
      <c r="D34" s="403">
        <f>SUM(D35:D42)</f>
        <v>1013913.8700000001</v>
      </c>
      <c r="E34" s="106"/>
    </row>
    <row r="35" spans="1:7">
      <c r="A35" s="56">
        <v>2110</v>
      </c>
      <c r="B35" s="55" t="s">
        <v>100</v>
      </c>
      <c r="C35" s="401"/>
      <c r="D35" s="401"/>
      <c r="E35" s="106"/>
    </row>
    <row r="36" spans="1:7">
      <c r="A36" s="56">
        <v>2120</v>
      </c>
      <c r="B36" s="55" t="s">
        <v>163</v>
      </c>
      <c r="C36" s="401">
        <f>329432.8-470.42</f>
        <v>328962.38</v>
      </c>
      <c r="D36" s="401">
        <f>329432.8-470.42+22520.14</f>
        <v>351482.52</v>
      </c>
      <c r="E36" s="106"/>
    </row>
    <row r="37" spans="1:7">
      <c r="A37" s="56">
        <v>2130</v>
      </c>
      <c r="B37" s="55" t="s">
        <v>101</v>
      </c>
      <c r="C37" s="401"/>
      <c r="D37" s="401"/>
      <c r="E37" s="106"/>
    </row>
    <row r="38" spans="1:7">
      <c r="A38" s="56">
        <v>2140</v>
      </c>
      <c r="B38" s="55" t="s">
        <v>412</v>
      </c>
      <c r="C38" s="401"/>
      <c r="D38" s="401"/>
      <c r="E38" s="106"/>
    </row>
    <row r="39" spans="1:7">
      <c r="A39" s="56">
        <v>2150</v>
      </c>
      <c r="B39" s="55" t="s">
        <v>416</v>
      </c>
      <c r="C39" s="401">
        <v>470.42</v>
      </c>
      <c r="D39" s="401">
        <v>470.42</v>
      </c>
      <c r="E39" s="106"/>
    </row>
    <row r="40" spans="1:7">
      <c r="A40" s="56">
        <v>2220</v>
      </c>
      <c r="B40" s="55" t="s">
        <v>102</v>
      </c>
      <c r="C40" s="401">
        <v>522036.9</v>
      </c>
      <c r="D40" s="401">
        <v>661960.93000000005</v>
      </c>
      <c r="E40" s="106"/>
    </row>
    <row r="41" spans="1:7">
      <c r="A41" s="56">
        <v>2300</v>
      </c>
      <c r="B41" s="55" t="s">
        <v>164</v>
      </c>
      <c r="C41" s="401"/>
      <c r="D41" s="401"/>
      <c r="E41" s="106"/>
    </row>
    <row r="42" spans="1:7">
      <c r="A42" s="56">
        <v>2400</v>
      </c>
      <c r="B42" s="55" t="s">
        <v>165</v>
      </c>
      <c r="C42" s="401"/>
      <c r="D42" s="401"/>
      <c r="E42" s="106"/>
    </row>
    <row r="43" spans="1:7">
      <c r="A43" s="30"/>
      <c r="E43" s="106"/>
    </row>
    <row r="44" spans="1:7">
      <c r="A44" s="54" t="s">
        <v>197</v>
      </c>
      <c r="B44" s="55"/>
      <c r="C44" s="403">
        <f>SUM(C45,C64)</f>
        <v>6866317.7699999996</v>
      </c>
      <c r="D44" s="403">
        <f>SUM(D45,D64)</f>
        <v>8409225.0500000007</v>
      </c>
      <c r="E44" s="106"/>
    </row>
    <row r="45" spans="1:7">
      <c r="A45" s="57" t="s">
        <v>194</v>
      </c>
      <c r="B45" s="55"/>
      <c r="C45" s="403">
        <f>SUM(C46:C61)</f>
        <v>1380007.7699999998</v>
      </c>
      <c r="D45" s="403">
        <f>SUM(D46:D61)</f>
        <v>1736372.05</v>
      </c>
      <c r="E45" s="106"/>
    </row>
    <row r="46" spans="1:7">
      <c r="A46" s="56">
        <v>3100</v>
      </c>
      <c r="B46" s="55" t="s">
        <v>166</v>
      </c>
      <c r="C46" s="401"/>
      <c r="D46" s="401"/>
      <c r="E46" s="106"/>
    </row>
    <row r="47" spans="1:7">
      <c r="A47" s="56">
        <v>3210</v>
      </c>
      <c r="B47" s="55" t="s">
        <v>167</v>
      </c>
      <c r="C47" s="401">
        <f>1348896+7214.78+9844.68+13148.16+812.5</f>
        <v>1379916.1199999999</v>
      </c>
      <c r="D47" s="454">
        <f>1678379+6357.01+37220.83+13511.06+812.5</f>
        <v>1736280.4000000001</v>
      </c>
      <c r="E47" s="106"/>
      <c r="G47" s="404">
        <f>D47-C47</f>
        <v>356364.28000000026</v>
      </c>
    </row>
    <row r="48" spans="1:7">
      <c r="A48" s="56">
        <v>3221</v>
      </c>
      <c r="B48" s="55" t="s">
        <v>168</v>
      </c>
      <c r="C48" s="401"/>
      <c r="D48" s="401"/>
      <c r="E48" s="106"/>
    </row>
    <row r="49" spans="1:5">
      <c r="A49" s="56">
        <v>3222</v>
      </c>
      <c r="B49" s="55" t="s">
        <v>169</v>
      </c>
      <c r="C49" s="401"/>
      <c r="D49" s="401"/>
      <c r="E49" s="106"/>
    </row>
    <row r="50" spans="1:5">
      <c r="A50" s="56">
        <v>3223</v>
      </c>
      <c r="B50" s="55" t="s">
        <v>170</v>
      </c>
      <c r="C50" s="401"/>
      <c r="D50" s="401"/>
      <c r="E50" s="106"/>
    </row>
    <row r="51" spans="1:5">
      <c r="A51" s="56">
        <v>3224</v>
      </c>
      <c r="B51" s="55" t="s">
        <v>171</v>
      </c>
      <c r="C51" s="401"/>
      <c r="D51" s="401"/>
      <c r="E51" s="106"/>
    </row>
    <row r="52" spans="1:5">
      <c r="A52" s="56">
        <v>3231</v>
      </c>
      <c r="B52" s="55" t="s">
        <v>172</v>
      </c>
      <c r="C52" s="401"/>
      <c r="D52" s="401"/>
      <c r="E52" s="106"/>
    </row>
    <row r="53" spans="1:5">
      <c r="A53" s="56">
        <v>3232</v>
      </c>
      <c r="B53" s="55" t="s">
        <v>173</v>
      </c>
      <c r="C53" s="401"/>
      <c r="D53" s="401"/>
      <c r="E53" s="106"/>
    </row>
    <row r="54" spans="1:5">
      <c r="A54" s="56">
        <v>3234</v>
      </c>
      <c r="B54" s="55" t="s">
        <v>174</v>
      </c>
      <c r="C54" s="401">
        <v>91.65</v>
      </c>
      <c r="D54" s="401">
        <v>91.65</v>
      </c>
      <c r="E54" s="106"/>
    </row>
    <row r="55" spans="1:5" ht="30">
      <c r="A55" s="56">
        <v>3236</v>
      </c>
      <c r="B55" s="55" t="s">
        <v>189</v>
      </c>
      <c r="C55" s="401"/>
      <c r="D55" s="401"/>
      <c r="E55" s="106"/>
    </row>
    <row r="56" spans="1:5" ht="45">
      <c r="A56" s="56">
        <v>3237</v>
      </c>
      <c r="B56" s="55" t="s">
        <v>175</v>
      </c>
      <c r="C56" s="401"/>
      <c r="D56" s="401"/>
      <c r="E56" s="106"/>
    </row>
    <row r="57" spans="1:5">
      <c r="A57" s="56">
        <v>3241</v>
      </c>
      <c r="B57" s="55" t="s">
        <v>176</v>
      </c>
      <c r="C57" s="401"/>
      <c r="D57" s="401"/>
      <c r="E57" s="106"/>
    </row>
    <row r="58" spans="1:5">
      <c r="A58" s="56">
        <v>3242</v>
      </c>
      <c r="B58" s="55" t="s">
        <v>177</v>
      </c>
      <c r="C58" s="401"/>
      <c r="D58" s="401"/>
      <c r="E58" s="106"/>
    </row>
    <row r="59" spans="1:5">
      <c r="A59" s="56">
        <v>3243</v>
      </c>
      <c r="B59" s="55" t="s">
        <v>178</v>
      </c>
      <c r="C59" s="401"/>
      <c r="D59" s="401"/>
      <c r="E59" s="106"/>
    </row>
    <row r="60" spans="1:5">
      <c r="A60" s="56">
        <v>3245</v>
      </c>
      <c r="B60" s="55" t="s">
        <v>179</v>
      </c>
      <c r="C60" s="401"/>
      <c r="D60" s="401"/>
      <c r="E60" s="106"/>
    </row>
    <row r="61" spans="1:5">
      <c r="A61" s="56">
        <v>3246</v>
      </c>
      <c r="B61" s="55" t="s">
        <v>180</v>
      </c>
      <c r="C61" s="401"/>
      <c r="D61" s="401"/>
      <c r="E61" s="106"/>
    </row>
    <row r="62" spans="1:5">
      <c r="A62" s="30"/>
      <c r="E62" s="106"/>
    </row>
    <row r="63" spans="1:5">
      <c r="A63" s="31"/>
      <c r="E63" s="106"/>
    </row>
    <row r="64" spans="1:5">
      <c r="A64" s="57" t="s">
        <v>195</v>
      </c>
      <c r="B64" s="55"/>
      <c r="C64" s="86">
        <f>SUM(C65:C67)</f>
        <v>5486310</v>
      </c>
      <c r="D64" s="86">
        <f>SUM(D65:D67)</f>
        <v>6672853</v>
      </c>
      <c r="E64" s="106"/>
    </row>
    <row r="65" spans="1:5">
      <c r="A65" s="56">
        <v>5100</v>
      </c>
      <c r="B65" s="55" t="s">
        <v>255</v>
      </c>
      <c r="C65" s="8"/>
      <c r="D65" s="8"/>
      <c r="E65" s="106"/>
    </row>
    <row r="66" spans="1:5">
      <c r="A66" s="56">
        <v>5220</v>
      </c>
      <c r="B66" s="55" t="s">
        <v>436</v>
      </c>
      <c r="C66" s="8"/>
      <c r="D66" s="8"/>
      <c r="E66" s="106"/>
    </row>
    <row r="67" spans="1:5">
      <c r="A67" s="56">
        <v>5230</v>
      </c>
      <c r="B67" s="55" t="s">
        <v>437</v>
      </c>
      <c r="C67" s="8">
        <v>5486310</v>
      </c>
      <c r="D67" s="524">
        <v>6672853</v>
      </c>
      <c r="E67" s="106"/>
    </row>
    <row r="68" spans="1:5">
      <c r="A68" s="30"/>
      <c r="E68" s="106"/>
    </row>
    <row r="69" spans="1:5">
      <c r="A69" s="2"/>
      <c r="E69" s="106"/>
    </row>
    <row r="70" spans="1:5">
      <c r="A70" s="54" t="s">
        <v>196</v>
      </c>
      <c r="B70" s="55"/>
      <c r="C70" s="8"/>
      <c r="D70" s="8"/>
      <c r="E70" s="106"/>
    </row>
    <row r="71" spans="1:5" ht="30">
      <c r="A71" s="56">
        <v>1</v>
      </c>
      <c r="B71" s="55" t="s">
        <v>181</v>
      </c>
      <c r="C71" s="8"/>
      <c r="D71" s="8"/>
      <c r="E71" s="106"/>
    </row>
    <row r="72" spans="1:5">
      <c r="A72" s="56">
        <v>2</v>
      </c>
      <c r="B72" s="55" t="s">
        <v>182</v>
      </c>
      <c r="C72" s="8"/>
      <c r="D72" s="8"/>
      <c r="E72" s="106"/>
    </row>
    <row r="73" spans="1:5">
      <c r="A73" s="56">
        <v>3</v>
      </c>
      <c r="B73" s="55" t="s">
        <v>183</v>
      </c>
      <c r="C73" s="8"/>
      <c r="D73" s="8"/>
      <c r="E73" s="106"/>
    </row>
    <row r="74" spans="1:5">
      <c r="A74" s="56">
        <v>4</v>
      </c>
      <c r="B74" s="55" t="s">
        <v>367</v>
      </c>
      <c r="C74" s="8"/>
      <c r="D74" s="8"/>
      <c r="E74" s="106"/>
    </row>
    <row r="75" spans="1:5">
      <c r="A75" s="56">
        <v>5</v>
      </c>
      <c r="B75" s="55" t="s">
        <v>184</v>
      </c>
      <c r="C75" s="8"/>
      <c r="D75" s="8"/>
      <c r="E75" s="106"/>
    </row>
    <row r="76" spans="1:5">
      <c r="A76" s="56">
        <v>6</v>
      </c>
      <c r="B76" s="55" t="s">
        <v>185</v>
      </c>
      <c r="C76" s="8"/>
      <c r="D76" s="8"/>
      <c r="E76" s="106"/>
    </row>
    <row r="77" spans="1:5">
      <c r="A77" s="56">
        <v>7</v>
      </c>
      <c r="B77" s="55" t="s">
        <v>186</v>
      </c>
      <c r="C77" s="8"/>
      <c r="D77" s="8"/>
      <c r="E77" s="106"/>
    </row>
    <row r="78" spans="1:5">
      <c r="A78" s="56">
        <v>8</v>
      </c>
      <c r="B78" s="55" t="s">
        <v>187</v>
      </c>
      <c r="C78" s="8"/>
      <c r="D78" s="8"/>
      <c r="E78" s="106"/>
    </row>
    <row r="79" spans="1:5">
      <c r="A79" s="56">
        <v>9</v>
      </c>
      <c r="B79" s="55" t="s">
        <v>188</v>
      </c>
      <c r="C79" s="8"/>
      <c r="D79" s="8"/>
      <c r="E79" s="106"/>
    </row>
    <row r="83" spans="1:9">
      <c r="A83" s="2"/>
      <c r="B83" s="2"/>
    </row>
    <row r="84" spans="1:9">
      <c r="A84" s="70" t="s">
        <v>107</v>
      </c>
      <c r="B84" s="2"/>
      <c r="E84" s="5"/>
    </row>
    <row r="85" spans="1:9">
      <c r="A85" s="2"/>
      <c r="B85" s="2"/>
      <c r="E85"/>
      <c r="F85"/>
      <c r="G85"/>
      <c r="H85"/>
      <c r="I85"/>
    </row>
    <row r="86" spans="1:9">
      <c r="A86" s="2"/>
      <c r="B86" s="2"/>
      <c r="D86" s="12"/>
      <c r="E86"/>
      <c r="F86"/>
      <c r="G86"/>
      <c r="H86"/>
      <c r="I86"/>
    </row>
    <row r="87" spans="1:9">
      <c r="A87"/>
      <c r="B87" s="70" t="s">
        <v>448</v>
      </c>
      <c r="D87" s="12"/>
      <c r="E87"/>
      <c r="F87"/>
      <c r="G87"/>
      <c r="H87"/>
      <c r="I87"/>
    </row>
    <row r="88" spans="1:9">
      <c r="A88"/>
      <c r="B88" s="2" t="s">
        <v>449</v>
      </c>
      <c r="D88" s="12"/>
      <c r="E88"/>
      <c r="F88"/>
      <c r="G88"/>
      <c r="H88"/>
      <c r="I88"/>
    </row>
    <row r="89" spans="1:9" customFormat="1" ht="12.75">
      <c r="B89" s="66" t="s">
        <v>139</v>
      </c>
    </row>
    <row r="90" spans="1:9" customFormat="1" ht="12.75"/>
    <row r="91" spans="1:9" customFormat="1" ht="12.75"/>
    <row r="92" spans="1:9" customFormat="1" ht="12.75"/>
    <row r="93" spans="1:9" customFormat="1" ht="12.75"/>
  </sheetData>
  <mergeCells count="2">
    <mergeCell ref="C1:D1"/>
    <mergeCell ref="D2:E2"/>
  </mergeCells>
  <printOptions gridLines="1"/>
  <pageMargins left="0.31496062992126" right="0.31496062992126" top="0.74803149606299202" bottom="0.74803149606299202" header="0.31496062992126" footer="0.31496062992126"/>
  <pageSetup paperSize="9" scale="92" fitToHeight="2" orientation="portrait" r:id="rId1"/>
  <rowBreaks count="1" manualBreakCount="1">
    <brk id="43" max="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32"/>
  <sheetViews>
    <sheetView showGridLines="0" view="pageBreakPreview" zoomScale="80" zoomScaleNormal="100" zoomScaleSheetLayoutView="80" workbookViewId="0">
      <selection activeCell="I10" sqref="I10"/>
    </sheetView>
  </sheetViews>
  <sheetFormatPr defaultRowHeight="15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>
      <c r="A1" s="75" t="s">
        <v>454</v>
      </c>
      <c r="B1" s="77"/>
      <c r="C1" s="77"/>
      <c r="D1" s="77"/>
      <c r="E1" s="77"/>
      <c r="F1" s="77"/>
      <c r="G1" s="77"/>
      <c r="H1" s="77"/>
      <c r="I1" s="574" t="s">
        <v>109</v>
      </c>
      <c r="J1" s="574"/>
      <c r="K1" s="106"/>
    </row>
    <row r="2" spans="1:11">
      <c r="A2" s="77" t="s">
        <v>140</v>
      </c>
      <c r="B2" s="77"/>
      <c r="C2" s="77"/>
      <c r="D2" s="77"/>
      <c r="E2" s="77"/>
      <c r="F2" s="77"/>
      <c r="G2" s="77"/>
      <c r="H2" s="77"/>
      <c r="I2" s="572" t="s">
        <v>999</v>
      </c>
      <c r="J2" s="573"/>
      <c r="K2" s="106"/>
    </row>
    <row r="3" spans="1:11">
      <c r="A3" s="77"/>
      <c r="B3" s="77"/>
      <c r="C3" s="77"/>
      <c r="D3" s="77"/>
      <c r="E3" s="77"/>
      <c r="F3" s="77"/>
      <c r="G3" s="77"/>
      <c r="H3" s="77"/>
      <c r="I3" s="76"/>
      <c r="J3" s="76"/>
      <c r="K3" s="106"/>
    </row>
    <row r="4" spans="1:11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77"/>
      <c r="F4" s="126"/>
      <c r="G4" s="77"/>
      <c r="H4" s="77"/>
      <c r="I4" s="77"/>
      <c r="J4" s="77"/>
      <c r="K4" s="106"/>
    </row>
    <row r="5" spans="1:11">
      <c r="A5" s="224" t="str">
        <f>'ფორმა N1'!D4</f>
        <v>მ.პ.გ. ქართული ოცნება - დემოკრატიული საქართველო</v>
      </c>
      <c r="B5" s="384"/>
      <c r="C5" s="384"/>
      <c r="D5" s="384"/>
      <c r="E5" s="384"/>
      <c r="F5" s="385"/>
      <c r="G5" s="384"/>
      <c r="H5" s="384"/>
      <c r="I5" s="384"/>
      <c r="J5" s="384"/>
      <c r="K5" s="106"/>
    </row>
    <row r="6" spans="1:11">
      <c r="A6" s="78"/>
      <c r="B6" s="78"/>
      <c r="C6" s="77"/>
      <c r="D6" s="77"/>
      <c r="E6" s="77"/>
      <c r="F6" s="126"/>
      <c r="G6" s="77"/>
      <c r="H6" s="77"/>
      <c r="I6" s="77"/>
      <c r="J6" s="77"/>
      <c r="K6" s="106"/>
    </row>
    <row r="7" spans="1:11">
      <c r="A7" s="127"/>
      <c r="B7" s="124"/>
      <c r="C7" s="124"/>
      <c r="D7" s="124"/>
      <c r="E7" s="124"/>
      <c r="F7" s="124"/>
      <c r="G7" s="124"/>
      <c r="H7" s="124"/>
      <c r="I7" s="124"/>
      <c r="J7" s="124"/>
      <c r="K7" s="106"/>
    </row>
    <row r="8" spans="1:11" s="26" customFormat="1" ht="45">
      <c r="A8" s="129" t="s">
        <v>64</v>
      </c>
      <c r="B8" s="129" t="s">
        <v>111</v>
      </c>
      <c r="C8" s="130" t="s">
        <v>113</v>
      </c>
      <c r="D8" s="130" t="s">
        <v>275</v>
      </c>
      <c r="E8" s="130" t="s">
        <v>112</v>
      </c>
      <c r="F8" s="128" t="s">
        <v>256</v>
      </c>
      <c r="G8" s="128" t="s">
        <v>294</v>
      </c>
      <c r="H8" s="128" t="s">
        <v>295</v>
      </c>
      <c r="I8" s="128" t="s">
        <v>257</v>
      </c>
      <c r="J8" s="131" t="s">
        <v>114</v>
      </c>
      <c r="K8" s="106"/>
    </row>
    <row r="9" spans="1:11" s="26" customFormat="1">
      <c r="A9" s="160">
        <v>1</v>
      </c>
      <c r="B9" s="160">
        <v>2</v>
      </c>
      <c r="C9" s="161">
        <v>3</v>
      </c>
      <c r="D9" s="161">
        <v>4</v>
      </c>
      <c r="E9" s="161">
        <v>5</v>
      </c>
      <c r="F9" s="161">
        <v>6</v>
      </c>
      <c r="G9" s="161">
        <v>7</v>
      </c>
      <c r="H9" s="161">
        <v>8</v>
      </c>
      <c r="I9" s="161">
        <v>9</v>
      </c>
      <c r="J9" s="161">
        <v>10</v>
      </c>
      <c r="K9" s="106"/>
    </row>
    <row r="10" spans="1:11" s="26" customFormat="1" ht="30">
      <c r="A10" s="160">
        <v>1</v>
      </c>
      <c r="B10" s="416" t="s">
        <v>532</v>
      </c>
      <c r="C10" s="409" t="s">
        <v>522</v>
      </c>
      <c r="D10" s="410" t="s">
        <v>523</v>
      </c>
      <c r="E10" s="411" t="s">
        <v>524</v>
      </c>
      <c r="F10" s="161">
        <v>2509091</v>
      </c>
      <c r="G10" s="412">
        <v>3421961.44</v>
      </c>
      <c r="H10" s="412">
        <v>2237539.61</v>
      </c>
      <c r="I10" s="161">
        <f>F10+G10-H10</f>
        <v>3693512.8299999996</v>
      </c>
      <c r="J10" s="161"/>
      <c r="K10" s="106"/>
    </row>
    <row r="11" spans="1:11" s="26" customFormat="1" ht="30">
      <c r="A11" s="160">
        <v>2</v>
      </c>
      <c r="B11" s="417" t="s">
        <v>532</v>
      </c>
      <c r="C11" s="407" t="s">
        <v>525</v>
      </c>
      <c r="D11" s="413" t="s">
        <v>526</v>
      </c>
      <c r="E11" s="414" t="s">
        <v>524</v>
      </c>
      <c r="F11" s="161">
        <v>0</v>
      </c>
      <c r="G11" s="412">
        <v>24450</v>
      </c>
      <c r="H11" s="412">
        <v>24450</v>
      </c>
      <c r="I11" s="161">
        <v>0</v>
      </c>
      <c r="J11" s="161"/>
      <c r="K11" s="106"/>
    </row>
    <row r="12" spans="1:11" s="26" customFormat="1" ht="30">
      <c r="A12" s="160">
        <v>3</v>
      </c>
      <c r="B12" s="417" t="s">
        <v>532</v>
      </c>
      <c r="C12" s="407" t="s">
        <v>525</v>
      </c>
      <c r="D12" s="413" t="s">
        <v>527</v>
      </c>
      <c r="E12" s="414" t="s">
        <v>524</v>
      </c>
      <c r="F12" s="161">
        <v>0</v>
      </c>
      <c r="G12" s="412">
        <v>0</v>
      </c>
      <c r="H12" s="412">
        <v>0</v>
      </c>
      <c r="I12" s="161">
        <f>F12+G12-H12</f>
        <v>0</v>
      </c>
      <c r="J12" s="161"/>
      <c r="K12" s="106"/>
    </row>
    <row r="13" spans="1:11" s="26" customFormat="1" ht="30">
      <c r="A13" s="160">
        <v>4</v>
      </c>
      <c r="B13" s="417" t="s">
        <v>532</v>
      </c>
      <c r="C13" s="409" t="s">
        <v>528</v>
      </c>
      <c r="D13" s="410" t="s">
        <v>523</v>
      </c>
      <c r="E13" s="414" t="s">
        <v>529</v>
      </c>
      <c r="F13" s="161">
        <v>0</v>
      </c>
      <c r="G13" s="412">
        <v>0</v>
      </c>
      <c r="H13" s="412">
        <v>0</v>
      </c>
      <c r="I13" s="161">
        <v>0</v>
      </c>
      <c r="J13" s="161"/>
      <c r="K13" s="106"/>
    </row>
    <row r="14" spans="1:11" s="26" customFormat="1" ht="30">
      <c r="A14" s="160">
        <v>5</v>
      </c>
      <c r="B14" s="417" t="s">
        <v>532</v>
      </c>
      <c r="C14" s="407" t="s">
        <v>530</v>
      </c>
      <c r="D14" s="413" t="s">
        <v>526</v>
      </c>
      <c r="E14" s="414" t="s">
        <v>529</v>
      </c>
      <c r="F14" s="161">
        <v>204.8</v>
      </c>
      <c r="G14" s="412">
        <v>24301</v>
      </c>
      <c r="H14" s="412">
        <v>2604.59</v>
      </c>
      <c r="I14" s="161">
        <f>F14+G14-H14</f>
        <v>21901.21</v>
      </c>
      <c r="J14" s="161"/>
      <c r="K14" s="106"/>
    </row>
    <row r="15" spans="1:11" s="26" customFormat="1" ht="30">
      <c r="A15" s="160">
        <v>6</v>
      </c>
      <c r="B15" s="417" t="s">
        <v>532</v>
      </c>
      <c r="C15" s="407" t="s">
        <v>531</v>
      </c>
      <c r="D15" s="413" t="s">
        <v>527</v>
      </c>
      <c r="E15" s="414" t="s">
        <v>529</v>
      </c>
      <c r="F15" s="415">
        <v>0</v>
      </c>
      <c r="G15" s="408">
        <v>0</v>
      </c>
      <c r="H15" s="408">
        <v>0</v>
      </c>
      <c r="I15" s="408">
        <f>F15+G15-H15</f>
        <v>0</v>
      </c>
      <c r="J15" s="161"/>
      <c r="K15" s="106"/>
    </row>
    <row r="16" spans="1:11" s="26" customFormat="1">
      <c r="A16" s="160">
        <v>7</v>
      </c>
      <c r="B16" s="405"/>
      <c r="C16" s="406"/>
      <c r="D16" s="161"/>
      <c r="E16" s="406"/>
      <c r="F16" s="161"/>
      <c r="G16" s="161"/>
      <c r="H16" s="161"/>
      <c r="I16" s="161"/>
      <c r="J16" s="161"/>
      <c r="K16" s="106"/>
    </row>
    <row r="17" spans="1:11" s="26" customFormat="1" ht="15.75">
      <c r="A17" s="160">
        <v>8</v>
      </c>
      <c r="B17" s="62"/>
      <c r="C17" s="159"/>
      <c r="D17" s="407"/>
      <c r="E17" s="157"/>
      <c r="F17" s="408"/>
      <c r="G17" s="408"/>
      <c r="H17" s="408"/>
      <c r="I17" s="408"/>
      <c r="J17" s="408"/>
      <c r="K17" s="106"/>
    </row>
    <row r="18" spans="1:11">
      <c r="A18" s="105"/>
      <c r="B18" s="105"/>
      <c r="C18" s="105"/>
      <c r="D18" s="105"/>
      <c r="E18" s="105"/>
      <c r="F18" s="105"/>
      <c r="G18" s="105"/>
      <c r="H18" s="105"/>
      <c r="I18" s="105"/>
      <c r="J18" s="105"/>
    </row>
    <row r="19" spans="1:11">
      <c r="A19" s="105"/>
      <c r="B19" s="105"/>
      <c r="C19" s="105"/>
      <c r="D19" s="105"/>
      <c r="E19" s="105"/>
      <c r="F19" s="105"/>
      <c r="G19" s="105"/>
      <c r="H19" s="105"/>
      <c r="I19" s="105"/>
      <c r="J19" s="105"/>
    </row>
    <row r="20" spans="1:11">
      <c r="A20" s="105"/>
      <c r="B20" s="105"/>
      <c r="C20" s="105"/>
      <c r="D20" s="105"/>
      <c r="E20" s="105"/>
      <c r="F20" s="105"/>
      <c r="G20" s="105"/>
      <c r="H20" s="105"/>
      <c r="I20" s="105"/>
      <c r="J20" s="105"/>
    </row>
    <row r="21" spans="1:11">
      <c r="A21" s="105"/>
      <c r="B21" s="105"/>
      <c r="C21" s="105"/>
      <c r="D21" s="105"/>
      <c r="E21" s="105"/>
      <c r="F21" s="105"/>
      <c r="G21" s="105"/>
      <c r="H21" s="105"/>
      <c r="I21" s="105"/>
      <c r="J21" s="105"/>
    </row>
    <row r="22" spans="1:11">
      <c r="A22" s="105"/>
      <c r="B22" s="235" t="s">
        <v>107</v>
      </c>
      <c r="C22" s="105"/>
      <c r="D22" s="105"/>
      <c r="E22" s="105"/>
      <c r="F22" s="236"/>
      <c r="G22" s="105"/>
      <c r="H22" s="105"/>
      <c r="I22" s="105"/>
      <c r="J22" s="105"/>
    </row>
    <row r="23" spans="1:11">
      <c r="A23" s="105"/>
      <c r="B23" s="105"/>
      <c r="C23" s="105"/>
      <c r="D23" s="105"/>
      <c r="E23" s="105"/>
      <c r="F23" s="102"/>
      <c r="G23" s="102"/>
      <c r="H23" s="102"/>
      <c r="I23" s="102"/>
      <c r="J23" s="102"/>
    </row>
    <row r="24" spans="1:11">
      <c r="A24" s="105"/>
      <c r="B24" s="105"/>
      <c r="C24" s="286"/>
      <c r="D24" s="105"/>
      <c r="E24" s="105"/>
      <c r="F24" s="286"/>
      <c r="G24" s="287"/>
      <c r="H24" s="287"/>
      <c r="I24" s="102"/>
      <c r="J24" s="102"/>
    </row>
    <row r="25" spans="1:11">
      <c r="A25" s="102"/>
      <c r="B25" s="105"/>
      <c r="C25" s="237" t="s">
        <v>268</v>
      </c>
      <c r="D25" s="237"/>
      <c r="E25" s="105"/>
      <c r="F25" s="105" t="s">
        <v>273</v>
      </c>
      <c r="G25" s="102"/>
      <c r="H25" s="102"/>
      <c r="I25" s="102"/>
      <c r="J25" s="102"/>
    </row>
    <row r="26" spans="1:11">
      <c r="A26" s="102"/>
      <c r="B26" s="105"/>
      <c r="C26" s="238" t="s">
        <v>139</v>
      </c>
      <c r="D26" s="105"/>
      <c r="E26" s="105"/>
      <c r="F26" s="105" t="s">
        <v>269</v>
      </c>
      <c r="G26" s="102"/>
      <c r="H26" s="102"/>
      <c r="I26" s="102"/>
      <c r="J26" s="102"/>
    </row>
    <row r="27" spans="1:11" customFormat="1">
      <c r="A27" s="102"/>
      <c r="B27" s="105"/>
      <c r="C27" s="105"/>
      <c r="D27" s="238"/>
      <c r="E27" s="102"/>
      <c r="F27" s="102"/>
      <c r="G27" s="102"/>
      <c r="H27" s="102"/>
      <c r="I27" s="102"/>
      <c r="J27" s="102"/>
    </row>
    <row r="28" spans="1:11" customFormat="1" ht="12.75">
      <c r="A28" s="102"/>
      <c r="B28" s="102"/>
      <c r="C28" s="102"/>
      <c r="D28" s="102"/>
      <c r="E28" s="102"/>
      <c r="F28" s="102"/>
      <c r="G28" s="102"/>
      <c r="H28" s="102"/>
      <c r="I28" s="102"/>
      <c r="J28" s="102"/>
    </row>
    <row r="29" spans="1:11" customFormat="1" ht="12.75"/>
    <row r="30" spans="1:11" customFormat="1" ht="12.75"/>
    <row r="31" spans="1:11" customFormat="1" ht="12.75"/>
    <row r="32" spans="1:11" customFormat="1" ht="12.75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7 B10:B15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7 E10:E15"/>
    <dataValidation allowBlank="1" showInputMessage="1" showErrorMessage="1" prompt="თვე/დღე/წელი" sqref="J17"/>
  </dataValidations>
  <printOptions gridLines="1"/>
  <pageMargins left="0.23622047244094491" right="0.23622047244094491" top="0.74803149606299213" bottom="0.74803149606299213" header="0.31496062992125984" footer="0.31496062992125984"/>
  <pageSetup paperSize="9" scale="90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"/>
  <sheetViews>
    <sheetView view="pageBreakPreview" topLeftCell="A19" zoomScale="80" zoomScaleNormal="100" zoomScaleSheetLayoutView="80" workbookViewId="0">
      <selection activeCell="E27" sqref="E27"/>
    </sheetView>
  </sheetViews>
  <sheetFormatPr defaultRowHeight="15"/>
  <cols>
    <col min="1" max="1" width="12" style="186" customWidth="1"/>
    <col min="2" max="2" width="13.28515625" style="186" customWidth="1"/>
    <col min="3" max="3" width="21.42578125" style="186" customWidth="1"/>
    <col min="4" max="4" width="17.85546875" style="186" customWidth="1"/>
    <col min="5" max="5" width="12.7109375" style="186" customWidth="1"/>
    <col min="6" max="6" width="36.85546875" style="186" customWidth="1"/>
    <col min="7" max="7" width="22.28515625" style="186" customWidth="1"/>
    <col min="8" max="8" width="0.5703125" style="186" customWidth="1"/>
    <col min="9" max="16384" width="9.140625" style="186"/>
  </cols>
  <sheetData>
    <row r="1" spans="1:8">
      <c r="A1" s="75" t="s">
        <v>370</v>
      </c>
      <c r="B1" s="77"/>
      <c r="C1" s="77"/>
      <c r="D1" s="77"/>
      <c r="E1" s="77"/>
      <c r="F1" s="77"/>
      <c r="G1" s="166" t="s">
        <v>109</v>
      </c>
      <c r="H1" s="167"/>
    </row>
    <row r="2" spans="1:8">
      <c r="A2" s="77" t="s">
        <v>140</v>
      </c>
      <c r="B2" s="77"/>
      <c r="C2" s="77"/>
      <c r="D2" s="77"/>
      <c r="E2" s="77"/>
      <c r="F2" s="77"/>
      <c r="G2" s="572" t="s">
        <v>999</v>
      </c>
      <c r="H2" s="573"/>
    </row>
    <row r="3" spans="1:8">
      <c r="A3" s="77"/>
      <c r="B3" s="77"/>
      <c r="C3" s="77"/>
      <c r="D3" s="77"/>
      <c r="E3" s="77"/>
      <c r="F3" s="77"/>
      <c r="G3" s="103"/>
      <c r="H3" s="167"/>
    </row>
    <row r="4" spans="1:8">
      <c r="A4" s="78" t="str">
        <f>'[3]ფორმა N2'!A4</f>
        <v>ანგარიშვალდებული პირის დასახელება:</v>
      </c>
      <c r="B4" s="77"/>
      <c r="C4" s="77"/>
      <c r="D4" s="77"/>
      <c r="E4" s="77"/>
      <c r="F4" s="77"/>
      <c r="G4" s="77"/>
      <c r="H4" s="105"/>
    </row>
    <row r="5" spans="1:8">
      <c r="A5" s="224" t="str">
        <f>'ფორმა N1'!D4</f>
        <v>მ.პ.გ. ქართული ოცნება - დემოკრატიული საქართველო</v>
      </c>
      <c r="B5" s="224"/>
      <c r="C5" s="224"/>
      <c r="D5" s="224"/>
      <c r="E5" s="224"/>
      <c r="F5" s="224"/>
      <c r="G5" s="224"/>
      <c r="H5" s="105"/>
    </row>
    <row r="6" spans="1:8">
      <c r="A6" s="78"/>
      <c r="B6" s="77"/>
      <c r="C6" s="77"/>
      <c r="D6" s="77"/>
      <c r="E6" s="77"/>
      <c r="F6" s="77"/>
      <c r="G6" s="77"/>
      <c r="H6" s="105"/>
    </row>
    <row r="7" spans="1:8">
      <c r="A7" s="77"/>
      <c r="B7" s="77"/>
      <c r="C7" s="77"/>
      <c r="D7" s="77"/>
      <c r="E7" s="77"/>
      <c r="F7" s="77"/>
      <c r="G7" s="77"/>
      <c r="H7" s="106"/>
    </row>
    <row r="8" spans="1:8" ht="45.75" customHeight="1">
      <c r="A8" s="168" t="s">
        <v>313</v>
      </c>
      <c r="B8" s="168" t="s">
        <v>141</v>
      </c>
      <c r="C8" s="169" t="s">
        <v>368</v>
      </c>
      <c r="D8" s="169" t="s">
        <v>369</v>
      </c>
      <c r="E8" s="169" t="s">
        <v>275</v>
      </c>
      <c r="F8" s="168" t="s">
        <v>320</v>
      </c>
      <c r="G8" s="169" t="s">
        <v>314</v>
      </c>
      <c r="H8" s="106"/>
    </row>
    <row r="9" spans="1:8">
      <c r="A9" s="170" t="s">
        <v>315</v>
      </c>
      <c r="B9" s="171"/>
      <c r="C9" s="172"/>
      <c r="D9" s="173"/>
      <c r="E9" s="173"/>
      <c r="F9" s="173"/>
      <c r="G9" s="174"/>
      <c r="H9" s="106"/>
    </row>
    <row r="10" spans="1:8" ht="15.75">
      <c r="A10" s="171">
        <v>1</v>
      </c>
      <c r="B10" s="157"/>
      <c r="C10" s="175"/>
      <c r="D10" s="176"/>
      <c r="E10" s="176"/>
      <c r="F10" s="176"/>
      <c r="G10" s="177" t="str">
        <f>IF(ISBLANK(B10),"",G9+C10-D10)</f>
        <v/>
      </c>
      <c r="H10" s="106"/>
    </row>
    <row r="11" spans="1:8" ht="15.75">
      <c r="A11" s="171">
        <v>2</v>
      </c>
      <c r="B11" s="157"/>
      <c r="C11" s="175"/>
      <c r="D11" s="176"/>
      <c r="E11" s="176"/>
      <c r="F11" s="176"/>
      <c r="G11" s="177" t="str">
        <f t="shared" ref="G11:G29" si="0">IF(ISBLANK(B11),"",G10+C11-D11)</f>
        <v/>
      </c>
      <c r="H11" s="106"/>
    </row>
    <row r="12" spans="1:8" ht="15.75">
      <c r="A12" s="171">
        <v>3</v>
      </c>
      <c r="B12" s="157"/>
      <c r="C12" s="175"/>
      <c r="D12" s="176"/>
      <c r="E12" s="176"/>
      <c r="F12" s="176"/>
      <c r="G12" s="177" t="str">
        <f t="shared" si="0"/>
        <v/>
      </c>
      <c r="H12" s="106"/>
    </row>
    <row r="13" spans="1:8" ht="15.75">
      <c r="A13" s="171">
        <v>4</v>
      </c>
      <c r="B13" s="157"/>
      <c r="C13" s="175"/>
      <c r="D13" s="176"/>
      <c r="E13" s="176"/>
      <c r="F13" s="176"/>
      <c r="G13" s="177" t="str">
        <f t="shared" si="0"/>
        <v/>
      </c>
      <c r="H13" s="106"/>
    </row>
    <row r="14" spans="1:8" ht="15.75">
      <c r="A14" s="171">
        <v>5</v>
      </c>
      <c r="B14" s="157"/>
      <c r="C14" s="175"/>
      <c r="D14" s="176"/>
      <c r="E14" s="176"/>
      <c r="F14" s="176"/>
      <c r="G14" s="177" t="str">
        <f t="shared" si="0"/>
        <v/>
      </c>
      <c r="H14" s="106"/>
    </row>
    <row r="15" spans="1:8" ht="15.75">
      <c r="A15" s="171">
        <v>6</v>
      </c>
      <c r="B15" s="157"/>
      <c r="C15" s="175"/>
      <c r="D15" s="176"/>
      <c r="E15" s="176"/>
      <c r="F15" s="176"/>
      <c r="G15" s="177" t="str">
        <f t="shared" si="0"/>
        <v/>
      </c>
      <c r="H15" s="106"/>
    </row>
    <row r="16" spans="1:8" ht="15.75">
      <c r="A16" s="171">
        <v>7</v>
      </c>
      <c r="B16" s="157"/>
      <c r="C16" s="175"/>
      <c r="D16" s="176"/>
      <c r="E16" s="176"/>
      <c r="F16" s="176"/>
      <c r="G16" s="177" t="str">
        <f t="shared" si="0"/>
        <v/>
      </c>
      <c r="H16" s="106"/>
    </row>
    <row r="17" spans="1:8" ht="15.75">
      <c r="A17" s="171">
        <v>8</v>
      </c>
      <c r="B17" s="157"/>
      <c r="C17" s="175"/>
      <c r="D17" s="176"/>
      <c r="E17" s="176"/>
      <c r="F17" s="176"/>
      <c r="G17" s="177" t="str">
        <f t="shared" si="0"/>
        <v/>
      </c>
      <c r="H17" s="106"/>
    </row>
    <row r="18" spans="1:8" ht="15.75">
      <c r="A18" s="171">
        <v>9</v>
      </c>
      <c r="B18" s="157"/>
      <c r="C18" s="175"/>
      <c r="D18" s="176"/>
      <c r="E18" s="176"/>
      <c r="F18" s="176"/>
      <c r="G18" s="177" t="str">
        <f t="shared" si="0"/>
        <v/>
      </c>
      <c r="H18" s="106"/>
    </row>
    <row r="19" spans="1:8" ht="15.75">
      <c r="A19" s="171">
        <v>10</v>
      </c>
      <c r="B19" s="157"/>
      <c r="C19" s="175"/>
      <c r="D19" s="176"/>
      <c r="E19" s="176"/>
      <c r="F19" s="176"/>
      <c r="G19" s="177" t="str">
        <f t="shared" si="0"/>
        <v/>
      </c>
      <c r="H19" s="106"/>
    </row>
    <row r="20" spans="1:8" ht="15.75">
      <c r="A20" s="171">
        <v>11</v>
      </c>
      <c r="B20" s="157"/>
      <c r="C20" s="175"/>
      <c r="D20" s="176"/>
      <c r="E20" s="176"/>
      <c r="F20" s="176"/>
      <c r="G20" s="177" t="str">
        <f t="shared" si="0"/>
        <v/>
      </c>
      <c r="H20" s="106"/>
    </row>
    <row r="21" spans="1:8" ht="15.75">
      <c r="A21" s="171">
        <v>12</v>
      </c>
      <c r="B21" s="157"/>
      <c r="C21" s="175"/>
      <c r="D21" s="176"/>
      <c r="E21" s="176"/>
      <c r="F21" s="176"/>
      <c r="G21" s="177" t="str">
        <f t="shared" si="0"/>
        <v/>
      </c>
      <c r="H21" s="106"/>
    </row>
    <row r="22" spans="1:8" ht="15.75">
      <c r="A22" s="171">
        <v>13</v>
      </c>
      <c r="B22" s="157"/>
      <c r="C22" s="175"/>
      <c r="D22" s="176"/>
      <c r="E22" s="176"/>
      <c r="F22" s="176"/>
      <c r="G22" s="177" t="str">
        <f t="shared" si="0"/>
        <v/>
      </c>
      <c r="H22" s="106"/>
    </row>
    <row r="23" spans="1:8" ht="15.75">
      <c r="A23" s="171">
        <v>14</v>
      </c>
      <c r="B23" s="157"/>
      <c r="C23" s="175"/>
      <c r="D23" s="176"/>
      <c r="E23" s="176"/>
      <c r="F23" s="176"/>
      <c r="G23" s="177" t="str">
        <f t="shared" si="0"/>
        <v/>
      </c>
      <c r="H23" s="106"/>
    </row>
    <row r="24" spans="1:8" ht="15.75">
      <c r="A24" s="171">
        <v>15</v>
      </c>
      <c r="B24" s="157"/>
      <c r="C24" s="175"/>
      <c r="D24" s="176"/>
      <c r="E24" s="176"/>
      <c r="F24" s="176"/>
      <c r="G24" s="177" t="str">
        <f t="shared" si="0"/>
        <v/>
      </c>
      <c r="H24" s="106"/>
    </row>
    <row r="25" spans="1:8" ht="15.75">
      <c r="A25" s="171">
        <v>16</v>
      </c>
      <c r="B25" s="157"/>
      <c r="C25" s="175"/>
      <c r="D25" s="176"/>
      <c r="E25" s="176"/>
      <c r="F25" s="176"/>
      <c r="G25" s="177" t="str">
        <f t="shared" si="0"/>
        <v/>
      </c>
      <c r="H25" s="106"/>
    </row>
    <row r="26" spans="1:8" ht="15.75">
      <c r="A26" s="171">
        <v>17</v>
      </c>
      <c r="B26" s="157"/>
      <c r="C26" s="175"/>
      <c r="D26" s="176"/>
      <c r="E26" s="176"/>
      <c r="F26" s="176"/>
      <c r="G26" s="177" t="str">
        <f t="shared" si="0"/>
        <v/>
      </c>
      <c r="H26" s="106"/>
    </row>
    <row r="27" spans="1:8" ht="15.75">
      <c r="A27" s="171">
        <v>18</v>
      </c>
      <c r="B27" s="157"/>
      <c r="C27" s="175"/>
      <c r="D27" s="176"/>
      <c r="E27" s="176"/>
      <c r="F27" s="176"/>
      <c r="G27" s="177" t="str">
        <f t="shared" si="0"/>
        <v/>
      </c>
      <c r="H27" s="106"/>
    </row>
    <row r="28" spans="1:8" ht="15.75">
      <c r="A28" s="171">
        <v>19</v>
      </c>
      <c r="B28" s="157"/>
      <c r="C28" s="175"/>
      <c r="D28" s="176"/>
      <c r="E28" s="176"/>
      <c r="F28" s="176"/>
      <c r="G28" s="177" t="str">
        <f t="shared" si="0"/>
        <v/>
      </c>
      <c r="H28" s="106"/>
    </row>
    <row r="29" spans="1:8" ht="15.75">
      <c r="A29" s="171">
        <v>20</v>
      </c>
      <c r="B29" s="157"/>
      <c r="C29" s="175"/>
      <c r="D29" s="176"/>
      <c r="E29" s="176"/>
      <c r="F29" s="176"/>
      <c r="G29" s="177" t="str">
        <f t="shared" si="0"/>
        <v/>
      </c>
      <c r="H29" s="106"/>
    </row>
    <row r="30" spans="1:8" ht="15.75">
      <c r="A30" s="171" t="s">
        <v>278</v>
      </c>
      <c r="B30" s="157"/>
      <c r="C30" s="178"/>
      <c r="D30" s="179"/>
      <c r="E30" s="179"/>
      <c r="F30" s="179"/>
      <c r="G30" s="177" t="str">
        <f>IF(ISBLANK(B30),"",#REF!+C30-D30)</f>
        <v/>
      </c>
      <c r="H30" s="106"/>
    </row>
    <row r="31" spans="1:8">
      <c r="A31" s="180" t="s">
        <v>316</v>
      </c>
      <c r="B31" s="181"/>
      <c r="C31" s="182"/>
      <c r="D31" s="183"/>
      <c r="E31" s="183"/>
      <c r="F31" s="184"/>
      <c r="G31" s="185" t="str">
        <f>G30</f>
        <v/>
      </c>
      <c r="H31" s="106"/>
    </row>
    <row r="35" spans="1:10">
      <c r="B35" s="188" t="s">
        <v>107</v>
      </c>
      <c r="F35" s="189"/>
    </row>
    <row r="36" spans="1:10">
      <c r="F36" s="187"/>
      <c r="G36" s="187"/>
      <c r="H36" s="187"/>
      <c r="I36" s="187"/>
      <c r="J36" s="187"/>
    </row>
    <row r="37" spans="1:10">
      <c r="C37" s="190"/>
      <c r="F37" s="190"/>
      <c r="G37" s="191"/>
      <c r="H37" s="187"/>
      <c r="I37" s="187"/>
      <c r="J37" s="187"/>
    </row>
    <row r="38" spans="1:10">
      <c r="A38" s="187"/>
      <c r="C38" s="192" t="s">
        <v>268</v>
      </c>
      <c r="F38" s="193" t="s">
        <v>273</v>
      </c>
      <c r="G38" s="191"/>
      <c r="H38" s="187"/>
      <c r="I38" s="187"/>
      <c r="J38" s="187"/>
    </row>
    <row r="39" spans="1:10">
      <c r="A39" s="187"/>
      <c r="C39" s="194" t="s">
        <v>139</v>
      </c>
      <c r="F39" s="186" t="s">
        <v>269</v>
      </c>
      <c r="G39" s="187"/>
      <c r="H39" s="187"/>
      <c r="I39" s="187"/>
      <c r="J39" s="187"/>
    </row>
    <row r="40" spans="1:10" s="187" customFormat="1">
      <c r="B40" s="186"/>
    </row>
    <row r="41" spans="1:10" s="187" customFormat="1" ht="12.75"/>
    <row r="42" spans="1:10" s="187" customFormat="1" ht="12.75"/>
    <row r="43" spans="1:10" s="187" customFormat="1" ht="12.75"/>
    <row r="44" spans="1:10" s="187" customFormat="1" ht="12.75"/>
  </sheetData>
  <mergeCells count="1">
    <mergeCell ref="G2:H2"/>
  </mergeCells>
  <dataValidations count="1">
    <dataValidation allowBlank="1" showInputMessage="1" showErrorMessage="1" prompt="თვე/დღე/წელი" sqref="B10:B30"/>
  </dataValidations>
  <printOptions gridLines="1"/>
  <pageMargins left="0.7" right="0.7" top="0.75" bottom="0.75" header="0.3" footer="0.3"/>
  <pageSetup scale="67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topLeftCell="A7" zoomScale="80" zoomScaleNormal="100" zoomScaleSheetLayoutView="80" workbookViewId="0">
      <selection activeCell="P21" sqref="P21"/>
    </sheetView>
  </sheetViews>
  <sheetFormatPr defaultRowHeight="15"/>
  <cols>
    <col min="1" max="1" width="53.5703125" style="24" customWidth="1"/>
    <col min="2" max="2" width="10.7109375" style="24" customWidth="1"/>
    <col min="3" max="3" width="12.42578125" style="24" customWidth="1"/>
    <col min="4" max="4" width="10.42578125" style="24" customWidth="1"/>
    <col min="5" max="5" width="13.140625" style="24" customWidth="1"/>
    <col min="6" max="6" width="10.42578125" style="24" customWidth="1"/>
    <col min="7" max="8" width="10.5703125" style="24" customWidth="1"/>
    <col min="9" max="9" width="9.85546875" style="24" customWidth="1"/>
    <col min="10" max="10" width="12.7109375" style="24" customWidth="1"/>
    <col min="11" max="11" width="0.7109375" style="24" customWidth="1"/>
    <col min="12" max="16384" width="9.140625" style="24"/>
  </cols>
  <sheetData>
    <row r="1" spans="1:12" s="22" customFormat="1">
      <c r="A1" s="137" t="s">
        <v>304</v>
      </c>
      <c r="B1" s="138"/>
      <c r="C1" s="138"/>
      <c r="D1" s="138"/>
      <c r="E1" s="138"/>
      <c r="F1" s="79"/>
      <c r="G1" s="79"/>
      <c r="H1" s="79"/>
      <c r="I1" s="593" t="s">
        <v>109</v>
      </c>
      <c r="J1" s="593"/>
      <c r="K1" s="144"/>
    </row>
    <row r="2" spans="1:12" s="22" customFormat="1">
      <c r="A2" s="106" t="s">
        <v>140</v>
      </c>
      <c r="B2" s="138"/>
      <c r="C2" s="138"/>
      <c r="D2" s="138"/>
      <c r="E2" s="138"/>
      <c r="F2" s="139"/>
      <c r="G2" s="140"/>
      <c r="H2" s="140"/>
      <c r="I2" s="572" t="s">
        <v>999</v>
      </c>
      <c r="J2" s="573"/>
      <c r="K2" s="144"/>
    </row>
    <row r="3" spans="1:12" s="22" customFormat="1">
      <c r="A3" s="138"/>
      <c r="B3" s="138"/>
      <c r="C3" s="138"/>
      <c r="D3" s="138"/>
      <c r="E3" s="138"/>
      <c r="F3" s="139"/>
      <c r="G3" s="140"/>
      <c r="H3" s="140"/>
      <c r="I3" s="141"/>
      <c r="J3" s="76"/>
      <c r="K3" s="144"/>
    </row>
    <row r="4" spans="1:12" s="2" customFormat="1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77"/>
      <c r="F4" s="78"/>
      <c r="G4" s="78"/>
      <c r="H4" s="78"/>
      <c r="I4" s="126"/>
      <c r="J4" s="77"/>
      <c r="K4" s="106"/>
      <c r="L4" s="22"/>
    </row>
    <row r="5" spans="1:12" s="2" customFormat="1">
      <c r="A5" s="120" t="str">
        <f>'ფორმა N1'!D4</f>
        <v>მ.პ.გ. ქართული ოცნება - დემოკრატიული საქართველო</v>
      </c>
      <c r="B5" s="121"/>
      <c r="C5" s="121"/>
      <c r="D5" s="121"/>
      <c r="E5" s="121"/>
      <c r="F5" s="58"/>
      <c r="G5" s="58"/>
      <c r="H5" s="58"/>
      <c r="I5" s="132"/>
      <c r="J5" s="58"/>
      <c r="K5" s="106"/>
    </row>
    <row r="6" spans="1:12" s="22" customFormat="1" ht="13.5">
      <c r="A6" s="142"/>
      <c r="B6" s="143"/>
      <c r="C6" s="143"/>
      <c r="D6" s="138"/>
      <c r="E6" s="138"/>
      <c r="F6" s="138"/>
      <c r="G6" s="138"/>
      <c r="H6" s="138"/>
      <c r="I6" s="138"/>
      <c r="J6" s="138"/>
      <c r="K6" s="144"/>
    </row>
    <row r="7" spans="1:12" ht="45">
      <c r="A7" s="133"/>
      <c r="B7" s="595" t="s">
        <v>220</v>
      </c>
      <c r="C7" s="595"/>
      <c r="D7" s="595" t="s">
        <v>292</v>
      </c>
      <c r="E7" s="595"/>
      <c r="F7" s="595" t="s">
        <v>293</v>
      </c>
      <c r="G7" s="595"/>
      <c r="H7" s="156" t="s">
        <v>279</v>
      </c>
      <c r="I7" s="595" t="s">
        <v>223</v>
      </c>
      <c r="J7" s="595"/>
      <c r="K7" s="145"/>
    </row>
    <row r="8" spans="1:12">
      <c r="A8" s="134" t="s">
        <v>115</v>
      </c>
      <c r="B8" s="135" t="s">
        <v>222</v>
      </c>
      <c r="C8" s="136" t="s">
        <v>221</v>
      </c>
      <c r="D8" s="135" t="s">
        <v>222</v>
      </c>
      <c r="E8" s="136" t="s">
        <v>221</v>
      </c>
      <c r="F8" s="135" t="s">
        <v>222</v>
      </c>
      <c r="G8" s="136" t="s">
        <v>221</v>
      </c>
      <c r="H8" s="136" t="s">
        <v>221</v>
      </c>
      <c r="I8" s="135" t="s">
        <v>222</v>
      </c>
      <c r="J8" s="136" t="s">
        <v>221</v>
      </c>
      <c r="K8" s="145"/>
    </row>
    <row r="9" spans="1:12">
      <c r="A9" s="59" t="s">
        <v>116</v>
      </c>
      <c r="B9" s="83">
        <f>SUM(B10,B14,B17)</f>
        <v>3606</v>
      </c>
      <c r="C9" s="83">
        <f>SUM(C10,C14,C17)</f>
        <v>329432.48</v>
      </c>
      <c r="D9" s="83">
        <f t="shared" ref="D9:J9" si="0">SUM(D10,D14,D17)</f>
        <v>6</v>
      </c>
      <c r="E9" s="83">
        <f>SUM(E10,E14,E17)</f>
        <v>22520.14</v>
      </c>
      <c r="F9" s="83">
        <f t="shared" si="0"/>
        <v>0</v>
      </c>
      <c r="G9" s="83">
        <f>SUM(G10,G14,G17)</f>
        <v>0</v>
      </c>
      <c r="H9" s="83">
        <f>SUM(H10,H14,H17)</f>
        <v>0</v>
      </c>
      <c r="I9" s="83">
        <f>SUM(I10,I14,I17)</f>
        <v>3612</v>
      </c>
      <c r="J9" s="83">
        <f t="shared" si="0"/>
        <v>351952.62</v>
      </c>
      <c r="K9" s="145"/>
    </row>
    <row r="10" spans="1:12">
      <c r="A10" s="60" t="s">
        <v>117</v>
      </c>
      <c r="B10" s="133">
        <f>SUM(B11:B13)</f>
        <v>0</v>
      </c>
      <c r="C10" s="133">
        <f>SUM(C11:C13)</f>
        <v>0</v>
      </c>
      <c r="D10" s="133">
        <f t="shared" ref="D10:J10" si="1">SUM(D11:D13)</f>
        <v>0</v>
      </c>
      <c r="E10" s="133">
        <f>SUM(E11:E13)</f>
        <v>0</v>
      </c>
      <c r="F10" s="133">
        <f t="shared" si="1"/>
        <v>0</v>
      </c>
      <c r="G10" s="133">
        <f>SUM(G11:G13)</f>
        <v>0</v>
      </c>
      <c r="H10" s="133">
        <f>SUM(H11:H13)</f>
        <v>0</v>
      </c>
      <c r="I10" s="133">
        <f>SUM(I11:I13)</f>
        <v>0</v>
      </c>
      <c r="J10" s="133">
        <f t="shared" si="1"/>
        <v>0</v>
      </c>
      <c r="K10" s="145"/>
    </row>
    <row r="11" spans="1:12">
      <c r="A11" s="60" t="s">
        <v>118</v>
      </c>
      <c r="B11" s="25"/>
      <c r="C11" s="25"/>
      <c r="D11" s="25"/>
      <c r="E11" s="25"/>
      <c r="F11" s="25"/>
      <c r="G11" s="25"/>
      <c r="H11" s="25"/>
      <c r="I11" s="25"/>
      <c r="J11" s="25"/>
      <c r="K11" s="145"/>
    </row>
    <row r="12" spans="1:12">
      <c r="A12" s="60" t="s">
        <v>119</v>
      </c>
      <c r="B12" s="25"/>
      <c r="C12" s="25"/>
      <c r="D12" s="25"/>
      <c r="E12" s="25"/>
      <c r="F12" s="25"/>
      <c r="G12" s="25"/>
      <c r="H12" s="25"/>
      <c r="I12" s="25"/>
      <c r="J12" s="25"/>
      <c r="K12" s="145"/>
    </row>
    <row r="13" spans="1:12">
      <c r="A13" s="60" t="s">
        <v>120</v>
      </c>
      <c r="B13" s="25"/>
      <c r="C13" s="25"/>
      <c r="D13" s="25"/>
      <c r="E13" s="25"/>
      <c r="F13" s="25"/>
      <c r="G13" s="25"/>
      <c r="H13" s="25"/>
      <c r="I13" s="25"/>
      <c r="J13" s="25"/>
      <c r="K13" s="145"/>
    </row>
    <row r="14" spans="1:12">
      <c r="A14" s="60" t="s">
        <v>121</v>
      </c>
      <c r="B14" s="133">
        <f>SUM(B15:B16)</f>
        <v>3605</v>
      </c>
      <c r="C14" s="133">
        <f>SUM(C15:C16)</f>
        <v>328962.32</v>
      </c>
      <c r="D14" s="133">
        <f t="shared" ref="D14:J14" si="2">SUM(D15:D16)</f>
        <v>6</v>
      </c>
      <c r="E14" s="133">
        <f>SUM(E15:E16)</f>
        <v>22520.14</v>
      </c>
      <c r="F14" s="133">
        <f t="shared" si="2"/>
        <v>0</v>
      </c>
      <c r="G14" s="133">
        <f>SUM(G15:G16)</f>
        <v>0</v>
      </c>
      <c r="H14" s="133">
        <f>SUM(H15:H16)</f>
        <v>0</v>
      </c>
      <c r="I14" s="133">
        <f>SUM(I15:I16)</f>
        <v>3611</v>
      </c>
      <c r="J14" s="133">
        <f t="shared" si="2"/>
        <v>351482.46</v>
      </c>
      <c r="K14" s="145"/>
    </row>
    <row r="15" spans="1:12">
      <c r="A15" s="60" t="s">
        <v>122</v>
      </c>
      <c r="B15" s="25">
        <v>11</v>
      </c>
      <c r="C15" s="418">
        <v>225663.32</v>
      </c>
      <c r="D15" s="25"/>
      <c r="E15" s="25"/>
      <c r="F15" s="25"/>
      <c r="G15" s="25"/>
      <c r="H15" s="25"/>
      <c r="I15" s="25">
        <f>B15+D15-F15</f>
        <v>11</v>
      </c>
      <c r="J15" s="418">
        <f>C15+E15-G15-H15</f>
        <v>225663.32</v>
      </c>
      <c r="K15" s="145"/>
    </row>
    <row r="16" spans="1:12">
      <c r="A16" s="60" t="s">
        <v>123</v>
      </c>
      <c r="B16" s="25">
        <v>3594</v>
      </c>
      <c r="C16" s="418">
        <v>103299</v>
      </c>
      <c r="D16" s="25">
        <v>6</v>
      </c>
      <c r="E16" s="25">
        <v>22520.14</v>
      </c>
      <c r="F16" s="25"/>
      <c r="G16" s="25"/>
      <c r="H16" s="25"/>
      <c r="I16" s="25">
        <f>B16+D16-F16</f>
        <v>3600</v>
      </c>
      <c r="J16" s="418">
        <f>C16+E16-G16-H16</f>
        <v>125819.14</v>
      </c>
      <c r="K16" s="145"/>
    </row>
    <row r="17" spans="1:11">
      <c r="A17" s="60" t="s">
        <v>124</v>
      </c>
      <c r="B17" s="133">
        <f>SUM(B18:B19,B22,B23)</f>
        <v>1</v>
      </c>
      <c r="C17" s="133">
        <f>SUM(C18:C19,C22,C23)</f>
        <v>470.16</v>
      </c>
      <c r="D17" s="133">
        <f t="shared" ref="D17:J17" si="3">SUM(D18:D19,D22,D23)</f>
        <v>0</v>
      </c>
      <c r="E17" s="133">
        <f>SUM(E18:E19,E22,E23)</f>
        <v>0</v>
      </c>
      <c r="F17" s="133">
        <f t="shared" si="3"/>
        <v>0</v>
      </c>
      <c r="G17" s="133">
        <f>SUM(G18:G19,G22,G23)</f>
        <v>0</v>
      </c>
      <c r="H17" s="133">
        <f>SUM(H18:H19,H22,H23)</f>
        <v>0</v>
      </c>
      <c r="I17" s="133">
        <f>SUM(I18:I19,I22,I23)</f>
        <v>1</v>
      </c>
      <c r="J17" s="133">
        <f t="shared" si="3"/>
        <v>470.16</v>
      </c>
      <c r="K17" s="145"/>
    </row>
    <row r="18" spans="1:11">
      <c r="A18" s="60" t="s">
        <v>125</v>
      </c>
      <c r="B18" s="25"/>
      <c r="C18" s="25"/>
      <c r="D18" s="25"/>
      <c r="E18" s="25"/>
      <c r="F18" s="25"/>
      <c r="G18" s="25"/>
      <c r="H18" s="25"/>
      <c r="I18" s="25"/>
      <c r="J18" s="25"/>
      <c r="K18" s="145"/>
    </row>
    <row r="19" spans="1:11">
      <c r="A19" s="60" t="s">
        <v>126</v>
      </c>
      <c r="B19" s="133">
        <f>SUM(B20:B21)</f>
        <v>1</v>
      </c>
      <c r="C19" s="133">
        <f>SUM(C20:C21)</f>
        <v>470.16</v>
      </c>
      <c r="D19" s="133">
        <f t="shared" ref="D19:J19" si="4">SUM(D20:D21)</f>
        <v>0</v>
      </c>
      <c r="E19" s="133">
        <f>SUM(E20:E21)</f>
        <v>0</v>
      </c>
      <c r="F19" s="133">
        <f t="shared" si="4"/>
        <v>0</v>
      </c>
      <c r="G19" s="133">
        <f>SUM(G20:G21)</f>
        <v>0</v>
      </c>
      <c r="H19" s="133">
        <f>SUM(H20:H21)</f>
        <v>0</v>
      </c>
      <c r="I19" s="133">
        <f>SUM(I20:I21)</f>
        <v>1</v>
      </c>
      <c r="J19" s="133">
        <f t="shared" si="4"/>
        <v>470.16</v>
      </c>
      <c r="K19" s="145"/>
    </row>
    <row r="20" spans="1:11">
      <c r="A20" s="60" t="s">
        <v>127</v>
      </c>
      <c r="B20" s="25"/>
      <c r="C20" s="25"/>
      <c r="D20" s="25"/>
      <c r="E20" s="25"/>
      <c r="F20" s="25"/>
      <c r="G20" s="25"/>
      <c r="H20" s="25"/>
      <c r="I20" s="25"/>
      <c r="J20" s="25"/>
      <c r="K20" s="145"/>
    </row>
    <row r="21" spans="1:11">
      <c r="A21" s="60" t="s">
        <v>128</v>
      </c>
      <c r="B21" s="25">
        <v>1</v>
      </c>
      <c r="C21" s="418">
        <v>470.16</v>
      </c>
      <c r="D21" s="25"/>
      <c r="E21" s="25"/>
      <c r="F21" s="25"/>
      <c r="G21" s="25"/>
      <c r="H21" s="25"/>
      <c r="I21" s="25">
        <f>B21+D21-F21</f>
        <v>1</v>
      </c>
      <c r="J21" s="418">
        <f>C21+E21-G21-H21</f>
        <v>470.16</v>
      </c>
      <c r="K21" s="145"/>
    </row>
    <row r="22" spans="1:11">
      <c r="A22" s="60" t="s">
        <v>129</v>
      </c>
      <c r="B22" s="25"/>
      <c r="C22" s="25"/>
      <c r="D22" s="25"/>
      <c r="E22" s="25"/>
      <c r="F22" s="25"/>
      <c r="G22" s="25"/>
      <c r="H22" s="25"/>
      <c r="I22" s="25"/>
      <c r="J22" s="25"/>
      <c r="K22" s="145"/>
    </row>
    <row r="23" spans="1:11">
      <c r="A23" s="60" t="s">
        <v>130</v>
      </c>
      <c r="B23" s="25"/>
      <c r="C23" s="25"/>
      <c r="D23" s="25"/>
      <c r="E23" s="25"/>
      <c r="F23" s="25"/>
      <c r="G23" s="25"/>
      <c r="H23" s="25"/>
      <c r="I23" s="25"/>
      <c r="J23" s="25"/>
      <c r="K23" s="145"/>
    </row>
    <row r="24" spans="1:11">
      <c r="A24" s="59" t="s">
        <v>131</v>
      </c>
      <c r="B24" s="83">
        <f>SUM(B25:B31)</f>
        <v>329650</v>
      </c>
      <c r="C24" s="83">
        <f t="shared" ref="C24:J24" si="5">SUM(C25:C31)</f>
        <v>522036.99</v>
      </c>
      <c r="D24" s="83">
        <f t="shared" si="5"/>
        <v>232486</v>
      </c>
      <c r="E24" s="83">
        <f t="shared" si="5"/>
        <v>272348.15000000002</v>
      </c>
      <c r="F24" s="83">
        <f t="shared" si="5"/>
        <v>91240</v>
      </c>
      <c r="G24" s="83">
        <f t="shared" si="5"/>
        <v>132424.21</v>
      </c>
      <c r="H24" s="83">
        <f t="shared" si="5"/>
        <v>0</v>
      </c>
      <c r="I24" s="83">
        <f t="shared" si="5"/>
        <v>470896</v>
      </c>
      <c r="J24" s="83">
        <f t="shared" si="5"/>
        <v>661960.93000000005</v>
      </c>
      <c r="K24" s="145"/>
    </row>
    <row r="25" spans="1:11">
      <c r="A25" s="60" t="s">
        <v>258</v>
      </c>
      <c r="B25" s="25"/>
      <c r="C25" s="25"/>
      <c r="D25" s="25"/>
      <c r="E25" s="25"/>
      <c r="F25" s="25"/>
      <c r="G25" s="25"/>
      <c r="H25" s="25"/>
      <c r="I25" s="25"/>
      <c r="J25" s="25"/>
      <c r="K25" s="145"/>
    </row>
    <row r="26" spans="1:11">
      <c r="A26" s="60" t="s">
        <v>259</v>
      </c>
      <c r="B26" s="25"/>
      <c r="C26" s="25"/>
      <c r="D26" s="25"/>
      <c r="E26" s="25"/>
      <c r="F26" s="25"/>
      <c r="G26" s="25"/>
      <c r="H26" s="25"/>
      <c r="I26" s="25"/>
      <c r="J26" s="25"/>
      <c r="K26" s="145"/>
    </row>
    <row r="27" spans="1:11">
      <c r="A27" s="60" t="s">
        <v>260</v>
      </c>
      <c r="B27" s="25"/>
      <c r="C27" s="25"/>
      <c r="D27" s="25"/>
      <c r="E27" s="25"/>
      <c r="F27" s="25"/>
      <c r="G27" s="25"/>
      <c r="H27" s="25"/>
      <c r="I27" s="25"/>
      <c r="J27" s="25"/>
      <c r="K27" s="145"/>
    </row>
    <row r="28" spans="1:11">
      <c r="A28" s="60" t="s">
        <v>261</v>
      </c>
      <c r="B28" s="25"/>
      <c r="C28" s="25"/>
      <c r="D28" s="25"/>
      <c r="E28" s="25"/>
      <c r="F28" s="25"/>
      <c r="G28" s="25"/>
      <c r="H28" s="25"/>
      <c r="I28" s="25"/>
      <c r="J28" s="25"/>
      <c r="K28" s="145"/>
    </row>
    <row r="29" spans="1:11">
      <c r="A29" s="60" t="s">
        <v>262</v>
      </c>
      <c r="B29" s="25"/>
      <c r="C29" s="25"/>
      <c r="D29" s="25"/>
      <c r="E29" s="25"/>
      <c r="F29" s="25"/>
      <c r="G29" s="25"/>
      <c r="H29" s="25"/>
      <c r="I29" s="25"/>
      <c r="J29" s="25"/>
      <c r="K29" s="145"/>
    </row>
    <row r="30" spans="1:11">
      <c r="A30" s="60" t="s">
        <v>263</v>
      </c>
      <c r="B30" s="25"/>
      <c r="C30" s="25"/>
      <c r="D30" s="25"/>
      <c r="E30" s="25"/>
      <c r="F30" s="25"/>
      <c r="G30" s="25"/>
      <c r="H30" s="25"/>
      <c r="I30" s="25"/>
      <c r="J30" s="25"/>
      <c r="K30" s="145"/>
    </row>
    <row r="31" spans="1:11">
      <c r="A31" s="60" t="s">
        <v>264</v>
      </c>
      <c r="B31" s="25">
        <v>329650</v>
      </c>
      <c r="C31" s="25">
        <v>522036.99</v>
      </c>
      <c r="D31" s="25">
        <v>232486</v>
      </c>
      <c r="E31" s="25">
        <v>272348.15000000002</v>
      </c>
      <c r="F31" s="25">
        <f>3530+87710</f>
        <v>91240</v>
      </c>
      <c r="G31" s="25">
        <f>5956.51+126467.7</f>
        <v>132424.21</v>
      </c>
      <c r="H31" s="25"/>
      <c r="I31" s="25">
        <f>B31+D31-F31</f>
        <v>470896</v>
      </c>
      <c r="J31" s="25">
        <f>C31+E31-G31-H31</f>
        <v>661960.93000000005</v>
      </c>
      <c r="K31" s="145"/>
    </row>
    <row r="32" spans="1:11">
      <c r="A32" s="59" t="s">
        <v>132</v>
      </c>
      <c r="B32" s="83">
        <f>SUM(B33:B35)</f>
        <v>0</v>
      </c>
      <c r="C32" s="83">
        <f>SUM(C33:C35)</f>
        <v>0</v>
      </c>
      <c r="D32" s="83">
        <f t="shared" ref="D32:J32" si="6">SUM(D33:D35)</f>
        <v>0</v>
      </c>
      <c r="E32" s="83">
        <f>SUM(E33:E35)</f>
        <v>0</v>
      </c>
      <c r="F32" s="83">
        <f t="shared" si="6"/>
        <v>0</v>
      </c>
      <c r="G32" s="83">
        <f>SUM(G33:G35)</f>
        <v>0</v>
      </c>
      <c r="H32" s="83">
        <f>SUM(H33:H35)</f>
        <v>0</v>
      </c>
      <c r="I32" s="83">
        <f>SUM(I33:I35)</f>
        <v>0</v>
      </c>
      <c r="J32" s="83">
        <f t="shared" si="6"/>
        <v>0</v>
      </c>
      <c r="K32" s="145"/>
    </row>
    <row r="33" spans="1:11">
      <c r="A33" s="60" t="s">
        <v>265</v>
      </c>
      <c r="B33" s="25"/>
      <c r="C33" s="25"/>
      <c r="D33" s="25"/>
      <c r="E33" s="25"/>
      <c r="F33" s="25"/>
      <c r="G33" s="25"/>
      <c r="H33" s="25"/>
      <c r="I33" s="25"/>
      <c r="J33" s="25"/>
      <c r="K33" s="145"/>
    </row>
    <row r="34" spans="1:11">
      <c r="A34" s="60" t="s">
        <v>266</v>
      </c>
      <c r="B34" s="25"/>
      <c r="C34" s="25"/>
      <c r="D34" s="25"/>
      <c r="E34" s="25"/>
      <c r="F34" s="25"/>
      <c r="G34" s="25"/>
      <c r="H34" s="25"/>
      <c r="I34" s="25"/>
      <c r="J34" s="25"/>
      <c r="K34" s="145"/>
    </row>
    <row r="35" spans="1:11">
      <c r="A35" s="60" t="s">
        <v>267</v>
      </c>
      <c r="B35" s="25">
        <v>0</v>
      </c>
      <c r="C35" s="418">
        <v>0</v>
      </c>
      <c r="D35" s="25"/>
      <c r="E35" s="25"/>
      <c r="F35" s="25"/>
      <c r="G35" s="25"/>
      <c r="H35" s="25"/>
      <c r="I35" s="25">
        <f>B35+D35-F35</f>
        <v>0</v>
      </c>
      <c r="J35" s="418">
        <f>C35+E35-G35-H35</f>
        <v>0</v>
      </c>
      <c r="K35" s="145"/>
    </row>
    <row r="36" spans="1:11">
      <c r="A36" s="59" t="s">
        <v>133</v>
      </c>
      <c r="B36" s="83">
        <f t="shared" ref="B36:J36" si="7">SUM(B37:B39,B42)</f>
        <v>0</v>
      </c>
      <c r="C36" s="83">
        <f t="shared" si="7"/>
        <v>0</v>
      </c>
      <c r="D36" s="83">
        <f t="shared" si="7"/>
        <v>0</v>
      </c>
      <c r="E36" s="83">
        <f t="shared" si="7"/>
        <v>0</v>
      </c>
      <c r="F36" s="83">
        <f t="shared" si="7"/>
        <v>0</v>
      </c>
      <c r="G36" s="83">
        <f t="shared" si="7"/>
        <v>0</v>
      </c>
      <c r="H36" s="83">
        <f t="shared" si="7"/>
        <v>0</v>
      </c>
      <c r="I36" s="83">
        <f t="shared" si="7"/>
        <v>0</v>
      </c>
      <c r="J36" s="83">
        <f t="shared" si="7"/>
        <v>0</v>
      </c>
      <c r="K36" s="145"/>
    </row>
    <row r="37" spans="1:11">
      <c r="A37" s="60" t="s">
        <v>134</v>
      </c>
      <c r="B37" s="25"/>
      <c r="C37" s="25"/>
      <c r="D37" s="25"/>
      <c r="E37" s="25"/>
      <c r="F37" s="25"/>
      <c r="G37" s="25"/>
      <c r="H37" s="25"/>
      <c r="I37" s="25"/>
      <c r="J37" s="25"/>
      <c r="K37" s="145"/>
    </row>
    <row r="38" spans="1:11">
      <c r="A38" s="60" t="s">
        <v>135</v>
      </c>
      <c r="B38" s="25"/>
      <c r="C38" s="25"/>
      <c r="D38" s="25"/>
      <c r="E38" s="25"/>
      <c r="F38" s="25"/>
      <c r="G38" s="25"/>
      <c r="H38" s="25"/>
      <c r="I38" s="25"/>
      <c r="J38" s="25"/>
      <c r="K38" s="145"/>
    </row>
    <row r="39" spans="1:11">
      <c r="A39" s="60" t="s">
        <v>136</v>
      </c>
      <c r="B39" s="133">
        <f t="shared" ref="B39:J39" si="8">SUM(B40:B41)</f>
        <v>0</v>
      </c>
      <c r="C39" s="133">
        <f t="shared" si="8"/>
        <v>0</v>
      </c>
      <c r="D39" s="133">
        <f t="shared" si="8"/>
        <v>0</v>
      </c>
      <c r="E39" s="133">
        <f t="shared" si="8"/>
        <v>0</v>
      </c>
      <c r="F39" s="133">
        <f t="shared" si="8"/>
        <v>0</v>
      </c>
      <c r="G39" s="133">
        <f t="shared" si="8"/>
        <v>0</v>
      </c>
      <c r="H39" s="133">
        <f t="shared" si="8"/>
        <v>0</v>
      </c>
      <c r="I39" s="133">
        <f t="shared" si="8"/>
        <v>0</v>
      </c>
      <c r="J39" s="133">
        <f t="shared" si="8"/>
        <v>0</v>
      </c>
      <c r="K39" s="145"/>
    </row>
    <row r="40" spans="1:11" ht="30">
      <c r="A40" s="60" t="s">
        <v>438</v>
      </c>
      <c r="B40" s="25"/>
      <c r="C40" s="25"/>
      <c r="D40" s="25"/>
      <c r="E40" s="25"/>
      <c r="F40" s="25"/>
      <c r="G40" s="25"/>
      <c r="H40" s="25"/>
      <c r="I40" s="25"/>
      <c r="J40" s="25"/>
      <c r="K40" s="145"/>
    </row>
    <row r="41" spans="1:11">
      <c r="A41" s="60" t="s">
        <v>137</v>
      </c>
      <c r="B41" s="25"/>
      <c r="C41" s="25"/>
      <c r="D41" s="25"/>
      <c r="E41" s="25"/>
      <c r="F41" s="25"/>
      <c r="G41" s="25"/>
      <c r="H41" s="25"/>
      <c r="I41" s="25"/>
      <c r="J41" s="25"/>
      <c r="K41" s="145"/>
    </row>
    <row r="42" spans="1:11">
      <c r="A42" s="60" t="s">
        <v>138</v>
      </c>
      <c r="B42" s="25"/>
      <c r="C42" s="25"/>
      <c r="D42" s="25"/>
      <c r="E42" s="25"/>
      <c r="F42" s="25"/>
      <c r="G42" s="25"/>
      <c r="H42" s="25"/>
      <c r="I42" s="25"/>
      <c r="J42" s="25"/>
      <c r="K42" s="145"/>
    </row>
    <row r="43" spans="1:11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spans="1:11" s="22" customFormat="1" ht="12.75"/>
    <row r="45" spans="1:11" s="22" customFormat="1">
      <c r="A45" s="24"/>
    </row>
    <row r="46" spans="1:11" s="2" customFormat="1">
      <c r="A46" s="72" t="s">
        <v>107</v>
      </c>
      <c r="D46" s="5"/>
    </row>
    <row r="47" spans="1:11" s="2" customFormat="1">
      <c r="D47"/>
      <c r="E47"/>
      <c r="F47"/>
      <c r="G47"/>
      <c r="I47"/>
    </row>
    <row r="48" spans="1:11" s="2" customFormat="1">
      <c r="B48" s="71"/>
      <c r="C48" s="71"/>
      <c r="F48" s="71"/>
      <c r="G48" s="74"/>
      <c r="H48" s="71"/>
      <c r="I48"/>
      <c r="J48"/>
    </row>
    <row r="49" spans="1:10" s="2" customFormat="1">
      <c r="B49" s="70" t="s">
        <v>268</v>
      </c>
      <c r="F49" s="12" t="s">
        <v>273</v>
      </c>
      <c r="G49" s="73"/>
      <c r="I49"/>
      <c r="J49"/>
    </row>
    <row r="50" spans="1:10" s="2" customFormat="1">
      <c r="B50" s="66" t="s">
        <v>139</v>
      </c>
      <c r="F50" s="2" t="s">
        <v>269</v>
      </c>
      <c r="G50"/>
      <c r="I50"/>
      <c r="J50"/>
    </row>
    <row r="51" spans="1:10" customFormat="1">
      <c r="A51" s="2"/>
      <c r="B51" s="24"/>
      <c r="H51" s="24"/>
    </row>
    <row r="52" spans="1:10" s="2" customFormat="1">
      <c r="A52" s="11"/>
      <c r="B52" s="11"/>
      <c r="C52" s="11"/>
    </row>
    <row r="53" spans="1:10">
      <c r="A53" s="23"/>
      <c r="B53" s="23"/>
      <c r="C53" s="23"/>
      <c r="D53" s="23"/>
      <c r="E53" s="23"/>
      <c r="F53" s="23"/>
      <c r="G53" s="23"/>
      <c r="H53" s="23"/>
      <c r="I53" s="23"/>
      <c r="J53" s="23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L35"/>
  <sheetViews>
    <sheetView showGridLines="0" view="pageBreakPreview" zoomScale="80" zoomScaleNormal="100" zoomScaleSheetLayoutView="80" workbookViewId="0">
      <selection activeCell="H2" sqref="H2:I2"/>
    </sheetView>
  </sheetViews>
  <sheetFormatPr defaultRowHeight="15"/>
  <cols>
    <col min="1" max="1" width="4.7109375" style="24" customWidth="1"/>
    <col min="2" max="2" width="24.28515625" style="24" customWidth="1"/>
    <col min="3" max="3" width="25.28515625" style="24" customWidth="1"/>
    <col min="4" max="4" width="20" style="24" customWidth="1"/>
    <col min="5" max="5" width="14.140625" style="22" customWidth="1"/>
    <col min="6" max="6" width="23.7109375" style="22" customWidth="1"/>
    <col min="7" max="7" width="19" style="22" customWidth="1"/>
    <col min="8" max="8" width="28" style="22" customWidth="1"/>
    <col min="9" max="9" width="1" style="22" customWidth="1"/>
    <col min="10" max="10" width="9.85546875" style="64" customWidth="1"/>
    <col min="11" max="11" width="12.7109375" style="64" customWidth="1"/>
    <col min="12" max="12" width="9.140625" style="65"/>
    <col min="13" max="16384" width="9.140625" style="24"/>
  </cols>
  <sheetData>
    <row r="1" spans="1:12" s="22" customFormat="1">
      <c r="A1" s="137" t="s">
        <v>305</v>
      </c>
      <c r="B1" s="138"/>
      <c r="C1" s="138"/>
      <c r="D1" s="138"/>
      <c r="E1" s="138"/>
      <c r="F1" s="138"/>
      <c r="G1" s="144"/>
      <c r="H1" s="101" t="s">
        <v>198</v>
      </c>
      <c r="I1" s="144"/>
      <c r="J1" s="67"/>
      <c r="K1" s="67"/>
      <c r="L1" s="67"/>
    </row>
    <row r="2" spans="1:12" s="22" customFormat="1">
      <c r="A2" s="106" t="s">
        <v>140</v>
      </c>
      <c r="B2" s="138"/>
      <c r="C2" s="138"/>
      <c r="D2" s="138"/>
      <c r="E2" s="138"/>
      <c r="F2" s="138"/>
      <c r="G2" s="146"/>
      <c r="H2" s="572" t="s">
        <v>999</v>
      </c>
      <c r="I2" s="573"/>
      <c r="J2" s="67"/>
      <c r="K2" s="67"/>
      <c r="L2" s="67"/>
    </row>
    <row r="3" spans="1:12" s="22" customFormat="1">
      <c r="A3" s="138"/>
      <c r="B3" s="138"/>
      <c r="C3" s="138"/>
      <c r="D3" s="138"/>
      <c r="E3" s="138"/>
      <c r="F3" s="138"/>
      <c r="G3" s="146"/>
      <c r="H3" s="141"/>
      <c r="I3" s="146"/>
      <c r="J3" s="67"/>
      <c r="K3" s="67"/>
      <c r="L3" s="67"/>
    </row>
    <row r="4" spans="1:12" s="2" customFormat="1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138"/>
      <c r="F4" s="138"/>
      <c r="G4" s="138"/>
      <c r="H4" s="138"/>
      <c r="I4" s="144"/>
      <c r="J4" s="64"/>
      <c r="K4" s="64"/>
      <c r="L4" s="22"/>
    </row>
    <row r="5" spans="1:12" s="2" customFormat="1">
      <c r="A5" s="120" t="str">
        <f>'ფორმა N1'!D4</f>
        <v>მ.პ.გ. ქართული ოცნება - დემოკრატიული საქართველო</v>
      </c>
      <c r="B5" s="121"/>
      <c r="C5" s="121"/>
      <c r="D5" s="121"/>
      <c r="E5" s="148"/>
      <c r="F5" s="149"/>
      <c r="G5" s="149"/>
      <c r="H5" s="149"/>
      <c r="I5" s="144"/>
      <c r="J5" s="64"/>
      <c r="K5" s="64"/>
      <c r="L5" s="12"/>
    </row>
    <row r="6" spans="1:12" s="22" customFormat="1" ht="13.5">
      <c r="A6" s="142"/>
      <c r="B6" s="143"/>
      <c r="C6" s="143"/>
      <c r="D6" s="143"/>
      <c r="E6" s="138"/>
      <c r="F6" s="138"/>
      <c r="G6" s="138"/>
      <c r="H6" s="138"/>
      <c r="I6" s="144"/>
      <c r="J6" s="64"/>
      <c r="K6" s="64"/>
      <c r="L6" s="64"/>
    </row>
    <row r="7" spans="1:12" ht="30">
      <c r="A7" s="134" t="s">
        <v>64</v>
      </c>
      <c r="B7" s="134" t="s">
        <v>379</v>
      </c>
      <c r="C7" s="136" t="s">
        <v>380</v>
      </c>
      <c r="D7" s="136" t="s">
        <v>235</v>
      </c>
      <c r="E7" s="136" t="s">
        <v>240</v>
      </c>
      <c r="F7" s="136" t="s">
        <v>241</v>
      </c>
      <c r="G7" s="136" t="s">
        <v>242</v>
      </c>
      <c r="H7" s="136" t="s">
        <v>243</v>
      </c>
      <c r="I7" s="144"/>
    </row>
    <row r="8" spans="1:12">
      <c r="A8" s="134">
        <v>1</v>
      </c>
      <c r="B8" s="134">
        <v>2</v>
      </c>
      <c r="C8" s="136">
        <v>3</v>
      </c>
      <c r="D8" s="134">
        <v>4</v>
      </c>
      <c r="E8" s="136">
        <v>5</v>
      </c>
      <c r="F8" s="134">
        <v>6</v>
      </c>
      <c r="G8" s="136">
        <v>7</v>
      </c>
      <c r="H8" s="136">
        <v>8</v>
      </c>
      <c r="I8" s="144"/>
    </row>
    <row r="9" spans="1:12" ht="15.75">
      <c r="A9" s="68">
        <v>1</v>
      </c>
      <c r="B9" s="25"/>
      <c r="C9" s="25"/>
      <c r="D9" s="25"/>
      <c r="E9" s="25"/>
      <c r="F9" s="25"/>
      <c r="G9" s="157"/>
      <c r="H9" s="25"/>
      <c r="I9" s="144"/>
    </row>
    <row r="10" spans="1:12" ht="15.75">
      <c r="A10" s="68">
        <v>2</v>
      </c>
      <c r="B10" s="25"/>
      <c r="C10" s="25"/>
      <c r="D10" s="25"/>
      <c r="E10" s="25"/>
      <c r="F10" s="25"/>
      <c r="G10" s="157"/>
      <c r="H10" s="25"/>
      <c r="I10" s="144"/>
    </row>
    <row r="11" spans="1:12" ht="15.75">
      <c r="A11" s="68">
        <v>3</v>
      </c>
      <c r="B11" s="25"/>
      <c r="C11" s="25"/>
      <c r="D11" s="25"/>
      <c r="E11" s="25"/>
      <c r="F11" s="25"/>
      <c r="G11" s="157"/>
      <c r="H11" s="25"/>
      <c r="I11" s="144"/>
    </row>
    <row r="12" spans="1:12" ht="15.75">
      <c r="A12" s="68">
        <v>4</v>
      </c>
      <c r="B12" s="25"/>
      <c r="C12" s="25"/>
      <c r="D12" s="25"/>
      <c r="E12" s="25"/>
      <c r="F12" s="25"/>
      <c r="G12" s="157"/>
      <c r="H12" s="25"/>
      <c r="I12" s="144"/>
    </row>
    <row r="13" spans="1:12" ht="15.75">
      <c r="A13" s="68">
        <v>5</v>
      </c>
      <c r="B13" s="25"/>
      <c r="C13" s="25"/>
      <c r="D13" s="25"/>
      <c r="E13" s="25"/>
      <c r="F13" s="25"/>
      <c r="G13" s="157"/>
      <c r="H13" s="25"/>
      <c r="I13" s="144"/>
    </row>
    <row r="14" spans="1:12" ht="15.75">
      <c r="A14" s="68">
        <v>6</v>
      </c>
      <c r="B14" s="25"/>
      <c r="C14" s="25"/>
      <c r="D14" s="25"/>
      <c r="E14" s="25"/>
      <c r="F14" s="25"/>
      <c r="G14" s="157"/>
      <c r="H14" s="25"/>
      <c r="I14" s="144"/>
    </row>
    <row r="15" spans="1:12" s="22" customFormat="1">
      <c r="A15" s="68">
        <v>7</v>
      </c>
      <c r="B15" s="25"/>
      <c r="C15" s="25"/>
      <c r="D15" s="25"/>
      <c r="E15" s="25"/>
      <c r="F15" s="25"/>
      <c r="G15" s="157"/>
      <c r="H15" s="25"/>
      <c r="I15" s="144"/>
      <c r="J15" s="64"/>
      <c r="K15" s="64"/>
      <c r="L15" s="64"/>
    </row>
    <row r="16" spans="1:12" s="22" customFormat="1">
      <c r="A16" s="68">
        <v>8</v>
      </c>
      <c r="B16" s="25"/>
      <c r="C16" s="25"/>
      <c r="D16" s="25"/>
      <c r="E16" s="25"/>
      <c r="F16" s="25"/>
      <c r="G16" s="157"/>
      <c r="H16" s="25"/>
      <c r="I16" s="144"/>
      <c r="J16" s="64"/>
      <c r="K16" s="64"/>
      <c r="L16" s="64"/>
    </row>
    <row r="17" spans="1:12" s="22" customFormat="1">
      <c r="A17" s="68">
        <v>9</v>
      </c>
      <c r="B17" s="25"/>
      <c r="C17" s="25"/>
      <c r="D17" s="25"/>
      <c r="E17" s="25"/>
      <c r="F17" s="25"/>
      <c r="G17" s="157"/>
      <c r="H17" s="25"/>
      <c r="I17" s="144"/>
      <c r="J17" s="64"/>
      <c r="K17" s="64"/>
      <c r="L17" s="64"/>
    </row>
    <row r="18" spans="1:12" s="22" customFormat="1">
      <c r="A18" s="68">
        <v>10</v>
      </c>
      <c r="B18" s="25"/>
      <c r="C18" s="25"/>
      <c r="D18" s="25"/>
      <c r="E18" s="25"/>
      <c r="F18" s="25"/>
      <c r="G18" s="157"/>
      <c r="H18" s="25"/>
      <c r="I18" s="144"/>
      <c r="J18" s="64"/>
      <c r="K18" s="64"/>
      <c r="L18" s="64"/>
    </row>
    <row r="19" spans="1:12" s="22" customFormat="1">
      <c r="A19" s="68">
        <v>11</v>
      </c>
      <c r="B19" s="25"/>
      <c r="C19" s="25"/>
      <c r="D19" s="25"/>
      <c r="E19" s="25"/>
      <c r="F19" s="25"/>
      <c r="G19" s="157"/>
      <c r="H19" s="25"/>
      <c r="I19" s="144"/>
      <c r="J19" s="64"/>
      <c r="K19" s="64"/>
      <c r="L19" s="64"/>
    </row>
    <row r="20" spans="1:12" s="22" customFormat="1">
      <c r="A20" s="68">
        <v>12</v>
      </c>
      <c r="B20" s="25"/>
      <c r="C20" s="25"/>
      <c r="D20" s="25"/>
      <c r="E20" s="25"/>
      <c r="F20" s="25"/>
      <c r="G20" s="157"/>
      <c r="H20" s="25"/>
      <c r="I20" s="144"/>
      <c r="J20" s="64"/>
      <c r="K20" s="64"/>
      <c r="L20" s="64"/>
    </row>
    <row r="21" spans="1:12" s="22" customFormat="1">
      <c r="A21" s="68">
        <v>13</v>
      </c>
      <c r="B21" s="25"/>
      <c r="C21" s="25"/>
      <c r="D21" s="25"/>
      <c r="E21" s="25"/>
      <c r="F21" s="25"/>
      <c r="G21" s="157"/>
      <c r="H21" s="25"/>
      <c r="I21" s="144"/>
      <c r="J21" s="64"/>
      <c r="K21" s="64"/>
      <c r="L21" s="64"/>
    </row>
    <row r="22" spans="1:12" s="22" customFormat="1">
      <c r="A22" s="68">
        <v>14</v>
      </c>
      <c r="B22" s="25"/>
      <c r="C22" s="25"/>
      <c r="D22" s="25"/>
      <c r="E22" s="25"/>
      <c r="F22" s="25"/>
      <c r="G22" s="157"/>
      <c r="H22" s="25"/>
      <c r="I22" s="144"/>
      <c r="J22" s="64"/>
      <c r="K22" s="64"/>
      <c r="L22" s="64"/>
    </row>
    <row r="23" spans="1:12" s="22" customFormat="1">
      <c r="A23" s="68">
        <v>15</v>
      </c>
      <c r="B23" s="25"/>
      <c r="C23" s="25"/>
      <c r="D23" s="25"/>
      <c r="E23" s="25"/>
      <c r="F23" s="25"/>
      <c r="G23" s="157"/>
      <c r="H23" s="25"/>
      <c r="I23" s="144"/>
      <c r="J23" s="64"/>
      <c r="K23" s="64"/>
      <c r="L23" s="64"/>
    </row>
    <row r="24" spans="1:12" s="22" customFormat="1">
      <c r="A24" s="68">
        <v>16</v>
      </c>
      <c r="B24" s="25"/>
      <c r="C24" s="25"/>
      <c r="D24" s="25"/>
      <c r="E24" s="25"/>
      <c r="F24" s="25"/>
      <c r="G24" s="157"/>
      <c r="H24" s="25"/>
      <c r="I24" s="144"/>
      <c r="J24" s="64"/>
      <c r="K24" s="64"/>
      <c r="L24" s="64"/>
    </row>
    <row r="25" spans="1:12" s="22" customFormat="1">
      <c r="A25" s="68">
        <v>17</v>
      </c>
      <c r="B25" s="25"/>
      <c r="C25" s="25"/>
      <c r="D25" s="25"/>
      <c r="E25" s="25"/>
      <c r="F25" s="25"/>
      <c r="G25" s="157"/>
      <c r="H25" s="25"/>
      <c r="I25" s="144"/>
      <c r="J25" s="64"/>
      <c r="K25" s="64"/>
      <c r="L25" s="64"/>
    </row>
    <row r="26" spans="1:12" s="22" customFormat="1">
      <c r="A26" s="68">
        <v>18</v>
      </c>
      <c r="B26" s="25"/>
      <c r="C26" s="25"/>
      <c r="D26" s="25"/>
      <c r="E26" s="25"/>
      <c r="F26" s="25"/>
      <c r="G26" s="157"/>
      <c r="H26" s="25"/>
      <c r="I26" s="144"/>
      <c r="J26" s="64"/>
      <c r="K26" s="64"/>
      <c r="L26" s="64"/>
    </row>
    <row r="27" spans="1:12" s="22" customFormat="1">
      <c r="A27" s="68" t="s">
        <v>278</v>
      </c>
      <c r="B27" s="25"/>
      <c r="C27" s="25"/>
      <c r="D27" s="25"/>
      <c r="E27" s="25"/>
      <c r="F27" s="25"/>
      <c r="G27" s="157"/>
      <c r="H27" s="25"/>
      <c r="I27" s="144"/>
      <c r="J27" s="64"/>
      <c r="K27" s="64"/>
      <c r="L27" s="64"/>
    </row>
    <row r="28" spans="1:12" s="22" customFormat="1" ht="12.75">
      <c r="J28" s="64"/>
      <c r="K28" s="64"/>
      <c r="L28" s="64"/>
    </row>
    <row r="29" spans="1:12" s="22" customFormat="1" ht="12.75"/>
    <row r="30" spans="1:12" s="22" customFormat="1">
      <c r="A30" s="24"/>
    </row>
    <row r="31" spans="1:12" s="2" customFormat="1">
      <c r="B31" s="72" t="s">
        <v>107</v>
      </c>
      <c r="E31" s="5"/>
    </row>
    <row r="32" spans="1:12" s="2" customFormat="1">
      <c r="C32" s="71"/>
      <c r="E32" s="71"/>
      <c r="F32" s="74"/>
      <c r="G32"/>
      <c r="H32"/>
      <c r="I32"/>
    </row>
    <row r="33" spans="1:9" s="2" customFormat="1">
      <c r="A33"/>
      <c r="C33" s="70" t="s">
        <v>268</v>
      </c>
      <c r="E33" s="12" t="s">
        <v>273</v>
      </c>
      <c r="F33" s="73"/>
      <c r="G33"/>
      <c r="H33"/>
      <c r="I33"/>
    </row>
    <row r="34" spans="1:9" s="2" customFormat="1">
      <c r="A34"/>
      <c r="C34" s="66" t="s">
        <v>139</v>
      </c>
      <c r="E34" s="2" t="s">
        <v>269</v>
      </c>
      <c r="F34"/>
      <c r="G34"/>
      <c r="H34"/>
      <c r="I34"/>
    </row>
    <row r="35" spans="1:9" customFormat="1">
      <c r="B35" s="2"/>
      <c r="C35" s="24"/>
    </row>
  </sheetData>
  <mergeCells count="1">
    <mergeCell ref="H2:I2"/>
  </mergeCells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2" fitToHeight="0" orientation="landscape" r:id="rId1"/>
  <colBreaks count="1" manualBreakCount="1">
    <brk id="11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L54"/>
  <sheetViews>
    <sheetView showGridLines="0" view="pageBreakPreview" zoomScale="80" zoomScaleNormal="100" zoomScaleSheetLayoutView="80" workbookViewId="0">
      <selection activeCell="I2" sqref="I2:J2"/>
    </sheetView>
  </sheetViews>
  <sheetFormatPr defaultRowHeight="15"/>
  <cols>
    <col min="1" max="1" width="4.7109375" style="24" customWidth="1"/>
    <col min="2" max="2" width="23.28515625" style="24" customWidth="1"/>
    <col min="3" max="4" width="17.7109375" style="24" customWidth="1"/>
    <col min="5" max="6" width="14.140625" style="22" customWidth="1"/>
    <col min="7" max="7" width="20.42578125" style="22" customWidth="1"/>
    <col min="8" max="8" width="23.7109375" style="22" customWidth="1"/>
    <col min="9" max="9" width="21.42578125" style="22" customWidth="1"/>
    <col min="10" max="10" width="1" style="65" customWidth="1"/>
    <col min="11" max="16384" width="9.140625" style="24"/>
  </cols>
  <sheetData>
    <row r="1" spans="1:12" s="22" customFormat="1">
      <c r="A1" s="137" t="s">
        <v>306</v>
      </c>
      <c r="B1" s="138"/>
      <c r="C1" s="138"/>
      <c r="D1" s="138"/>
      <c r="E1" s="138"/>
      <c r="F1" s="138"/>
      <c r="G1" s="138"/>
      <c r="H1" s="144"/>
      <c r="I1" s="377" t="s">
        <v>198</v>
      </c>
      <c r="J1" s="151"/>
    </row>
    <row r="2" spans="1:12" s="22" customFormat="1">
      <c r="A2" s="106" t="s">
        <v>140</v>
      </c>
      <c r="B2" s="138"/>
      <c r="C2" s="138"/>
      <c r="D2" s="138"/>
      <c r="E2" s="138"/>
      <c r="F2" s="138"/>
      <c r="G2" s="138"/>
      <c r="H2" s="144"/>
      <c r="I2" s="572" t="s">
        <v>999</v>
      </c>
      <c r="J2" s="573"/>
    </row>
    <row r="3" spans="1:12" s="22" customFormat="1">
      <c r="A3" s="138"/>
      <c r="B3" s="138"/>
      <c r="C3" s="138"/>
      <c r="D3" s="138"/>
      <c r="E3" s="138"/>
      <c r="F3" s="138"/>
      <c r="G3" s="138"/>
      <c r="H3" s="141"/>
      <c r="I3" s="141"/>
      <c r="J3" s="151"/>
    </row>
    <row r="4" spans="1:12" s="2" customFormat="1">
      <c r="A4" s="77" t="str">
        <f>'ფორმა N2'!A4</f>
        <v>ანგარიშვალდებული პირის დასახელება:</v>
      </c>
      <c r="B4" s="77"/>
      <c r="C4" s="77"/>
      <c r="D4" s="78"/>
      <c r="E4" s="147"/>
      <c r="F4" s="138"/>
      <c r="G4" s="138"/>
      <c r="H4" s="138"/>
      <c r="I4" s="147"/>
      <c r="J4" s="105"/>
      <c r="L4" s="22"/>
    </row>
    <row r="5" spans="1:12" s="2" customFormat="1">
      <c r="A5" s="120" t="str">
        <f>'ფორმა N1'!D4</f>
        <v>მ.პ.გ. ქართული ოცნება - დემოკრატიული საქართველო</v>
      </c>
      <c r="B5" s="121"/>
      <c r="C5" s="121"/>
      <c r="D5" s="121"/>
      <c r="E5" s="148"/>
      <c r="F5" s="149"/>
      <c r="G5" s="149"/>
      <c r="H5" s="149"/>
      <c r="I5" s="148"/>
      <c r="J5" s="105"/>
    </row>
    <row r="6" spans="1:12" s="22" customFormat="1" ht="13.5">
      <c r="A6" s="142"/>
      <c r="B6" s="143"/>
      <c r="C6" s="143"/>
      <c r="D6" s="143"/>
      <c r="E6" s="138"/>
      <c r="F6" s="138"/>
      <c r="G6" s="138"/>
      <c r="H6" s="138"/>
      <c r="I6" s="138"/>
      <c r="J6" s="146"/>
    </row>
    <row r="7" spans="1:12" ht="30">
      <c r="A7" s="150" t="s">
        <v>64</v>
      </c>
      <c r="B7" s="134" t="s">
        <v>248</v>
      </c>
      <c r="C7" s="136" t="s">
        <v>244</v>
      </c>
      <c r="D7" s="136" t="s">
        <v>245</v>
      </c>
      <c r="E7" s="136" t="s">
        <v>246</v>
      </c>
      <c r="F7" s="136" t="s">
        <v>247</v>
      </c>
      <c r="G7" s="136" t="s">
        <v>241</v>
      </c>
      <c r="H7" s="136" t="s">
        <v>242</v>
      </c>
      <c r="I7" s="136" t="s">
        <v>243</v>
      </c>
      <c r="J7" s="152"/>
    </row>
    <row r="8" spans="1:12">
      <c r="A8" s="134">
        <v>1</v>
      </c>
      <c r="B8" s="134">
        <v>2</v>
      </c>
      <c r="C8" s="136">
        <v>3</v>
      </c>
      <c r="D8" s="134">
        <v>4</v>
      </c>
      <c r="E8" s="136">
        <v>5</v>
      </c>
      <c r="F8" s="134">
        <v>6</v>
      </c>
      <c r="G8" s="136">
        <v>7</v>
      </c>
      <c r="H8" s="134">
        <v>8</v>
      </c>
      <c r="I8" s="136">
        <v>9</v>
      </c>
      <c r="J8" s="152"/>
    </row>
    <row r="9" spans="1:12" ht="30">
      <c r="A9" s="68">
        <v>1</v>
      </c>
      <c r="B9" s="419" t="s">
        <v>533</v>
      </c>
      <c r="C9" s="420" t="s">
        <v>534</v>
      </c>
      <c r="D9" s="421" t="s">
        <v>535</v>
      </c>
      <c r="E9" s="421">
        <v>2012</v>
      </c>
      <c r="F9" s="421" t="s">
        <v>536</v>
      </c>
      <c r="G9" s="421">
        <v>66066.13</v>
      </c>
      <c r="H9" s="422" t="s">
        <v>537</v>
      </c>
      <c r="I9" s="25"/>
      <c r="J9" s="152"/>
    </row>
    <row r="10" spans="1:12" ht="15.75">
      <c r="A10" s="68">
        <v>2</v>
      </c>
      <c r="B10" s="423" t="s">
        <v>538</v>
      </c>
      <c r="C10" s="423" t="s">
        <v>539</v>
      </c>
      <c r="D10" s="424" t="s">
        <v>540</v>
      </c>
      <c r="E10" s="424">
        <v>2016</v>
      </c>
      <c r="F10" s="424" t="s">
        <v>541</v>
      </c>
      <c r="G10" s="425">
        <v>24874.959999999999</v>
      </c>
      <c r="H10" s="426">
        <v>42406</v>
      </c>
      <c r="I10" s="25"/>
      <c r="J10" s="152"/>
    </row>
    <row r="11" spans="1:12" ht="15.75">
      <c r="A11" s="68">
        <v>3</v>
      </c>
      <c r="B11" s="423" t="s">
        <v>538</v>
      </c>
      <c r="C11" s="423" t="s">
        <v>539</v>
      </c>
      <c r="D11" s="424" t="s">
        <v>540</v>
      </c>
      <c r="E11" s="424">
        <v>2016</v>
      </c>
      <c r="F11" s="424" t="s">
        <v>542</v>
      </c>
      <c r="G11" s="425">
        <v>24874.959999999999</v>
      </c>
      <c r="H11" s="426">
        <v>42406</v>
      </c>
      <c r="I11" s="25"/>
      <c r="J11" s="152"/>
    </row>
    <row r="12" spans="1:12" ht="15.75">
      <c r="A12" s="68">
        <v>4</v>
      </c>
      <c r="B12" s="423" t="s">
        <v>538</v>
      </c>
      <c r="C12" s="423" t="s">
        <v>539</v>
      </c>
      <c r="D12" s="424" t="s">
        <v>540</v>
      </c>
      <c r="E12" s="424">
        <v>2016</v>
      </c>
      <c r="F12" s="424" t="s">
        <v>543</v>
      </c>
      <c r="G12" s="425">
        <v>24874.959999999999</v>
      </c>
      <c r="H12" s="426">
        <v>42406</v>
      </c>
      <c r="I12" s="25"/>
      <c r="J12" s="152"/>
    </row>
    <row r="13" spans="1:12" ht="15.75">
      <c r="A13" s="68">
        <v>5</v>
      </c>
      <c r="B13" s="423" t="s">
        <v>538</v>
      </c>
      <c r="C13" s="423" t="s">
        <v>539</v>
      </c>
      <c r="D13" s="424" t="s">
        <v>540</v>
      </c>
      <c r="E13" s="424">
        <v>2016</v>
      </c>
      <c r="F13" s="424" t="s">
        <v>544</v>
      </c>
      <c r="G13" s="425">
        <v>24874.959999999999</v>
      </c>
      <c r="H13" s="426">
        <v>42406</v>
      </c>
      <c r="I13" s="25"/>
      <c r="J13" s="152"/>
    </row>
    <row r="14" spans="1:12" ht="15.75">
      <c r="A14" s="68">
        <v>6</v>
      </c>
      <c r="B14" s="420" t="s">
        <v>538</v>
      </c>
      <c r="C14" s="420" t="s">
        <v>539</v>
      </c>
      <c r="D14" s="425" t="s">
        <v>540</v>
      </c>
      <c r="E14" s="425">
        <v>2016</v>
      </c>
      <c r="F14" s="425" t="s">
        <v>545</v>
      </c>
      <c r="G14" s="425">
        <v>23250.45</v>
      </c>
      <c r="H14" s="427">
        <v>42649</v>
      </c>
      <c r="I14" s="25"/>
      <c r="J14" s="152"/>
    </row>
    <row r="15" spans="1:12" s="22" customFormat="1">
      <c r="A15" s="68">
        <v>7</v>
      </c>
      <c r="B15" s="420" t="s">
        <v>538</v>
      </c>
      <c r="C15" s="420" t="s">
        <v>539</v>
      </c>
      <c r="D15" s="425" t="s">
        <v>540</v>
      </c>
      <c r="E15" s="425">
        <v>2016</v>
      </c>
      <c r="F15" s="425" t="s">
        <v>546</v>
      </c>
      <c r="G15" s="425">
        <v>23250.45</v>
      </c>
      <c r="H15" s="427">
        <v>42649</v>
      </c>
      <c r="I15" s="25"/>
      <c r="J15" s="146"/>
    </row>
    <row r="16" spans="1:12" s="22" customFormat="1">
      <c r="A16" s="68">
        <v>8</v>
      </c>
      <c r="B16" s="420" t="s">
        <v>538</v>
      </c>
      <c r="C16" s="420" t="s">
        <v>539</v>
      </c>
      <c r="D16" s="425" t="s">
        <v>540</v>
      </c>
      <c r="E16" s="425">
        <v>2016</v>
      </c>
      <c r="F16" s="425" t="s">
        <v>547</v>
      </c>
      <c r="G16" s="425">
        <v>23250.45</v>
      </c>
      <c r="H16" s="427">
        <v>42649</v>
      </c>
      <c r="I16" s="25"/>
      <c r="J16" s="146"/>
    </row>
    <row r="17" spans="1:10" s="22" customFormat="1">
      <c r="A17" s="68">
        <v>9</v>
      </c>
      <c r="B17" s="420" t="s">
        <v>538</v>
      </c>
      <c r="C17" s="420" t="s">
        <v>539</v>
      </c>
      <c r="D17" s="425" t="s">
        <v>540</v>
      </c>
      <c r="E17" s="425">
        <v>2016</v>
      </c>
      <c r="F17" s="425" t="s">
        <v>548</v>
      </c>
      <c r="G17" s="425">
        <v>23250.45</v>
      </c>
      <c r="H17" s="427">
        <v>42649</v>
      </c>
      <c r="I17" s="25"/>
      <c r="J17" s="146"/>
    </row>
    <row r="18" spans="1:10" s="22" customFormat="1">
      <c r="A18" s="68">
        <v>10</v>
      </c>
      <c r="B18" s="420" t="s">
        <v>538</v>
      </c>
      <c r="C18" s="420" t="s">
        <v>539</v>
      </c>
      <c r="D18" s="425" t="s">
        <v>540</v>
      </c>
      <c r="E18" s="425">
        <v>2016</v>
      </c>
      <c r="F18" s="425" t="s">
        <v>549</v>
      </c>
      <c r="G18" s="425">
        <v>23250.45</v>
      </c>
      <c r="H18" s="427">
        <v>42649</v>
      </c>
      <c r="I18" s="25"/>
      <c r="J18" s="146"/>
    </row>
    <row r="19" spans="1:10" s="22" customFormat="1">
      <c r="A19" s="68">
        <v>11</v>
      </c>
      <c r="B19" s="420" t="s">
        <v>538</v>
      </c>
      <c r="C19" s="420" t="s">
        <v>539</v>
      </c>
      <c r="D19" s="425" t="s">
        <v>540</v>
      </c>
      <c r="E19" s="425">
        <v>2016</v>
      </c>
      <c r="F19" s="425" t="s">
        <v>550</v>
      </c>
      <c r="G19" s="425">
        <v>24757.46</v>
      </c>
      <c r="H19" s="427">
        <v>42649</v>
      </c>
      <c r="I19" s="25"/>
      <c r="J19" s="146"/>
    </row>
    <row r="20" spans="1:10" s="22" customFormat="1">
      <c r="A20" s="68">
        <v>12</v>
      </c>
      <c r="B20" s="25"/>
      <c r="C20" s="25"/>
      <c r="D20" s="25"/>
      <c r="E20" s="25"/>
      <c r="F20" s="25"/>
      <c r="G20" s="25"/>
      <c r="H20" s="157"/>
      <c r="I20" s="25"/>
      <c r="J20" s="146"/>
    </row>
    <row r="21" spans="1:10" s="22" customFormat="1">
      <c r="A21" s="68">
        <v>13</v>
      </c>
      <c r="B21" s="25"/>
      <c r="C21" s="25"/>
      <c r="D21" s="25"/>
      <c r="E21" s="25"/>
      <c r="F21" s="25"/>
      <c r="G21" s="25"/>
      <c r="H21" s="157"/>
      <c r="I21" s="25"/>
      <c r="J21" s="146"/>
    </row>
    <row r="22" spans="1:10" s="22" customFormat="1">
      <c r="A22" s="68">
        <v>14</v>
      </c>
      <c r="B22" s="25"/>
      <c r="C22" s="25"/>
      <c r="D22" s="25"/>
      <c r="E22" s="25"/>
      <c r="F22" s="25"/>
      <c r="G22" s="25"/>
      <c r="H22" s="157"/>
      <c r="I22" s="25"/>
      <c r="J22" s="146"/>
    </row>
    <row r="23" spans="1:10" s="22" customFormat="1">
      <c r="A23" s="68">
        <v>15</v>
      </c>
      <c r="B23" s="25"/>
      <c r="C23" s="25"/>
      <c r="D23" s="25"/>
      <c r="E23" s="25"/>
      <c r="F23" s="25"/>
      <c r="G23" s="25"/>
      <c r="H23" s="157"/>
      <c r="I23" s="25"/>
      <c r="J23" s="146"/>
    </row>
    <row r="24" spans="1:10" s="22" customFormat="1">
      <c r="A24" s="68">
        <v>16</v>
      </c>
      <c r="B24" s="25"/>
      <c r="C24" s="25"/>
      <c r="D24" s="25"/>
      <c r="E24" s="25"/>
      <c r="F24" s="25"/>
      <c r="G24" s="25"/>
      <c r="H24" s="157"/>
      <c r="I24" s="25"/>
      <c r="J24" s="146"/>
    </row>
    <row r="25" spans="1:10" s="22" customFormat="1">
      <c r="A25" s="68">
        <v>17</v>
      </c>
      <c r="B25" s="25"/>
      <c r="C25" s="25"/>
      <c r="D25" s="25"/>
      <c r="E25" s="25"/>
      <c r="F25" s="25"/>
      <c r="G25" s="25"/>
      <c r="H25" s="157"/>
      <c r="I25" s="25"/>
      <c r="J25" s="146"/>
    </row>
    <row r="26" spans="1:10" s="22" customFormat="1">
      <c r="A26" s="68">
        <v>18</v>
      </c>
      <c r="B26" s="25"/>
      <c r="C26" s="25"/>
      <c r="D26" s="25"/>
      <c r="E26" s="25"/>
      <c r="F26" s="25"/>
      <c r="G26" s="25"/>
      <c r="H26" s="157"/>
      <c r="I26" s="25"/>
      <c r="J26" s="146"/>
    </row>
    <row r="27" spans="1:10" s="22" customFormat="1">
      <c r="A27" s="68" t="s">
        <v>278</v>
      </c>
      <c r="B27" s="25"/>
      <c r="C27" s="25"/>
      <c r="D27" s="25"/>
      <c r="E27" s="25"/>
      <c r="F27" s="25"/>
      <c r="G27" s="25"/>
      <c r="H27" s="157"/>
      <c r="I27" s="25"/>
      <c r="J27" s="146"/>
    </row>
    <row r="28" spans="1:10" s="22" customFormat="1" ht="12.75">
      <c r="J28" s="64"/>
    </row>
    <row r="29" spans="1:10" s="22" customFormat="1" ht="12.75"/>
    <row r="30" spans="1:10" s="22" customFormat="1">
      <c r="A30" s="24"/>
    </row>
    <row r="31" spans="1:10" s="2" customFormat="1">
      <c r="B31" s="72" t="s">
        <v>107</v>
      </c>
      <c r="E31" s="5"/>
    </row>
    <row r="32" spans="1:10" s="2" customFormat="1">
      <c r="C32" s="71"/>
      <c r="E32" s="71"/>
      <c r="F32" s="74"/>
      <c r="G32" s="74"/>
      <c r="H32"/>
      <c r="I32"/>
    </row>
    <row r="33" spans="1:10" s="2" customFormat="1">
      <c r="A33"/>
      <c r="C33" s="70" t="s">
        <v>268</v>
      </c>
      <c r="E33" s="12" t="s">
        <v>273</v>
      </c>
      <c r="F33" s="73"/>
      <c r="G33"/>
      <c r="H33"/>
      <c r="I33"/>
    </row>
    <row r="34" spans="1:10" s="2" customFormat="1">
      <c r="A34"/>
      <c r="C34" s="66" t="s">
        <v>139</v>
      </c>
      <c r="E34" s="2" t="s">
        <v>269</v>
      </c>
      <c r="F34"/>
      <c r="G34"/>
      <c r="H34"/>
      <c r="I34"/>
    </row>
    <row r="35" spans="1:10" customFormat="1">
      <c r="B35" s="2"/>
      <c r="C35" s="24"/>
    </row>
    <row r="36" spans="1:10" customFormat="1" ht="12.75"/>
    <row r="37" spans="1:10" s="22" customFormat="1" ht="12.75">
      <c r="J37" s="64"/>
    </row>
    <row r="38" spans="1:10" s="22" customFormat="1" ht="12.75">
      <c r="J38" s="64"/>
    </row>
    <row r="39" spans="1:10" s="22" customFormat="1" ht="12.75">
      <c r="J39" s="64"/>
    </row>
    <row r="40" spans="1:10" s="22" customFormat="1" ht="12.75">
      <c r="J40" s="64"/>
    </row>
    <row r="41" spans="1:10" s="22" customFormat="1" ht="12.75">
      <c r="J41" s="64"/>
    </row>
    <row r="42" spans="1:10" s="22" customFormat="1" ht="12.75">
      <c r="J42" s="64"/>
    </row>
    <row r="43" spans="1:10" s="22" customFormat="1" ht="12.75">
      <c r="J43" s="64"/>
    </row>
    <row r="44" spans="1:10" s="22" customFormat="1" ht="12.75">
      <c r="J44" s="64"/>
    </row>
    <row r="45" spans="1:10" s="22" customFormat="1" ht="12.75">
      <c r="J45" s="64"/>
    </row>
    <row r="46" spans="1:10" s="22" customFormat="1" ht="12.75">
      <c r="J46" s="64"/>
    </row>
    <row r="47" spans="1:10" s="22" customFormat="1" ht="12.75">
      <c r="J47" s="64"/>
    </row>
    <row r="48" spans="1:10" s="22" customFormat="1" ht="12.75">
      <c r="J48" s="64"/>
    </row>
    <row r="49" spans="10:10" s="22" customFormat="1" ht="12.75">
      <c r="J49" s="64"/>
    </row>
    <row r="50" spans="10:10" s="22" customFormat="1" ht="12.75">
      <c r="J50" s="64"/>
    </row>
    <row r="51" spans="10:10" s="22" customFormat="1" ht="12.75">
      <c r="J51" s="64"/>
    </row>
    <row r="52" spans="10:10" s="22" customFormat="1" ht="12.75">
      <c r="J52" s="64"/>
    </row>
    <row r="53" spans="10:10" s="22" customFormat="1" ht="12.75">
      <c r="J53" s="64"/>
    </row>
    <row r="54" spans="10:10" s="22" customFormat="1" ht="12.75">
      <c r="J54" s="64"/>
    </row>
  </sheetData>
  <mergeCells count="1">
    <mergeCell ref="I2:J2"/>
  </mergeCells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3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80" zoomScaleNormal="100" zoomScaleSheetLayoutView="80" workbookViewId="0">
      <selection activeCell="G2" sqref="G2:H2"/>
    </sheetView>
  </sheetViews>
  <sheetFormatPr defaultRowHeight="12.75"/>
  <cols>
    <col min="1" max="1" width="4.85546875" style="214" customWidth="1"/>
    <col min="2" max="2" width="37.42578125" style="214" customWidth="1"/>
    <col min="3" max="3" width="21.5703125" style="214" customWidth="1"/>
    <col min="4" max="4" width="20" style="214" customWidth="1"/>
    <col min="5" max="5" width="18.7109375" style="214" customWidth="1"/>
    <col min="6" max="6" width="24.140625" style="214" customWidth="1"/>
    <col min="7" max="7" width="27.140625" style="214" customWidth="1"/>
    <col min="8" max="8" width="0.7109375" style="214" customWidth="1"/>
    <col min="9" max="16384" width="9.140625" style="214"/>
  </cols>
  <sheetData>
    <row r="1" spans="1:8" s="198" customFormat="1" ht="15">
      <c r="A1" s="195" t="s">
        <v>326</v>
      </c>
      <c r="B1" s="196"/>
      <c r="C1" s="196"/>
      <c r="D1" s="196"/>
      <c r="E1" s="196"/>
      <c r="F1" s="79"/>
      <c r="G1" s="79" t="s">
        <v>109</v>
      </c>
      <c r="H1" s="199"/>
    </row>
    <row r="2" spans="1:8" s="198" customFormat="1" ht="15">
      <c r="A2" s="199" t="s">
        <v>317</v>
      </c>
      <c r="B2" s="196"/>
      <c r="C2" s="196"/>
      <c r="D2" s="196"/>
      <c r="E2" s="197"/>
      <c r="F2" s="197"/>
      <c r="G2" s="572" t="s">
        <v>999</v>
      </c>
      <c r="H2" s="573"/>
    </row>
    <row r="3" spans="1:8" s="198" customFormat="1">
      <c r="A3" s="199"/>
      <c r="B3" s="196"/>
      <c r="C3" s="196"/>
      <c r="D3" s="196"/>
      <c r="E3" s="197"/>
      <c r="F3" s="197"/>
      <c r="G3" s="197"/>
      <c r="H3" s="199"/>
    </row>
    <row r="4" spans="1:8" s="198" customFormat="1" ht="15">
      <c r="A4" s="115" t="s">
        <v>274</v>
      </c>
      <c r="B4" s="196"/>
      <c r="C4" s="196"/>
      <c r="D4" s="196"/>
      <c r="E4" s="200"/>
      <c r="F4" s="200"/>
      <c r="G4" s="197"/>
      <c r="H4" s="199"/>
    </row>
    <row r="5" spans="1:8" s="198" customFormat="1">
      <c r="A5" s="201" t="str">
        <f>'ფორმა N1'!D4</f>
        <v>მ.პ.გ. ქართული ოცნება - დემოკრატიული საქართველო</v>
      </c>
      <c r="B5" s="201"/>
      <c r="C5" s="201"/>
      <c r="D5" s="201"/>
      <c r="E5" s="201"/>
      <c r="F5" s="201"/>
      <c r="G5" s="202"/>
      <c r="H5" s="199"/>
    </row>
    <row r="6" spans="1:8" s="215" customFormat="1">
      <c r="A6" s="203"/>
      <c r="B6" s="203"/>
      <c r="C6" s="203"/>
      <c r="D6" s="203"/>
      <c r="E6" s="203"/>
      <c r="F6" s="203"/>
      <c r="G6" s="203"/>
      <c r="H6" s="200"/>
    </row>
    <row r="7" spans="1:8" s="198" customFormat="1" ht="51">
      <c r="A7" s="234" t="s">
        <v>64</v>
      </c>
      <c r="B7" s="206" t="s">
        <v>321</v>
      </c>
      <c r="C7" s="206" t="s">
        <v>322</v>
      </c>
      <c r="D7" s="206" t="s">
        <v>323</v>
      </c>
      <c r="E7" s="206" t="s">
        <v>324</v>
      </c>
      <c r="F7" s="206" t="s">
        <v>325</v>
      </c>
      <c r="G7" s="206" t="s">
        <v>318</v>
      </c>
      <c r="H7" s="199"/>
    </row>
    <row r="8" spans="1:8" s="198" customFormat="1">
      <c r="A8" s="204">
        <v>1</v>
      </c>
      <c r="B8" s="205">
        <v>2</v>
      </c>
      <c r="C8" s="205">
        <v>3</v>
      </c>
      <c r="D8" s="205">
        <v>4</v>
      </c>
      <c r="E8" s="206">
        <v>5</v>
      </c>
      <c r="F8" s="206">
        <v>6</v>
      </c>
      <c r="G8" s="206">
        <v>7</v>
      </c>
      <c r="H8" s="199"/>
    </row>
    <row r="9" spans="1:8" s="198" customFormat="1">
      <c r="A9" s="216">
        <v>1</v>
      </c>
      <c r="B9" s="207"/>
      <c r="C9" s="207"/>
      <c r="D9" s="208"/>
      <c r="E9" s="207"/>
      <c r="F9" s="207"/>
      <c r="G9" s="207"/>
      <c r="H9" s="199"/>
    </row>
    <row r="10" spans="1:8" s="198" customFormat="1">
      <c r="A10" s="216">
        <v>2</v>
      </c>
      <c r="B10" s="207"/>
      <c r="C10" s="207"/>
      <c r="D10" s="208"/>
      <c r="E10" s="207"/>
      <c r="F10" s="207"/>
      <c r="G10" s="207"/>
      <c r="H10" s="199"/>
    </row>
    <row r="11" spans="1:8" s="198" customFormat="1">
      <c r="A11" s="216">
        <v>3</v>
      </c>
      <c r="B11" s="207"/>
      <c r="C11" s="207"/>
      <c r="D11" s="208"/>
      <c r="E11" s="207"/>
      <c r="F11" s="207"/>
      <c r="G11" s="207"/>
      <c r="H11" s="199"/>
    </row>
    <row r="12" spans="1:8" s="198" customFormat="1">
      <c r="A12" s="216">
        <v>4</v>
      </c>
      <c r="B12" s="207"/>
      <c r="C12" s="207"/>
      <c r="D12" s="208"/>
      <c r="E12" s="207"/>
      <c r="F12" s="207"/>
      <c r="G12" s="207"/>
      <c r="H12" s="199"/>
    </row>
    <row r="13" spans="1:8" s="198" customFormat="1">
      <c r="A13" s="216">
        <v>5</v>
      </c>
      <c r="B13" s="207"/>
      <c r="C13" s="207"/>
      <c r="D13" s="208"/>
      <c r="E13" s="207"/>
      <c r="F13" s="207"/>
      <c r="G13" s="207"/>
      <c r="H13" s="199"/>
    </row>
    <row r="14" spans="1:8" s="198" customFormat="1">
      <c r="A14" s="216">
        <v>6</v>
      </c>
      <c r="B14" s="207"/>
      <c r="C14" s="207"/>
      <c r="D14" s="208"/>
      <c r="E14" s="207"/>
      <c r="F14" s="207"/>
      <c r="G14" s="207"/>
      <c r="H14" s="199"/>
    </row>
    <row r="15" spans="1:8" s="198" customFormat="1">
      <c r="A15" s="216">
        <v>7</v>
      </c>
      <c r="B15" s="207"/>
      <c r="C15" s="207"/>
      <c r="D15" s="208"/>
      <c r="E15" s="207"/>
      <c r="F15" s="207"/>
      <c r="G15" s="207"/>
      <c r="H15" s="199"/>
    </row>
    <row r="16" spans="1:8" s="198" customFormat="1">
      <c r="A16" s="216">
        <v>8</v>
      </c>
      <c r="B16" s="207"/>
      <c r="C16" s="207"/>
      <c r="D16" s="208"/>
      <c r="E16" s="207"/>
      <c r="F16" s="207"/>
      <c r="G16" s="207"/>
      <c r="H16" s="199"/>
    </row>
    <row r="17" spans="1:11" s="198" customFormat="1">
      <c r="A17" s="216">
        <v>9</v>
      </c>
      <c r="B17" s="207"/>
      <c r="C17" s="207"/>
      <c r="D17" s="208"/>
      <c r="E17" s="207"/>
      <c r="F17" s="207"/>
      <c r="G17" s="207"/>
      <c r="H17" s="199"/>
    </row>
    <row r="18" spans="1:11" s="198" customFormat="1">
      <c r="A18" s="216">
        <v>10</v>
      </c>
      <c r="B18" s="207"/>
      <c r="C18" s="207"/>
      <c r="D18" s="208"/>
      <c r="E18" s="207"/>
      <c r="F18" s="207"/>
      <c r="G18" s="207"/>
      <c r="H18" s="199"/>
    </row>
    <row r="19" spans="1:11" s="198" customFormat="1">
      <c r="A19" s="216" t="s">
        <v>276</v>
      </c>
      <c r="B19" s="207"/>
      <c r="C19" s="207"/>
      <c r="D19" s="208"/>
      <c r="E19" s="207"/>
      <c r="F19" s="207"/>
      <c r="G19" s="207"/>
      <c r="H19" s="199"/>
    </row>
    <row r="22" spans="1:11" s="198" customFormat="1"/>
    <row r="23" spans="1:11" s="198" customFormat="1"/>
    <row r="24" spans="1:11" s="21" customFormat="1" ht="15">
      <c r="B24" s="209" t="s">
        <v>107</v>
      </c>
      <c r="C24" s="209"/>
    </row>
    <row r="25" spans="1:11" s="21" customFormat="1" ht="15">
      <c r="B25" s="209"/>
      <c r="C25" s="209"/>
    </row>
    <row r="26" spans="1:11" s="21" customFormat="1" ht="15">
      <c r="C26" s="211"/>
      <c r="F26" s="211"/>
      <c r="G26" s="211"/>
      <c r="H26" s="210"/>
    </row>
    <row r="27" spans="1:11" s="21" customFormat="1" ht="15">
      <c r="C27" s="212" t="s">
        <v>268</v>
      </c>
      <c r="F27" s="209" t="s">
        <v>319</v>
      </c>
      <c r="J27" s="210"/>
      <c r="K27" s="210"/>
    </row>
    <row r="28" spans="1:11" s="21" customFormat="1" ht="15">
      <c r="C28" s="212" t="s">
        <v>139</v>
      </c>
      <c r="F28" s="213" t="s">
        <v>269</v>
      </c>
      <c r="J28" s="210"/>
      <c r="K28" s="210"/>
    </row>
    <row r="29" spans="1:11" s="198" customFormat="1" ht="15">
      <c r="C29" s="212"/>
      <c r="J29" s="215"/>
      <c r="K29" s="215"/>
    </row>
  </sheetData>
  <mergeCells count="1">
    <mergeCell ref="G2:H2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8"/>
  <sheetViews>
    <sheetView view="pageBreakPreview" topLeftCell="A111" zoomScale="80" zoomScaleNormal="80" zoomScaleSheetLayoutView="80" workbookViewId="0">
      <selection activeCell="J120" sqref="J120"/>
    </sheetView>
  </sheetViews>
  <sheetFormatPr defaultRowHeight="12.75"/>
  <cols>
    <col min="2" max="2" width="20.7109375" customWidth="1"/>
    <col min="3" max="3" width="11.5703125" customWidth="1"/>
    <col min="4" max="4" width="19.140625" customWidth="1"/>
    <col min="5" max="5" width="27.8554687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2" ht="15">
      <c r="A1" s="137" t="s">
        <v>461</v>
      </c>
      <c r="B1" s="138"/>
      <c r="C1" s="138"/>
      <c r="D1" s="138"/>
      <c r="E1" s="138"/>
      <c r="F1" s="138"/>
      <c r="G1" s="138"/>
      <c r="H1" s="138"/>
      <c r="I1" s="138"/>
      <c r="J1" s="138"/>
      <c r="K1" s="79" t="s">
        <v>109</v>
      </c>
    </row>
    <row r="2" spans="1:12" ht="15">
      <c r="A2" s="106" t="s">
        <v>140</v>
      </c>
      <c r="B2" s="138"/>
      <c r="C2" s="138"/>
      <c r="D2" s="138"/>
      <c r="E2" s="138"/>
      <c r="F2" s="138"/>
      <c r="G2" s="138"/>
      <c r="H2" s="138"/>
      <c r="I2" s="138"/>
      <c r="J2" s="138"/>
      <c r="K2" s="601" t="s">
        <v>999</v>
      </c>
      <c r="L2" s="602"/>
    </row>
    <row r="3" spans="1:12" ht="15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41"/>
    </row>
    <row r="4" spans="1:12" ht="15">
      <c r="A4" s="77" t="str">
        <f>'ფორმა N2'!A4</f>
        <v>ანგარიშვალდებული პირის დასახელება:</v>
      </c>
      <c r="B4" s="77"/>
      <c r="C4" s="77"/>
      <c r="D4" s="78"/>
      <c r="E4" s="147"/>
      <c r="F4" s="138"/>
      <c r="G4" s="138"/>
      <c r="H4" s="138"/>
      <c r="I4" s="138"/>
      <c r="J4" s="138"/>
      <c r="K4" s="147"/>
    </row>
    <row r="5" spans="1:12" s="187" customFormat="1" ht="15">
      <c r="A5" s="224" t="str">
        <f>'ფორმა N1'!D4</f>
        <v>მ.პ.გ. ქართული ოცნება - დემოკრატიული საქართველო</v>
      </c>
      <c r="B5" s="81"/>
      <c r="C5" s="81"/>
      <c r="D5" s="81"/>
      <c r="E5" s="225"/>
      <c r="F5" s="226"/>
      <c r="G5" s="226"/>
      <c r="H5" s="226"/>
      <c r="I5" s="226"/>
      <c r="J5" s="226"/>
      <c r="K5" s="225"/>
    </row>
    <row r="6" spans="1:12" ht="13.5">
      <c r="A6" s="142"/>
      <c r="B6" s="143"/>
      <c r="C6" s="143"/>
      <c r="D6" s="143"/>
      <c r="E6" s="138"/>
      <c r="F6" s="138"/>
      <c r="G6" s="138"/>
      <c r="H6" s="138"/>
      <c r="I6" s="138"/>
      <c r="J6" s="138"/>
      <c r="K6" s="138"/>
    </row>
    <row r="7" spans="1:12" ht="60">
      <c r="A7" s="150" t="s">
        <v>64</v>
      </c>
      <c r="B7" s="136" t="s">
        <v>381</v>
      </c>
      <c r="C7" s="136" t="s">
        <v>382</v>
      </c>
      <c r="D7" s="136" t="s">
        <v>384</v>
      </c>
      <c r="E7" s="136" t="s">
        <v>383</v>
      </c>
      <c r="F7" s="136" t="s">
        <v>392</v>
      </c>
      <c r="G7" s="136" t="s">
        <v>393</v>
      </c>
      <c r="H7" s="136" t="s">
        <v>387</v>
      </c>
      <c r="I7" s="136" t="s">
        <v>388</v>
      </c>
      <c r="J7" s="136" t="s">
        <v>400</v>
      </c>
      <c r="K7" s="136" t="s">
        <v>389</v>
      </c>
    </row>
    <row r="8" spans="1:12" ht="15">
      <c r="A8" s="134">
        <v>1</v>
      </c>
      <c r="B8" s="134">
        <v>2</v>
      </c>
      <c r="C8" s="136">
        <v>3</v>
      </c>
      <c r="D8" s="134">
        <v>4</v>
      </c>
      <c r="E8" s="136">
        <v>5</v>
      </c>
      <c r="F8" s="134">
        <v>6</v>
      </c>
      <c r="G8" s="136">
        <v>7</v>
      </c>
      <c r="H8" s="134">
        <v>8</v>
      </c>
      <c r="I8" s="136">
        <v>9</v>
      </c>
      <c r="J8" s="134">
        <v>10</v>
      </c>
      <c r="K8" s="136">
        <v>11</v>
      </c>
    </row>
    <row r="9" spans="1:12" ht="30">
      <c r="A9" s="502">
        <v>1</v>
      </c>
      <c r="B9" s="503" t="s">
        <v>551</v>
      </c>
      <c r="C9" s="504" t="s">
        <v>552</v>
      </c>
      <c r="D9" s="505" t="s">
        <v>960</v>
      </c>
      <c r="E9" s="506">
        <v>1000</v>
      </c>
      <c r="F9" s="507">
        <v>36237</v>
      </c>
      <c r="G9" s="508"/>
      <c r="H9" s="495"/>
      <c r="I9" s="444"/>
      <c r="J9" s="445" t="s">
        <v>553</v>
      </c>
      <c r="K9" s="509" t="s">
        <v>554</v>
      </c>
    </row>
    <row r="10" spans="1:12" ht="30">
      <c r="A10" s="502">
        <v>2</v>
      </c>
      <c r="B10" s="503" t="s">
        <v>551</v>
      </c>
      <c r="C10" s="504" t="s">
        <v>552</v>
      </c>
      <c r="D10" s="505" t="s">
        <v>960</v>
      </c>
      <c r="E10" s="506">
        <v>200</v>
      </c>
      <c r="F10" s="507">
        <v>7247.4</v>
      </c>
      <c r="G10" s="508"/>
      <c r="H10" s="495"/>
      <c r="I10" s="444"/>
      <c r="J10" s="445" t="s">
        <v>892</v>
      </c>
      <c r="K10" s="509" t="s">
        <v>891</v>
      </c>
    </row>
    <row r="11" spans="1:12" ht="30">
      <c r="A11" s="502">
        <v>3</v>
      </c>
      <c r="B11" s="503" t="s">
        <v>944</v>
      </c>
      <c r="C11" s="504" t="s">
        <v>552</v>
      </c>
      <c r="D11" s="505" t="s">
        <v>961</v>
      </c>
      <c r="E11" s="506">
        <v>290</v>
      </c>
      <c r="F11" s="507">
        <v>4720</v>
      </c>
      <c r="G11" s="508"/>
      <c r="H11" s="495"/>
      <c r="I11" s="444"/>
      <c r="J11" s="445" t="s">
        <v>945</v>
      </c>
      <c r="K11" s="509" t="s">
        <v>946</v>
      </c>
    </row>
    <row r="12" spans="1:12" ht="45">
      <c r="A12" s="502">
        <v>4</v>
      </c>
      <c r="B12" s="503" t="s">
        <v>962</v>
      </c>
      <c r="C12" s="504" t="s">
        <v>552</v>
      </c>
      <c r="D12" s="505" t="s">
        <v>963</v>
      </c>
      <c r="E12" s="506">
        <v>315</v>
      </c>
      <c r="F12" s="507">
        <v>15702.699999999999</v>
      </c>
      <c r="G12" s="508"/>
      <c r="H12" s="495"/>
      <c r="I12" s="444"/>
      <c r="J12" s="445" t="s">
        <v>964</v>
      </c>
      <c r="K12" s="509" t="s">
        <v>965</v>
      </c>
    </row>
    <row r="13" spans="1:12" ht="30">
      <c r="A13" s="502">
        <v>5</v>
      </c>
      <c r="B13" s="503" t="s">
        <v>1521</v>
      </c>
      <c r="C13" s="504" t="s">
        <v>552</v>
      </c>
      <c r="D13" s="505" t="s">
        <v>1522</v>
      </c>
      <c r="E13" s="506">
        <v>240</v>
      </c>
      <c r="F13" s="507">
        <v>625</v>
      </c>
      <c r="G13" s="508"/>
      <c r="H13" s="495"/>
      <c r="I13" s="444"/>
      <c r="J13" s="445" t="s">
        <v>1523</v>
      </c>
      <c r="K13" s="509" t="s">
        <v>1524</v>
      </c>
    </row>
    <row r="14" spans="1:12" ht="45">
      <c r="A14" s="502">
        <v>6</v>
      </c>
      <c r="B14" s="503" t="s">
        <v>565</v>
      </c>
      <c r="C14" s="504" t="s">
        <v>552</v>
      </c>
      <c r="D14" s="505" t="s">
        <v>966</v>
      </c>
      <c r="E14" s="506">
        <v>304.43</v>
      </c>
      <c r="F14" s="507">
        <v>5024.8639999999996</v>
      </c>
      <c r="G14" s="508"/>
      <c r="H14" s="495"/>
      <c r="I14" s="444"/>
      <c r="J14" s="445" t="s">
        <v>566</v>
      </c>
      <c r="K14" s="509" t="s">
        <v>567</v>
      </c>
    </row>
    <row r="15" spans="1:12" ht="30">
      <c r="A15" s="502">
        <v>7</v>
      </c>
      <c r="B15" s="503" t="s">
        <v>967</v>
      </c>
      <c r="C15" s="504" t="s">
        <v>552</v>
      </c>
      <c r="D15" s="505" t="s">
        <v>960</v>
      </c>
      <c r="E15" s="506">
        <v>179</v>
      </c>
      <c r="F15" s="507">
        <v>2250</v>
      </c>
      <c r="G15" s="508"/>
      <c r="H15" s="495"/>
      <c r="I15" s="444"/>
      <c r="J15" s="445" t="s">
        <v>968</v>
      </c>
      <c r="K15" s="509" t="s">
        <v>969</v>
      </c>
    </row>
    <row r="16" spans="1:12" ht="15">
      <c r="A16" s="596">
        <v>8</v>
      </c>
      <c r="B16" s="598" t="s">
        <v>572</v>
      </c>
      <c r="C16" s="603" t="s">
        <v>552</v>
      </c>
      <c r="D16" s="605" t="s">
        <v>960</v>
      </c>
      <c r="E16" s="607">
        <v>331.82</v>
      </c>
      <c r="F16" s="507">
        <v>1570.27</v>
      </c>
      <c r="G16" s="508"/>
      <c r="H16" s="495"/>
      <c r="I16" s="444"/>
      <c r="J16" s="445" t="s">
        <v>573</v>
      </c>
      <c r="K16" s="509" t="s">
        <v>574</v>
      </c>
    </row>
    <row r="17" spans="1:11" ht="15">
      <c r="A17" s="597"/>
      <c r="B17" s="599"/>
      <c r="C17" s="604"/>
      <c r="D17" s="606"/>
      <c r="E17" s="608"/>
      <c r="F17" s="507">
        <v>1570.27</v>
      </c>
      <c r="G17" s="508"/>
      <c r="H17" s="495"/>
      <c r="I17" s="444"/>
      <c r="J17" s="445" t="s">
        <v>575</v>
      </c>
      <c r="K17" s="509" t="s">
        <v>576</v>
      </c>
    </row>
    <row r="18" spans="1:11" ht="30">
      <c r="A18" s="502">
        <v>9</v>
      </c>
      <c r="B18" s="503" t="s">
        <v>970</v>
      </c>
      <c r="C18" s="504" t="s">
        <v>552</v>
      </c>
      <c r="D18" s="505" t="s">
        <v>971</v>
      </c>
      <c r="E18" s="506">
        <v>170.55</v>
      </c>
      <c r="F18" s="507">
        <v>3623.7</v>
      </c>
      <c r="G18" s="508"/>
      <c r="H18" s="495"/>
      <c r="I18" s="444"/>
      <c r="J18" s="445" t="s">
        <v>972</v>
      </c>
      <c r="K18" s="509" t="s">
        <v>205</v>
      </c>
    </row>
    <row r="19" spans="1:11" ht="30">
      <c r="A19" s="502">
        <v>10</v>
      </c>
      <c r="B19" s="503" t="s">
        <v>589</v>
      </c>
      <c r="C19" s="504" t="s">
        <v>552</v>
      </c>
      <c r="D19" s="505" t="s">
        <v>960</v>
      </c>
      <c r="E19" s="506">
        <v>202.81</v>
      </c>
      <c r="F19" s="507">
        <v>5344.9574999999995</v>
      </c>
      <c r="G19" s="508"/>
      <c r="H19" s="495"/>
      <c r="I19" s="444"/>
      <c r="J19" s="445" t="s">
        <v>590</v>
      </c>
      <c r="K19" s="509" t="s">
        <v>591</v>
      </c>
    </row>
    <row r="20" spans="1:11" ht="30">
      <c r="A20" s="502">
        <v>11</v>
      </c>
      <c r="B20" s="503" t="s">
        <v>594</v>
      </c>
      <c r="C20" s="504" t="s">
        <v>552</v>
      </c>
      <c r="D20" s="505" t="s">
        <v>960</v>
      </c>
      <c r="E20" s="506">
        <v>71.34</v>
      </c>
      <c r="F20" s="507">
        <v>750</v>
      </c>
      <c r="G20" s="508"/>
      <c r="H20" s="495"/>
      <c r="I20" s="444"/>
      <c r="J20" s="445" t="s">
        <v>595</v>
      </c>
      <c r="K20" s="509" t="s">
        <v>596</v>
      </c>
    </row>
    <row r="21" spans="1:11" ht="30">
      <c r="A21" s="502">
        <v>12</v>
      </c>
      <c r="B21" s="503" t="s">
        <v>604</v>
      </c>
      <c r="C21" s="504" t="s">
        <v>552</v>
      </c>
      <c r="D21" s="505" t="s">
        <v>960</v>
      </c>
      <c r="E21" s="506">
        <v>165.3</v>
      </c>
      <c r="F21" s="507">
        <v>603.94999999999993</v>
      </c>
      <c r="G21" s="508"/>
      <c r="H21" s="495"/>
      <c r="I21" s="444"/>
      <c r="J21" s="445">
        <v>25001000163</v>
      </c>
      <c r="K21" s="509" t="s">
        <v>605</v>
      </c>
    </row>
    <row r="22" spans="1:11" ht="30">
      <c r="A22" s="502">
        <v>13</v>
      </c>
      <c r="B22" s="503" t="s">
        <v>606</v>
      </c>
      <c r="C22" s="504" t="s">
        <v>552</v>
      </c>
      <c r="D22" s="505" t="s">
        <v>960</v>
      </c>
      <c r="E22" s="506">
        <v>150</v>
      </c>
      <c r="F22" s="507">
        <v>300</v>
      </c>
      <c r="G22" s="508"/>
      <c r="H22" s="495"/>
      <c r="I22" s="444"/>
      <c r="J22" s="445" t="s">
        <v>607</v>
      </c>
      <c r="K22" s="509" t="s">
        <v>608</v>
      </c>
    </row>
    <row r="23" spans="1:11" ht="15">
      <c r="A23" s="596">
        <v>14</v>
      </c>
      <c r="B23" s="598" t="s">
        <v>625</v>
      </c>
      <c r="C23" s="603" t="s">
        <v>552</v>
      </c>
      <c r="D23" s="605" t="s">
        <v>960</v>
      </c>
      <c r="E23" s="607">
        <v>87.1</v>
      </c>
      <c r="F23" s="507">
        <v>400</v>
      </c>
      <c r="G23" s="508"/>
      <c r="H23" s="495"/>
      <c r="I23" s="444"/>
      <c r="J23" s="445" t="s">
        <v>626</v>
      </c>
      <c r="K23" s="509" t="s">
        <v>627</v>
      </c>
    </row>
    <row r="24" spans="1:11" ht="15">
      <c r="A24" s="597"/>
      <c r="B24" s="599"/>
      <c r="C24" s="604"/>
      <c r="D24" s="606"/>
      <c r="E24" s="608"/>
      <c r="F24" s="507">
        <v>400</v>
      </c>
      <c r="G24" s="508"/>
      <c r="H24" s="495"/>
      <c r="I24" s="444"/>
      <c r="J24" s="445" t="s">
        <v>628</v>
      </c>
      <c r="K24" s="509" t="s">
        <v>629</v>
      </c>
    </row>
    <row r="25" spans="1:11" ht="30">
      <c r="A25" s="502">
        <v>15</v>
      </c>
      <c r="B25" s="503" t="s">
        <v>642</v>
      </c>
      <c r="C25" s="504" t="s">
        <v>552</v>
      </c>
      <c r="D25" s="505" t="s">
        <v>960</v>
      </c>
      <c r="E25" s="506">
        <v>100.2</v>
      </c>
      <c r="F25" s="507">
        <v>625</v>
      </c>
      <c r="G25" s="508"/>
      <c r="H25" s="495"/>
      <c r="I25" s="444"/>
      <c r="J25" s="445" t="s">
        <v>643</v>
      </c>
      <c r="K25" s="509" t="s">
        <v>644</v>
      </c>
    </row>
    <row r="26" spans="1:11" ht="30">
      <c r="A26" s="502">
        <v>16</v>
      </c>
      <c r="B26" s="503" t="s">
        <v>947</v>
      </c>
      <c r="C26" s="504" t="s">
        <v>552</v>
      </c>
      <c r="D26" s="505" t="s">
        <v>960</v>
      </c>
      <c r="E26" s="506">
        <v>150.21</v>
      </c>
      <c r="F26" s="507">
        <v>1500</v>
      </c>
      <c r="G26" s="508"/>
      <c r="H26" s="495"/>
      <c r="I26" s="444"/>
      <c r="J26" s="445" t="s">
        <v>648</v>
      </c>
      <c r="K26" s="509" t="s">
        <v>649</v>
      </c>
    </row>
    <row r="27" spans="1:11" ht="30">
      <c r="A27" s="502">
        <v>17</v>
      </c>
      <c r="B27" s="503" t="s">
        <v>673</v>
      </c>
      <c r="C27" s="504" t="s">
        <v>552</v>
      </c>
      <c r="D27" s="505" t="s">
        <v>960</v>
      </c>
      <c r="E27" s="506">
        <v>60</v>
      </c>
      <c r="F27" s="507">
        <v>800</v>
      </c>
      <c r="G27" s="508"/>
      <c r="H27" s="495"/>
      <c r="I27" s="444"/>
      <c r="J27" s="445" t="s">
        <v>674</v>
      </c>
      <c r="K27" s="509" t="s">
        <v>675</v>
      </c>
    </row>
    <row r="28" spans="1:11" ht="45">
      <c r="A28" s="502">
        <v>18</v>
      </c>
      <c r="B28" s="503" t="s">
        <v>676</v>
      </c>
      <c r="C28" s="504" t="s">
        <v>552</v>
      </c>
      <c r="D28" s="505" t="s">
        <v>960</v>
      </c>
      <c r="E28" s="506">
        <v>110</v>
      </c>
      <c r="F28" s="507">
        <v>800</v>
      </c>
      <c r="G28" s="508"/>
      <c r="H28" s="495"/>
      <c r="I28" s="444"/>
      <c r="J28" s="445">
        <v>47001000294</v>
      </c>
      <c r="K28" s="509" t="s">
        <v>677</v>
      </c>
    </row>
    <row r="29" spans="1:11" ht="30">
      <c r="A29" s="502">
        <v>19</v>
      </c>
      <c r="B29" s="503" t="s">
        <v>678</v>
      </c>
      <c r="C29" s="504" t="s">
        <v>552</v>
      </c>
      <c r="D29" s="505" t="s">
        <v>960</v>
      </c>
      <c r="E29" s="506">
        <v>90</v>
      </c>
      <c r="F29" s="507">
        <v>625</v>
      </c>
      <c r="G29" s="508"/>
      <c r="H29" s="495"/>
      <c r="I29" s="444"/>
      <c r="J29" s="445" t="s">
        <v>679</v>
      </c>
      <c r="K29" s="509" t="s">
        <v>680</v>
      </c>
    </row>
    <row r="30" spans="1:11" ht="30">
      <c r="A30" s="502">
        <v>20</v>
      </c>
      <c r="B30" s="503" t="s">
        <v>684</v>
      </c>
      <c r="C30" s="504" t="s">
        <v>552</v>
      </c>
      <c r="D30" s="505" t="s">
        <v>960</v>
      </c>
      <c r="E30" s="506">
        <v>91</v>
      </c>
      <c r="F30" s="507">
        <v>1250</v>
      </c>
      <c r="G30" s="508"/>
      <c r="H30" s="495"/>
      <c r="I30" s="444"/>
      <c r="J30" s="445" t="s">
        <v>685</v>
      </c>
      <c r="K30" s="509" t="s">
        <v>686</v>
      </c>
    </row>
    <row r="31" spans="1:11" ht="30">
      <c r="A31" s="502">
        <v>21</v>
      </c>
      <c r="B31" s="503" t="s">
        <v>687</v>
      </c>
      <c r="C31" s="504" t="s">
        <v>552</v>
      </c>
      <c r="D31" s="505" t="s">
        <v>960</v>
      </c>
      <c r="E31" s="506">
        <v>72</v>
      </c>
      <c r="F31" s="507">
        <v>1250</v>
      </c>
      <c r="G31" s="508"/>
      <c r="H31" s="495"/>
      <c r="I31" s="444"/>
      <c r="J31" s="445" t="s">
        <v>688</v>
      </c>
      <c r="K31" s="509" t="s">
        <v>689</v>
      </c>
    </row>
    <row r="32" spans="1:11" ht="30">
      <c r="A32" s="502">
        <v>22</v>
      </c>
      <c r="B32" s="503" t="s">
        <v>693</v>
      </c>
      <c r="C32" s="504" t="s">
        <v>552</v>
      </c>
      <c r="D32" s="505" t="s">
        <v>960</v>
      </c>
      <c r="E32" s="506">
        <v>650</v>
      </c>
      <c r="F32" s="507">
        <v>1875</v>
      </c>
      <c r="G32" s="508"/>
      <c r="H32" s="495"/>
      <c r="I32" s="444"/>
      <c r="J32" s="445" t="s">
        <v>694</v>
      </c>
      <c r="K32" s="509" t="s">
        <v>695</v>
      </c>
    </row>
    <row r="33" spans="1:11" ht="30">
      <c r="A33" s="502">
        <v>23</v>
      </c>
      <c r="B33" s="503" t="s">
        <v>705</v>
      </c>
      <c r="C33" s="504" t="s">
        <v>552</v>
      </c>
      <c r="D33" s="505" t="s">
        <v>960</v>
      </c>
      <c r="E33" s="506">
        <v>119.8</v>
      </c>
      <c r="F33" s="507">
        <v>800</v>
      </c>
      <c r="G33" s="508"/>
      <c r="H33" s="495"/>
      <c r="I33" s="444"/>
      <c r="J33" s="445" t="s">
        <v>706</v>
      </c>
      <c r="K33" s="509" t="s">
        <v>707</v>
      </c>
    </row>
    <row r="34" spans="1:11" ht="30">
      <c r="A34" s="502">
        <v>24</v>
      </c>
      <c r="B34" s="503" t="s">
        <v>711</v>
      </c>
      <c r="C34" s="504" t="s">
        <v>552</v>
      </c>
      <c r="D34" s="505" t="s">
        <v>973</v>
      </c>
      <c r="E34" s="506">
        <v>184</v>
      </c>
      <c r="F34" s="507">
        <v>1800</v>
      </c>
      <c r="G34" s="508"/>
      <c r="H34" s="495"/>
      <c r="I34" s="444"/>
      <c r="J34" s="445" t="s">
        <v>712</v>
      </c>
      <c r="K34" s="509" t="s">
        <v>713</v>
      </c>
    </row>
    <row r="35" spans="1:11" ht="30">
      <c r="A35" s="502">
        <v>25</v>
      </c>
      <c r="B35" s="503" t="s">
        <v>714</v>
      </c>
      <c r="C35" s="504" t="s">
        <v>552</v>
      </c>
      <c r="D35" s="505" t="s">
        <v>960</v>
      </c>
      <c r="E35" s="506">
        <v>122</v>
      </c>
      <c r="F35" s="507">
        <v>750</v>
      </c>
      <c r="G35" s="508"/>
      <c r="H35" s="495"/>
      <c r="I35" s="444"/>
      <c r="J35" s="445">
        <v>225063123</v>
      </c>
      <c r="K35" s="509" t="s">
        <v>715</v>
      </c>
    </row>
    <row r="36" spans="1:11" ht="30">
      <c r="A36" s="502">
        <v>26</v>
      </c>
      <c r="B36" s="503" t="s">
        <v>731</v>
      </c>
      <c r="C36" s="504" t="s">
        <v>552</v>
      </c>
      <c r="D36" s="505" t="s">
        <v>960</v>
      </c>
      <c r="E36" s="506">
        <v>90</v>
      </c>
      <c r="F36" s="507">
        <v>500</v>
      </c>
      <c r="G36" s="508"/>
      <c r="H36" s="495"/>
      <c r="I36" s="444"/>
      <c r="J36" s="445">
        <v>53001007238</v>
      </c>
      <c r="K36" s="509" t="s">
        <v>732</v>
      </c>
    </row>
    <row r="37" spans="1:11" ht="30">
      <c r="A37" s="502">
        <v>27</v>
      </c>
      <c r="B37" s="503" t="s">
        <v>740</v>
      </c>
      <c r="C37" s="504" t="s">
        <v>552</v>
      </c>
      <c r="D37" s="505" t="s">
        <v>960</v>
      </c>
      <c r="E37" s="506">
        <v>135.69999999999999</v>
      </c>
      <c r="F37" s="507">
        <v>625</v>
      </c>
      <c r="G37" s="508"/>
      <c r="H37" s="495"/>
      <c r="I37" s="444"/>
      <c r="J37" s="445">
        <v>26001002376</v>
      </c>
      <c r="K37" s="509" t="s">
        <v>741</v>
      </c>
    </row>
    <row r="38" spans="1:11" ht="15">
      <c r="A38" s="596">
        <v>28</v>
      </c>
      <c r="B38" s="598" t="s">
        <v>746</v>
      </c>
      <c r="C38" s="603" t="s">
        <v>552</v>
      </c>
      <c r="D38" s="605" t="s">
        <v>960</v>
      </c>
      <c r="E38" s="607">
        <v>140.9</v>
      </c>
      <c r="F38" s="507">
        <v>250</v>
      </c>
      <c r="G38" s="508"/>
      <c r="H38" s="495"/>
      <c r="I38" s="444"/>
      <c r="J38" s="445" t="s">
        <v>747</v>
      </c>
      <c r="K38" s="509" t="s">
        <v>748</v>
      </c>
    </row>
    <row r="39" spans="1:11" ht="15">
      <c r="A39" s="597"/>
      <c r="B39" s="599"/>
      <c r="C39" s="604"/>
      <c r="D39" s="606"/>
      <c r="E39" s="608"/>
      <c r="F39" s="507">
        <v>250</v>
      </c>
      <c r="G39" s="508"/>
      <c r="H39" s="495"/>
      <c r="I39" s="444"/>
      <c r="J39" s="445">
        <v>62007000585</v>
      </c>
      <c r="K39" s="509" t="s">
        <v>749</v>
      </c>
    </row>
    <row r="40" spans="1:11" ht="45">
      <c r="A40" s="502">
        <v>29</v>
      </c>
      <c r="B40" s="503" t="s">
        <v>750</v>
      </c>
      <c r="C40" s="504" t="s">
        <v>552</v>
      </c>
      <c r="D40" s="505" t="s">
        <v>960</v>
      </c>
      <c r="E40" s="506">
        <v>106</v>
      </c>
      <c r="F40" s="507">
        <v>800</v>
      </c>
      <c r="G40" s="508"/>
      <c r="H40" s="495"/>
      <c r="I40" s="444"/>
      <c r="J40" s="445" t="s">
        <v>751</v>
      </c>
      <c r="K40" s="509" t="s">
        <v>752</v>
      </c>
    </row>
    <row r="41" spans="1:11" ht="30">
      <c r="A41" s="502">
        <v>30</v>
      </c>
      <c r="B41" s="503" t="s">
        <v>753</v>
      </c>
      <c r="C41" s="504" t="s">
        <v>552</v>
      </c>
      <c r="D41" s="505" t="s">
        <v>960</v>
      </c>
      <c r="E41" s="506">
        <v>120</v>
      </c>
      <c r="F41" s="507">
        <v>800</v>
      </c>
      <c r="G41" s="508"/>
      <c r="H41" s="495"/>
      <c r="I41" s="444"/>
      <c r="J41" s="445" t="s">
        <v>754</v>
      </c>
      <c r="K41" s="509" t="s">
        <v>755</v>
      </c>
    </row>
    <row r="42" spans="1:11" ht="30">
      <c r="A42" s="502">
        <v>31</v>
      </c>
      <c r="B42" s="503" t="s">
        <v>756</v>
      </c>
      <c r="C42" s="504" t="s">
        <v>552</v>
      </c>
      <c r="D42" s="505" t="s">
        <v>960</v>
      </c>
      <c r="E42" s="506">
        <v>95</v>
      </c>
      <c r="F42" s="507">
        <v>550</v>
      </c>
      <c r="G42" s="508"/>
      <c r="H42" s="495"/>
      <c r="I42" s="444"/>
      <c r="J42" s="445" t="s">
        <v>757</v>
      </c>
      <c r="K42" s="509" t="s">
        <v>758</v>
      </c>
    </row>
    <row r="43" spans="1:11" ht="30">
      <c r="A43" s="502">
        <v>32</v>
      </c>
      <c r="B43" s="503" t="s">
        <v>759</v>
      </c>
      <c r="C43" s="504" t="s">
        <v>552</v>
      </c>
      <c r="D43" s="505" t="s">
        <v>960</v>
      </c>
      <c r="E43" s="506">
        <v>218.1</v>
      </c>
      <c r="F43" s="507">
        <v>4275.9660000000003</v>
      </c>
      <c r="G43" s="508"/>
      <c r="H43" s="495"/>
      <c r="I43" s="444"/>
      <c r="J43" s="445" t="s">
        <v>948</v>
      </c>
      <c r="K43" s="509" t="s">
        <v>949</v>
      </c>
    </row>
    <row r="44" spans="1:11" ht="30">
      <c r="A44" s="502">
        <v>33</v>
      </c>
      <c r="B44" s="503" t="s">
        <v>764</v>
      </c>
      <c r="C44" s="504" t="s">
        <v>552</v>
      </c>
      <c r="D44" s="505" t="s">
        <v>960</v>
      </c>
      <c r="E44" s="506">
        <v>46</v>
      </c>
      <c r="F44" s="507">
        <v>375</v>
      </c>
      <c r="G44" s="508"/>
      <c r="H44" s="495"/>
      <c r="I44" s="444"/>
      <c r="J44" s="445" t="s">
        <v>765</v>
      </c>
      <c r="K44" s="509" t="s">
        <v>766</v>
      </c>
    </row>
    <row r="45" spans="1:11" ht="30">
      <c r="A45" s="502">
        <v>34</v>
      </c>
      <c r="B45" s="503" t="s">
        <v>767</v>
      </c>
      <c r="C45" s="504" t="s">
        <v>552</v>
      </c>
      <c r="D45" s="505" t="s">
        <v>960</v>
      </c>
      <c r="E45" s="506">
        <v>219</v>
      </c>
      <c r="F45" s="507">
        <v>800</v>
      </c>
      <c r="G45" s="508"/>
      <c r="H45" s="495"/>
      <c r="I45" s="444"/>
      <c r="J45" s="445" t="s">
        <v>768</v>
      </c>
      <c r="K45" s="509" t="s">
        <v>769</v>
      </c>
    </row>
    <row r="46" spans="1:11" ht="45">
      <c r="A46" s="502">
        <v>35</v>
      </c>
      <c r="B46" s="503" t="s">
        <v>772</v>
      </c>
      <c r="C46" s="504" t="s">
        <v>552</v>
      </c>
      <c r="D46" s="505" t="s">
        <v>973</v>
      </c>
      <c r="E46" s="506">
        <v>574.5</v>
      </c>
      <c r="F46" s="507">
        <v>2500</v>
      </c>
      <c r="G46" s="508"/>
      <c r="H46" s="495"/>
      <c r="I46" s="444"/>
      <c r="J46" s="445" t="s">
        <v>773</v>
      </c>
      <c r="K46" s="509" t="s">
        <v>774</v>
      </c>
    </row>
    <row r="47" spans="1:11" ht="30">
      <c r="A47" s="502">
        <v>36</v>
      </c>
      <c r="B47" s="503" t="s">
        <v>775</v>
      </c>
      <c r="C47" s="504" t="s">
        <v>552</v>
      </c>
      <c r="D47" s="505" t="s">
        <v>960</v>
      </c>
      <c r="E47" s="506">
        <v>161</v>
      </c>
      <c r="F47" s="507">
        <v>625</v>
      </c>
      <c r="G47" s="508"/>
      <c r="H47" s="495"/>
      <c r="I47" s="444"/>
      <c r="J47" s="445">
        <v>61008000273</v>
      </c>
      <c r="K47" s="509" t="s">
        <v>776</v>
      </c>
    </row>
    <row r="48" spans="1:11" ht="45">
      <c r="A48" s="502">
        <v>37</v>
      </c>
      <c r="B48" s="503" t="s">
        <v>777</v>
      </c>
      <c r="C48" s="504" t="s">
        <v>552</v>
      </c>
      <c r="D48" s="505" t="s">
        <v>960</v>
      </c>
      <c r="E48" s="506">
        <v>91</v>
      </c>
      <c r="F48" s="507">
        <v>1250</v>
      </c>
      <c r="G48" s="508"/>
      <c r="H48" s="495"/>
      <c r="I48" s="444"/>
      <c r="J48" s="445" t="s">
        <v>778</v>
      </c>
      <c r="K48" s="509" t="s">
        <v>779</v>
      </c>
    </row>
    <row r="49" spans="1:11" ht="45">
      <c r="A49" s="502">
        <v>38</v>
      </c>
      <c r="B49" s="503" t="s">
        <v>780</v>
      </c>
      <c r="C49" s="504" t="s">
        <v>552</v>
      </c>
      <c r="D49" s="505" t="s">
        <v>960</v>
      </c>
      <c r="E49" s="506">
        <v>120</v>
      </c>
      <c r="F49" s="507">
        <v>875</v>
      </c>
      <c r="G49" s="508"/>
      <c r="H49" s="495"/>
      <c r="I49" s="444"/>
      <c r="J49" s="445" t="s">
        <v>781</v>
      </c>
      <c r="K49" s="509" t="s">
        <v>782</v>
      </c>
    </row>
    <row r="50" spans="1:11" ht="15">
      <c r="A50" s="596">
        <v>39</v>
      </c>
      <c r="B50" s="598" t="s">
        <v>555</v>
      </c>
      <c r="C50" s="603" t="s">
        <v>552</v>
      </c>
      <c r="D50" s="605" t="s">
        <v>960</v>
      </c>
      <c r="E50" s="607">
        <v>130</v>
      </c>
      <c r="F50" s="507">
        <v>4348.4399999999996</v>
      </c>
      <c r="G50" s="508" t="s">
        <v>556</v>
      </c>
      <c r="H50" s="495" t="s">
        <v>557</v>
      </c>
      <c r="I50" s="444" t="s">
        <v>558</v>
      </c>
      <c r="J50" s="445"/>
      <c r="K50" s="509"/>
    </row>
    <row r="51" spans="1:11" ht="15">
      <c r="A51" s="597"/>
      <c r="B51" s="599"/>
      <c r="C51" s="604"/>
      <c r="D51" s="606"/>
      <c r="E51" s="608"/>
      <c r="F51" s="507">
        <v>966.31999999999994</v>
      </c>
      <c r="G51" s="508" t="s">
        <v>559</v>
      </c>
      <c r="H51" s="495" t="s">
        <v>560</v>
      </c>
      <c r="I51" s="444" t="s">
        <v>558</v>
      </c>
      <c r="J51" s="445"/>
      <c r="K51" s="509"/>
    </row>
    <row r="52" spans="1:11" ht="45">
      <c r="A52" s="502">
        <v>40</v>
      </c>
      <c r="B52" s="503" t="s">
        <v>561</v>
      </c>
      <c r="C52" s="504" t="s">
        <v>552</v>
      </c>
      <c r="D52" s="505" t="s">
        <v>960</v>
      </c>
      <c r="E52" s="506">
        <v>112.8</v>
      </c>
      <c r="F52" s="507">
        <v>2415.7999999999997</v>
      </c>
      <c r="G52" s="508" t="s">
        <v>562</v>
      </c>
      <c r="H52" s="495" t="s">
        <v>563</v>
      </c>
      <c r="I52" s="444" t="s">
        <v>564</v>
      </c>
      <c r="J52" s="445"/>
      <c r="K52" s="509"/>
    </row>
    <row r="53" spans="1:11" ht="60">
      <c r="A53" s="502">
        <v>41</v>
      </c>
      <c r="B53" s="503" t="s">
        <v>568</v>
      </c>
      <c r="C53" s="504" t="s">
        <v>552</v>
      </c>
      <c r="D53" s="505" t="s">
        <v>960</v>
      </c>
      <c r="E53" s="506">
        <v>183.25</v>
      </c>
      <c r="F53" s="507">
        <v>2415.7999999999997</v>
      </c>
      <c r="G53" s="508" t="s">
        <v>569</v>
      </c>
      <c r="H53" s="495" t="s">
        <v>570</v>
      </c>
      <c r="I53" s="444" t="s">
        <v>571</v>
      </c>
      <c r="J53" s="445"/>
      <c r="K53" s="509"/>
    </row>
    <row r="54" spans="1:11" ht="30">
      <c r="A54" s="502">
        <v>42</v>
      </c>
      <c r="B54" s="503" t="s">
        <v>577</v>
      </c>
      <c r="C54" s="504" t="s">
        <v>552</v>
      </c>
      <c r="D54" s="505" t="s">
        <v>960</v>
      </c>
      <c r="E54" s="506">
        <v>205.03</v>
      </c>
      <c r="F54" s="507">
        <v>2898.96</v>
      </c>
      <c r="G54" s="508" t="s">
        <v>578</v>
      </c>
      <c r="H54" s="495" t="s">
        <v>579</v>
      </c>
      <c r="I54" s="444" t="s">
        <v>580</v>
      </c>
      <c r="J54" s="445"/>
      <c r="K54" s="509"/>
    </row>
    <row r="55" spans="1:11" ht="30">
      <c r="A55" s="502">
        <v>43</v>
      </c>
      <c r="B55" s="503" t="s">
        <v>581</v>
      </c>
      <c r="C55" s="504" t="s">
        <v>552</v>
      </c>
      <c r="D55" s="505" t="s">
        <v>960</v>
      </c>
      <c r="E55" s="506">
        <v>185.58</v>
      </c>
      <c r="F55" s="507">
        <v>3140.54</v>
      </c>
      <c r="G55" s="508" t="s">
        <v>582</v>
      </c>
      <c r="H55" s="495" t="s">
        <v>583</v>
      </c>
      <c r="I55" s="444" t="s">
        <v>584</v>
      </c>
      <c r="J55" s="445"/>
      <c r="K55" s="509"/>
    </row>
    <row r="56" spans="1:11" ht="45">
      <c r="A56" s="502">
        <v>44</v>
      </c>
      <c r="B56" s="503" t="s">
        <v>974</v>
      </c>
      <c r="C56" s="504" t="s">
        <v>552</v>
      </c>
      <c r="D56" s="505" t="s">
        <v>961</v>
      </c>
      <c r="E56" s="506">
        <v>162.18</v>
      </c>
      <c r="F56" s="507">
        <v>4529.625</v>
      </c>
      <c r="G56" s="508" t="s">
        <v>975</v>
      </c>
      <c r="H56" s="495" t="s">
        <v>976</v>
      </c>
      <c r="I56" s="444" t="s">
        <v>977</v>
      </c>
      <c r="J56" s="445"/>
      <c r="K56" s="509"/>
    </row>
    <row r="57" spans="1:11" ht="30">
      <c r="A57" s="502">
        <v>45</v>
      </c>
      <c r="B57" s="503" t="s">
        <v>585</v>
      </c>
      <c r="C57" s="504" t="s">
        <v>552</v>
      </c>
      <c r="D57" s="505" t="s">
        <v>960</v>
      </c>
      <c r="E57" s="506">
        <v>126.77</v>
      </c>
      <c r="F57" s="507">
        <v>3623.7</v>
      </c>
      <c r="G57" s="508" t="s">
        <v>586</v>
      </c>
      <c r="H57" s="495" t="s">
        <v>587</v>
      </c>
      <c r="I57" s="444" t="s">
        <v>588</v>
      </c>
      <c r="J57" s="445"/>
      <c r="K57" s="509"/>
    </row>
    <row r="58" spans="1:11" ht="30">
      <c r="A58" s="502">
        <v>46</v>
      </c>
      <c r="B58" s="503" t="s">
        <v>592</v>
      </c>
      <c r="C58" s="504" t="s">
        <v>552</v>
      </c>
      <c r="D58" s="505" t="s">
        <v>960</v>
      </c>
      <c r="E58" s="506">
        <v>138.80000000000001</v>
      </c>
      <c r="F58" s="507">
        <v>1000</v>
      </c>
      <c r="G58" s="508">
        <v>36001011819</v>
      </c>
      <c r="H58" s="495" t="s">
        <v>563</v>
      </c>
      <c r="I58" s="444" t="s">
        <v>593</v>
      </c>
      <c r="J58" s="445"/>
      <c r="K58" s="509"/>
    </row>
    <row r="59" spans="1:11" ht="30">
      <c r="A59" s="502">
        <v>47</v>
      </c>
      <c r="B59" s="503" t="s">
        <v>597</v>
      </c>
      <c r="C59" s="504" t="s">
        <v>552</v>
      </c>
      <c r="D59" s="505" t="s">
        <v>960</v>
      </c>
      <c r="E59" s="506">
        <v>223</v>
      </c>
      <c r="F59" s="507">
        <v>750</v>
      </c>
      <c r="G59" s="508" t="s">
        <v>598</v>
      </c>
      <c r="H59" s="495" t="s">
        <v>599</v>
      </c>
      <c r="I59" s="444" t="s">
        <v>600</v>
      </c>
      <c r="J59" s="445"/>
      <c r="K59" s="509"/>
    </row>
    <row r="60" spans="1:11" ht="30">
      <c r="A60" s="502">
        <v>48</v>
      </c>
      <c r="B60" s="503" t="s">
        <v>601</v>
      </c>
      <c r="C60" s="504" t="s">
        <v>552</v>
      </c>
      <c r="D60" s="505" t="s">
        <v>978</v>
      </c>
      <c r="E60" s="506">
        <v>123.24</v>
      </c>
      <c r="F60" s="507">
        <v>650</v>
      </c>
      <c r="G60" s="508" t="s">
        <v>602</v>
      </c>
      <c r="H60" s="495" t="s">
        <v>560</v>
      </c>
      <c r="I60" s="444" t="s">
        <v>603</v>
      </c>
      <c r="J60" s="445"/>
      <c r="K60" s="509"/>
    </row>
    <row r="61" spans="1:11" ht="30">
      <c r="A61" s="502">
        <v>49</v>
      </c>
      <c r="B61" s="503" t="s">
        <v>609</v>
      </c>
      <c r="C61" s="504" t="s">
        <v>552</v>
      </c>
      <c r="D61" s="505" t="s">
        <v>979</v>
      </c>
      <c r="E61" s="506">
        <v>250</v>
      </c>
      <c r="F61" s="507">
        <v>625</v>
      </c>
      <c r="G61" s="508" t="s">
        <v>610</v>
      </c>
      <c r="H61" s="495" t="s">
        <v>611</v>
      </c>
      <c r="I61" s="444" t="s">
        <v>612</v>
      </c>
      <c r="J61" s="445"/>
      <c r="K61" s="509"/>
    </row>
    <row r="62" spans="1:11" ht="30">
      <c r="A62" s="502">
        <v>50</v>
      </c>
      <c r="B62" s="503" t="s">
        <v>613</v>
      </c>
      <c r="C62" s="504" t="s">
        <v>552</v>
      </c>
      <c r="D62" s="505" t="s">
        <v>960</v>
      </c>
      <c r="E62" s="506">
        <v>130</v>
      </c>
      <c r="F62" s="507">
        <v>1000</v>
      </c>
      <c r="G62" s="508" t="s">
        <v>614</v>
      </c>
      <c r="H62" s="495" t="s">
        <v>615</v>
      </c>
      <c r="I62" s="444" t="s">
        <v>616</v>
      </c>
      <c r="J62" s="445"/>
      <c r="K62" s="509"/>
    </row>
    <row r="63" spans="1:11" ht="30">
      <c r="A63" s="502">
        <v>51</v>
      </c>
      <c r="B63" s="503" t="s">
        <v>617</v>
      </c>
      <c r="C63" s="504" t="s">
        <v>552</v>
      </c>
      <c r="D63" s="505" t="s">
        <v>960</v>
      </c>
      <c r="E63" s="506">
        <v>64.3</v>
      </c>
      <c r="F63" s="507">
        <v>1000</v>
      </c>
      <c r="G63" s="508" t="s">
        <v>618</v>
      </c>
      <c r="H63" s="495" t="s">
        <v>619</v>
      </c>
      <c r="I63" s="444" t="s">
        <v>620</v>
      </c>
      <c r="J63" s="445"/>
      <c r="K63" s="509"/>
    </row>
    <row r="64" spans="1:11" ht="45">
      <c r="A64" s="502">
        <v>52</v>
      </c>
      <c r="B64" s="503" t="s">
        <v>621</v>
      </c>
      <c r="C64" s="504" t="s">
        <v>552</v>
      </c>
      <c r="D64" s="505" t="s">
        <v>960</v>
      </c>
      <c r="E64" s="506">
        <v>113.4</v>
      </c>
      <c r="F64" s="507">
        <v>1000</v>
      </c>
      <c r="G64" s="508" t="s">
        <v>622</v>
      </c>
      <c r="H64" s="495" t="s">
        <v>623</v>
      </c>
      <c r="I64" s="444" t="s">
        <v>624</v>
      </c>
      <c r="J64" s="445"/>
      <c r="K64" s="509"/>
    </row>
    <row r="65" spans="1:11" ht="30">
      <c r="A65" s="502">
        <v>53</v>
      </c>
      <c r="B65" s="503" t="s">
        <v>630</v>
      </c>
      <c r="C65" s="504" t="s">
        <v>552</v>
      </c>
      <c r="D65" s="505" t="s">
        <v>960</v>
      </c>
      <c r="E65" s="506">
        <v>169.7</v>
      </c>
      <c r="F65" s="507">
        <v>625</v>
      </c>
      <c r="G65" s="508" t="s">
        <v>631</v>
      </c>
      <c r="H65" s="495" t="s">
        <v>632</v>
      </c>
      <c r="I65" s="444" t="s">
        <v>633</v>
      </c>
      <c r="J65" s="445"/>
      <c r="K65" s="509"/>
    </row>
    <row r="66" spans="1:11" ht="30">
      <c r="A66" s="502">
        <v>54</v>
      </c>
      <c r="B66" s="503" t="s">
        <v>634</v>
      </c>
      <c r="C66" s="504" t="s">
        <v>552</v>
      </c>
      <c r="D66" s="505" t="s">
        <v>960</v>
      </c>
      <c r="E66" s="506">
        <v>180</v>
      </c>
      <c r="F66" s="507">
        <v>562.5</v>
      </c>
      <c r="G66" s="508" t="s">
        <v>635</v>
      </c>
      <c r="H66" s="495" t="s">
        <v>636</v>
      </c>
      <c r="I66" s="444" t="s">
        <v>637</v>
      </c>
      <c r="J66" s="445"/>
      <c r="K66" s="509"/>
    </row>
    <row r="67" spans="1:11" ht="30">
      <c r="A67" s="502">
        <v>55</v>
      </c>
      <c r="B67" s="503" t="s">
        <v>638</v>
      </c>
      <c r="C67" s="504" t="s">
        <v>552</v>
      </c>
      <c r="D67" s="505" t="s">
        <v>960</v>
      </c>
      <c r="E67" s="506">
        <v>135</v>
      </c>
      <c r="F67" s="507">
        <v>750</v>
      </c>
      <c r="G67" s="508" t="s">
        <v>639</v>
      </c>
      <c r="H67" s="495" t="s">
        <v>640</v>
      </c>
      <c r="I67" s="444" t="s">
        <v>641</v>
      </c>
      <c r="J67" s="445"/>
      <c r="K67" s="509"/>
    </row>
    <row r="68" spans="1:11" ht="30">
      <c r="A68" s="502">
        <v>56</v>
      </c>
      <c r="B68" s="503" t="s">
        <v>645</v>
      </c>
      <c r="C68" s="504" t="s">
        <v>552</v>
      </c>
      <c r="D68" s="505" t="s">
        <v>960</v>
      </c>
      <c r="E68" s="506">
        <v>41.25</v>
      </c>
      <c r="F68" s="507">
        <v>875</v>
      </c>
      <c r="G68" s="508">
        <v>60001129329</v>
      </c>
      <c r="H68" s="495" t="s">
        <v>646</v>
      </c>
      <c r="I68" s="444" t="s">
        <v>647</v>
      </c>
      <c r="J68" s="445"/>
      <c r="K68" s="509"/>
    </row>
    <row r="69" spans="1:11" ht="30">
      <c r="A69" s="502">
        <v>57</v>
      </c>
      <c r="B69" s="503" t="s">
        <v>650</v>
      </c>
      <c r="C69" s="504" t="s">
        <v>552</v>
      </c>
      <c r="D69" s="505" t="s">
        <v>960</v>
      </c>
      <c r="E69" s="506">
        <v>160.69999999999999</v>
      </c>
      <c r="F69" s="507">
        <v>875</v>
      </c>
      <c r="G69" s="508" t="s">
        <v>651</v>
      </c>
      <c r="H69" s="495" t="s">
        <v>652</v>
      </c>
      <c r="I69" s="444" t="s">
        <v>653</v>
      </c>
      <c r="J69" s="445"/>
      <c r="K69" s="509"/>
    </row>
    <row r="70" spans="1:11" ht="30">
      <c r="A70" s="502">
        <v>58</v>
      </c>
      <c r="B70" s="503" t="s">
        <v>654</v>
      </c>
      <c r="C70" s="504" t="s">
        <v>552</v>
      </c>
      <c r="D70" s="505" t="s">
        <v>960</v>
      </c>
      <c r="E70" s="506">
        <v>65</v>
      </c>
      <c r="F70" s="507">
        <v>1000</v>
      </c>
      <c r="G70" s="508" t="s">
        <v>655</v>
      </c>
      <c r="H70" s="495" t="s">
        <v>656</v>
      </c>
      <c r="I70" s="444" t="s">
        <v>657</v>
      </c>
      <c r="J70" s="445"/>
      <c r="K70" s="509"/>
    </row>
    <row r="71" spans="1:11" ht="30">
      <c r="A71" s="502">
        <v>59</v>
      </c>
      <c r="B71" s="503" t="s">
        <v>658</v>
      </c>
      <c r="C71" s="504" t="s">
        <v>552</v>
      </c>
      <c r="D71" s="505" t="s">
        <v>960</v>
      </c>
      <c r="E71" s="506">
        <v>81.55</v>
      </c>
      <c r="F71" s="507">
        <v>500</v>
      </c>
      <c r="G71" s="508">
        <v>24001004130</v>
      </c>
      <c r="H71" s="495" t="s">
        <v>659</v>
      </c>
      <c r="I71" s="444" t="s">
        <v>660</v>
      </c>
      <c r="J71" s="445"/>
      <c r="K71" s="509"/>
    </row>
    <row r="72" spans="1:11" ht="30">
      <c r="A72" s="502">
        <v>60</v>
      </c>
      <c r="B72" s="503" t="s">
        <v>661</v>
      </c>
      <c r="C72" s="504" t="s">
        <v>552</v>
      </c>
      <c r="D72" s="505" t="s">
        <v>973</v>
      </c>
      <c r="E72" s="506">
        <v>270</v>
      </c>
      <c r="F72" s="507">
        <v>2000</v>
      </c>
      <c r="G72" s="508" t="s">
        <v>662</v>
      </c>
      <c r="H72" s="495" t="s">
        <v>663</v>
      </c>
      <c r="I72" s="444" t="s">
        <v>664</v>
      </c>
      <c r="J72" s="445"/>
      <c r="K72" s="509"/>
    </row>
    <row r="73" spans="1:11" ht="30">
      <c r="A73" s="502">
        <v>61</v>
      </c>
      <c r="B73" s="503" t="s">
        <v>665</v>
      </c>
      <c r="C73" s="504" t="s">
        <v>552</v>
      </c>
      <c r="D73" s="505" t="s">
        <v>960</v>
      </c>
      <c r="E73" s="506">
        <v>73</v>
      </c>
      <c r="F73" s="507">
        <v>500</v>
      </c>
      <c r="G73" s="508" t="s">
        <v>666</v>
      </c>
      <c r="H73" s="495" t="s">
        <v>667</v>
      </c>
      <c r="I73" s="444" t="s">
        <v>668</v>
      </c>
      <c r="J73" s="445"/>
      <c r="K73" s="509"/>
    </row>
    <row r="74" spans="1:11" ht="30">
      <c r="A74" s="502">
        <v>62</v>
      </c>
      <c r="B74" s="503" t="s">
        <v>669</v>
      </c>
      <c r="C74" s="504" t="s">
        <v>552</v>
      </c>
      <c r="D74" s="505" t="s">
        <v>960</v>
      </c>
      <c r="E74" s="506">
        <v>214.07</v>
      </c>
      <c r="F74" s="507">
        <v>1250</v>
      </c>
      <c r="G74" s="508" t="s">
        <v>670</v>
      </c>
      <c r="H74" s="495" t="s">
        <v>671</v>
      </c>
      <c r="I74" s="444" t="s">
        <v>672</v>
      </c>
      <c r="J74" s="445"/>
      <c r="K74" s="509"/>
    </row>
    <row r="75" spans="1:11" ht="30">
      <c r="A75" s="502">
        <v>63</v>
      </c>
      <c r="B75" s="503" t="s">
        <v>681</v>
      </c>
      <c r="C75" s="504" t="s">
        <v>552</v>
      </c>
      <c r="D75" s="505" t="s">
        <v>960</v>
      </c>
      <c r="E75" s="506">
        <v>55</v>
      </c>
      <c r="F75" s="507">
        <v>400</v>
      </c>
      <c r="G75" s="508">
        <v>47001003904</v>
      </c>
      <c r="H75" s="495" t="s">
        <v>682</v>
      </c>
      <c r="I75" s="444" t="s">
        <v>683</v>
      </c>
      <c r="J75" s="445"/>
      <c r="K75" s="509"/>
    </row>
    <row r="76" spans="1:11" ht="30">
      <c r="A76" s="502">
        <v>64</v>
      </c>
      <c r="B76" s="503" t="s">
        <v>690</v>
      </c>
      <c r="C76" s="504" t="s">
        <v>552</v>
      </c>
      <c r="D76" s="505" t="s">
        <v>960</v>
      </c>
      <c r="E76" s="506">
        <v>264.42</v>
      </c>
      <c r="F76" s="507">
        <v>600</v>
      </c>
      <c r="G76" s="508" t="s">
        <v>691</v>
      </c>
      <c r="H76" s="495" t="s">
        <v>611</v>
      </c>
      <c r="I76" s="444" t="s">
        <v>692</v>
      </c>
      <c r="J76" s="445"/>
      <c r="K76" s="509"/>
    </row>
    <row r="77" spans="1:11" ht="30">
      <c r="A77" s="502">
        <v>65</v>
      </c>
      <c r="B77" s="503" t="s">
        <v>696</v>
      </c>
      <c r="C77" s="504" t="s">
        <v>552</v>
      </c>
      <c r="D77" s="505" t="s">
        <v>960</v>
      </c>
      <c r="E77" s="506">
        <v>54</v>
      </c>
      <c r="F77" s="507">
        <v>313</v>
      </c>
      <c r="G77" s="508">
        <v>49001006224</v>
      </c>
      <c r="H77" s="495" t="s">
        <v>697</v>
      </c>
      <c r="I77" s="444" t="s">
        <v>698</v>
      </c>
      <c r="J77" s="445"/>
      <c r="K77" s="509"/>
    </row>
    <row r="78" spans="1:11" ht="45">
      <c r="A78" s="502">
        <v>66</v>
      </c>
      <c r="B78" s="503" t="s">
        <v>699</v>
      </c>
      <c r="C78" s="504" t="s">
        <v>552</v>
      </c>
      <c r="D78" s="505" t="s">
        <v>960</v>
      </c>
      <c r="E78" s="506">
        <v>100.4</v>
      </c>
      <c r="F78" s="507">
        <v>625</v>
      </c>
      <c r="G78" s="508" t="s">
        <v>700</v>
      </c>
      <c r="H78" s="495" t="s">
        <v>615</v>
      </c>
      <c r="I78" s="444" t="s">
        <v>701</v>
      </c>
      <c r="J78" s="445"/>
      <c r="K78" s="509"/>
    </row>
    <row r="79" spans="1:11" ht="45">
      <c r="A79" s="502">
        <v>67</v>
      </c>
      <c r="B79" s="503" t="s">
        <v>702</v>
      </c>
      <c r="C79" s="504" t="s">
        <v>552</v>
      </c>
      <c r="D79" s="505" t="s">
        <v>960</v>
      </c>
      <c r="E79" s="506">
        <v>60.8</v>
      </c>
      <c r="F79" s="507">
        <v>375</v>
      </c>
      <c r="G79" s="508" t="s">
        <v>703</v>
      </c>
      <c r="H79" s="495" t="s">
        <v>632</v>
      </c>
      <c r="I79" s="444" t="s">
        <v>704</v>
      </c>
      <c r="J79" s="445"/>
      <c r="K79" s="509"/>
    </row>
    <row r="80" spans="1:11" ht="30">
      <c r="A80" s="502">
        <v>68</v>
      </c>
      <c r="B80" s="503" t="s">
        <v>708</v>
      </c>
      <c r="C80" s="504" t="s">
        <v>552</v>
      </c>
      <c r="D80" s="505" t="s">
        <v>960</v>
      </c>
      <c r="E80" s="506">
        <v>136</v>
      </c>
      <c r="F80" s="507">
        <v>525</v>
      </c>
      <c r="G80" s="508">
        <v>38001047179</v>
      </c>
      <c r="H80" s="495" t="s">
        <v>709</v>
      </c>
      <c r="I80" s="444" t="s">
        <v>710</v>
      </c>
      <c r="J80" s="445"/>
      <c r="K80" s="509"/>
    </row>
    <row r="81" spans="1:11" ht="30">
      <c r="A81" s="502">
        <v>69</v>
      </c>
      <c r="B81" s="503" t="s">
        <v>716</v>
      </c>
      <c r="C81" s="504" t="s">
        <v>552</v>
      </c>
      <c r="D81" s="505" t="s">
        <v>960</v>
      </c>
      <c r="E81" s="506">
        <v>90</v>
      </c>
      <c r="F81" s="507">
        <v>562.5</v>
      </c>
      <c r="G81" s="508" t="s">
        <v>717</v>
      </c>
      <c r="H81" s="495" t="s">
        <v>718</v>
      </c>
      <c r="I81" s="444" t="s">
        <v>719</v>
      </c>
      <c r="J81" s="445"/>
      <c r="K81" s="509"/>
    </row>
    <row r="82" spans="1:11" ht="30">
      <c r="A82" s="502">
        <v>70</v>
      </c>
      <c r="B82" s="503" t="s">
        <v>720</v>
      </c>
      <c r="C82" s="504" t="s">
        <v>552</v>
      </c>
      <c r="D82" s="505" t="s">
        <v>960</v>
      </c>
      <c r="E82" s="506">
        <v>99</v>
      </c>
      <c r="F82" s="507">
        <v>800</v>
      </c>
      <c r="G82" s="508" t="s">
        <v>721</v>
      </c>
      <c r="H82" s="495" t="s">
        <v>722</v>
      </c>
      <c r="I82" s="444" t="s">
        <v>723</v>
      </c>
      <c r="J82" s="445"/>
      <c r="K82" s="509"/>
    </row>
    <row r="83" spans="1:11" ht="30">
      <c r="A83" s="502">
        <v>71</v>
      </c>
      <c r="B83" s="503" t="s">
        <v>724</v>
      </c>
      <c r="C83" s="504" t="s">
        <v>552</v>
      </c>
      <c r="D83" s="505" t="s">
        <v>960</v>
      </c>
      <c r="E83" s="506">
        <v>94.1</v>
      </c>
      <c r="F83" s="507">
        <v>500</v>
      </c>
      <c r="G83" s="508">
        <v>54001031206</v>
      </c>
      <c r="H83" s="495" t="s">
        <v>725</v>
      </c>
      <c r="I83" s="444" t="s">
        <v>726</v>
      </c>
      <c r="J83" s="445"/>
      <c r="K83" s="509"/>
    </row>
    <row r="84" spans="1:11" ht="45">
      <c r="A84" s="502">
        <v>72</v>
      </c>
      <c r="B84" s="503" t="s">
        <v>727</v>
      </c>
      <c r="C84" s="504" t="s">
        <v>552</v>
      </c>
      <c r="D84" s="505" t="s">
        <v>960</v>
      </c>
      <c r="E84" s="506">
        <v>82.9</v>
      </c>
      <c r="F84" s="507">
        <v>375</v>
      </c>
      <c r="G84" s="508" t="s">
        <v>728</v>
      </c>
      <c r="H84" s="495" t="s">
        <v>729</v>
      </c>
      <c r="I84" s="444" t="s">
        <v>730</v>
      </c>
      <c r="J84" s="445"/>
      <c r="K84" s="509"/>
    </row>
    <row r="85" spans="1:11" ht="75">
      <c r="A85" s="502">
        <v>73</v>
      </c>
      <c r="B85" s="503" t="s">
        <v>733</v>
      </c>
      <c r="C85" s="504" t="s">
        <v>552</v>
      </c>
      <c r="D85" s="505" t="s">
        <v>960</v>
      </c>
      <c r="E85" s="506">
        <v>102.03</v>
      </c>
      <c r="F85" s="507">
        <v>1250</v>
      </c>
      <c r="G85" s="508" t="s">
        <v>734</v>
      </c>
      <c r="H85" s="495" t="s">
        <v>735</v>
      </c>
      <c r="I85" s="444" t="s">
        <v>736</v>
      </c>
      <c r="J85" s="445"/>
      <c r="K85" s="509"/>
    </row>
    <row r="86" spans="1:11" ht="30">
      <c r="A86" s="502">
        <v>74</v>
      </c>
      <c r="B86" s="503" t="s">
        <v>737</v>
      </c>
      <c r="C86" s="504" t="s">
        <v>552</v>
      </c>
      <c r="D86" s="505" t="s">
        <v>960</v>
      </c>
      <c r="E86" s="506">
        <v>80.3</v>
      </c>
      <c r="F86" s="507">
        <v>625</v>
      </c>
      <c r="G86" s="508">
        <v>33001022458</v>
      </c>
      <c r="H86" s="495" t="s">
        <v>738</v>
      </c>
      <c r="I86" s="444" t="s">
        <v>739</v>
      </c>
      <c r="J86" s="445"/>
      <c r="K86" s="509"/>
    </row>
    <row r="87" spans="1:11" ht="30">
      <c r="A87" s="502">
        <v>75</v>
      </c>
      <c r="B87" s="503" t="s">
        <v>742</v>
      </c>
      <c r="C87" s="504" t="s">
        <v>552</v>
      </c>
      <c r="D87" s="505" t="s">
        <v>960</v>
      </c>
      <c r="E87" s="506">
        <v>90</v>
      </c>
      <c r="F87" s="507">
        <v>437.5</v>
      </c>
      <c r="G87" s="508" t="s">
        <v>743</v>
      </c>
      <c r="H87" s="495" t="s">
        <v>744</v>
      </c>
      <c r="I87" s="444" t="s">
        <v>745</v>
      </c>
      <c r="J87" s="445"/>
      <c r="K87" s="509"/>
    </row>
    <row r="88" spans="1:11" ht="30">
      <c r="A88" s="502">
        <v>76</v>
      </c>
      <c r="B88" s="503" t="s">
        <v>760</v>
      </c>
      <c r="C88" s="504" t="s">
        <v>552</v>
      </c>
      <c r="D88" s="505" t="s">
        <v>960</v>
      </c>
      <c r="E88" s="506">
        <v>110</v>
      </c>
      <c r="F88" s="507">
        <v>737.5</v>
      </c>
      <c r="G88" s="508" t="s">
        <v>761</v>
      </c>
      <c r="H88" s="495" t="s">
        <v>762</v>
      </c>
      <c r="I88" s="444" t="s">
        <v>763</v>
      </c>
      <c r="J88" s="445"/>
      <c r="K88" s="509"/>
    </row>
    <row r="89" spans="1:11" ht="30">
      <c r="A89" s="502">
        <v>77</v>
      </c>
      <c r="B89" s="503" t="s">
        <v>770</v>
      </c>
      <c r="C89" s="504" t="s">
        <v>552</v>
      </c>
      <c r="D89" s="505" t="s">
        <v>960</v>
      </c>
      <c r="E89" s="506">
        <v>107</v>
      </c>
      <c r="F89" s="507">
        <v>1000</v>
      </c>
      <c r="G89" s="508">
        <v>62005023736</v>
      </c>
      <c r="H89" s="495" t="s">
        <v>771</v>
      </c>
      <c r="I89" s="444" t="s">
        <v>692</v>
      </c>
      <c r="J89" s="445"/>
      <c r="K89" s="509"/>
    </row>
    <row r="90" spans="1:11" ht="45">
      <c r="A90" s="502">
        <v>78</v>
      </c>
      <c r="B90" s="503" t="s">
        <v>783</v>
      </c>
      <c r="C90" s="504" t="s">
        <v>552</v>
      </c>
      <c r="D90" s="505" t="s">
        <v>960</v>
      </c>
      <c r="E90" s="506">
        <v>76.36</v>
      </c>
      <c r="F90" s="507">
        <v>905.92499999999995</v>
      </c>
      <c r="G90" s="508" t="s">
        <v>784</v>
      </c>
      <c r="H90" s="495" t="s">
        <v>785</v>
      </c>
      <c r="I90" s="444" t="s">
        <v>786</v>
      </c>
      <c r="J90" s="445"/>
      <c r="K90" s="509"/>
    </row>
    <row r="91" spans="1:11" ht="45">
      <c r="A91" s="502">
        <v>79</v>
      </c>
      <c r="B91" s="503" t="s">
        <v>787</v>
      </c>
      <c r="C91" s="504" t="s">
        <v>552</v>
      </c>
      <c r="D91" s="505" t="s">
        <v>960</v>
      </c>
      <c r="E91" s="506">
        <v>112.5</v>
      </c>
      <c r="F91" s="507">
        <v>625</v>
      </c>
      <c r="G91" s="508">
        <v>61002004053</v>
      </c>
      <c r="H91" s="495" t="s">
        <v>646</v>
      </c>
      <c r="I91" s="444" t="s">
        <v>641</v>
      </c>
      <c r="J91" s="445"/>
      <c r="K91" s="509"/>
    </row>
    <row r="92" spans="1:11" ht="45">
      <c r="A92" s="502">
        <v>80</v>
      </c>
      <c r="B92" s="503" t="s">
        <v>565</v>
      </c>
      <c r="C92" s="504" t="s">
        <v>552</v>
      </c>
      <c r="D92" s="505" t="s">
        <v>963</v>
      </c>
      <c r="E92" s="506">
        <v>304.43</v>
      </c>
      <c r="F92" s="507">
        <v>5024.8599999999997</v>
      </c>
      <c r="G92" s="508"/>
      <c r="H92" s="495"/>
      <c r="I92" s="444"/>
      <c r="J92" s="445" t="s">
        <v>566</v>
      </c>
      <c r="K92" s="509" t="s">
        <v>567</v>
      </c>
    </row>
    <row r="93" spans="1:11" ht="30">
      <c r="A93" s="502">
        <v>81</v>
      </c>
      <c r="B93" s="503" t="s">
        <v>1525</v>
      </c>
      <c r="C93" s="504" t="s">
        <v>552</v>
      </c>
      <c r="D93" s="505" t="s">
        <v>1526</v>
      </c>
      <c r="E93" s="506">
        <v>120.56</v>
      </c>
      <c r="F93" s="507">
        <v>2461.6</v>
      </c>
      <c r="G93" s="508" t="s">
        <v>1527</v>
      </c>
      <c r="H93" s="495" t="s">
        <v>1528</v>
      </c>
      <c r="I93" s="444" t="s">
        <v>1529</v>
      </c>
      <c r="J93" s="445"/>
      <c r="K93" s="509"/>
    </row>
    <row r="94" spans="1:11" ht="30">
      <c r="A94" s="502">
        <v>82</v>
      </c>
      <c r="B94" s="503" t="s">
        <v>714</v>
      </c>
      <c r="C94" s="504" t="s">
        <v>552</v>
      </c>
      <c r="D94" s="505" t="s">
        <v>1526</v>
      </c>
      <c r="E94" s="506">
        <v>50</v>
      </c>
      <c r="F94" s="507">
        <v>250</v>
      </c>
      <c r="G94" s="508"/>
      <c r="H94" s="495"/>
      <c r="I94" s="444"/>
      <c r="J94" s="445" t="s">
        <v>1530</v>
      </c>
      <c r="K94" s="509" t="s">
        <v>715</v>
      </c>
    </row>
    <row r="95" spans="1:11" ht="30">
      <c r="A95" s="502">
        <v>83</v>
      </c>
      <c r="B95" s="503" t="s">
        <v>1531</v>
      </c>
      <c r="C95" s="504" t="s">
        <v>552</v>
      </c>
      <c r="D95" s="505" t="s">
        <v>1532</v>
      </c>
      <c r="E95" s="506">
        <v>119.91</v>
      </c>
      <c r="F95" s="507">
        <v>2461.6</v>
      </c>
      <c r="G95" s="508"/>
      <c r="H95" s="495"/>
      <c r="I95" s="444"/>
      <c r="J95" s="445" t="s">
        <v>1533</v>
      </c>
      <c r="K95" s="509" t="s">
        <v>1534</v>
      </c>
    </row>
    <row r="96" spans="1:11" ht="45">
      <c r="A96" s="502">
        <v>84</v>
      </c>
      <c r="B96" s="503" t="s">
        <v>1535</v>
      </c>
      <c r="C96" s="504" t="s">
        <v>552</v>
      </c>
      <c r="D96" s="505" t="s">
        <v>1526</v>
      </c>
      <c r="E96" s="506">
        <v>125</v>
      </c>
      <c r="F96" s="507">
        <v>300</v>
      </c>
      <c r="G96" s="508"/>
      <c r="H96" s="495"/>
      <c r="I96" s="444"/>
      <c r="J96" s="445" t="s">
        <v>1536</v>
      </c>
      <c r="K96" s="509" t="s">
        <v>1537</v>
      </c>
    </row>
    <row r="97" spans="1:11" ht="45">
      <c r="A97" s="502">
        <v>85</v>
      </c>
      <c r="B97" s="503" t="s">
        <v>1538</v>
      </c>
      <c r="C97" s="504" t="s">
        <v>552</v>
      </c>
      <c r="D97" s="505" t="s">
        <v>1532</v>
      </c>
      <c r="E97" s="506">
        <v>67.77</v>
      </c>
      <c r="F97" s="507">
        <v>4615.5</v>
      </c>
      <c r="G97" s="508" t="s">
        <v>1539</v>
      </c>
      <c r="H97" s="495" t="s">
        <v>1540</v>
      </c>
      <c r="I97" s="444" t="s">
        <v>1541</v>
      </c>
      <c r="J97" s="445"/>
      <c r="K97" s="509"/>
    </row>
    <row r="98" spans="1:11" ht="30">
      <c r="A98" s="502">
        <v>86</v>
      </c>
      <c r="B98" s="503" t="s">
        <v>1542</v>
      </c>
      <c r="C98" s="504" t="s">
        <v>552</v>
      </c>
      <c r="D98" s="505" t="s">
        <v>1526</v>
      </c>
      <c r="E98" s="506">
        <v>235.83</v>
      </c>
      <c r="F98" s="507">
        <v>984.63999999999987</v>
      </c>
      <c r="G98" s="508" t="s">
        <v>1543</v>
      </c>
      <c r="H98" s="495" t="s">
        <v>1544</v>
      </c>
      <c r="I98" s="444" t="s">
        <v>1545</v>
      </c>
      <c r="J98" s="445"/>
      <c r="K98" s="509"/>
    </row>
    <row r="99" spans="1:11" ht="45">
      <c r="A99" s="502">
        <v>87</v>
      </c>
      <c r="B99" s="503" t="s">
        <v>1546</v>
      </c>
      <c r="C99" s="504" t="s">
        <v>552</v>
      </c>
      <c r="D99" s="505" t="s">
        <v>1526</v>
      </c>
      <c r="E99" s="506">
        <v>104.43</v>
      </c>
      <c r="F99" s="507">
        <v>500</v>
      </c>
      <c r="G99" s="508"/>
      <c r="H99" s="495"/>
      <c r="I99" s="444"/>
      <c r="J99" s="445" t="s">
        <v>1547</v>
      </c>
      <c r="K99" s="509" t="s">
        <v>1548</v>
      </c>
    </row>
    <row r="100" spans="1:11" ht="30">
      <c r="A100" s="502">
        <v>88</v>
      </c>
      <c r="B100" s="503" t="s">
        <v>1549</v>
      </c>
      <c r="C100" s="504" t="s">
        <v>552</v>
      </c>
      <c r="D100" s="505" t="s">
        <v>1526</v>
      </c>
      <c r="E100" s="506">
        <v>85.48</v>
      </c>
      <c r="F100" s="507">
        <v>1000</v>
      </c>
      <c r="G100" s="508"/>
      <c r="H100" s="495"/>
      <c r="I100" s="444"/>
      <c r="J100" s="445" t="s">
        <v>1550</v>
      </c>
      <c r="K100" s="509" t="s">
        <v>1551</v>
      </c>
    </row>
    <row r="101" spans="1:11" ht="30">
      <c r="A101" s="502">
        <v>89</v>
      </c>
      <c r="B101" s="503" t="s">
        <v>1552</v>
      </c>
      <c r="C101" s="504" t="s">
        <v>552</v>
      </c>
      <c r="D101" s="505" t="s">
        <v>1532</v>
      </c>
      <c r="E101" s="506">
        <v>85.52</v>
      </c>
      <c r="F101" s="507">
        <v>2461.6</v>
      </c>
      <c r="G101" s="508"/>
      <c r="H101" s="495"/>
      <c r="I101" s="444"/>
      <c r="J101" s="445" t="s">
        <v>1553</v>
      </c>
      <c r="K101" s="509" t="s">
        <v>1554</v>
      </c>
    </row>
    <row r="102" spans="1:11" ht="45">
      <c r="A102" s="502">
        <v>90</v>
      </c>
      <c r="B102" s="503" t="s">
        <v>1555</v>
      </c>
      <c r="C102" s="504" t="s">
        <v>552</v>
      </c>
      <c r="D102" s="505" t="s">
        <v>1532</v>
      </c>
      <c r="E102" s="506">
        <v>180.8</v>
      </c>
      <c r="F102" s="507">
        <v>1500</v>
      </c>
      <c r="G102" s="508" t="s">
        <v>1556</v>
      </c>
      <c r="H102" s="495" t="s">
        <v>1557</v>
      </c>
      <c r="I102" s="444" t="s">
        <v>1558</v>
      </c>
      <c r="J102" s="445"/>
      <c r="K102" s="509"/>
    </row>
    <row r="103" spans="1:11" ht="45">
      <c r="A103" s="502">
        <v>91</v>
      </c>
      <c r="B103" s="503" t="s">
        <v>1559</v>
      </c>
      <c r="C103" s="504" t="s">
        <v>552</v>
      </c>
      <c r="D103" s="505" t="s">
        <v>1526</v>
      </c>
      <c r="E103" s="506">
        <v>136.80000000000001</v>
      </c>
      <c r="F103" s="507">
        <v>984.63999999999987</v>
      </c>
      <c r="G103" s="508"/>
      <c r="H103" s="495"/>
      <c r="I103" s="444"/>
      <c r="J103" s="445" t="s">
        <v>1560</v>
      </c>
      <c r="K103" s="509" t="s">
        <v>1561</v>
      </c>
    </row>
    <row r="104" spans="1:11" ht="75">
      <c r="A104" s="502">
        <v>92</v>
      </c>
      <c r="B104" s="503" t="s">
        <v>1562</v>
      </c>
      <c r="C104" s="504" t="s">
        <v>552</v>
      </c>
      <c r="D104" s="505" t="s">
        <v>1526</v>
      </c>
      <c r="E104" s="506">
        <v>81</v>
      </c>
      <c r="F104" s="507">
        <v>1000</v>
      </c>
      <c r="G104" s="508"/>
      <c r="H104" s="495"/>
      <c r="I104" s="444"/>
      <c r="J104" s="445" t="s">
        <v>1563</v>
      </c>
      <c r="K104" s="509" t="s">
        <v>1564</v>
      </c>
    </row>
    <row r="105" spans="1:11" ht="30">
      <c r="A105" s="502">
        <v>93</v>
      </c>
      <c r="B105" s="503" t="s">
        <v>1565</v>
      </c>
      <c r="C105" s="504" t="s">
        <v>552</v>
      </c>
      <c r="D105" s="505" t="s">
        <v>1526</v>
      </c>
      <c r="E105" s="506">
        <v>84.1</v>
      </c>
      <c r="F105" s="507">
        <v>1846.1999999999998</v>
      </c>
      <c r="G105" s="508"/>
      <c r="H105" s="495"/>
      <c r="I105" s="444"/>
      <c r="J105" s="445" t="s">
        <v>1566</v>
      </c>
      <c r="K105" s="509" t="s">
        <v>1567</v>
      </c>
    </row>
    <row r="106" spans="1:11" ht="60">
      <c r="A106" s="502">
        <v>94</v>
      </c>
      <c r="B106" s="503" t="s">
        <v>1568</v>
      </c>
      <c r="C106" s="504" t="s">
        <v>552</v>
      </c>
      <c r="D106" s="505" t="s">
        <v>1526</v>
      </c>
      <c r="E106" s="506">
        <v>67.86</v>
      </c>
      <c r="F106" s="507">
        <v>2153.8999999999996</v>
      </c>
      <c r="G106" s="508"/>
      <c r="H106" s="495"/>
      <c r="I106" s="444"/>
      <c r="J106" s="445" t="s">
        <v>1569</v>
      </c>
      <c r="K106" s="509" t="s">
        <v>1570</v>
      </c>
    </row>
    <row r="107" spans="1:11" ht="30">
      <c r="A107" s="502">
        <v>95</v>
      </c>
      <c r="B107" s="503" t="s">
        <v>1571</v>
      </c>
      <c r="C107" s="504" t="s">
        <v>552</v>
      </c>
      <c r="D107" s="505" t="s">
        <v>1526</v>
      </c>
      <c r="E107" s="506">
        <v>85</v>
      </c>
      <c r="F107" s="507">
        <v>2461.6</v>
      </c>
      <c r="G107" s="508"/>
      <c r="H107" s="495"/>
      <c r="I107" s="444"/>
      <c r="J107" s="445" t="s">
        <v>1572</v>
      </c>
      <c r="K107" s="509" t="s">
        <v>1573</v>
      </c>
    </row>
    <row r="108" spans="1:11" ht="45">
      <c r="A108" s="502">
        <v>96</v>
      </c>
      <c r="B108" s="503" t="s">
        <v>1574</v>
      </c>
      <c r="C108" s="504" t="s">
        <v>552</v>
      </c>
      <c r="D108" s="505" t="s">
        <v>1526</v>
      </c>
      <c r="E108" s="506">
        <v>55.74</v>
      </c>
      <c r="F108" s="507">
        <v>750</v>
      </c>
      <c r="G108" s="508" t="s">
        <v>1575</v>
      </c>
      <c r="H108" s="495" t="s">
        <v>1576</v>
      </c>
      <c r="I108" s="444" t="s">
        <v>1577</v>
      </c>
      <c r="J108" s="445"/>
      <c r="K108" s="509"/>
    </row>
    <row r="109" spans="1:11" ht="45">
      <c r="A109" s="502">
        <v>97</v>
      </c>
      <c r="B109" s="503" t="s">
        <v>1578</v>
      </c>
      <c r="C109" s="504" t="s">
        <v>552</v>
      </c>
      <c r="D109" s="505" t="s">
        <v>1532</v>
      </c>
      <c r="E109" s="506">
        <v>65</v>
      </c>
      <c r="F109" s="507">
        <v>1000</v>
      </c>
      <c r="G109" s="508"/>
      <c r="H109" s="495"/>
      <c r="I109" s="444"/>
      <c r="J109" s="445" t="s">
        <v>1579</v>
      </c>
      <c r="K109" s="509" t="s">
        <v>1580</v>
      </c>
    </row>
    <row r="110" spans="1:11" ht="75">
      <c r="A110" s="502">
        <v>98</v>
      </c>
      <c r="B110" s="503" t="s">
        <v>1581</v>
      </c>
      <c r="C110" s="504" t="s">
        <v>552</v>
      </c>
      <c r="D110" s="505" t="s">
        <v>1526</v>
      </c>
      <c r="E110" s="506">
        <v>98</v>
      </c>
      <c r="F110" s="507">
        <v>2500</v>
      </c>
      <c r="G110" s="508"/>
      <c r="H110" s="495"/>
      <c r="I110" s="444"/>
      <c r="J110" s="445" t="s">
        <v>1582</v>
      </c>
      <c r="K110" s="509" t="s">
        <v>1583</v>
      </c>
    </row>
    <row r="111" spans="1:11" ht="45">
      <c r="A111" s="502">
        <v>99</v>
      </c>
      <c r="B111" s="503" t="s">
        <v>1584</v>
      </c>
      <c r="C111" s="504" t="s">
        <v>552</v>
      </c>
      <c r="D111" s="505" t="s">
        <v>1526</v>
      </c>
      <c r="E111" s="506">
        <v>75.56</v>
      </c>
      <c r="F111" s="507">
        <v>625</v>
      </c>
      <c r="G111" s="508" t="s">
        <v>1585</v>
      </c>
      <c r="H111" s="495" t="s">
        <v>1586</v>
      </c>
      <c r="I111" s="444" t="s">
        <v>1587</v>
      </c>
      <c r="J111" s="445"/>
      <c r="K111" s="509"/>
    </row>
    <row r="112" spans="1:11" ht="30">
      <c r="A112" s="502">
        <v>100</v>
      </c>
      <c r="B112" s="503" t="s">
        <v>1588</v>
      </c>
      <c r="C112" s="504" t="s">
        <v>552</v>
      </c>
      <c r="D112" s="505" t="s">
        <v>1526</v>
      </c>
      <c r="E112" s="506">
        <v>257</v>
      </c>
      <c r="F112" s="507">
        <v>500</v>
      </c>
      <c r="G112" s="508" t="s">
        <v>1589</v>
      </c>
      <c r="H112" s="495" t="s">
        <v>1590</v>
      </c>
      <c r="I112" s="444" t="s">
        <v>1591</v>
      </c>
      <c r="J112" s="445"/>
      <c r="K112" s="509"/>
    </row>
    <row r="113" spans="1:11" ht="60">
      <c r="A113" s="502">
        <v>101</v>
      </c>
      <c r="B113" s="503" t="s">
        <v>1592</v>
      </c>
      <c r="C113" s="504" t="s">
        <v>552</v>
      </c>
      <c r="D113" s="505" t="s">
        <v>1526</v>
      </c>
      <c r="E113" s="506">
        <v>30</v>
      </c>
      <c r="F113" s="507">
        <v>400</v>
      </c>
      <c r="G113" s="508"/>
      <c r="H113" s="522"/>
      <c r="I113" s="444"/>
      <c r="J113" s="445" t="s">
        <v>1593</v>
      </c>
      <c r="K113" s="509" t="s">
        <v>1594</v>
      </c>
    </row>
    <row r="114" spans="1:11" ht="30">
      <c r="A114" s="502">
        <v>102</v>
      </c>
      <c r="B114" s="503" t="s">
        <v>2540</v>
      </c>
      <c r="C114" s="525" t="s">
        <v>2541</v>
      </c>
      <c r="D114" s="531" t="s">
        <v>2542</v>
      </c>
      <c r="E114" s="527">
        <v>458.8</v>
      </c>
      <c r="F114" s="532">
        <v>1500</v>
      </c>
      <c r="G114" s="529"/>
      <c r="H114" s="522"/>
      <c r="I114" s="444"/>
      <c r="J114" s="445" t="s">
        <v>2543</v>
      </c>
      <c r="K114" s="530" t="s">
        <v>2544</v>
      </c>
    </row>
    <row r="115" spans="1:11" ht="45">
      <c r="A115" s="502">
        <v>103</v>
      </c>
      <c r="B115" s="503" t="s">
        <v>2545</v>
      </c>
      <c r="C115" s="504" t="s">
        <v>552</v>
      </c>
      <c r="D115" s="526" t="s">
        <v>963</v>
      </c>
      <c r="E115" s="527">
        <v>60</v>
      </c>
      <c r="F115" s="528">
        <v>625</v>
      </c>
      <c r="G115" s="529" t="s">
        <v>2546</v>
      </c>
      <c r="H115" s="522" t="s">
        <v>2547</v>
      </c>
      <c r="I115" s="444" t="s">
        <v>2548</v>
      </c>
      <c r="J115" s="445"/>
      <c r="K115" s="530"/>
    </row>
    <row r="116" spans="1:11" ht="30">
      <c r="A116" s="502">
        <v>104</v>
      </c>
      <c r="B116" s="503" t="s">
        <v>2549</v>
      </c>
      <c r="C116" s="504" t="s">
        <v>552</v>
      </c>
      <c r="D116" s="526" t="s">
        <v>1526</v>
      </c>
      <c r="E116" s="527">
        <v>60</v>
      </c>
      <c r="F116" s="528">
        <v>625</v>
      </c>
      <c r="G116" s="529" t="s">
        <v>2550</v>
      </c>
      <c r="H116" s="522" t="s">
        <v>2551</v>
      </c>
      <c r="I116" s="444" t="s">
        <v>2552</v>
      </c>
      <c r="J116" s="445"/>
      <c r="K116" s="530"/>
    </row>
    <row r="117" spans="1:11" ht="45">
      <c r="A117" s="502">
        <v>105</v>
      </c>
      <c r="B117" s="503" t="s">
        <v>2553</v>
      </c>
      <c r="C117" s="525" t="s">
        <v>552</v>
      </c>
      <c r="D117" s="526" t="s">
        <v>1526</v>
      </c>
      <c r="E117" s="527">
        <v>150</v>
      </c>
      <c r="F117" s="528">
        <v>1000</v>
      </c>
      <c r="G117" s="529" t="s">
        <v>2554</v>
      </c>
      <c r="H117" s="522" t="s">
        <v>671</v>
      </c>
      <c r="I117" s="444" t="s">
        <v>2555</v>
      </c>
      <c r="J117" s="445"/>
      <c r="K117" s="530"/>
    </row>
    <row r="118" spans="1:11" ht="30">
      <c r="A118" s="502">
        <v>106</v>
      </c>
      <c r="B118" s="503" t="s">
        <v>2556</v>
      </c>
      <c r="C118" s="525" t="s">
        <v>552</v>
      </c>
      <c r="D118" s="526" t="s">
        <v>1526</v>
      </c>
      <c r="E118" s="527">
        <v>89</v>
      </c>
      <c r="F118" s="528">
        <v>1250</v>
      </c>
      <c r="G118" s="529" t="s">
        <v>2557</v>
      </c>
      <c r="H118" s="522" t="s">
        <v>2558</v>
      </c>
      <c r="I118" s="444" t="s">
        <v>2559</v>
      </c>
      <c r="J118" s="445"/>
      <c r="K118" s="530"/>
    </row>
    <row r="119" spans="1:11" ht="45">
      <c r="A119" s="502">
        <v>107</v>
      </c>
      <c r="B119" s="503" t="s">
        <v>2560</v>
      </c>
      <c r="C119" s="525" t="s">
        <v>552</v>
      </c>
      <c r="D119" s="526" t="s">
        <v>1526</v>
      </c>
      <c r="E119" s="527">
        <v>72.88</v>
      </c>
      <c r="F119" s="528">
        <v>2000</v>
      </c>
      <c r="G119" s="529"/>
      <c r="H119" s="522"/>
      <c r="I119" s="444"/>
      <c r="J119" s="445" t="s">
        <v>2561</v>
      </c>
      <c r="K119" s="530" t="s">
        <v>2562</v>
      </c>
    </row>
    <row r="120" spans="1:11" ht="30">
      <c r="A120" s="502">
        <v>108</v>
      </c>
      <c r="B120" s="557" t="s">
        <v>585</v>
      </c>
      <c r="C120" s="558" t="s">
        <v>552</v>
      </c>
      <c r="D120" s="559" t="s">
        <v>1526</v>
      </c>
      <c r="E120" s="560">
        <v>126.77</v>
      </c>
      <c r="F120" s="561">
        <v>1000</v>
      </c>
      <c r="G120" s="562" t="s">
        <v>586</v>
      </c>
      <c r="H120" s="533" t="s">
        <v>2650</v>
      </c>
      <c r="I120" s="444" t="s">
        <v>588</v>
      </c>
      <c r="J120" s="445"/>
      <c r="K120" s="563"/>
    </row>
    <row r="121" spans="1:11" ht="45">
      <c r="A121" s="502">
        <v>109</v>
      </c>
      <c r="B121" s="503" t="s">
        <v>2563</v>
      </c>
      <c r="C121" s="525" t="s">
        <v>552</v>
      </c>
      <c r="D121" s="526" t="s">
        <v>1526</v>
      </c>
      <c r="E121" s="527">
        <v>200</v>
      </c>
      <c r="F121" s="528">
        <v>250</v>
      </c>
      <c r="G121" s="529"/>
      <c r="H121" s="522"/>
      <c r="I121" s="444"/>
      <c r="J121" s="445" t="s">
        <v>2564</v>
      </c>
      <c r="K121" s="530" t="s">
        <v>2565</v>
      </c>
    </row>
    <row r="122" spans="1:1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</row>
    <row r="123" spans="1:11" ht="15">
      <c r="A123" s="24"/>
      <c r="B123" s="22"/>
      <c r="C123" s="22"/>
      <c r="D123" s="22"/>
      <c r="E123" s="22"/>
      <c r="F123" s="22"/>
      <c r="G123" s="22"/>
      <c r="H123" s="22"/>
      <c r="I123" s="22"/>
      <c r="J123" s="22"/>
      <c r="K123" s="22"/>
    </row>
    <row r="124" spans="1:11" ht="15">
      <c r="A124" s="2"/>
      <c r="B124" s="72" t="s">
        <v>107</v>
      </c>
      <c r="C124" s="2"/>
      <c r="D124" s="2"/>
      <c r="E124" s="5"/>
      <c r="F124" s="2"/>
      <c r="G124" s="2"/>
      <c r="H124" s="2"/>
      <c r="I124" s="2"/>
      <c r="J124" s="2"/>
      <c r="K124" s="2"/>
    </row>
    <row r="125" spans="1:11" ht="15">
      <c r="A125" s="2"/>
      <c r="B125" s="2"/>
      <c r="C125" s="600"/>
      <c r="D125" s="600"/>
      <c r="F125" s="71"/>
      <c r="G125" s="74"/>
    </row>
    <row r="126" spans="1:11" ht="15">
      <c r="B126" s="2"/>
      <c r="C126" s="70" t="s">
        <v>268</v>
      </c>
      <c r="D126" s="2"/>
      <c r="F126" s="12" t="s">
        <v>273</v>
      </c>
    </row>
    <row r="127" spans="1:11" ht="15">
      <c r="B127" s="2"/>
      <c r="C127" s="2"/>
      <c r="D127" s="2"/>
      <c r="F127" s="2" t="s">
        <v>269</v>
      </c>
    </row>
    <row r="128" spans="1:11" ht="15">
      <c r="B128" s="2"/>
      <c r="C128" s="66" t="s">
        <v>139</v>
      </c>
    </row>
  </sheetData>
  <mergeCells count="22">
    <mergeCell ref="A50:A51"/>
    <mergeCell ref="B50:B51"/>
    <mergeCell ref="C50:C51"/>
    <mergeCell ref="D50:D51"/>
    <mergeCell ref="E50:E51"/>
    <mergeCell ref="C125:D125"/>
    <mergeCell ref="K2:L2"/>
    <mergeCell ref="C16:C17"/>
    <mergeCell ref="D16:D17"/>
    <mergeCell ref="E16:E17"/>
    <mergeCell ref="C23:C24"/>
    <mergeCell ref="D23:D24"/>
    <mergeCell ref="E23:E24"/>
    <mergeCell ref="C38:C39"/>
    <mergeCell ref="D38:D39"/>
    <mergeCell ref="E38:E39"/>
    <mergeCell ref="A16:A17"/>
    <mergeCell ref="B16:B17"/>
    <mergeCell ref="A23:A24"/>
    <mergeCell ref="B23:B24"/>
    <mergeCell ref="A38:A39"/>
    <mergeCell ref="B38:B39"/>
  </mergeCells>
  <pageMargins left="0.25" right="0.25" top="0.75" bottom="0.75" header="0.3" footer="0.3"/>
  <pageSetup scale="63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6"/>
  <sheetViews>
    <sheetView view="pageBreakPreview" topLeftCell="A428" zoomScale="80" zoomScaleNormal="100" zoomScaleSheetLayoutView="80" workbookViewId="0">
      <selection activeCell="G449" sqref="G449"/>
    </sheetView>
  </sheetViews>
  <sheetFormatPr defaultRowHeight="12.75"/>
  <cols>
    <col min="1" max="1" width="6.85546875" style="187" customWidth="1"/>
    <col min="2" max="2" width="21.140625" style="187" customWidth="1"/>
    <col min="3" max="3" width="21.5703125" style="187" customWidth="1"/>
    <col min="4" max="4" width="19.140625" style="187" customWidth="1"/>
    <col min="5" max="5" width="15.140625" style="187" customWidth="1"/>
    <col min="6" max="6" width="20.85546875" style="187" customWidth="1"/>
    <col min="7" max="7" width="23.85546875" style="187" customWidth="1"/>
    <col min="8" max="8" width="19" style="187" customWidth="1"/>
    <col min="9" max="9" width="21.140625" style="187" customWidth="1"/>
    <col min="10" max="10" width="17" style="187" customWidth="1"/>
    <col min="11" max="11" width="21.5703125" style="187" customWidth="1"/>
    <col min="12" max="12" width="24.42578125" style="187" customWidth="1"/>
    <col min="13" max="16384" width="9.140625" style="187"/>
  </cols>
  <sheetData>
    <row r="1" spans="1:13" customFormat="1" ht="15">
      <c r="A1" s="137" t="s">
        <v>462</v>
      </c>
      <c r="B1" s="137"/>
      <c r="C1" s="138"/>
      <c r="D1" s="138"/>
      <c r="E1" s="138"/>
      <c r="F1" s="138"/>
      <c r="G1" s="138"/>
      <c r="H1" s="138"/>
      <c r="I1" s="138"/>
      <c r="J1" s="138"/>
      <c r="K1" s="144"/>
      <c r="L1" s="79" t="s">
        <v>109</v>
      </c>
    </row>
    <row r="2" spans="1:13" customFormat="1" ht="15">
      <c r="A2" s="106" t="s">
        <v>140</v>
      </c>
      <c r="B2" s="106"/>
      <c r="C2" s="138"/>
      <c r="D2" s="138"/>
      <c r="E2" s="138"/>
      <c r="F2" s="138"/>
      <c r="G2" s="138"/>
      <c r="H2" s="138"/>
      <c r="I2" s="138"/>
      <c r="J2" s="138"/>
      <c r="K2" s="144"/>
      <c r="L2" s="601" t="s">
        <v>999</v>
      </c>
      <c r="M2" s="602"/>
    </row>
    <row r="3" spans="1:13" customFormat="1" ht="15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41"/>
      <c r="L3" s="141"/>
      <c r="M3" s="187"/>
    </row>
    <row r="4" spans="1:13" customFormat="1" ht="15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78"/>
      <c r="F4" s="147"/>
      <c r="G4" s="138"/>
      <c r="H4" s="138"/>
      <c r="I4" s="138"/>
      <c r="J4" s="138"/>
      <c r="K4" s="138"/>
      <c r="L4" s="138"/>
    </row>
    <row r="5" spans="1:13" ht="15">
      <c r="A5" s="224" t="str">
        <f>'ფორმა N1'!D4</f>
        <v>მ.პ.გ. ქართული ოცნება - დემოკრატიული საქართველო</v>
      </c>
      <c r="B5" s="224"/>
      <c r="C5" s="81"/>
      <c r="D5" s="81"/>
      <c r="E5" s="81"/>
      <c r="F5" s="225"/>
      <c r="G5" s="226"/>
      <c r="H5" s="226"/>
      <c r="I5" s="226"/>
      <c r="J5" s="226"/>
      <c r="K5" s="226"/>
      <c r="L5" s="225"/>
    </row>
    <row r="6" spans="1:13" customFormat="1" ht="13.5">
      <c r="A6" s="142"/>
      <c r="B6" s="142"/>
      <c r="C6" s="143"/>
      <c r="D6" s="143"/>
      <c r="E6" s="143"/>
      <c r="F6" s="138"/>
      <c r="G6" s="138"/>
      <c r="H6" s="138"/>
      <c r="I6" s="138"/>
      <c r="J6" s="138"/>
      <c r="K6" s="138"/>
      <c r="L6" s="138"/>
    </row>
    <row r="7" spans="1:13" customFormat="1" ht="60">
      <c r="A7" s="150" t="s">
        <v>64</v>
      </c>
      <c r="B7" s="134" t="s">
        <v>248</v>
      </c>
      <c r="C7" s="136" t="s">
        <v>244</v>
      </c>
      <c r="D7" s="136" t="s">
        <v>245</v>
      </c>
      <c r="E7" s="136" t="s">
        <v>354</v>
      </c>
      <c r="F7" s="136" t="s">
        <v>247</v>
      </c>
      <c r="G7" s="136" t="s">
        <v>391</v>
      </c>
      <c r="H7" s="136" t="s">
        <v>393</v>
      </c>
      <c r="I7" s="136" t="s">
        <v>387</v>
      </c>
      <c r="J7" s="136" t="s">
        <v>388</v>
      </c>
      <c r="K7" s="136" t="s">
        <v>400</v>
      </c>
      <c r="L7" s="136" t="s">
        <v>389</v>
      </c>
    </row>
    <row r="8" spans="1:13" customFormat="1" ht="15">
      <c r="A8" s="134">
        <v>1</v>
      </c>
      <c r="B8" s="134">
        <v>2</v>
      </c>
      <c r="C8" s="136">
        <v>3</v>
      </c>
      <c r="D8" s="134">
        <v>4</v>
      </c>
      <c r="E8" s="136">
        <v>5</v>
      </c>
      <c r="F8" s="134">
        <v>6</v>
      </c>
      <c r="G8" s="136">
        <v>7</v>
      </c>
      <c r="H8" s="134">
        <v>8</v>
      </c>
      <c r="I8" s="134">
        <v>9</v>
      </c>
      <c r="J8" s="134">
        <v>10</v>
      </c>
      <c r="K8" s="136">
        <v>11</v>
      </c>
      <c r="L8" s="136">
        <v>12</v>
      </c>
    </row>
    <row r="9" spans="1:13" customFormat="1" ht="15">
      <c r="A9" s="510">
        <v>1</v>
      </c>
      <c r="B9" s="513" t="s">
        <v>980</v>
      </c>
      <c r="C9" s="514" t="s">
        <v>981</v>
      </c>
      <c r="D9" s="514" t="s">
        <v>982</v>
      </c>
      <c r="E9" s="513">
        <v>2007</v>
      </c>
      <c r="F9" s="513" t="s">
        <v>983</v>
      </c>
      <c r="G9" s="513">
        <v>625</v>
      </c>
      <c r="H9" s="515" t="s">
        <v>984</v>
      </c>
      <c r="I9" s="516" t="s">
        <v>514</v>
      </c>
      <c r="J9" s="516" t="s">
        <v>692</v>
      </c>
      <c r="K9" s="496"/>
      <c r="L9" s="514"/>
    </row>
    <row r="10" spans="1:13" customFormat="1" ht="15">
      <c r="A10" s="510">
        <v>2</v>
      </c>
      <c r="B10" s="513" t="s">
        <v>980</v>
      </c>
      <c r="C10" s="514" t="s">
        <v>985</v>
      </c>
      <c r="D10" s="514" t="s">
        <v>986</v>
      </c>
      <c r="E10" s="513">
        <v>2002</v>
      </c>
      <c r="F10" s="513" t="s">
        <v>987</v>
      </c>
      <c r="G10" s="513">
        <v>625</v>
      </c>
      <c r="H10" s="515" t="s">
        <v>984</v>
      </c>
      <c r="I10" s="516" t="s">
        <v>514</v>
      </c>
      <c r="J10" s="516" t="s">
        <v>692</v>
      </c>
      <c r="K10" s="496"/>
      <c r="L10" s="514"/>
    </row>
    <row r="11" spans="1:13" customFormat="1" ht="15">
      <c r="A11" s="510">
        <v>3</v>
      </c>
      <c r="B11" s="513" t="s">
        <v>1595</v>
      </c>
      <c r="C11" s="514" t="s">
        <v>1596</v>
      </c>
      <c r="D11" s="514" t="s">
        <v>1597</v>
      </c>
      <c r="E11" s="513">
        <v>2010</v>
      </c>
      <c r="F11" s="513" t="s">
        <v>1598</v>
      </c>
      <c r="G11" s="513">
        <v>2800</v>
      </c>
      <c r="H11" s="515"/>
      <c r="I11" s="516"/>
      <c r="J11" s="516"/>
      <c r="K11" s="515" t="s">
        <v>1599</v>
      </c>
      <c r="L11" s="514" t="s">
        <v>1600</v>
      </c>
    </row>
    <row r="12" spans="1:13" customFormat="1" ht="15">
      <c r="A12" s="510">
        <v>4</v>
      </c>
      <c r="B12" s="513" t="s">
        <v>1601</v>
      </c>
      <c r="C12" s="514" t="s">
        <v>1596</v>
      </c>
      <c r="D12" s="514" t="s">
        <v>1597</v>
      </c>
      <c r="E12" s="513">
        <v>2009</v>
      </c>
      <c r="F12" s="513" t="s">
        <v>1602</v>
      </c>
      <c r="G12" s="513">
        <v>2800</v>
      </c>
      <c r="H12" s="515"/>
      <c r="I12" s="516"/>
      <c r="J12" s="516"/>
      <c r="K12" s="515" t="s">
        <v>1599</v>
      </c>
      <c r="L12" s="514" t="s">
        <v>1600</v>
      </c>
    </row>
    <row r="13" spans="1:13" customFormat="1" ht="45">
      <c r="A13" s="510">
        <v>5</v>
      </c>
      <c r="B13" s="513" t="s">
        <v>1603</v>
      </c>
      <c r="C13" s="514" t="s">
        <v>1604</v>
      </c>
      <c r="D13" s="514" t="s">
        <v>1605</v>
      </c>
      <c r="E13" s="513">
        <v>2011</v>
      </c>
      <c r="F13" s="513" t="s">
        <v>1606</v>
      </c>
      <c r="G13" s="513">
        <v>600</v>
      </c>
      <c r="H13" s="515"/>
      <c r="I13" s="516"/>
      <c r="J13" s="516"/>
      <c r="K13" s="515">
        <v>404411837</v>
      </c>
      <c r="L13" s="514" t="s">
        <v>1607</v>
      </c>
    </row>
    <row r="14" spans="1:13" customFormat="1" ht="45">
      <c r="A14" s="510">
        <v>6</v>
      </c>
      <c r="B14" s="513" t="s">
        <v>1603</v>
      </c>
      <c r="C14" s="514" t="s">
        <v>1604</v>
      </c>
      <c r="D14" s="514" t="s">
        <v>1605</v>
      </c>
      <c r="E14" s="513">
        <v>2011</v>
      </c>
      <c r="F14" s="513" t="s">
        <v>1608</v>
      </c>
      <c r="G14" s="513">
        <v>600</v>
      </c>
      <c r="H14" s="515"/>
      <c r="I14" s="516"/>
      <c r="J14" s="516"/>
      <c r="K14" s="515">
        <v>404411837</v>
      </c>
      <c r="L14" s="514" t="s">
        <v>1607</v>
      </c>
    </row>
    <row r="15" spans="1:13" customFormat="1" ht="45">
      <c r="A15" s="510">
        <v>7</v>
      </c>
      <c r="B15" s="513" t="s">
        <v>1603</v>
      </c>
      <c r="C15" s="514" t="s">
        <v>1604</v>
      </c>
      <c r="D15" s="514" t="s">
        <v>1605</v>
      </c>
      <c r="E15" s="513">
        <v>2011</v>
      </c>
      <c r="F15" s="513" t="s">
        <v>1609</v>
      </c>
      <c r="G15" s="513">
        <v>600</v>
      </c>
      <c r="H15" s="515"/>
      <c r="I15" s="516"/>
      <c r="J15" s="516"/>
      <c r="K15" s="515">
        <v>404411837</v>
      </c>
      <c r="L15" s="514" t="s">
        <v>1607</v>
      </c>
    </row>
    <row r="16" spans="1:13" customFormat="1" ht="15">
      <c r="A16" s="510">
        <v>8</v>
      </c>
      <c r="B16" s="511" t="s">
        <v>1603</v>
      </c>
      <c r="C16" s="517" t="s">
        <v>1610</v>
      </c>
      <c r="D16" s="517" t="s">
        <v>1611</v>
      </c>
      <c r="E16" s="511" t="s">
        <v>1612</v>
      </c>
      <c r="F16" s="511" t="s">
        <v>1613</v>
      </c>
      <c r="G16" s="511">
        <v>157.5</v>
      </c>
      <c r="H16" s="512" t="s">
        <v>1614</v>
      </c>
      <c r="I16" s="518" t="s">
        <v>514</v>
      </c>
      <c r="J16" s="516" t="s">
        <v>1615</v>
      </c>
      <c r="K16" s="515"/>
      <c r="L16" s="514"/>
    </row>
    <row r="17" spans="1:12" customFormat="1" ht="15">
      <c r="A17" s="510">
        <v>9</v>
      </c>
      <c r="B17" s="511" t="s">
        <v>1603</v>
      </c>
      <c r="C17" s="517" t="s">
        <v>1610</v>
      </c>
      <c r="D17" s="517" t="s">
        <v>1616</v>
      </c>
      <c r="E17" s="511" t="s">
        <v>1617</v>
      </c>
      <c r="F17" s="511" t="s">
        <v>1618</v>
      </c>
      <c r="G17" s="618">
        <v>195</v>
      </c>
      <c r="H17" s="512"/>
      <c r="I17" s="518"/>
      <c r="J17" s="516"/>
      <c r="K17" s="612">
        <v>406075063</v>
      </c>
      <c r="L17" s="619" t="s">
        <v>1619</v>
      </c>
    </row>
    <row r="18" spans="1:12" customFormat="1" ht="15">
      <c r="A18" s="510">
        <v>10</v>
      </c>
      <c r="B18" s="511" t="s">
        <v>1603</v>
      </c>
      <c r="C18" s="517" t="s">
        <v>1610</v>
      </c>
      <c r="D18" s="517" t="s">
        <v>1611</v>
      </c>
      <c r="E18" s="511" t="s">
        <v>1620</v>
      </c>
      <c r="F18" s="511" t="s">
        <v>1621</v>
      </c>
      <c r="G18" s="611"/>
      <c r="H18" s="512"/>
      <c r="I18" s="518"/>
      <c r="J18" s="516"/>
      <c r="K18" s="614"/>
      <c r="L18" s="620"/>
    </row>
    <row r="19" spans="1:12" customFormat="1" ht="15">
      <c r="A19" s="510">
        <v>11</v>
      </c>
      <c r="B19" s="511" t="s">
        <v>1603</v>
      </c>
      <c r="C19" s="517" t="s">
        <v>1622</v>
      </c>
      <c r="D19" s="517">
        <v>403</v>
      </c>
      <c r="E19" s="511">
        <v>1998</v>
      </c>
      <c r="F19" s="511" t="s">
        <v>1623</v>
      </c>
      <c r="G19" s="609">
        <v>20000</v>
      </c>
      <c r="H19" s="512"/>
      <c r="I19" s="518"/>
      <c r="J19" s="516"/>
      <c r="K19" s="612">
        <v>400099344</v>
      </c>
      <c r="L19" s="615" t="s">
        <v>1624</v>
      </c>
    </row>
    <row r="20" spans="1:12" customFormat="1" ht="15">
      <c r="A20" s="510">
        <v>12</v>
      </c>
      <c r="B20" s="511" t="s">
        <v>1603</v>
      </c>
      <c r="C20" s="517" t="s">
        <v>1622</v>
      </c>
      <c r="D20" s="517">
        <v>303</v>
      </c>
      <c r="E20" s="511">
        <v>1979</v>
      </c>
      <c r="F20" s="511" t="s">
        <v>1625</v>
      </c>
      <c r="G20" s="610"/>
      <c r="H20" s="512"/>
      <c r="I20" s="518"/>
      <c r="J20" s="516"/>
      <c r="K20" s="613"/>
      <c r="L20" s="616"/>
    </row>
    <row r="21" spans="1:12" customFormat="1" ht="15">
      <c r="A21" s="510">
        <v>13</v>
      </c>
      <c r="B21" s="511" t="s">
        <v>1603</v>
      </c>
      <c r="C21" s="517" t="s">
        <v>1622</v>
      </c>
      <c r="D21" s="517">
        <v>303</v>
      </c>
      <c r="E21" s="511">
        <v>1979</v>
      </c>
      <c r="F21" s="511" t="s">
        <v>1626</v>
      </c>
      <c r="G21" s="610"/>
      <c r="H21" s="512"/>
      <c r="I21" s="518"/>
      <c r="J21" s="516"/>
      <c r="K21" s="613"/>
      <c r="L21" s="616"/>
    </row>
    <row r="22" spans="1:12" customFormat="1" ht="15">
      <c r="A22" s="510">
        <v>14</v>
      </c>
      <c r="B22" s="511" t="s">
        <v>1603</v>
      </c>
      <c r="C22" s="517" t="s">
        <v>1627</v>
      </c>
      <c r="D22" s="517" t="s">
        <v>1627</v>
      </c>
      <c r="E22" s="511">
        <v>1992</v>
      </c>
      <c r="F22" s="511" t="s">
        <v>1628</v>
      </c>
      <c r="G22" s="610"/>
      <c r="H22" s="512"/>
      <c r="I22" s="518"/>
      <c r="J22" s="516"/>
      <c r="K22" s="613"/>
      <c r="L22" s="616"/>
    </row>
    <row r="23" spans="1:12" customFormat="1" ht="15">
      <c r="A23" s="510">
        <v>15</v>
      </c>
      <c r="B23" s="511" t="s">
        <v>1603</v>
      </c>
      <c r="C23" s="517" t="s">
        <v>1629</v>
      </c>
      <c r="D23" s="517" t="s">
        <v>1630</v>
      </c>
      <c r="E23" s="511">
        <v>1992</v>
      </c>
      <c r="F23" s="511" t="s">
        <v>1631</v>
      </c>
      <c r="G23" s="610"/>
      <c r="H23" s="512"/>
      <c r="I23" s="518"/>
      <c r="J23" s="516"/>
      <c r="K23" s="613"/>
      <c r="L23" s="616"/>
    </row>
    <row r="24" spans="1:12" customFormat="1" ht="15">
      <c r="A24" s="510">
        <v>16</v>
      </c>
      <c r="B24" s="511" t="s">
        <v>1603</v>
      </c>
      <c r="C24" s="517" t="s">
        <v>1629</v>
      </c>
      <c r="D24" s="517" t="s">
        <v>1632</v>
      </c>
      <c r="E24" s="511">
        <v>1991</v>
      </c>
      <c r="F24" s="511" t="s">
        <v>1633</v>
      </c>
      <c r="G24" s="610"/>
      <c r="H24" s="512"/>
      <c r="I24" s="518"/>
      <c r="J24" s="516"/>
      <c r="K24" s="613"/>
      <c r="L24" s="616"/>
    </row>
    <row r="25" spans="1:12" customFormat="1" ht="15">
      <c r="A25" s="510">
        <v>17</v>
      </c>
      <c r="B25" s="511" t="s">
        <v>1603</v>
      </c>
      <c r="C25" s="517" t="s">
        <v>1634</v>
      </c>
      <c r="D25" s="517" t="s">
        <v>1635</v>
      </c>
      <c r="E25" s="511">
        <v>1994</v>
      </c>
      <c r="F25" s="511" t="s">
        <v>1636</v>
      </c>
      <c r="G25" s="610"/>
      <c r="H25" s="512"/>
      <c r="I25" s="518"/>
      <c r="J25" s="516"/>
      <c r="K25" s="613"/>
      <c r="L25" s="616"/>
    </row>
    <row r="26" spans="1:12" customFormat="1" ht="15">
      <c r="A26" s="510">
        <v>18</v>
      </c>
      <c r="B26" s="511" t="s">
        <v>1603</v>
      </c>
      <c r="C26" s="517" t="s">
        <v>1629</v>
      </c>
      <c r="D26" s="517" t="s">
        <v>1637</v>
      </c>
      <c r="E26" s="511">
        <v>1996</v>
      </c>
      <c r="F26" s="511" t="s">
        <v>1638</v>
      </c>
      <c r="G26" s="610"/>
      <c r="H26" s="512"/>
      <c r="I26" s="518"/>
      <c r="J26" s="516"/>
      <c r="K26" s="613"/>
      <c r="L26" s="616"/>
    </row>
    <row r="27" spans="1:12" customFormat="1" ht="15">
      <c r="A27" s="510">
        <v>19</v>
      </c>
      <c r="B27" s="511" t="s">
        <v>1603</v>
      </c>
      <c r="C27" s="517" t="s">
        <v>1639</v>
      </c>
      <c r="D27" s="517" t="s">
        <v>1640</v>
      </c>
      <c r="E27" s="511">
        <v>2000</v>
      </c>
      <c r="F27" s="511" t="s">
        <v>1641</v>
      </c>
      <c r="G27" s="610"/>
      <c r="H27" s="512"/>
      <c r="I27" s="518"/>
      <c r="J27" s="516"/>
      <c r="K27" s="613"/>
      <c r="L27" s="616"/>
    </row>
    <row r="28" spans="1:12" customFormat="1" ht="15">
      <c r="A28" s="510">
        <v>20</v>
      </c>
      <c r="B28" s="511" t="s">
        <v>1603</v>
      </c>
      <c r="C28" s="517" t="s">
        <v>1642</v>
      </c>
      <c r="D28" s="517" t="s">
        <v>1643</v>
      </c>
      <c r="E28" s="511">
        <v>1992</v>
      </c>
      <c r="F28" s="511" t="s">
        <v>1644</v>
      </c>
      <c r="G28" s="610"/>
      <c r="H28" s="512"/>
      <c r="I28" s="518"/>
      <c r="J28" s="516"/>
      <c r="K28" s="613"/>
      <c r="L28" s="616"/>
    </row>
    <row r="29" spans="1:12" customFormat="1" ht="15">
      <c r="A29" s="510">
        <v>21</v>
      </c>
      <c r="B29" s="511" t="s">
        <v>1603</v>
      </c>
      <c r="C29" s="517" t="s">
        <v>1645</v>
      </c>
      <c r="D29" s="517" t="s">
        <v>1646</v>
      </c>
      <c r="E29" s="511">
        <v>1999</v>
      </c>
      <c r="F29" s="511" t="s">
        <v>1647</v>
      </c>
      <c r="G29" s="610"/>
      <c r="H29" s="512"/>
      <c r="I29" s="518"/>
      <c r="J29" s="516"/>
      <c r="K29" s="613"/>
      <c r="L29" s="616"/>
    </row>
    <row r="30" spans="1:12" customFormat="1" ht="15">
      <c r="A30" s="510">
        <v>22</v>
      </c>
      <c r="B30" s="511" t="s">
        <v>1603</v>
      </c>
      <c r="C30" s="517" t="s">
        <v>1648</v>
      </c>
      <c r="D30" s="517" t="s">
        <v>1649</v>
      </c>
      <c r="E30" s="511">
        <v>2000</v>
      </c>
      <c r="F30" s="511" t="s">
        <v>1650</v>
      </c>
      <c r="G30" s="610"/>
      <c r="H30" s="512"/>
      <c r="I30" s="518"/>
      <c r="J30" s="516"/>
      <c r="K30" s="613"/>
      <c r="L30" s="616"/>
    </row>
    <row r="31" spans="1:12" customFormat="1" ht="15">
      <c r="A31" s="510">
        <v>23</v>
      </c>
      <c r="B31" s="511" t="s">
        <v>1603</v>
      </c>
      <c r="C31" s="517" t="s">
        <v>1639</v>
      </c>
      <c r="D31" s="517" t="s">
        <v>1651</v>
      </c>
      <c r="E31" s="511">
        <v>1988</v>
      </c>
      <c r="F31" s="511" t="s">
        <v>1652</v>
      </c>
      <c r="G31" s="610"/>
      <c r="H31" s="512"/>
      <c r="I31" s="518"/>
      <c r="J31" s="516"/>
      <c r="K31" s="613"/>
      <c r="L31" s="616"/>
    </row>
    <row r="32" spans="1:12" customFormat="1" ht="15">
      <c r="A32" s="510">
        <v>24</v>
      </c>
      <c r="B32" s="511" t="s">
        <v>1603</v>
      </c>
      <c r="C32" s="517" t="s">
        <v>1653</v>
      </c>
      <c r="D32" s="517" t="s">
        <v>1654</v>
      </c>
      <c r="E32" s="511">
        <v>1997</v>
      </c>
      <c r="F32" s="511" t="s">
        <v>1655</v>
      </c>
      <c r="G32" s="610"/>
      <c r="H32" s="512"/>
      <c r="I32" s="518"/>
      <c r="J32" s="516"/>
      <c r="K32" s="613"/>
      <c r="L32" s="616"/>
    </row>
    <row r="33" spans="1:12" customFormat="1" ht="15">
      <c r="A33" s="510">
        <v>25</v>
      </c>
      <c r="B33" s="511" t="s">
        <v>1603</v>
      </c>
      <c r="C33" s="517" t="s">
        <v>1656</v>
      </c>
      <c r="D33" s="517" t="s">
        <v>1657</v>
      </c>
      <c r="E33" s="511">
        <v>1992</v>
      </c>
      <c r="F33" s="511" t="s">
        <v>1658</v>
      </c>
      <c r="G33" s="610"/>
      <c r="H33" s="512"/>
      <c r="I33" s="518"/>
      <c r="J33" s="516"/>
      <c r="K33" s="613"/>
      <c r="L33" s="616"/>
    </row>
    <row r="34" spans="1:12" customFormat="1" ht="15">
      <c r="A34" s="510">
        <v>26</v>
      </c>
      <c r="B34" s="511" t="s">
        <v>1603</v>
      </c>
      <c r="C34" s="517" t="s">
        <v>1656</v>
      </c>
      <c r="D34" s="517" t="s">
        <v>1657</v>
      </c>
      <c r="E34" s="511">
        <v>1993</v>
      </c>
      <c r="F34" s="511" t="s">
        <v>1659</v>
      </c>
      <c r="G34" s="610"/>
      <c r="H34" s="512"/>
      <c r="I34" s="518"/>
      <c r="J34" s="516"/>
      <c r="K34" s="613"/>
      <c r="L34" s="616"/>
    </row>
    <row r="35" spans="1:12" customFormat="1" ht="15">
      <c r="A35" s="510">
        <v>27</v>
      </c>
      <c r="B35" s="511" t="s">
        <v>1603</v>
      </c>
      <c r="C35" s="517" t="s">
        <v>1660</v>
      </c>
      <c r="D35" s="517">
        <v>22.37</v>
      </c>
      <c r="E35" s="511">
        <v>1995</v>
      </c>
      <c r="F35" s="511" t="s">
        <v>1661</v>
      </c>
      <c r="G35" s="610"/>
      <c r="H35" s="512"/>
      <c r="I35" s="518"/>
      <c r="J35" s="516"/>
      <c r="K35" s="613"/>
      <c r="L35" s="616"/>
    </row>
    <row r="36" spans="1:12" customFormat="1" ht="15">
      <c r="A36" s="510">
        <v>28</v>
      </c>
      <c r="B36" s="511" t="s">
        <v>1603</v>
      </c>
      <c r="C36" s="517" t="s">
        <v>1656</v>
      </c>
      <c r="D36" s="517" t="s">
        <v>1662</v>
      </c>
      <c r="E36" s="511">
        <v>1993</v>
      </c>
      <c r="F36" s="511" t="s">
        <v>1663</v>
      </c>
      <c r="G36" s="610"/>
      <c r="H36" s="512"/>
      <c r="I36" s="518"/>
      <c r="J36" s="516"/>
      <c r="K36" s="613"/>
      <c r="L36" s="616"/>
    </row>
    <row r="37" spans="1:12" customFormat="1" ht="15">
      <c r="A37" s="510">
        <v>29</v>
      </c>
      <c r="B37" s="511" t="s">
        <v>1603</v>
      </c>
      <c r="C37" s="517" t="s">
        <v>1660</v>
      </c>
      <c r="D37" s="517" t="s">
        <v>1664</v>
      </c>
      <c r="E37" s="511">
        <v>1992</v>
      </c>
      <c r="F37" s="511" t="s">
        <v>1665</v>
      </c>
      <c r="G37" s="610"/>
      <c r="H37" s="512"/>
      <c r="I37" s="518"/>
      <c r="J37" s="516"/>
      <c r="K37" s="613"/>
      <c r="L37" s="616"/>
    </row>
    <row r="38" spans="1:12" customFormat="1" ht="15">
      <c r="A38" s="510">
        <v>30</v>
      </c>
      <c r="B38" s="511" t="s">
        <v>1603</v>
      </c>
      <c r="C38" s="517" t="s">
        <v>1656</v>
      </c>
      <c r="D38" s="517" t="s">
        <v>1657</v>
      </c>
      <c r="E38" s="511">
        <v>1990</v>
      </c>
      <c r="F38" s="511" t="s">
        <v>1666</v>
      </c>
      <c r="G38" s="610"/>
      <c r="H38" s="512"/>
      <c r="I38" s="518"/>
      <c r="J38" s="516"/>
      <c r="K38" s="613"/>
      <c r="L38" s="616"/>
    </row>
    <row r="39" spans="1:12" customFormat="1" ht="15">
      <c r="A39" s="510">
        <v>31</v>
      </c>
      <c r="B39" s="511" t="s">
        <v>1603</v>
      </c>
      <c r="C39" s="517" t="s">
        <v>1639</v>
      </c>
      <c r="D39" s="517" t="s">
        <v>1667</v>
      </c>
      <c r="E39" s="511">
        <v>1994</v>
      </c>
      <c r="F39" s="511" t="s">
        <v>1668</v>
      </c>
      <c r="G39" s="610"/>
      <c r="H39" s="512"/>
      <c r="I39" s="518"/>
      <c r="J39" s="516"/>
      <c r="K39" s="613"/>
      <c r="L39" s="616"/>
    </row>
    <row r="40" spans="1:12" customFormat="1" ht="15">
      <c r="A40" s="510">
        <v>32</v>
      </c>
      <c r="B40" s="511" t="s">
        <v>1603</v>
      </c>
      <c r="C40" s="517" t="s">
        <v>1629</v>
      </c>
      <c r="D40" s="517" t="s">
        <v>1632</v>
      </c>
      <c r="E40" s="511">
        <v>1991</v>
      </c>
      <c r="F40" s="511" t="s">
        <v>1669</v>
      </c>
      <c r="G40" s="610"/>
      <c r="H40" s="512"/>
      <c r="I40" s="518"/>
      <c r="J40" s="516"/>
      <c r="K40" s="613"/>
      <c r="L40" s="616"/>
    </row>
    <row r="41" spans="1:12" customFormat="1" ht="15">
      <c r="A41" s="510">
        <v>33</v>
      </c>
      <c r="B41" s="511" t="s">
        <v>1603</v>
      </c>
      <c r="C41" s="517" t="s">
        <v>1645</v>
      </c>
      <c r="D41" s="517" t="s">
        <v>1670</v>
      </c>
      <c r="E41" s="511">
        <v>1996</v>
      </c>
      <c r="F41" s="511" t="s">
        <v>1671</v>
      </c>
      <c r="G41" s="610"/>
      <c r="H41" s="512"/>
      <c r="I41" s="518"/>
      <c r="J41" s="516"/>
      <c r="K41" s="613"/>
      <c r="L41" s="616"/>
    </row>
    <row r="42" spans="1:12" customFormat="1" ht="15">
      <c r="A42" s="510">
        <v>34</v>
      </c>
      <c r="B42" s="511" t="s">
        <v>1603</v>
      </c>
      <c r="C42" s="517" t="s">
        <v>1642</v>
      </c>
      <c r="D42" s="517" t="s">
        <v>1643</v>
      </c>
      <c r="E42" s="511">
        <v>1996</v>
      </c>
      <c r="F42" s="511" t="s">
        <v>1672</v>
      </c>
      <c r="G42" s="610"/>
      <c r="H42" s="512"/>
      <c r="I42" s="518"/>
      <c r="J42" s="516"/>
      <c r="K42" s="613"/>
      <c r="L42" s="616"/>
    </row>
    <row r="43" spans="1:12" customFormat="1" ht="15">
      <c r="A43" s="510">
        <v>35</v>
      </c>
      <c r="B43" s="511" t="s">
        <v>1603</v>
      </c>
      <c r="C43" s="517" t="s">
        <v>1639</v>
      </c>
      <c r="D43" s="517" t="s">
        <v>1673</v>
      </c>
      <c r="E43" s="511">
        <v>1998</v>
      </c>
      <c r="F43" s="511" t="s">
        <v>1674</v>
      </c>
      <c r="G43" s="611"/>
      <c r="H43" s="512"/>
      <c r="I43" s="518"/>
      <c r="J43" s="516"/>
      <c r="K43" s="614"/>
      <c r="L43" s="617"/>
    </row>
    <row r="44" spans="1:12" customFormat="1" ht="15">
      <c r="A44" s="510">
        <v>36</v>
      </c>
      <c r="B44" s="511" t="s">
        <v>1603</v>
      </c>
      <c r="C44" s="517" t="s">
        <v>1675</v>
      </c>
      <c r="D44" s="517" t="s">
        <v>1676</v>
      </c>
      <c r="E44" s="511" t="s">
        <v>1620</v>
      </c>
      <c r="F44" s="511" t="s">
        <v>1677</v>
      </c>
      <c r="G44" s="519">
        <v>70</v>
      </c>
      <c r="H44" s="512"/>
      <c r="I44" s="518"/>
      <c r="J44" s="516"/>
      <c r="K44" s="515" t="s">
        <v>1678</v>
      </c>
      <c r="L44" s="514" t="s">
        <v>1679</v>
      </c>
    </row>
    <row r="45" spans="1:12" customFormat="1" ht="15">
      <c r="A45" s="510">
        <v>37</v>
      </c>
      <c r="B45" s="511" t="s">
        <v>1680</v>
      </c>
      <c r="C45" s="517" t="s">
        <v>1681</v>
      </c>
      <c r="D45" s="517" t="s">
        <v>1682</v>
      </c>
      <c r="E45" s="511" t="s">
        <v>1683</v>
      </c>
      <c r="F45" s="511" t="s">
        <v>1684</v>
      </c>
      <c r="G45" s="519">
        <v>70</v>
      </c>
      <c r="H45" s="512"/>
      <c r="I45" s="518"/>
      <c r="J45" s="516"/>
      <c r="K45" s="515" t="s">
        <v>1685</v>
      </c>
      <c r="L45" s="514" t="s">
        <v>1686</v>
      </c>
    </row>
    <row r="46" spans="1:12" customFormat="1" ht="15">
      <c r="A46" s="510">
        <v>38</v>
      </c>
      <c r="B46" s="511" t="s">
        <v>1603</v>
      </c>
      <c r="C46" s="517" t="s">
        <v>1687</v>
      </c>
      <c r="D46" s="517" t="s">
        <v>1682</v>
      </c>
      <c r="E46" s="511" t="s">
        <v>1688</v>
      </c>
      <c r="F46" s="511" t="s">
        <v>1689</v>
      </c>
      <c r="G46" s="519">
        <v>80</v>
      </c>
      <c r="H46" s="512"/>
      <c r="I46" s="518"/>
      <c r="J46" s="516"/>
      <c r="K46" s="515" t="s">
        <v>1690</v>
      </c>
      <c r="L46" s="514" t="s">
        <v>1691</v>
      </c>
    </row>
    <row r="47" spans="1:12" customFormat="1" ht="15">
      <c r="A47" s="510">
        <v>39</v>
      </c>
      <c r="B47" s="511" t="s">
        <v>1603</v>
      </c>
      <c r="C47" s="517" t="s">
        <v>1692</v>
      </c>
      <c r="D47" s="517" t="s">
        <v>1676</v>
      </c>
      <c r="E47" s="511" t="s">
        <v>1693</v>
      </c>
      <c r="F47" s="511" t="s">
        <v>1694</v>
      </c>
      <c r="G47" s="519">
        <v>70</v>
      </c>
      <c r="H47" s="512"/>
      <c r="I47" s="518"/>
      <c r="J47" s="516"/>
      <c r="K47" s="515" t="s">
        <v>1695</v>
      </c>
      <c r="L47" s="514" t="s">
        <v>1696</v>
      </c>
    </row>
    <row r="48" spans="1:12" customFormat="1" ht="15">
      <c r="A48" s="510">
        <v>40</v>
      </c>
      <c r="B48" s="511" t="s">
        <v>1603</v>
      </c>
      <c r="C48" s="517" t="s">
        <v>1697</v>
      </c>
      <c r="D48" s="517" t="s">
        <v>1682</v>
      </c>
      <c r="E48" s="511" t="s">
        <v>1617</v>
      </c>
      <c r="F48" s="511" t="s">
        <v>1698</v>
      </c>
      <c r="G48" s="519">
        <v>70</v>
      </c>
      <c r="H48" s="512"/>
      <c r="I48" s="518"/>
      <c r="J48" s="516"/>
      <c r="K48" s="520" t="s">
        <v>1699</v>
      </c>
      <c r="L48" s="514" t="s">
        <v>1700</v>
      </c>
    </row>
    <row r="49" spans="1:12" customFormat="1" ht="15">
      <c r="A49" s="510">
        <v>41</v>
      </c>
      <c r="B49" s="511" t="s">
        <v>1603</v>
      </c>
      <c r="C49" s="517" t="s">
        <v>1701</v>
      </c>
      <c r="D49" s="517" t="s">
        <v>1682</v>
      </c>
      <c r="E49" s="511" t="s">
        <v>1617</v>
      </c>
      <c r="F49" s="511" t="s">
        <v>1702</v>
      </c>
      <c r="G49" s="519">
        <v>80</v>
      </c>
      <c r="H49" s="512"/>
      <c r="I49" s="518"/>
      <c r="J49" s="516"/>
      <c r="K49" s="520" t="s">
        <v>1703</v>
      </c>
      <c r="L49" s="514" t="s">
        <v>1704</v>
      </c>
    </row>
    <row r="50" spans="1:12" customFormat="1" ht="15">
      <c r="A50" s="510">
        <v>42</v>
      </c>
      <c r="B50" s="511" t="s">
        <v>1603</v>
      </c>
      <c r="C50" s="517" t="s">
        <v>1705</v>
      </c>
      <c r="D50" s="517" t="s">
        <v>1682</v>
      </c>
      <c r="E50" s="511" t="s">
        <v>1706</v>
      </c>
      <c r="F50" s="511" t="s">
        <v>1707</v>
      </c>
      <c r="G50" s="519">
        <v>70</v>
      </c>
      <c r="H50" s="512"/>
      <c r="I50" s="518"/>
      <c r="J50" s="516"/>
      <c r="K50" s="520" t="s">
        <v>1708</v>
      </c>
      <c r="L50" s="514" t="s">
        <v>1709</v>
      </c>
    </row>
    <row r="51" spans="1:12" customFormat="1" ht="15">
      <c r="A51" s="510">
        <v>43</v>
      </c>
      <c r="B51" s="511" t="s">
        <v>1603</v>
      </c>
      <c r="C51" s="517" t="s">
        <v>1710</v>
      </c>
      <c r="D51" s="517" t="s">
        <v>985</v>
      </c>
      <c r="E51" s="511" t="s">
        <v>1693</v>
      </c>
      <c r="F51" s="511" t="s">
        <v>1711</v>
      </c>
      <c r="G51" s="519">
        <v>70</v>
      </c>
      <c r="H51" s="512"/>
      <c r="I51" s="518"/>
      <c r="J51" s="516"/>
      <c r="K51" s="520" t="s">
        <v>1712</v>
      </c>
      <c r="L51" s="514" t="s">
        <v>1713</v>
      </c>
    </row>
    <row r="52" spans="1:12" customFormat="1" ht="15">
      <c r="A52" s="510">
        <v>44</v>
      </c>
      <c r="B52" s="511" t="s">
        <v>1603</v>
      </c>
      <c r="C52" s="517" t="s">
        <v>1714</v>
      </c>
      <c r="D52" s="517" t="s">
        <v>1682</v>
      </c>
      <c r="E52" s="511" t="s">
        <v>1715</v>
      </c>
      <c r="F52" s="511" t="s">
        <v>1716</v>
      </c>
      <c r="G52" s="519">
        <v>70</v>
      </c>
      <c r="H52" s="512"/>
      <c r="I52" s="518"/>
      <c r="J52" s="516"/>
      <c r="K52" s="520" t="s">
        <v>1717</v>
      </c>
      <c r="L52" s="514" t="s">
        <v>1718</v>
      </c>
    </row>
    <row r="53" spans="1:12" customFormat="1" ht="15">
      <c r="A53" s="510">
        <v>45</v>
      </c>
      <c r="B53" s="511" t="s">
        <v>1603</v>
      </c>
      <c r="C53" s="517" t="s">
        <v>1719</v>
      </c>
      <c r="D53" s="517" t="s">
        <v>985</v>
      </c>
      <c r="E53" s="511" t="s">
        <v>1688</v>
      </c>
      <c r="F53" s="511" t="s">
        <v>1720</v>
      </c>
      <c r="G53" s="519">
        <v>70</v>
      </c>
      <c r="H53" s="512"/>
      <c r="I53" s="518"/>
      <c r="J53" s="516"/>
      <c r="K53" s="520" t="s">
        <v>1721</v>
      </c>
      <c r="L53" s="514" t="s">
        <v>1722</v>
      </c>
    </row>
    <row r="54" spans="1:12" customFormat="1" ht="15">
      <c r="A54" s="510">
        <v>46</v>
      </c>
      <c r="B54" s="511" t="s">
        <v>1603</v>
      </c>
      <c r="C54" s="517" t="s">
        <v>985</v>
      </c>
      <c r="D54" s="517" t="s">
        <v>1723</v>
      </c>
      <c r="E54" s="511" t="s">
        <v>1688</v>
      </c>
      <c r="F54" s="511" t="s">
        <v>1724</v>
      </c>
      <c r="G54" s="511">
        <v>87.5</v>
      </c>
      <c r="H54" s="512"/>
      <c r="I54" s="518"/>
      <c r="J54" s="516"/>
      <c r="K54" s="515" t="s">
        <v>1725</v>
      </c>
      <c r="L54" s="514" t="s">
        <v>1726</v>
      </c>
    </row>
    <row r="55" spans="1:12" customFormat="1" ht="15">
      <c r="A55" s="510">
        <v>47</v>
      </c>
      <c r="B55" s="511" t="s">
        <v>1603</v>
      </c>
      <c r="C55" s="517" t="s">
        <v>985</v>
      </c>
      <c r="D55" s="517" t="s">
        <v>1727</v>
      </c>
      <c r="E55" s="511" t="s">
        <v>1617</v>
      </c>
      <c r="F55" s="511" t="s">
        <v>1728</v>
      </c>
      <c r="G55" s="511">
        <v>87.5</v>
      </c>
      <c r="H55" s="512"/>
      <c r="I55" s="518"/>
      <c r="J55" s="516"/>
      <c r="K55" s="515" t="s">
        <v>1729</v>
      </c>
      <c r="L55" s="514" t="s">
        <v>1730</v>
      </c>
    </row>
    <row r="56" spans="1:12" customFormat="1" ht="15">
      <c r="A56" s="510">
        <v>48</v>
      </c>
      <c r="B56" s="511" t="s">
        <v>1603</v>
      </c>
      <c r="C56" s="517" t="s">
        <v>985</v>
      </c>
      <c r="D56" s="517" t="s">
        <v>1675</v>
      </c>
      <c r="E56" s="511" t="s">
        <v>1731</v>
      </c>
      <c r="F56" s="511" t="s">
        <v>1732</v>
      </c>
      <c r="G56" s="511">
        <v>87.5</v>
      </c>
      <c r="H56" s="512" t="s">
        <v>1733</v>
      </c>
      <c r="I56" s="518" t="s">
        <v>1734</v>
      </c>
      <c r="J56" s="516" t="s">
        <v>1735</v>
      </c>
      <c r="K56" s="515"/>
      <c r="L56" s="514"/>
    </row>
    <row r="57" spans="1:12" customFormat="1" ht="15">
      <c r="A57" s="510">
        <v>49</v>
      </c>
      <c r="B57" s="511" t="s">
        <v>1603</v>
      </c>
      <c r="C57" s="517" t="s">
        <v>985</v>
      </c>
      <c r="D57" s="517" t="s">
        <v>1736</v>
      </c>
      <c r="E57" s="511" t="s">
        <v>1693</v>
      </c>
      <c r="F57" s="511" t="s">
        <v>1737</v>
      </c>
      <c r="G57" s="511">
        <v>87.5</v>
      </c>
      <c r="H57" s="512" t="s">
        <v>1738</v>
      </c>
      <c r="I57" s="518" t="s">
        <v>1739</v>
      </c>
      <c r="J57" s="516" t="s">
        <v>1740</v>
      </c>
      <c r="K57" s="515"/>
      <c r="L57" s="514"/>
    </row>
    <row r="58" spans="1:12" customFormat="1" ht="15">
      <c r="A58" s="510">
        <v>50</v>
      </c>
      <c r="B58" s="511" t="s">
        <v>1603</v>
      </c>
      <c r="C58" s="517" t="s">
        <v>985</v>
      </c>
      <c r="D58" s="517" t="s">
        <v>1741</v>
      </c>
      <c r="E58" s="511" t="s">
        <v>1742</v>
      </c>
      <c r="F58" s="511" t="s">
        <v>1743</v>
      </c>
      <c r="G58" s="511">
        <v>87.5</v>
      </c>
      <c r="H58" s="512"/>
      <c r="I58" s="518"/>
      <c r="J58" s="516"/>
      <c r="K58" s="515" t="s">
        <v>1744</v>
      </c>
      <c r="L58" s="514" t="s">
        <v>1745</v>
      </c>
    </row>
    <row r="59" spans="1:12" customFormat="1" ht="15">
      <c r="A59" s="510">
        <v>51</v>
      </c>
      <c r="B59" s="511" t="s">
        <v>1603</v>
      </c>
      <c r="C59" s="517" t="s">
        <v>985</v>
      </c>
      <c r="D59" s="517" t="s">
        <v>1736</v>
      </c>
      <c r="E59" s="511" t="s">
        <v>1617</v>
      </c>
      <c r="F59" s="511" t="s">
        <v>1746</v>
      </c>
      <c r="G59" s="511">
        <v>87.5</v>
      </c>
      <c r="H59" s="512"/>
      <c r="I59" s="518"/>
      <c r="J59" s="516"/>
      <c r="K59" s="515" t="s">
        <v>1747</v>
      </c>
      <c r="L59" s="514" t="s">
        <v>1748</v>
      </c>
    </row>
    <row r="60" spans="1:12" customFormat="1" ht="15">
      <c r="A60" s="510">
        <v>52</v>
      </c>
      <c r="B60" s="511" t="s">
        <v>1603</v>
      </c>
      <c r="C60" s="517" t="s">
        <v>985</v>
      </c>
      <c r="D60" s="517" t="s">
        <v>1749</v>
      </c>
      <c r="E60" s="511" t="s">
        <v>1688</v>
      </c>
      <c r="F60" s="511" t="s">
        <v>1750</v>
      </c>
      <c r="G60" s="511">
        <v>87.5</v>
      </c>
      <c r="H60" s="512"/>
      <c r="I60" s="518"/>
      <c r="J60" s="516"/>
      <c r="K60" s="515" t="s">
        <v>1751</v>
      </c>
      <c r="L60" s="514" t="s">
        <v>1752</v>
      </c>
    </row>
    <row r="61" spans="1:12" customFormat="1" ht="15">
      <c r="A61" s="510">
        <v>53</v>
      </c>
      <c r="B61" s="511" t="s">
        <v>1603</v>
      </c>
      <c r="C61" s="517" t="s">
        <v>1610</v>
      </c>
      <c r="D61" s="517" t="s">
        <v>1753</v>
      </c>
      <c r="E61" s="511" t="s">
        <v>1754</v>
      </c>
      <c r="F61" s="511" t="s">
        <v>1755</v>
      </c>
      <c r="G61" s="511">
        <v>87.5</v>
      </c>
      <c r="H61" s="512"/>
      <c r="I61" s="518"/>
      <c r="J61" s="516"/>
      <c r="K61" s="515" t="s">
        <v>1756</v>
      </c>
      <c r="L61" s="514" t="s">
        <v>1757</v>
      </c>
    </row>
    <row r="62" spans="1:12" customFormat="1" ht="15">
      <c r="A62" s="510">
        <v>54</v>
      </c>
      <c r="B62" s="511" t="s">
        <v>1603</v>
      </c>
      <c r="C62" s="517" t="s">
        <v>1758</v>
      </c>
      <c r="D62" s="517" t="s">
        <v>1759</v>
      </c>
      <c r="E62" s="511" t="s">
        <v>1760</v>
      </c>
      <c r="F62" s="511" t="s">
        <v>1761</v>
      </c>
      <c r="G62" s="609">
        <v>480</v>
      </c>
      <c r="H62" s="512"/>
      <c r="I62" s="518"/>
      <c r="J62" s="516"/>
      <c r="K62" s="612" t="s">
        <v>1762</v>
      </c>
      <c r="L62" s="615" t="s">
        <v>1763</v>
      </c>
    </row>
    <row r="63" spans="1:12" customFormat="1" ht="15">
      <c r="A63" s="510">
        <v>55</v>
      </c>
      <c r="B63" s="511" t="s">
        <v>1603</v>
      </c>
      <c r="C63" s="517" t="s">
        <v>1758</v>
      </c>
      <c r="D63" s="517" t="s">
        <v>1759</v>
      </c>
      <c r="E63" s="511" t="s">
        <v>1760</v>
      </c>
      <c r="F63" s="511" t="s">
        <v>1764</v>
      </c>
      <c r="G63" s="610"/>
      <c r="H63" s="512"/>
      <c r="I63" s="518"/>
      <c r="J63" s="516"/>
      <c r="K63" s="613"/>
      <c r="L63" s="616"/>
    </row>
    <row r="64" spans="1:12" customFormat="1" ht="15">
      <c r="A64" s="510">
        <v>56</v>
      </c>
      <c r="B64" s="511" t="s">
        <v>1603</v>
      </c>
      <c r="C64" s="517" t="s">
        <v>1765</v>
      </c>
      <c r="D64" s="517" t="s">
        <v>1759</v>
      </c>
      <c r="E64" s="511" t="s">
        <v>1742</v>
      </c>
      <c r="F64" s="511" t="s">
        <v>1766</v>
      </c>
      <c r="G64" s="610"/>
      <c r="H64" s="512"/>
      <c r="I64" s="518"/>
      <c r="J64" s="516"/>
      <c r="K64" s="613"/>
      <c r="L64" s="616"/>
    </row>
    <row r="65" spans="1:12" customFormat="1" ht="15">
      <c r="A65" s="510">
        <v>57</v>
      </c>
      <c r="B65" s="511" t="s">
        <v>1603</v>
      </c>
      <c r="C65" s="517" t="s">
        <v>1767</v>
      </c>
      <c r="D65" s="517" t="s">
        <v>1768</v>
      </c>
      <c r="E65" s="511" t="s">
        <v>1769</v>
      </c>
      <c r="F65" s="511" t="s">
        <v>1770</v>
      </c>
      <c r="G65" s="610"/>
      <c r="H65" s="512"/>
      <c r="I65" s="518"/>
      <c r="J65" s="516"/>
      <c r="K65" s="613"/>
      <c r="L65" s="616"/>
    </row>
    <row r="66" spans="1:12" customFormat="1" ht="15">
      <c r="A66" s="510">
        <v>58</v>
      </c>
      <c r="B66" s="511" t="s">
        <v>1603</v>
      </c>
      <c r="C66" s="517" t="s">
        <v>1758</v>
      </c>
      <c r="D66" s="517" t="s">
        <v>1759</v>
      </c>
      <c r="E66" s="511">
        <v>2003</v>
      </c>
      <c r="F66" s="511" t="s">
        <v>1771</v>
      </c>
      <c r="G66" s="610"/>
      <c r="H66" s="512"/>
      <c r="I66" s="518"/>
      <c r="J66" s="516"/>
      <c r="K66" s="613"/>
      <c r="L66" s="616"/>
    </row>
    <row r="67" spans="1:12" customFormat="1" ht="15">
      <c r="A67" s="510">
        <v>59</v>
      </c>
      <c r="B67" s="511" t="s">
        <v>1603</v>
      </c>
      <c r="C67" s="517" t="s">
        <v>1765</v>
      </c>
      <c r="D67" s="517" t="s">
        <v>1759</v>
      </c>
      <c r="E67" s="511" t="s">
        <v>1754</v>
      </c>
      <c r="F67" s="511" t="s">
        <v>1772</v>
      </c>
      <c r="G67" s="611"/>
      <c r="H67" s="512"/>
      <c r="I67" s="518"/>
      <c r="J67" s="516"/>
      <c r="K67" s="614"/>
      <c r="L67" s="617"/>
    </row>
    <row r="68" spans="1:12" customFormat="1" ht="30">
      <c r="A68" s="510">
        <v>60</v>
      </c>
      <c r="B68" s="511" t="s">
        <v>1603</v>
      </c>
      <c r="C68" s="517" t="s">
        <v>985</v>
      </c>
      <c r="D68" s="517" t="s">
        <v>1773</v>
      </c>
      <c r="E68" s="511" t="s">
        <v>1742</v>
      </c>
      <c r="F68" s="511" t="s">
        <v>1774</v>
      </c>
      <c r="G68" s="519">
        <v>100</v>
      </c>
      <c r="H68" s="512"/>
      <c r="I68" s="518"/>
      <c r="J68" s="516"/>
      <c r="K68" s="515" t="s">
        <v>1775</v>
      </c>
      <c r="L68" s="514" t="s">
        <v>1776</v>
      </c>
    </row>
    <row r="69" spans="1:12" customFormat="1" ht="15">
      <c r="A69" s="510">
        <v>61</v>
      </c>
      <c r="B69" s="511" t="s">
        <v>1603</v>
      </c>
      <c r="C69" s="517" t="s">
        <v>985</v>
      </c>
      <c r="D69" s="517" t="s">
        <v>1675</v>
      </c>
      <c r="E69" s="511" t="s">
        <v>1620</v>
      </c>
      <c r="F69" s="511" t="s">
        <v>1777</v>
      </c>
      <c r="G69" s="519">
        <v>100</v>
      </c>
      <c r="H69" s="512"/>
      <c r="I69" s="518"/>
      <c r="J69" s="516"/>
      <c r="K69" s="515" t="s">
        <v>1778</v>
      </c>
      <c r="L69" s="514" t="s">
        <v>1779</v>
      </c>
    </row>
    <row r="70" spans="1:12" customFormat="1" ht="30">
      <c r="A70" s="510">
        <v>62</v>
      </c>
      <c r="B70" s="511" t="s">
        <v>1603</v>
      </c>
      <c r="C70" s="517" t="s">
        <v>985</v>
      </c>
      <c r="D70" s="517" t="s">
        <v>1773</v>
      </c>
      <c r="E70" s="511" t="s">
        <v>1715</v>
      </c>
      <c r="F70" s="511" t="s">
        <v>1780</v>
      </c>
      <c r="G70" s="519">
        <v>100</v>
      </c>
      <c r="H70" s="512"/>
      <c r="I70" s="518"/>
      <c r="J70" s="516"/>
      <c r="K70" s="515" t="s">
        <v>1781</v>
      </c>
      <c r="L70" s="514" t="s">
        <v>1782</v>
      </c>
    </row>
    <row r="71" spans="1:12" customFormat="1" ht="15">
      <c r="A71" s="510">
        <v>63</v>
      </c>
      <c r="B71" s="511" t="s">
        <v>1603</v>
      </c>
      <c r="C71" s="517" t="s">
        <v>1610</v>
      </c>
      <c r="D71" s="517" t="s">
        <v>1783</v>
      </c>
      <c r="E71" s="511" t="s">
        <v>1693</v>
      </c>
      <c r="F71" s="511" t="s">
        <v>1784</v>
      </c>
      <c r="G71" s="519">
        <v>100</v>
      </c>
      <c r="H71" s="512"/>
      <c r="I71" s="518"/>
      <c r="J71" s="516"/>
      <c r="K71" s="515" t="s">
        <v>1785</v>
      </c>
      <c r="L71" s="514" t="s">
        <v>1786</v>
      </c>
    </row>
    <row r="72" spans="1:12" customFormat="1" ht="15">
      <c r="A72" s="510">
        <v>64</v>
      </c>
      <c r="B72" s="511" t="s">
        <v>1603</v>
      </c>
      <c r="C72" s="517" t="s">
        <v>1610</v>
      </c>
      <c r="D72" s="517" t="s">
        <v>1787</v>
      </c>
      <c r="E72" s="511" t="s">
        <v>1693</v>
      </c>
      <c r="F72" s="511" t="s">
        <v>1788</v>
      </c>
      <c r="G72" s="519">
        <v>100</v>
      </c>
      <c r="H72" s="512"/>
      <c r="I72" s="518"/>
      <c r="J72" s="516"/>
      <c r="K72" s="515" t="s">
        <v>1789</v>
      </c>
      <c r="L72" s="514" t="s">
        <v>1790</v>
      </c>
    </row>
    <row r="73" spans="1:12" customFormat="1" ht="15">
      <c r="A73" s="510">
        <v>65</v>
      </c>
      <c r="B73" s="511" t="s">
        <v>1603</v>
      </c>
      <c r="C73" s="517" t="s">
        <v>1610</v>
      </c>
      <c r="D73" s="517" t="s">
        <v>1611</v>
      </c>
      <c r="E73" s="511" t="s">
        <v>1693</v>
      </c>
      <c r="F73" s="511" t="s">
        <v>1791</v>
      </c>
      <c r="G73" s="519">
        <v>100</v>
      </c>
      <c r="H73" s="512"/>
      <c r="I73" s="518"/>
      <c r="J73" s="516"/>
      <c r="K73" s="515" t="s">
        <v>1792</v>
      </c>
      <c r="L73" s="514" t="s">
        <v>1793</v>
      </c>
    </row>
    <row r="74" spans="1:12" customFormat="1" ht="15">
      <c r="A74" s="510">
        <v>66</v>
      </c>
      <c r="B74" s="511" t="s">
        <v>1603</v>
      </c>
      <c r="C74" s="517" t="s">
        <v>1794</v>
      </c>
      <c r="D74" s="517" t="s">
        <v>1611</v>
      </c>
      <c r="E74" s="511" t="s">
        <v>1795</v>
      </c>
      <c r="F74" s="511" t="s">
        <v>1796</v>
      </c>
      <c r="G74" s="519">
        <v>100</v>
      </c>
      <c r="H74" s="512"/>
      <c r="I74" s="518"/>
      <c r="J74" s="516"/>
      <c r="K74" s="515" t="s">
        <v>1797</v>
      </c>
      <c r="L74" s="514" t="s">
        <v>1798</v>
      </c>
    </row>
    <row r="75" spans="1:12" customFormat="1" ht="15">
      <c r="A75" s="510">
        <v>67</v>
      </c>
      <c r="B75" s="511" t="s">
        <v>1603</v>
      </c>
      <c r="C75" s="517" t="s">
        <v>985</v>
      </c>
      <c r="D75" s="517" t="s">
        <v>1799</v>
      </c>
      <c r="E75" s="511" t="s">
        <v>1693</v>
      </c>
      <c r="F75" s="511" t="s">
        <v>1800</v>
      </c>
      <c r="G75" s="519">
        <v>100</v>
      </c>
      <c r="H75" s="512"/>
      <c r="I75" s="518"/>
      <c r="J75" s="516"/>
      <c r="K75" s="515" t="s">
        <v>1801</v>
      </c>
      <c r="L75" s="514" t="s">
        <v>1802</v>
      </c>
    </row>
    <row r="76" spans="1:12" customFormat="1" ht="15">
      <c r="A76" s="510">
        <v>68</v>
      </c>
      <c r="B76" s="511" t="s">
        <v>1603</v>
      </c>
      <c r="C76" s="517" t="s">
        <v>1803</v>
      </c>
      <c r="D76" s="517" t="s">
        <v>1804</v>
      </c>
      <c r="E76" s="511" t="s">
        <v>1688</v>
      </c>
      <c r="F76" s="511" t="s">
        <v>1805</v>
      </c>
      <c r="G76" s="618">
        <v>240</v>
      </c>
      <c r="H76" s="512"/>
      <c r="I76" s="518"/>
      <c r="J76" s="516"/>
      <c r="K76" s="612" t="s">
        <v>1806</v>
      </c>
      <c r="L76" s="615" t="s">
        <v>1807</v>
      </c>
    </row>
    <row r="77" spans="1:12" customFormat="1" ht="15">
      <c r="A77" s="510">
        <v>69</v>
      </c>
      <c r="B77" s="511" t="s">
        <v>1603</v>
      </c>
      <c r="C77" s="517" t="s">
        <v>1610</v>
      </c>
      <c r="D77" s="517" t="s">
        <v>1808</v>
      </c>
      <c r="E77" s="511" t="s">
        <v>1693</v>
      </c>
      <c r="F77" s="511" t="s">
        <v>1809</v>
      </c>
      <c r="G77" s="610"/>
      <c r="H77" s="512"/>
      <c r="I77" s="518"/>
      <c r="J77" s="516"/>
      <c r="K77" s="613"/>
      <c r="L77" s="616"/>
    </row>
    <row r="78" spans="1:12" customFormat="1" ht="15">
      <c r="A78" s="510">
        <v>70</v>
      </c>
      <c r="B78" s="511" t="s">
        <v>1603</v>
      </c>
      <c r="C78" s="517" t="s">
        <v>1610</v>
      </c>
      <c r="D78" s="517" t="s">
        <v>1804</v>
      </c>
      <c r="E78" s="511" t="s">
        <v>1810</v>
      </c>
      <c r="F78" s="511" t="s">
        <v>1811</v>
      </c>
      <c r="G78" s="611"/>
      <c r="H78" s="512"/>
      <c r="I78" s="518"/>
      <c r="J78" s="516"/>
      <c r="K78" s="614"/>
      <c r="L78" s="617"/>
    </row>
    <row r="79" spans="1:12" customFormat="1" ht="15">
      <c r="A79" s="510">
        <v>71</v>
      </c>
      <c r="B79" s="511" t="s">
        <v>1603</v>
      </c>
      <c r="C79" s="517" t="s">
        <v>1610</v>
      </c>
      <c r="D79" s="517" t="s">
        <v>1812</v>
      </c>
      <c r="E79" s="511" t="s">
        <v>1620</v>
      </c>
      <c r="F79" s="511" t="s">
        <v>1813</v>
      </c>
      <c r="G79" s="519">
        <v>100</v>
      </c>
      <c r="H79" s="512" t="s">
        <v>1814</v>
      </c>
      <c r="I79" s="518" t="s">
        <v>735</v>
      </c>
      <c r="J79" s="516" t="s">
        <v>1815</v>
      </c>
      <c r="K79" s="515"/>
      <c r="L79" s="514"/>
    </row>
    <row r="80" spans="1:12" customFormat="1" ht="15">
      <c r="A80" s="510">
        <v>72</v>
      </c>
      <c r="B80" s="511" t="s">
        <v>1816</v>
      </c>
      <c r="C80" s="517" t="s">
        <v>1682</v>
      </c>
      <c r="D80" s="517" t="s">
        <v>1783</v>
      </c>
      <c r="E80" s="511" t="s">
        <v>1731</v>
      </c>
      <c r="F80" s="511" t="s">
        <v>1817</v>
      </c>
      <c r="G80" s="519">
        <v>125</v>
      </c>
      <c r="H80" s="512"/>
      <c r="I80" s="518"/>
      <c r="J80" s="516"/>
      <c r="K80" s="515" t="s">
        <v>1818</v>
      </c>
      <c r="L80" s="514" t="s">
        <v>1819</v>
      </c>
    </row>
    <row r="81" spans="1:12" customFormat="1" ht="15">
      <c r="A81" s="510">
        <v>73</v>
      </c>
      <c r="B81" s="511" t="s">
        <v>1816</v>
      </c>
      <c r="C81" s="517" t="s">
        <v>1682</v>
      </c>
      <c r="D81" s="517" t="s">
        <v>1820</v>
      </c>
      <c r="E81" s="511" t="s">
        <v>1612</v>
      </c>
      <c r="F81" s="511" t="s">
        <v>1821</v>
      </c>
      <c r="G81" s="519">
        <v>125</v>
      </c>
      <c r="H81" s="512"/>
      <c r="I81" s="518"/>
      <c r="J81" s="516"/>
      <c r="K81" s="515" t="s">
        <v>1822</v>
      </c>
      <c r="L81" s="514" t="s">
        <v>1823</v>
      </c>
    </row>
    <row r="82" spans="1:12" customFormat="1" ht="15">
      <c r="A82" s="510">
        <v>74</v>
      </c>
      <c r="B82" s="511" t="s">
        <v>1816</v>
      </c>
      <c r="C82" s="517" t="s">
        <v>1682</v>
      </c>
      <c r="D82" s="517" t="s">
        <v>1824</v>
      </c>
      <c r="E82" s="511" t="s">
        <v>1731</v>
      </c>
      <c r="F82" s="511" t="s">
        <v>1825</v>
      </c>
      <c r="G82" s="511">
        <v>137.5</v>
      </c>
      <c r="H82" s="512"/>
      <c r="I82" s="518"/>
      <c r="J82" s="516"/>
      <c r="K82" s="515" t="s">
        <v>1826</v>
      </c>
      <c r="L82" s="514" t="s">
        <v>1827</v>
      </c>
    </row>
    <row r="83" spans="1:12" customFormat="1" ht="15">
      <c r="A83" s="510">
        <v>75</v>
      </c>
      <c r="B83" s="511" t="s">
        <v>1816</v>
      </c>
      <c r="C83" s="517" t="s">
        <v>1682</v>
      </c>
      <c r="D83" s="517" t="s">
        <v>1828</v>
      </c>
      <c r="E83" s="511" t="s">
        <v>1829</v>
      </c>
      <c r="F83" s="511" t="s">
        <v>1830</v>
      </c>
      <c r="G83" s="519">
        <v>125</v>
      </c>
      <c r="H83" s="512"/>
      <c r="I83" s="518"/>
      <c r="J83" s="516"/>
      <c r="K83" s="515" t="s">
        <v>1831</v>
      </c>
      <c r="L83" s="514" t="s">
        <v>1832</v>
      </c>
    </row>
    <row r="84" spans="1:12" customFormat="1" ht="15">
      <c r="A84" s="510">
        <v>76</v>
      </c>
      <c r="B84" s="511" t="s">
        <v>1816</v>
      </c>
      <c r="C84" s="517" t="s">
        <v>1682</v>
      </c>
      <c r="D84" s="517" t="s">
        <v>1833</v>
      </c>
      <c r="E84" s="511" t="s">
        <v>1617</v>
      </c>
      <c r="F84" s="511" t="s">
        <v>1834</v>
      </c>
      <c r="G84" s="519">
        <v>125</v>
      </c>
      <c r="H84" s="512"/>
      <c r="I84" s="518"/>
      <c r="J84" s="516"/>
      <c r="K84" s="515" t="s">
        <v>1835</v>
      </c>
      <c r="L84" s="514" t="s">
        <v>1836</v>
      </c>
    </row>
    <row r="85" spans="1:12" customFormat="1" ht="15">
      <c r="A85" s="510">
        <v>77</v>
      </c>
      <c r="B85" s="511" t="s">
        <v>1816</v>
      </c>
      <c r="C85" s="517" t="s">
        <v>1682</v>
      </c>
      <c r="D85" s="517" t="s">
        <v>1833</v>
      </c>
      <c r="E85" s="511" t="s">
        <v>1617</v>
      </c>
      <c r="F85" s="511" t="s">
        <v>1837</v>
      </c>
      <c r="G85" s="511">
        <v>137.5</v>
      </c>
      <c r="H85" s="512"/>
      <c r="I85" s="518"/>
      <c r="J85" s="516"/>
      <c r="K85" s="515" t="s">
        <v>1838</v>
      </c>
      <c r="L85" s="514" t="s">
        <v>1839</v>
      </c>
    </row>
    <row r="86" spans="1:12" customFormat="1" ht="15">
      <c r="A86" s="510">
        <v>78</v>
      </c>
      <c r="B86" s="511" t="s">
        <v>1603</v>
      </c>
      <c r="C86" s="517" t="s">
        <v>1840</v>
      </c>
      <c r="D86" s="517" t="s">
        <v>1783</v>
      </c>
      <c r="E86" s="511" t="s">
        <v>1688</v>
      </c>
      <c r="F86" s="511" t="s">
        <v>1841</v>
      </c>
      <c r="G86" s="609">
        <v>5860</v>
      </c>
      <c r="H86" s="512"/>
      <c r="I86" s="518"/>
      <c r="J86" s="516"/>
      <c r="K86" s="612" t="s">
        <v>1842</v>
      </c>
      <c r="L86" s="615" t="s">
        <v>1843</v>
      </c>
    </row>
    <row r="87" spans="1:12" customFormat="1" ht="15">
      <c r="A87" s="510">
        <v>79</v>
      </c>
      <c r="B87" s="511" t="s">
        <v>1603</v>
      </c>
      <c r="C87" s="517" t="s">
        <v>1840</v>
      </c>
      <c r="D87" s="517" t="s">
        <v>1844</v>
      </c>
      <c r="E87" s="511" t="s">
        <v>1845</v>
      </c>
      <c r="F87" s="511" t="s">
        <v>1846</v>
      </c>
      <c r="G87" s="610"/>
      <c r="H87" s="512"/>
      <c r="I87" s="518"/>
      <c r="J87" s="516"/>
      <c r="K87" s="613"/>
      <c r="L87" s="616"/>
    </row>
    <row r="88" spans="1:12" customFormat="1" ht="15">
      <c r="A88" s="510">
        <v>80</v>
      </c>
      <c r="B88" s="511" t="s">
        <v>1603</v>
      </c>
      <c r="C88" s="517" t="s">
        <v>1610</v>
      </c>
      <c r="D88" s="517" t="s">
        <v>1753</v>
      </c>
      <c r="E88" s="511" t="s">
        <v>1847</v>
      </c>
      <c r="F88" s="511" t="s">
        <v>1848</v>
      </c>
      <c r="G88" s="610"/>
      <c r="H88" s="512"/>
      <c r="I88" s="518"/>
      <c r="J88" s="516"/>
      <c r="K88" s="613"/>
      <c r="L88" s="616"/>
    </row>
    <row r="89" spans="1:12" customFormat="1" ht="15">
      <c r="A89" s="510">
        <v>81</v>
      </c>
      <c r="B89" s="511" t="s">
        <v>1603</v>
      </c>
      <c r="C89" s="517" t="s">
        <v>1610</v>
      </c>
      <c r="D89" s="517" t="s">
        <v>1804</v>
      </c>
      <c r="E89" s="511" t="s">
        <v>1693</v>
      </c>
      <c r="F89" s="511" t="s">
        <v>1849</v>
      </c>
      <c r="G89" s="610"/>
      <c r="H89" s="512"/>
      <c r="I89" s="518"/>
      <c r="J89" s="516"/>
      <c r="K89" s="613"/>
      <c r="L89" s="616"/>
    </row>
    <row r="90" spans="1:12" customFormat="1" ht="15">
      <c r="A90" s="510">
        <v>82</v>
      </c>
      <c r="B90" s="511" t="s">
        <v>1603</v>
      </c>
      <c r="C90" s="517" t="s">
        <v>1610</v>
      </c>
      <c r="D90" s="517" t="s">
        <v>1850</v>
      </c>
      <c r="E90" s="511">
        <v>1999</v>
      </c>
      <c r="F90" s="511" t="s">
        <v>1851</v>
      </c>
      <c r="G90" s="610"/>
      <c r="H90" s="512"/>
      <c r="I90" s="518"/>
      <c r="J90" s="516"/>
      <c r="K90" s="613"/>
      <c r="L90" s="616"/>
    </row>
    <row r="91" spans="1:12" customFormat="1" ht="15">
      <c r="A91" s="510">
        <v>83</v>
      </c>
      <c r="B91" s="511" t="s">
        <v>1603</v>
      </c>
      <c r="C91" s="517" t="s">
        <v>1610</v>
      </c>
      <c r="D91" s="517" t="s">
        <v>1705</v>
      </c>
      <c r="E91" s="511">
        <v>1987</v>
      </c>
      <c r="F91" s="511" t="s">
        <v>1852</v>
      </c>
      <c r="G91" s="610"/>
      <c r="H91" s="512"/>
      <c r="I91" s="518"/>
      <c r="J91" s="516"/>
      <c r="K91" s="613"/>
      <c r="L91" s="616"/>
    </row>
    <row r="92" spans="1:12" customFormat="1" ht="15">
      <c r="A92" s="510">
        <v>84</v>
      </c>
      <c r="B92" s="511" t="s">
        <v>1603</v>
      </c>
      <c r="C92" s="517" t="s">
        <v>1610</v>
      </c>
      <c r="D92" s="517" t="s">
        <v>1853</v>
      </c>
      <c r="E92" s="511">
        <v>2001</v>
      </c>
      <c r="F92" s="511" t="s">
        <v>1854</v>
      </c>
      <c r="G92" s="610"/>
      <c r="H92" s="512"/>
      <c r="I92" s="518"/>
      <c r="J92" s="516"/>
      <c r="K92" s="613"/>
      <c r="L92" s="616"/>
    </row>
    <row r="93" spans="1:12" customFormat="1" ht="15">
      <c r="A93" s="510">
        <v>85</v>
      </c>
      <c r="B93" s="511" t="s">
        <v>1603</v>
      </c>
      <c r="C93" s="517" t="s">
        <v>1610</v>
      </c>
      <c r="D93" s="517" t="s">
        <v>1855</v>
      </c>
      <c r="E93" s="511" t="s">
        <v>1856</v>
      </c>
      <c r="F93" s="511" t="s">
        <v>1857</v>
      </c>
      <c r="G93" s="610"/>
      <c r="H93" s="512"/>
      <c r="I93" s="518"/>
      <c r="J93" s="516"/>
      <c r="K93" s="613"/>
      <c r="L93" s="616"/>
    </row>
    <row r="94" spans="1:12" customFormat="1" ht="15">
      <c r="A94" s="510">
        <v>86</v>
      </c>
      <c r="B94" s="511" t="s">
        <v>1603</v>
      </c>
      <c r="C94" s="517" t="s">
        <v>1610</v>
      </c>
      <c r="D94" s="517" t="s">
        <v>1858</v>
      </c>
      <c r="E94" s="511" t="s">
        <v>1731</v>
      </c>
      <c r="F94" s="511" t="s">
        <v>1859</v>
      </c>
      <c r="G94" s="610"/>
      <c r="H94" s="512"/>
      <c r="I94" s="518"/>
      <c r="J94" s="516"/>
      <c r="K94" s="613"/>
      <c r="L94" s="616"/>
    </row>
    <row r="95" spans="1:12" customFormat="1" ht="15">
      <c r="A95" s="510">
        <v>87</v>
      </c>
      <c r="B95" s="511" t="s">
        <v>1603</v>
      </c>
      <c r="C95" s="517" t="s">
        <v>1610</v>
      </c>
      <c r="D95" s="517" t="s">
        <v>1858</v>
      </c>
      <c r="E95" s="511" t="s">
        <v>1731</v>
      </c>
      <c r="F95" s="511" t="s">
        <v>1860</v>
      </c>
      <c r="G95" s="610"/>
      <c r="H95" s="512"/>
      <c r="I95" s="518"/>
      <c r="J95" s="516"/>
      <c r="K95" s="613"/>
      <c r="L95" s="616"/>
    </row>
    <row r="96" spans="1:12" customFormat="1" ht="15">
      <c r="A96" s="510">
        <v>88</v>
      </c>
      <c r="B96" s="511" t="s">
        <v>1603</v>
      </c>
      <c r="C96" s="517" t="s">
        <v>1610</v>
      </c>
      <c r="D96" s="517" t="s">
        <v>1861</v>
      </c>
      <c r="E96" s="511" t="s">
        <v>1688</v>
      </c>
      <c r="F96" s="511" t="s">
        <v>1862</v>
      </c>
      <c r="G96" s="610"/>
      <c r="H96" s="512"/>
      <c r="I96" s="518"/>
      <c r="J96" s="516"/>
      <c r="K96" s="613"/>
      <c r="L96" s="616"/>
    </row>
    <row r="97" spans="1:12" customFormat="1" ht="15">
      <c r="A97" s="510">
        <v>89</v>
      </c>
      <c r="B97" s="511" t="s">
        <v>1603</v>
      </c>
      <c r="C97" s="517" t="s">
        <v>1610</v>
      </c>
      <c r="D97" s="517" t="s">
        <v>1611</v>
      </c>
      <c r="E97" s="511">
        <v>2003</v>
      </c>
      <c r="F97" s="511" t="s">
        <v>1863</v>
      </c>
      <c r="G97" s="610"/>
      <c r="H97" s="512"/>
      <c r="I97" s="518"/>
      <c r="J97" s="516"/>
      <c r="K97" s="613"/>
      <c r="L97" s="616"/>
    </row>
    <row r="98" spans="1:12" customFormat="1" ht="15">
      <c r="A98" s="510">
        <v>90</v>
      </c>
      <c r="B98" s="511" t="s">
        <v>1603</v>
      </c>
      <c r="C98" s="517" t="s">
        <v>1610</v>
      </c>
      <c r="D98" s="517" t="s">
        <v>1864</v>
      </c>
      <c r="E98" s="511" t="s">
        <v>1612</v>
      </c>
      <c r="F98" s="511" t="s">
        <v>1865</v>
      </c>
      <c r="G98" s="610"/>
      <c r="H98" s="512"/>
      <c r="I98" s="518"/>
      <c r="J98" s="516"/>
      <c r="K98" s="613"/>
      <c r="L98" s="616"/>
    </row>
    <row r="99" spans="1:12" customFormat="1" ht="15">
      <c r="A99" s="510">
        <v>91</v>
      </c>
      <c r="B99" s="511" t="s">
        <v>1603</v>
      </c>
      <c r="C99" s="517" t="s">
        <v>1610</v>
      </c>
      <c r="D99" s="517" t="s">
        <v>1858</v>
      </c>
      <c r="E99" s="511" t="s">
        <v>1688</v>
      </c>
      <c r="F99" s="511" t="s">
        <v>1866</v>
      </c>
      <c r="G99" s="610"/>
      <c r="H99" s="512"/>
      <c r="I99" s="518"/>
      <c r="J99" s="516"/>
      <c r="K99" s="613"/>
      <c r="L99" s="616"/>
    </row>
    <row r="100" spans="1:12" customFormat="1" ht="15">
      <c r="A100" s="510">
        <v>92</v>
      </c>
      <c r="B100" s="511" t="s">
        <v>1603</v>
      </c>
      <c r="C100" s="517" t="s">
        <v>1610</v>
      </c>
      <c r="D100" s="517" t="s">
        <v>1867</v>
      </c>
      <c r="E100" s="511" t="s">
        <v>1693</v>
      </c>
      <c r="F100" s="511" t="s">
        <v>1868</v>
      </c>
      <c r="G100" s="610"/>
      <c r="H100" s="512"/>
      <c r="I100" s="518"/>
      <c r="J100" s="516"/>
      <c r="K100" s="613"/>
      <c r="L100" s="616"/>
    </row>
    <row r="101" spans="1:12" customFormat="1" ht="15">
      <c r="A101" s="510">
        <v>93</v>
      </c>
      <c r="B101" s="511" t="s">
        <v>1603</v>
      </c>
      <c r="C101" s="517" t="s">
        <v>1869</v>
      </c>
      <c r="D101" s="517" t="s">
        <v>1870</v>
      </c>
      <c r="E101" s="511" t="s">
        <v>1810</v>
      </c>
      <c r="F101" s="511" t="s">
        <v>1871</v>
      </c>
      <c r="G101" s="610"/>
      <c r="H101" s="512"/>
      <c r="I101" s="518"/>
      <c r="J101" s="516"/>
      <c r="K101" s="613"/>
      <c r="L101" s="616"/>
    </row>
    <row r="102" spans="1:12" customFormat="1" ht="15">
      <c r="A102" s="510">
        <v>94</v>
      </c>
      <c r="B102" s="511" t="s">
        <v>1603</v>
      </c>
      <c r="C102" s="517" t="s">
        <v>1872</v>
      </c>
      <c r="D102" s="517" t="s">
        <v>1611</v>
      </c>
      <c r="E102" s="511">
        <v>1999</v>
      </c>
      <c r="F102" s="511" t="s">
        <v>1873</v>
      </c>
      <c r="G102" s="610"/>
      <c r="H102" s="512"/>
      <c r="I102" s="518"/>
      <c r="J102" s="516"/>
      <c r="K102" s="613"/>
      <c r="L102" s="616"/>
    </row>
    <row r="103" spans="1:12" customFormat="1" ht="30">
      <c r="A103" s="510">
        <v>95</v>
      </c>
      <c r="B103" s="511" t="s">
        <v>1603</v>
      </c>
      <c r="C103" s="517" t="s">
        <v>1874</v>
      </c>
      <c r="D103" s="517" t="s">
        <v>1875</v>
      </c>
      <c r="E103" s="511">
        <v>1994</v>
      </c>
      <c r="F103" s="511" t="s">
        <v>1876</v>
      </c>
      <c r="G103" s="610"/>
      <c r="H103" s="512"/>
      <c r="I103" s="518"/>
      <c r="J103" s="516"/>
      <c r="K103" s="613"/>
      <c r="L103" s="616"/>
    </row>
    <row r="104" spans="1:12" customFormat="1" ht="15">
      <c r="A104" s="510">
        <v>96</v>
      </c>
      <c r="B104" s="511" t="s">
        <v>1603</v>
      </c>
      <c r="C104" s="517" t="s">
        <v>1877</v>
      </c>
      <c r="D104" s="517" t="s">
        <v>1719</v>
      </c>
      <c r="E104" s="511">
        <v>1998</v>
      </c>
      <c r="F104" s="511" t="s">
        <v>1878</v>
      </c>
      <c r="G104" s="610"/>
      <c r="H104" s="512"/>
      <c r="I104" s="518"/>
      <c r="J104" s="516"/>
      <c r="K104" s="613"/>
      <c r="L104" s="616"/>
    </row>
    <row r="105" spans="1:12" customFormat="1" ht="15">
      <c r="A105" s="510">
        <v>97</v>
      </c>
      <c r="B105" s="511" t="s">
        <v>1603</v>
      </c>
      <c r="C105" s="517" t="s">
        <v>1874</v>
      </c>
      <c r="D105" s="517" t="s">
        <v>1879</v>
      </c>
      <c r="E105" s="511">
        <v>1996</v>
      </c>
      <c r="F105" s="511" t="s">
        <v>1880</v>
      </c>
      <c r="G105" s="610"/>
      <c r="H105" s="512"/>
      <c r="I105" s="518"/>
      <c r="J105" s="516"/>
      <c r="K105" s="613"/>
      <c r="L105" s="616"/>
    </row>
    <row r="106" spans="1:12" customFormat="1" ht="15">
      <c r="A106" s="510">
        <v>98</v>
      </c>
      <c r="B106" s="511" t="s">
        <v>1603</v>
      </c>
      <c r="C106" s="517" t="s">
        <v>1610</v>
      </c>
      <c r="D106" s="517" t="s">
        <v>1870</v>
      </c>
      <c r="E106" s="511">
        <v>1996</v>
      </c>
      <c r="F106" s="511" t="s">
        <v>1881</v>
      </c>
      <c r="G106" s="610"/>
      <c r="H106" s="512"/>
      <c r="I106" s="518"/>
      <c r="J106" s="516"/>
      <c r="K106" s="613"/>
      <c r="L106" s="616"/>
    </row>
    <row r="107" spans="1:12" customFormat="1" ht="15">
      <c r="A107" s="510">
        <v>99</v>
      </c>
      <c r="B107" s="511" t="s">
        <v>1603</v>
      </c>
      <c r="C107" s="517" t="s">
        <v>1882</v>
      </c>
      <c r="D107" s="517" t="s">
        <v>1719</v>
      </c>
      <c r="E107" s="511">
        <v>1998</v>
      </c>
      <c r="F107" s="511" t="s">
        <v>1883</v>
      </c>
      <c r="G107" s="610"/>
      <c r="H107" s="512"/>
      <c r="I107" s="518"/>
      <c r="J107" s="516"/>
      <c r="K107" s="613"/>
      <c r="L107" s="616"/>
    </row>
    <row r="108" spans="1:12" customFormat="1" ht="15">
      <c r="A108" s="510">
        <v>100</v>
      </c>
      <c r="B108" s="511" t="s">
        <v>1603</v>
      </c>
      <c r="C108" s="517" t="s">
        <v>1610</v>
      </c>
      <c r="D108" s="517" t="s">
        <v>1870</v>
      </c>
      <c r="E108" s="511">
        <v>1999</v>
      </c>
      <c r="F108" s="511" t="s">
        <v>1884</v>
      </c>
      <c r="G108" s="610"/>
      <c r="H108" s="512"/>
      <c r="I108" s="518"/>
      <c r="J108" s="516"/>
      <c r="K108" s="613"/>
      <c r="L108" s="616"/>
    </row>
    <row r="109" spans="1:12" customFormat="1" ht="15">
      <c r="A109" s="510">
        <v>101</v>
      </c>
      <c r="B109" s="511" t="s">
        <v>1603</v>
      </c>
      <c r="C109" s="517" t="s">
        <v>1610</v>
      </c>
      <c r="D109" s="517" t="s">
        <v>1870</v>
      </c>
      <c r="E109" s="511">
        <v>1996</v>
      </c>
      <c r="F109" s="511" t="s">
        <v>1885</v>
      </c>
      <c r="G109" s="610"/>
      <c r="H109" s="512"/>
      <c r="I109" s="518"/>
      <c r="J109" s="516"/>
      <c r="K109" s="613"/>
      <c r="L109" s="616"/>
    </row>
    <row r="110" spans="1:12" customFormat="1" ht="15">
      <c r="A110" s="510">
        <v>102</v>
      </c>
      <c r="B110" s="511" t="s">
        <v>1603</v>
      </c>
      <c r="C110" s="517" t="s">
        <v>1610</v>
      </c>
      <c r="D110" s="517" t="s">
        <v>1870</v>
      </c>
      <c r="E110" s="511">
        <v>1992</v>
      </c>
      <c r="F110" s="511" t="s">
        <v>1886</v>
      </c>
      <c r="G110" s="610"/>
      <c r="H110" s="512"/>
      <c r="I110" s="518"/>
      <c r="J110" s="516"/>
      <c r="K110" s="613"/>
      <c r="L110" s="616"/>
    </row>
    <row r="111" spans="1:12" customFormat="1" ht="15">
      <c r="A111" s="510">
        <v>103</v>
      </c>
      <c r="B111" s="511" t="s">
        <v>1603</v>
      </c>
      <c r="C111" s="517" t="s">
        <v>1872</v>
      </c>
      <c r="D111" s="517" t="s">
        <v>1870</v>
      </c>
      <c r="E111" s="511">
        <v>1998</v>
      </c>
      <c r="F111" s="511" t="s">
        <v>1887</v>
      </c>
      <c r="G111" s="610"/>
      <c r="H111" s="512"/>
      <c r="I111" s="518"/>
      <c r="J111" s="516"/>
      <c r="K111" s="613"/>
      <c r="L111" s="616"/>
    </row>
    <row r="112" spans="1:12" customFormat="1" ht="15">
      <c r="A112" s="510">
        <v>104</v>
      </c>
      <c r="B112" s="511" t="s">
        <v>1603</v>
      </c>
      <c r="C112" s="517" t="s">
        <v>1872</v>
      </c>
      <c r="D112" s="517"/>
      <c r="E112" s="511">
        <v>1997</v>
      </c>
      <c r="F112" s="511" t="s">
        <v>1888</v>
      </c>
      <c r="G112" s="610"/>
      <c r="H112" s="512"/>
      <c r="I112" s="518"/>
      <c r="J112" s="516"/>
      <c r="K112" s="613"/>
      <c r="L112" s="616"/>
    </row>
    <row r="113" spans="1:12" customFormat="1" ht="15">
      <c r="A113" s="510">
        <v>105</v>
      </c>
      <c r="B113" s="511" t="s">
        <v>1603</v>
      </c>
      <c r="C113" s="517" t="s">
        <v>1610</v>
      </c>
      <c r="D113" s="517" t="s">
        <v>1870</v>
      </c>
      <c r="E113" s="511">
        <v>1996</v>
      </c>
      <c r="F113" s="511" t="s">
        <v>1889</v>
      </c>
      <c r="G113" s="610"/>
      <c r="H113" s="512"/>
      <c r="I113" s="518"/>
      <c r="J113" s="516"/>
      <c r="K113" s="613"/>
      <c r="L113" s="616"/>
    </row>
    <row r="114" spans="1:12" customFormat="1" ht="15">
      <c r="A114" s="510">
        <v>106</v>
      </c>
      <c r="B114" s="511" t="s">
        <v>1603</v>
      </c>
      <c r="C114" s="517" t="s">
        <v>1610</v>
      </c>
      <c r="D114" s="517" t="s">
        <v>1714</v>
      </c>
      <c r="E114" s="511">
        <v>1998</v>
      </c>
      <c r="F114" s="511" t="s">
        <v>1890</v>
      </c>
      <c r="G114" s="610"/>
      <c r="H114" s="512"/>
      <c r="I114" s="518"/>
      <c r="J114" s="516"/>
      <c r="K114" s="613"/>
      <c r="L114" s="616"/>
    </row>
    <row r="115" spans="1:12" customFormat="1" ht="15">
      <c r="A115" s="510">
        <v>107</v>
      </c>
      <c r="B115" s="511" t="s">
        <v>1603</v>
      </c>
      <c r="C115" s="517" t="s">
        <v>1891</v>
      </c>
      <c r="D115" s="517" t="s">
        <v>1705</v>
      </c>
      <c r="E115" s="511">
        <v>1983</v>
      </c>
      <c r="F115" s="511" t="s">
        <v>1892</v>
      </c>
      <c r="G115" s="610"/>
      <c r="H115" s="512"/>
      <c r="I115" s="518"/>
      <c r="J115" s="516"/>
      <c r="K115" s="613"/>
      <c r="L115" s="616"/>
    </row>
    <row r="116" spans="1:12" customFormat="1" ht="15">
      <c r="A116" s="510">
        <v>108</v>
      </c>
      <c r="B116" s="511" t="s">
        <v>1603</v>
      </c>
      <c r="C116" s="517" t="s">
        <v>985</v>
      </c>
      <c r="D116" s="517" t="s">
        <v>1893</v>
      </c>
      <c r="E116" s="511">
        <v>1996</v>
      </c>
      <c r="F116" s="511" t="s">
        <v>1894</v>
      </c>
      <c r="G116" s="610"/>
      <c r="H116" s="512"/>
      <c r="I116" s="518"/>
      <c r="J116" s="516"/>
      <c r="K116" s="613"/>
      <c r="L116" s="616"/>
    </row>
    <row r="117" spans="1:12" customFormat="1" ht="15">
      <c r="A117" s="510">
        <v>109</v>
      </c>
      <c r="B117" s="511" t="s">
        <v>1603</v>
      </c>
      <c r="C117" s="517" t="s">
        <v>1610</v>
      </c>
      <c r="D117" s="517" t="s">
        <v>1895</v>
      </c>
      <c r="E117" s="511">
        <v>1985</v>
      </c>
      <c r="F117" s="511" t="s">
        <v>1896</v>
      </c>
      <c r="G117" s="610"/>
      <c r="H117" s="512"/>
      <c r="I117" s="518"/>
      <c r="J117" s="516"/>
      <c r="K117" s="613"/>
      <c r="L117" s="616"/>
    </row>
    <row r="118" spans="1:12" customFormat="1" ht="15">
      <c r="A118" s="510">
        <v>110</v>
      </c>
      <c r="B118" s="511" t="s">
        <v>1603</v>
      </c>
      <c r="C118" s="517" t="s">
        <v>985</v>
      </c>
      <c r="D118" s="517" t="s">
        <v>1736</v>
      </c>
      <c r="E118" s="511">
        <v>1998</v>
      </c>
      <c r="F118" s="511" t="s">
        <v>1897</v>
      </c>
      <c r="G118" s="610"/>
      <c r="H118" s="512"/>
      <c r="I118" s="518"/>
      <c r="J118" s="516"/>
      <c r="K118" s="613"/>
      <c r="L118" s="616"/>
    </row>
    <row r="119" spans="1:12" customFormat="1" ht="15">
      <c r="A119" s="510">
        <v>111</v>
      </c>
      <c r="B119" s="511" t="s">
        <v>1603</v>
      </c>
      <c r="C119" s="517" t="s">
        <v>1877</v>
      </c>
      <c r="D119" s="517" t="s">
        <v>1898</v>
      </c>
      <c r="E119" s="511">
        <v>1997</v>
      </c>
      <c r="F119" s="511" t="s">
        <v>1899</v>
      </c>
      <c r="G119" s="610"/>
      <c r="H119" s="512"/>
      <c r="I119" s="518"/>
      <c r="J119" s="516"/>
      <c r="K119" s="613"/>
      <c r="L119" s="616"/>
    </row>
    <row r="120" spans="1:12" customFormat="1" ht="15">
      <c r="A120" s="510">
        <v>112</v>
      </c>
      <c r="B120" s="511" t="s">
        <v>1603</v>
      </c>
      <c r="C120" s="517" t="s">
        <v>1682</v>
      </c>
      <c r="D120" s="517" t="s">
        <v>1858</v>
      </c>
      <c r="E120" s="511">
        <v>1997</v>
      </c>
      <c r="F120" s="511" t="s">
        <v>1900</v>
      </c>
      <c r="G120" s="610"/>
      <c r="H120" s="512"/>
      <c r="I120" s="518"/>
      <c r="J120" s="516"/>
      <c r="K120" s="613"/>
      <c r="L120" s="616"/>
    </row>
    <row r="121" spans="1:12" customFormat="1" ht="15">
      <c r="A121" s="510">
        <v>113</v>
      </c>
      <c r="B121" s="511" t="s">
        <v>1603</v>
      </c>
      <c r="C121" s="517" t="s">
        <v>1682</v>
      </c>
      <c r="D121" s="517">
        <v>310</v>
      </c>
      <c r="E121" s="511">
        <v>1994</v>
      </c>
      <c r="F121" s="511" t="s">
        <v>1901</v>
      </c>
      <c r="G121" s="610"/>
      <c r="H121" s="512"/>
      <c r="I121" s="518"/>
      <c r="J121" s="516"/>
      <c r="K121" s="613"/>
      <c r="L121" s="616"/>
    </row>
    <row r="122" spans="1:12" customFormat="1" ht="15">
      <c r="A122" s="510">
        <v>114</v>
      </c>
      <c r="B122" s="511" t="s">
        <v>1603</v>
      </c>
      <c r="C122" s="517" t="s">
        <v>1682</v>
      </c>
      <c r="D122" s="517" t="s">
        <v>1902</v>
      </c>
      <c r="E122" s="511">
        <v>1990</v>
      </c>
      <c r="F122" s="511" t="s">
        <v>1903</v>
      </c>
      <c r="G122" s="610"/>
      <c r="H122" s="512"/>
      <c r="I122" s="518"/>
      <c r="J122" s="516"/>
      <c r="K122" s="613"/>
      <c r="L122" s="616"/>
    </row>
    <row r="123" spans="1:12" customFormat="1" ht="15">
      <c r="A123" s="510">
        <v>115</v>
      </c>
      <c r="B123" s="511" t="s">
        <v>1603</v>
      </c>
      <c r="C123" s="517" t="s">
        <v>985</v>
      </c>
      <c r="D123" s="517" t="s">
        <v>1904</v>
      </c>
      <c r="E123" s="511">
        <v>2001</v>
      </c>
      <c r="F123" s="511" t="s">
        <v>1905</v>
      </c>
      <c r="G123" s="610"/>
      <c r="H123" s="512"/>
      <c r="I123" s="518"/>
      <c r="J123" s="516"/>
      <c r="K123" s="613"/>
      <c r="L123" s="616"/>
    </row>
    <row r="124" spans="1:12" customFormat="1" ht="15">
      <c r="A124" s="510">
        <v>116</v>
      </c>
      <c r="B124" s="511" t="s">
        <v>1603</v>
      </c>
      <c r="C124" s="517" t="s">
        <v>985</v>
      </c>
      <c r="D124" s="517" t="s">
        <v>1736</v>
      </c>
      <c r="E124" s="511">
        <v>1993</v>
      </c>
      <c r="F124" s="511" t="s">
        <v>1906</v>
      </c>
      <c r="G124" s="610"/>
      <c r="H124" s="512"/>
      <c r="I124" s="518"/>
      <c r="J124" s="516"/>
      <c r="K124" s="613"/>
      <c r="L124" s="616"/>
    </row>
    <row r="125" spans="1:12" customFormat="1" ht="15">
      <c r="A125" s="510">
        <v>117</v>
      </c>
      <c r="B125" s="511" t="s">
        <v>1603</v>
      </c>
      <c r="C125" s="517" t="s">
        <v>1682</v>
      </c>
      <c r="D125" s="517" t="s">
        <v>1907</v>
      </c>
      <c r="E125" s="511">
        <v>1993</v>
      </c>
      <c r="F125" s="511" t="s">
        <v>1908</v>
      </c>
      <c r="G125" s="610"/>
      <c r="H125" s="512"/>
      <c r="I125" s="518"/>
      <c r="J125" s="516"/>
      <c r="K125" s="613"/>
      <c r="L125" s="616"/>
    </row>
    <row r="126" spans="1:12" customFormat="1" ht="15">
      <c r="A126" s="510">
        <v>118</v>
      </c>
      <c r="B126" s="511" t="s">
        <v>1603</v>
      </c>
      <c r="C126" s="517" t="s">
        <v>1909</v>
      </c>
      <c r="D126" s="517" t="s">
        <v>1910</v>
      </c>
      <c r="E126" s="511">
        <v>2002</v>
      </c>
      <c r="F126" s="511" t="s">
        <v>1911</v>
      </c>
      <c r="G126" s="610"/>
      <c r="H126" s="512"/>
      <c r="I126" s="518"/>
      <c r="J126" s="516"/>
      <c r="K126" s="613"/>
      <c r="L126" s="616"/>
    </row>
    <row r="127" spans="1:12" customFormat="1" ht="15">
      <c r="A127" s="510">
        <v>119</v>
      </c>
      <c r="B127" s="511" t="s">
        <v>1603</v>
      </c>
      <c r="C127" s="517" t="s">
        <v>1682</v>
      </c>
      <c r="D127" s="517" t="s">
        <v>1912</v>
      </c>
      <c r="E127" s="511">
        <v>1992</v>
      </c>
      <c r="F127" s="511" t="s">
        <v>1913</v>
      </c>
      <c r="G127" s="610"/>
      <c r="H127" s="512"/>
      <c r="I127" s="518"/>
      <c r="J127" s="516"/>
      <c r="K127" s="613"/>
      <c r="L127" s="616"/>
    </row>
    <row r="128" spans="1:12" customFormat="1" ht="15">
      <c r="A128" s="510">
        <v>120</v>
      </c>
      <c r="B128" s="511" t="s">
        <v>1603</v>
      </c>
      <c r="C128" s="517" t="s">
        <v>985</v>
      </c>
      <c r="D128" s="517" t="s">
        <v>1675</v>
      </c>
      <c r="E128" s="511">
        <v>1998</v>
      </c>
      <c r="F128" s="511" t="s">
        <v>1914</v>
      </c>
      <c r="G128" s="610"/>
      <c r="H128" s="512"/>
      <c r="I128" s="518"/>
      <c r="J128" s="516"/>
      <c r="K128" s="613"/>
      <c r="L128" s="616"/>
    </row>
    <row r="129" spans="1:12" customFormat="1" ht="15">
      <c r="A129" s="510">
        <v>121</v>
      </c>
      <c r="B129" s="511" t="s">
        <v>1603</v>
      </c>
      <c r="C129" s="517" t="s">
        <v>1682</v>
      </c>
      <c r="D129" s="517" t="s">
        <v>1915</v>
      </c>
      <c r="E129" s="511">
        <v>1992</v>
      </c>
      <c r="F129" s="511" t="s">
        <v>1916</v>
      </c>
      <c r="G129" s="610"/>
      <c r="H129" s="512"/>
      <c r="I129" s="518"/>
      <c r="J129" s="516"/>
      <c r="K129" s="613"/>
      <c r="L129" s="616"/>
    </row>
    <row r="130" spans="1:12" customFormat="1" ht="15">
      <c r="A130" s="510">
        <v>122</v>
      </c>
      <c r="B130" s="511" t="s">
        <v>1603</v>
      </c>
      <c r="C130" s="517" t="s">
        <v>985</v>
      </c>
      <c r="D130" s="517" t="s">
        <v>1719</v>
      </c>
      <c r="E130" s="511">
        <v>1999</v>
      </c>
      <c r="F130" s="511" t="s">
        <v>1917</v>
      </c>
      <c r="G130" s="610"/>
      <c r="H130" s="512"/>
      <c r="I130" s="518"/>
      <c r="J130" s="516"/>
      <c r="K130" s="613"/>
      <c r="L130" s="616"/>
    </row>
    <row r="131" spans="1:12" customFormat="1" ht="15">
      <c r="A131" s="510">
        <v>123</v>
      </c>
      <c r="B131" s="511" t="s">
        <v>1603</v>
      </c>
      <c r="C131" s="517" t="s">
        <v>985</v>
      </c>
      <c r="D131" s="517" t="s">
        <v>1675</v>
      </c>
      <c r="E131" s="511">
        <v>1992</v>
      </c>
      <c r="F131" s="511" t="s">
        <v>1918</v>
      </c>
      <c r="G131" s="610"/>
      <c r="H131" s="512"/>
      <c r="I131" s="518"/>
      <c r="J131" s="516"/>
      <c r="K131" s="613"/>
      <c r="L131" s="616"/>
    </row>
    <row r="132" spans="1:12" customFormat="1" ht="15">
      <c r="A132" s="510">
        <v>124</v>
      </c>
      <c r="B132" s="511" t="s">
        <v>1603</v>
      </c>
      <c r="C132" s="517" t="s">
        <v>985</v>
      </c>
      <c r="D132" s="517" t="s">
        <v>1675</v>
      </c>
      <c r="E132" s="511">
        <v>1998</v>
      </c>
      <c r="F132" s="511" t="s">
        <v>1919</v>
      </c>
      <c r="G132" s="610"/>
      <c r="H132" s="512"/>
      <c r="I132" s="518"/>
      <c r="J132" s="516"/>
      <c r="K132" s="613"/>
      <c r="L132" s="616"/>
    </row>
    <row r="133" spans="1:12" customFormat="1" ht="15">
      <c r="A133" s="510">
        <v>125</v>
      </c>
      <c r="B133" s="511" t="s">
        <v>1603</v>
      </c>
      <c r="C133" s="517" t="s">
        <v>985</v>
      </c>
      <c r="D133" s="517" t="s">
        <v>1719</v>
      </c>
      <c r="E133" s="511">
        <v>1997</v>
      </c>
      <c r="F133" s="511" t="s">
        <v>1920</v>
      </c>
      <c r="G133" s="610"/>
      <c r="H133" s="512"/>
      <c r="I133" s="518"/>
      <c r="J133" s="516"/>
      <c r="K133" s="613"/>
      <c r="L133" s="616"/>
    </row>
    <row r="134" spans="1:12" customFormat="1" ht="15">
      <c r="A134" s="510">
        <v>126</v>
      </c>
      <c r="B134" s="511" t="s">
        <v>1603</v>
      </c>
      <c r="C134" s="517" t="s">
        <v>985</v>
      </c>
      <c r="D134" s="517" t="s">
        <v>1921</v>
      </c>
      <c r="E134" s="511">
        <v>1991</v>
      </c>
      <c r="F134" s="511" t="s">
        <v>1922</v>
      </c>
      <c r="G134" s="610"/>
      <c r="H134" s="512"/>
      <c r="I134" s="518"/>
      <c r="J134" s="516"/>
      <c r="K134" s="613"/>
      <c r="L134" s="616"/>
    </row>
    <row r="135" spans="1:12" customFormat="1" ht="15">
      <c r="A135" s="510">
        <v>127</v>
      </c>
      <c r="B135" s="511" t="s">
        <v>1603</v>
      </c>
      <c r="C135" s="517" t="s">
        <v>1682</v>
      </c>
      <c r="D135" s="517" t="s">
        <v>1923</v>
      </c>
      <c r="E135" s="511">
        <v>1997</v>
      </c>
      <c r="F135" s="511" t="s">
        <v>1924</v>
      </c>
      <c r="G135" s="610"/>
      <c r="H135" s="512"/>
      <c r="I135" s="518"/>
      <c r="J135" s="516"/>
      <c r="K135" s="613"/>
      <c r="L135" s="616"/>
    </row>
    <row r="136" spans="1:12" customFormat="1" ht="15">
      <c r="A136" s="510">
        <v>128</v>
      </c>
      <c r="B136" s="511" t="s">
        <v>1603</v>
      </c>
      <c r="C136" s="517" t="s">
        <v>1682</v>
      </c>
      <c r="D136" s="517" t="s">
        <v>1611</v>
      </c>
      <c r="E136" s="511">
        <v>1997</v>
      </c>
      <c r="F136" s="511" t="s">
        <v>1925</v>
      </c>
      <c r="G136" s="610"/>
      <c r="H136" s="512"/>
      <c r="I136" s="518"/>
      <c r="J136" s="516"/>
      <c r="K136" s="613"/>
      <c r="L136" s="616"/>
    </row>
    <row r="137" spans="1:12" customFormat="1" ht="15">
      <c r="A137" s="510">
        <v>129</v>
      </c>
      <c r="B137" s="511" t="s">
        <v>1603</v>
      </c>
      <c r="C137" s="517" t="s">
        <v>1682</v>
      </c>
      <c r="D137" s="517" t="s">
        <v>1611</v>
      </c>
      <c r="E137" s="511">
        <v>2004</v>
      </c>
      <c r="F137" s="511" t="s">
        <v>1926</v>
      </c>
      <c r="G137" s="610"/>
      <c r="H137" s="512"/>
      <c r="I137" s="518"/>
      <c r="J137" s="516"/>
      <c r="K137" s="613"/>
      <c r="L137" s="616"/>
    </row>
    <row r="138" spans="1:12" customFormat="1" ht="15">
      <c r="A138" s="510">
        <v>130</v>
      </c>
      <c r="B138" s="511" t="s">
        <v>1603</v>
      </c>
      <c r="C138" s="517" t="s">
        <v>985</v>
      </c>
      <c r="D138" s="517" t="s">
        <v>1741</v>
      </c>
      <c r="E138" s="511">
        <v>1992</v>
      </c>
      <c r="F138" s="511" t="s">
        <v>1927</v>
      </c>
      <c r="G138" s="610"/>
      <c r="H138" s="512"/>
      <c r="I138" s="518"/>
      <c r="J138" s="516"/>
      <c r="K138" s="613"/>
      <c r="L138" s="616"/>
    </row>
    <row r="139" spans="1:12" customFormat="1" ht="15">
      <c r="A139" s="510">
        <v>131</v>
      </c>
      <c r="B139" s="511" t="s">
        <v>1603</v>
      </c>
      <c r="C139" s="517" t="s">
        <v>985</v>
      </c>
      <c r="D139" s="517" t="s">
        <v>1928</v>
      </c>
      <c r="E139" s="511">
        <v>1998</v>
      </c>
      <c r="F139" s="511" t="s">
        <v>1929</v>
      </c>
      <c r="G139" s="610"/>
      <c r="H139" s="512"/>
      <c r="I139" s="518"/>
      <c r="J139" s="516"/>
      <c r="K139" s="613"/>
      <c r="L139" s="616"/>
    </row>
    <row r="140" spans="1:12" customFormat="1" ht="15">
      <c r="A140" s="510">
        <v>132</v>
      </c>
      <c r="B140" s="511" t="s">
        <v>1603</v>
      </c>
      <c r="C140" s="517" t="s">
        <v>985</v>
      </c>
      <c r="D140" s="517" t="s">
        <v>1736</v>
      </c>
      <c r="E140" s="511">
        <v>1995</v>
      </c>
      <c r="F140" s="511" t="s">
        <v>1930</v>
      </c>
      <c r="G140" s="610"/>
      <c r="H140" s="512"/>
      <c r="I140" s="518"/>
      <c r="J140" s="516"/>
      <c r="K140" s="613"/>
      <c r="L140" s="616"/>
    </row>
    <row r="141" spans="1:12" customFormat="1" ht="15">
      <c r="A141" s="510">
        <v>133</v>
      </c>
      <c r="B141" s="511" t="s">
        <v>1603</v>
      </c>
      <c r="C141" s="517" t="s">
        <v>1682</v>
      </c>
      <c r="D141" s="517" t="s">
        <v>1931</v>
      </c>
      <c r="E141" s="511">
        <v>1991</v>
      </c>
      <c r="F141" s="511" t="s">
        <v>1932</v>
      </c>
      <c r="G141" s="610"/>
      <c r="H141" s="512"/>
      <c r="I141" s="518"/>
      <c r="J141" s="516"/>
      <c r="K141" s="613"/>
      <c r="L141" s="616"/>
    </row>
    <row r="142" spans="1:12" customFormat="1" ht="15">
      <c r="A142" s="510">
        <v>134</v>
      </c>
      <c r="B142" s="511" t="s">
        <v>1603</v>
      </c>
      <c r="C142" s="517" t="s">
        <v>985</v>
      </c>
      <c r="D142" s="517" t="s">
        <v>1933</v>
      </c>
      <c r="E142" s="511">
        <v>1996</v>
      </c>
      <c r="F142" s="511" t="s">
        <v>1934</v>
      </c>
      <c r="G142" s="610"/>
      <c r="H142" s="512"/>
      <c r="I142" s="518"/>
      <c r="J142" s="516"/>
      <c r="K142" s="613"/>
      <c r="L142" s="616"/>
    </row>
    <row r="143" spans="1:12" customFormat="1" ht="15">
      <c r="A143" s="510">
        <v>135</v>
      </c>
      <c r="B143" s="511" t="s">
        <v>1603</v>
      </c>
      <c r="C143" s="517" t="s">
        <v>1682</v>
      </c>
      <c r="D143" s="517" t="s">
        <v>1935</v>
      </c>
      <c r="E143" s="511">
        <v>1999</v>
      </c>
      <c r="F143" s="511" t="s">
        <v>1936</v>
      </c>
      <c r="G143" s="610"/>
      <c r="H143" s="512"/>
      <c r="I143" s="518"/>
      <c r="J143" s="516"/>
      <c r="K143" s="613"/>
      <c r="L143" s="616"/>
    </row>
    <row r="144" spans="1:12" customFormat="1" ht="15">
      <c r="A144" s="510">
        <v>136</v>
      </c>
      <c r="B144" s="511" t="s">
        <v>1603</v>
      </c>
      <c r="C144" s="517" t="s">
        <v>1610</v>
      </c>
      <c r="D144" s="517" t="s">
        <v>1937</v>
      </c>
      <c r="E144" s="511">
        <v>1988</v>
      </c>
      <c r="F144" s="511" t="s">
        <v>1938</v>
      </c>
      <c r="G144" s="610"/>
      <c r="H144" s="512"/>
      <c r="I144" s="518"/>
      <c r="J144" s="516"/>
      <c r="K144" s="613"/>
      <c r="L144" s="616"/>
    </row>
    <row r="145" spans="1:12" customFormat="1" ht="15">
      <c r="A145" s="510">
        <v>137</v>
      </c>
      <c r="B145" s="511" t="s">
        <v>1603</v>
      </c>
      <c r="C145" s="517" t="s">
        <v>1610</v>
      </c>
      <c r="D145" s="517" t="s">
        <v>1939</v>
      </c>
      <c r="E145" s="511">
        <v>1999</v>
      </c>
      <c r="F145" s="511" t="s">
        <v>1940</v>
      </c>
      <c r="G145" s="610"/>
      <c r="H145" s="512"/>
      <c r="I145" s="518"/>
      <c r="J145" s="516"/>
      <c r="K145" s="613"/>
      <c r="L145" s="616"/>
    </row>
    <row r="146" spans="1:12" customFormat="1" ht="15">
      <c r="A146" s="510">
        <v>138</v>
      </c>
      <c r="B146" s="511" t="s">
        <v>1603</v>
      </c>
      <c r="C146" s="517" t="s">
        <v>1610</v>
      </c>
      <c r="D146" s="517" t="s">
        <v>1753</v>
      </c>
      <c r="E146" s="511">
        <v>1990</v>
      </c>
      <c r="F146" s="511" t="s">
        <v>1941</v>
      </c>
      <c r="G146" s="610"/>
      <c r="H146" s="512"/>
      <c r="I146" s="518"/>
      <c r="J146" s="516"/>
      <c r="K146" s="613"/>
      <c r="L146" s="616"/>
    </row>
    <row r="147" spans="1:12" customFormat="1" ht="15">
      <c r="A147" s="510">
        <v>139</v>
      </c>
      <c r="B147" s="511" t="s">
        <v>1603</v>
      </c>
      <c r="C147" s="517" t="s">
        <v>1610</v>
      </c>
      <c r="D147" s="517" t="s">
        <v>1942</v>
      </c>
      <c r="E147" s="511">
        <v>1993</v>
      </c>
      <c r="F147" s="511" t="s">
        <v>1943</v>
      </c>
      <c r="G147" s="610"/>
      <c r="H147" s="512"/>
      <c r="I147" s="518"/>
      <c r="J147" s="516"/>
      <c r="K147" s="613"/>
      <c r="L147" s="616"/>
    </row>
    <row r="148" spans="1:12" customFormat="1" ht="15">
      <c r="A148" s="510">
        <v>140</v>
      </c>
      <c r="B148" s="511" t="s">
        <v>1603</v>
      </c>
      <c r="C148" s="517" t="s">
        <v>1632</v>
      </c>
      <c r="D148" s="517" t="s">
        <v>1944</v>
      </c>
      <c r="E148" s="511">
        <v>1988</v>
      </c>
      <c r="F148" s="511" t="s">
        <v>1945</v>
      </c>
      <c r="G148" s="610"/>
      <c r="H148" s="512"/>
      <c r="I148" s="518"/>
      <c r="J148" s="516"/>
      <c r="K148" s="613"/>
      <c r="L148" s="616"/>
    </row>
    <row r="149" spans="1:12" customFormat="1" ht="15">
      <c r="A149" s="510">
        <v>141</v>
      </c>
      <c r="B149" s="511" t="s">
        <v>1603</v>
      </c>
      <c r="C149" s="517" t="s">
        <v>1610</v>
      </c>
      <c r="D149" s="517" t="s">
        <v>1858</v>
      </c>
      <c r="E149" s="511">
        <v>1996</v>
      </c>
      <c r="F149" s="511" t="s">
        <v>1946</v>
      </c>
      <c r="G149" s="610"/>
      <c r="H149" s="512"/>
      <c r="I149" s="518"/>
      <c r="J149" s="516"/>
      <c r="K149" s="613"/>
      <c r="L149" s="616"/>
    </row>
    <row r="150" spans="1:12" customFormat="1" ht="15">
      <c r="A150" s="510">
        <v>142</v>
      </c>
      <c r="B150" s="511" t="s">
        <v>1603</v>
      </c>
      <c r="C150" s="517" t="s">
        <v>985</v>
      </c>
      <c r="D150" s="517" t="s">
        <v>1736</v>
      </c>
      <c r="E150" s="511">
        <v>1998</v>
      </c>
      <c r="F150" s="511" t="s">
        <v>1947</v>
      </c>
      <c r="G150" s="610"/>
      <c r="H150" s="512"/>
      <c r="I150" s="518"/>
      <c r="J150" s="516"/>
      <c r="K150" s="613"/>
      <c r="L150" s="616"/>
    </row>
    <row r="151" spans="1:12" customFormat="1" ht="15">
      <c r="A151" s="510">
        <v>143</v>
      </c>
      <c r="B151" s="511" t="s">
        <v>1603</v>
      </c>
      <c r="C151" s="517" t="s">
        <v>1610</v>
      </c>
      <c r="D151" s="517" t="s">
        <v>1783</v>
      </c>
      <c r="E151" s="511">
        <v>1999</v>
      </c>
      <c r="F151" s="511" t="s">
        <v>1948</v>
      </c>
      <c r="G151" s="610"/>
      <c r="H151" s="512"/>
      <c r="I151" s="518"/>
      <c r="J151" s="516"/>
      <c r="K151" s="613"/>
      <c r="L151" s="616"/>
    </row>
    <row r="152" spans="1:12" customFormat="1" ht="15">
      <c r="A152" s="510">
        <v>144</v>
      </c>
      <c r="B152" s="511" t="s">
        <v>1603</v>
      </c>
      <c r="C152" s="517" t="s">
        <v>1610</v>
      </c>
      <c r="D152" s="517" t="s">
        <v>1949</v>
      </c>
      <c r="E152" s="511">
        <v>1997</v>
      </c>
      <c r="F152" s="511" t="s">
        <v>1950</v>
      </c>
      <c r="G152" s="610"/>
      <c r="H152" s="512"/>
      <c r="I152" s="518"/>
      <c r="J152" s="516"/>
      <c r="K152" s="613"/>
      <c r="L152" s="616"/>
    </row>
    <row r="153" spans="1:12" customFormat="1" ht="15">
      <c r="A153" s="510">
        <v>145</v>
      </c>
      <c r="B153" s="511" t="s">
        <v>1603</v>
      </c>
      <c r="C153" s="517" t="s">
        <v>1610</v>
      </c>
      <c r="D153" s="517" t="s">
        <v>1951</v>
      </c>
      <c r="E153" s="511">
        <v>1997</v>
      </c>
      <c r="F153" s="511" t="s">
        <v>1871</v>
      </c>
      <c r="G153" s="610"/>
      <c r="H153" s="512"/>
      <c r="I153" s="518"/>
      <c r="J153" s="516"/>
      <c r="K153" s="613"/>
      <c r="L153" s="616"/>
    </row>
    <row r="154" spans="1:12" customFormat="1" ht="15">
      <c r="A154" s="510">
        <v>146</v>
      </c>
      <c r="B154" s="511" t="s">
        <v>1603</v>
      </c>
      <c r="C154" s="517" t="s">
        <v>985</v>
      </c>
      <c r="D154" s="517" t="s">
        <v>1723</v>
      </c>
      <c r="E154" s="511">
        <v>1995</v>
      </c>
      <c r="F154" s="511" t="s">
        <v>1873</v>
      </c>
      <c r="G154" s="610"/>
      <c r="H154" s="512"/>
      <c r="I154" s="518"/>
      <c r="J154" s="516"/>
      <c r="K154" s="613"/>
      <c r="L154" s="616"/>
    </row>
    <row r="155" spans="1:12" customFormat="1" ht="15">
      <c r="A155" s="510">
        <v>147</v>
      </c>
      <c r="B155" s="511" t="s">
        <v>1603</v>
      </c>
      <c r="C155" s="517" t="s">
        <v>1610</v>
      </c>
      <c r="D155" s="517" t="s">
        <v>1952</v>
      </c>
      <c r="E155" s="511">
        <v>1997</v>
      </c>
      <c r="F155" s="511" t="s">
        <v>1876</v>
      </c>
      <c r="G155" s="610"/>
      <c r="H155" s="512"/>
      <c r="I155" s="518"/>
      <c r="J155" s="516"/>
      <c r="K155" s="613"/>
      <c r="L155" s="616"/>
    </row>
    <row r="156" spans="1:12" customFormat="1" ht="15">
      <c r="A156" s="510">
        <v>148</v>
      </c>
      <c r="B156" s="511" t="s">
        <v>1603</v>
      </c>
      <c r="C156" s="517" t="s">
        <v>1610</v>
      </c>
      <c r="D156" s="517" t="s">
        <v>1753</v>
      </c>
      <c r="E156" s="511">
        <v>1994</v>
      </c>
      <c r="F156" s="511" t="s">
        <v>1878</v>
      </c>
      <c r="G156" s="610"/>
      <c r="H156" s="512"/>
      <c r="I156" s="518"/>
      <c r="J156" s="516"/>
      <c r="K156" s="613"/>
      <c r="L156" s="616"/>
    </row>
    <row r="157" spans="1:12" customFormat="1" ht="15">
      <c r="A157" s="510">
        <v>149</v>
      </c>
      <c r="B157" s="511" t="s">
        <v>1603</v>
      </c>
      <c r="C157" s="517" t="s">
        <v>1610</v>
      </c>
      <c r="D157" s="517" t="s">
        <v>1937</v>
      </c>
      <c r="E157" s="511">
        <v>1987</v>
      </c>
      <c r="F157" s="511" t="s">
        <v>1880</v>
      </c>
      <c r="G157" s="610"/>
      <c r="H157" s="512"/>
      <c r="I157" s="518"/>
      <c r="J157" s="516"/>
      <c r="K157" s="613"/>
      <c r="L157" s="616"/>
    </row>
    <row r="158" spans="1:12" customFormat="1" ht="15">
      <c r="A158" s="510">
        <v>150</v>
      </c>
      <c r="B158" s="511" t="s">
        <v>1603</v>
      </c>
      <c r="C158" s="517" t="s">
        <v>1610</v>
      </c>
      <c r="D158" s="517" t="s">
        <v>1753</v>
      </c>
      <c r="E158" s="511">
        <v>1995</v>
      </c>
      <c r="F158" s="511" t="s">
        <v>1881</v>
      </c>
      <c r="G158" s="610"/>
      <c r="H158" s="512"/>
      <c r="I158" s="518"/>
      <c r="J158" s="516"/>
      <c r="K158" s="613"/>
      <c r="L158" s="616"/>
    </row>
    <row r="159" spans="1:12" customFormat="1" ht="15">
      <c r="A159" s="510">
        <v>151</v>
      </c>
      <c r="B159" s="511" t="s">
        <v>1603</v>
      </c>
      <c r="C159" s="517" t="s">
        <v>1872</v>
      </c>
      <c r="D159" s="517" t="s">
        <v>1953</v>
      </c>
      <c r="E159" s="511">
        <v>2001</v>
      </c>
      <c r="F159" s="511" t="s">
        <v>1916</v>
      </c>
      <c r="G159" s="610"/>
      <c r="H159" s="512"/>
      <c r="I159" s="518"/>
      <c r="J159" s="516"/>
      <c r="K159" s="613"/>
      <c r="L159" s="616"/>
    </row>
    <row r="160" spans="1:12" customFormat="1" ht="15">
      <c r="A160" s="510">
        <v>152</v>
      </c>
      <c r="B160" s="511" t="s">
        <v>1603</v>
      </c>
      <c r="C160" s="517" t="s">
        <v>985</v>
      </c>
      <c r="D160" s="517" t="s">
        <v>1741</v>
      </c>
      <c r="E160" s="511">
        <v>1998</v>
      </c>
      <c r="F160" s="511" t="s">
        <v>1917</v>
      </c>
      <c r="G160" s="610"/>
      <c r="H160" s="512"/>
      <c r="I160" s="518"/>
      <c r="J160" s="516"/>
      <c r="K160" s="613"/>
      <c r="L160" s="616"/>
    </row>
    <row r="161" spans="1:12" customFormat="1" ht="15">
      <c r="A161" s="510">
        <v>153</v>
      </c>
      <c r="B161" s="511" t="s">
        <v>1603</v>
      </c>
      <c r="C161" s="517" t="s">
        <v>1610</v>
      </c>
      <c r="D161" s="517" t="s">
        <v>1808</v>
      </c>
      <c r="E161" s="511">
        <v>1996</v>
      </c>
      <c r="F161" s="511" t="s">
        <v>1918</v>
      </c>
      <c r="G161" s="610"/>
      <c r="H161" s="512"/>
      <c r="I161" s="518"/>
      <c r="J161" s="516"/>
      <c r="K161" s="613"/>
      <c r="L161" s="616"/>
    </row>
    <row r="162" spans="1:12" customFormat="1" ht="15">
      <c r="A162" s="510">
        <v>154</v>
      </c>
      <c r="B162" s="511" t="s">
        <v>1603</v>
      </c>
      <c r="C162" s="517" t="s">
        <v>1610</v>
      </c>
      <c r="D162" s="517" t="s">
        <v>1954</v>
      </c>
      <c r="E162" s="511">
        <v>1995</v>
      </c>
      <c r="F162" s="511" t="s">
        <v>1955</v>
      </c>
      <c r="G162" s="610"/>
      <c r="H162" s="512"/>
      <c r="I162" s="518"/>
      <c r="J162" s="516"/>
      <c r="K162" s="613"/>
      <c r="L162" s="616"/>
    </row>
    <row r="163" spans="1:12" customFormat="1" ht="15">
      <c r="A163" s="510">
        <v>155</v>
      </c>
      <c r="B163" s="511" t="s">
        <v>1603</v>
      </c>
      <c r="C163" s="517" t="s">
        <v>985</v>
      </c>
      <c r="D163" s="517" t="s">
        <v>1928</v>
      </c>
      <c r="E163" s="511">
        <v>1995</v>
      </c>
      <c r="F163" s="511" t="s">
        <v>1956</v>
      </c>
      <c r="G163" s="610"/>
      <c r="H163" s="512"/>
      <c r="I163" s="518"/>
      <c r="J163" s="516"/>
      <c r="K163" s="613"/>
      <c r="L163" s="616"/>
    </row>
    <row r="164" spans="1:12" customFormat="1" ht="15">
      <c r="A164" s="510">
        <v>156</v>
      </c>
      <c r="B164" s="511" t="s">
        <v>1603</v>
      </c>
      <c r="C164" s="517" t="s">
        <v>1610</v>
      </c>
      <c r="D164" s="517" t="s">
        <v>1855</v>
      </c>
      <c r="E164" s="511">
        <v>2001</v>
      </c>
      <c r="F164" s="511" t="s">
        <v>1957</v>
      </c>
      <c r="G164" s="610"/>
      <c r="H164" s="512"/>
      <c r="I164" s="518"/>
      <c r="J164" s="516"/>
      <c r="K164" s="613"/>
      <c r="L164" s="616"/>
    </row>
    <row r="165" spans="1:12" customFormat="1" ht="15">
      <c r="A165" s="510">
        <v>157</v>
      </c>
      <c r="B165" s="511" t="s">
        <v>1603</v>
      </c>
      <c r="C165" s="517" t="s">
        <v>1610</v>
      </c>
      <c r="D165" s="517" t="s">
        <v>1867</v>
      </c>
      <c r="E165" s="511">
        <v>1999</v>
      </c>
      <c r="F165" s="511" t="s">
        <v>1958</v>
      </c>
      <c r="G165" s="611"/>
      <c r="H165" s="512"/>
      <c r="I165" s="518"/>
      <c r="J165" s="516"/>
      <c r="K165" s="614"/>
      <c r="L165" s="617"/>
    </row>
    <row r="166" spans="1:12" customFormat="1" ht="15">
      <c r="A166" s="510">
        <v>158</v>
      </c>
      <c r="B166" s="511" t="s">
        <v>1603</v>
      </c>
      <c r="C166" s="517" t="s">
        <v>1853</v>
      </c>
      <c r="D166" s="517" t="s">
        <v>1610</v>
      </c>
      <c r="E166" s="511" t="s">
        <v>1612</v>
      </c>
      <c r="F166" s="511" t="s">
        <v>1959</v>
      </c>
      <c r="G166" s="609">
        <v>425</v>
      </c>
      <c r="H166" s="512"/>
      <c r="I166" s="518"/>
      <c r="J166" s="516"/>
      <c r="K166" s="612" t="s">
        <v>1960</v>
      </c>
      <c r="L166" s="615" t="s">
        <v>1961</v>
      </c>
    </row>
    <row r="167" spans="1:12" customFormat="1" ht="15">
      <c r="A167" s="510">
        <v>159</v>
      </c>
      <c r="B167" s="511" t="s">
        <v>1603</v>
      </c>
      <c r="C167" s="517" t="s">
        <v>1962</v>
      </c>
      <c r="D167" s="517" t="s">
        <v>1610</v>
      </c>
      <c r="E167" s="511" t="s">
        <v>1688</v>
      </c>
      <c r="F167" s="511" t="s">
        <v>1963</v>
      </c>
      <c r="G167" s="610"/>
      <c r="H167" s="512"/>
      <c r="I167" s="518"/>
      <c r="J167" s="516"/>
      <c r="K167" s="613"/>
      <c r="L167" s="616"/>
    </row>
    <row r="168" spans="1:12" customFormat="1" ht="15">
      <c r="A168" s="510">
        <v>160</v>
      </c>
      <c r="B168" s="511" t="s">
        <v>1603</v>
      </c>
      <c r="C168" s="517" t="s">
        <v>1964</v>
      </c>
      <c r="D168" s="517" t="s">
        <v>1610</v>
      </c>
      <c r="E168" s="511" t="s">
        <v>1715</v>
      </c>
      <c r="F168" s="511" t="s">
        <v>1965</v>
      </c>
      <c r="G168" s="610"/>
      <c r="H168" s="512"/>
      <c r="I168" s="518"/>
      <c r="J168" s="516"/>
      <c r="K168" s="613"/>
      <c r="L168" s="616"/>
    </row>
    <row r="169" spans="1:12" customFormat="1" ht="15">
      <c r="A169" s="510">
        <v>161</v>
      </c>
      <c r="B169" s="511" t="s">
        <v>1603</v>
      </c>
      <c r="C169" s="517" t="s">
        <v>1867</v>
      </c>
      <c r="D169" s="517" t="s">
        <v>1610</v>
      </c>
      <c r="E169" s="511" t="s">
        <v>1731</v>
      </c>
      <c r="F169" s="511" t="s">
        <v>1966</v>
      </c>
      <c r="G169" s="610"/>
      <c r="H169" s="512"/>
      <c r="I169" s="518"/>
      <c r="J169" s="516"/>
      <c r="K169" s="613"/>
      <c r="L169" s="616"/>
    </row>
    <row r="170" spans="1:12" customFormat="1" ht="15">
      <c r="A170" s="510">
        <v>162</v>
      </c>
      <c r="B170" s="511" t="s">
        <v>1603</v>
      </c>
      <c r="C170" s="517" t="s">
        <v>1967</v>
      </c>
      <c r="D170" s="517" t="s">
        <v>1610</v>
      </c>
      <c r="E170" s="511" t="s">
        <v>1968</v>
      </c>
      <c r="F170" s="511" t="s">
        <v>1969</v>
      </c>
      <c r="G170" s="611"/>
      <c r="H170" s="512"/>
      <c r="I170" s="518"/>
      <c r="J170" s="516"/>
      <c r="K170" s="614"/>
      <c r="L170" s="617"/>
    </row>
    <row r="171" spans="1:12" customFormat="1" ht="15">
      <c r="A171" s="510">
        <v>163</v>
      </c>
      <c r="B171" s="511" t="s">
        <v>1603</v>
      </c>
      <c r="C171" s="517" t="s">
        <v>985</v>
      </c>
      <c r="D171" s="517" t="s">
        <v>1719</v>
      </c>
      <c r="E171" s="511" t="s">
        <v>1688</v>
      </c>
      <c r="F171" s="511" t="s">
        <v>1970</v>
      </c>
      <c r="G171" s="519">
        <v>175</v>
      </c>
      <c r="H171" s="512"/>
      <c r="I171" s="518"/>
      <c r="J171" s="516"/>
      <c r="K171" s="515" t="s">
        <v>1971</v>
      </c>
      <c r="L171" s="514" t="s">
        <v>1972</v>
      </c>
    </row>
    <row r="172" spans="1:12" customFormat="1" ht="15">
      <c r="A172" s="510">
        <v>164</v>
      </c>
      <c r="B172" s="511" t="s">
        <v>1603</v>
      </c>
      <c r="C172" s="517" t="s">
        <v>1610</v>
      </c>
      <c r="D172" s="517" t="s">
        <v>1714</v>
      </c>
      <c r="E172" s="511" t="s">
        <v>1973</v>
      </c>
      <c r="F172" s="511" t="s">
        <v>1974</v>
      </c>
      <c r="G172" s="511">
        <v>187.5</v>
      </c>
      <c r="H172" s="512"/>
      <c r="I172" s="518"/>
      <c r="J172" s="516"/>
      <c r="K172" s="515" t="s">
        <v>1975</v>
      </c>
      <c r="L172" s="514" t="s">
        <v>1976</v>
      </c>
    </row>
    <row r="173" spans="1:12" customFormat="1" ht="15">
      <c r="A173" s="510">
        <v>165</v>
      </c>
      <c r="B173" s="511" t="s">
        <v>1603</v>
      </c>
      <c r="C173" s="517" t="s">
        <v>1610</v>
      </c>
      <c r="D173" s="517" t="s">
        <v>1753</v>
      </c>
      <c r="E173" s="511" t="s">
        <v>1742</v>
      </c>
      <c r="F173" s="511" t="s">
        <v>1977</v>
      </c>
      <c r="G173" s="519">
        <v>200</v>
      </c>
      <c r="H173" s="512"/>
      <c r="I173" s="518"/>
      <c r="J173" s="516"/>
      <c r="K173" s="515" t="s">
        <v>1978</v>
      </c>
      <c r="L173" s="514" t="s">
        <v>1979</v>
      </c>
    </row>
    <row r="174" spans="1:12" customFormat="1" ht="15">
      <c r="A174" s="510">
        <v>166</v>
      </c>
      <c r="B174" s="511" t="s">
        <v>1603</v>
      </c>
      <c r="C174" s="517" t="s">
        <v>1610</v>
      </c>
      <c r="D174" s="517" t="s">
        <v>1850</v>
      </c>
      <c r="E174" s="511" t="s">
        <v>1731</v>
      </c>
      <c r="F174" s="511" t="s">
        <v>1980</v>
      </c>
      <c r="G174" s="519">
        <v>175</v>
      </c>
      <c r="H174" s="512" t="s">
        <v>1981</v>
      </c>
      <c r="I174" s="518" t="s">
        <v>1982</v>
      </c>
      <c r="J174" s="516" t="s">
        <v>1983</v>
      </c>
      <c r="K174" s="515"/>
      <c r="L174" s="514"/>
    </row>
    <row r="175" spans="1:12" customFormat="1" ht="15">
      <c r="A175" s="510">
        <v>167</v>
      </c>
      <c r="B175" s="511" t="s">
        <v>1603</v>
      </c>
      <c r="C175" s="517" t="s">
        <v>1610</v>
      </c>
      <c r="D175" s="517" t="s">
        <v>1984</v>
      </c>
      <c r="E175" s="511" t="s">
        <v>1845</v>
      </c>
      <c r="F175" s="511" t="s">
        <v>1985</v>
      </c>
      <c r="G175" s="519">
        <v>150</v>
      </c>
      <c r="H175" s="512"/>
      <c r="I175" s="518"/>
      <c r="J175" s="516"/>
      <c r="K175" s="515" t="s">
        <v>1986</v>
      </c>
      <c r="L175" s="516" t="s">
        <v>1987</v>
      </c>
    </row>
    <row r="176" spans="1:12" customFormat="1" ht="15">
      <c r="A176" s="510">
        <v>168</v>
      </c>
      <c r="B176" s="511" t="s">
        <v>1603</v>
      </c>
      <c r="C176" s="517" t="s">
        <v>1610</v>
      </c>
      <c r="D176" s="517" t="s">
        <v>1988</v>
      </c>
      <c r="E176" s="511" t="s">
        <v>1760</v>
      </c>
      <c r="F176" s="511" t="s">
        <v>1989</v>
      </c>
      <c r="G176" s="519">
        <v>150</v>
      </c>
      <c r="H176" s="512"/>
      <c r="I176" s="518"/>
      <c r="J176" s="516"/>
      <c r="K176" s="515" t="s">
        <v>1990</v>
      </c>
      <c r="L176" s="516" t="s">
        <v>1991</v>
      </c>
    </row>
    <row r="177" spans="1:12" customFormat="1" ht="15">
      <c r="A177" s="510">
        <v>169</v>
      </c>
      <c r="B177" s="511" t="s">
        <v>1603</v>
      </c>
      <c r="C177" s="517" t="s">
        <v>1610</v>
      </c>
      <c r="D177" s="517" t="s">
        <v>1992</v>
      </c>
      <c r="E177" s="511" t="s">
        <v>1617</v>
      </c>
      <c r="F177" s="511" t="s">
        <v>1993</v>
      </c>
      <c r="G177" s="519">
        <v>150</v>
      </c>
      <c r="H177" s="515" t="s">
        <v>1994</v>
      </c>
      <c r="I177" s="518" t="s">
        <v>952</v>
      </c>
      <c r="J177" s="516" t="s">
        <v>1995</v>
      </c>
      <c r="K177" s="515"/>
      <c r="L177" s="514"/>
    </row>
    <row r="178" spans="1:12" customFormat="1" ht="15">
      <c r="A178" s="510">
        <v>170</v>
      </c>
      <c r="B178" s="511" t="s">
        <v>1996</v>
      </c>
      <c r="C178" s="517" t="s">
        <v>1803</v>
      </c>
      <c r="D178" s="517" t="s">
        <v>1997</v>
      </c>
      <c r="E178" s="511" t="s">
        <v>1973</v>
      </c>
      <c r="F178" s="511" t="s">
        <v>1998</v>
      </c>
      <c r="G178" s="618">
        <v>3315</v>
      </c>
      <c r="H178" s="512"/>
      <c r="I178" s="518"/>
      <c r="J178" s="516"/>
      <c r="K178" s="612" t="s">
        <v>1806</v>
      </c>
      <c r="L178" s="615" t="s">
        <v>1807</v>
      </c>
    </row>
    <row r="179" spans="1:12" customFormat="1" ht="15">
      <c r="A179" s="510">
        <v>171</v>
      </c>
      <c r="B179" s="511" t="s">
        <v>1996</v>
      </c>
      <c r="C179" s="517" t="s">
        <v>1803</v>
      </c>
      <c r="D179" s="517" t="s">
        <v>1999</v>
      </c>
      <c r="E179" s="511" t="s">
        <v>2000</v>
      </c>
      <c r="F179" s="511" t="s">
        <v>2001</v>
      </c>
      <c r="G179" s="610"/>
      <c r="H179" s="512"/>
      <c r="I179" s="518"/>
      <c r="J179" s="516"/>
      <c r="K179" s="613"/>
      <c r="L179" s="616"/>
    </row>
    <row r="180" spans="1:12" customFormat="1" ht="15">
      <c r="A180" s="510">
        <v>172</v>
      </c>
      <c r="B180" s="511" t="s">
        <v>1996</v>
      </c>
      <c r="C180" s="517" t="s">
        <v>2002</v>
      </c>
      <c r="D180" s="517" t="s">
        <v>2003</v>
      </c>
      <c r="E180" s="511" t="s">
        <v>1829</v>
      </c>
      <c r="F180" s="511" t="s">
        <v>2004</v>
      </c>
      <c r="G180" s="610"/>
      <c r="H180" s="512"/>
      <c r="I180" s="518"/>
      <c r="J180" s="516"/>
      <c r="K180" s="613"/>
      <c r="L180" s="616"/>
    </row>
    <row r="181" spans="1:12" customFormat="1" ht="15">
      <c r="A181" s="510">
        <v>173</v>
      </c>
      <c r="B181" s="511" t="s">
        <v>1996</v>
      </c>
      <c r="C181" s="517" t="s">
        <v>1803</v>
      </c>
      <c r="D181" s="517" t="s">
        <v>2005</v>
      </c>
      <c r="E181" s="511" t="s">
        <v>1693</v>
      </c>
      <c r="F181" s="511" t="s">
        <v>2006</v>
      </c>
      <c r="G181" s="610"/>
      <c r="H181" s="512"/>
      <c r="I181" s="518"/>
      <c r="J181" s="516"/>
      <c r="K181" s="613"/>
      <c r="L181" s="616"/>
    </row>
    <row r="182" spans="1:12" customFormat="1" ht="15">
      <c r="A182" s="510">
        <v>174</v>
      </c>
      <c r="B182" s="511" t="s">
        <v>1996</v>
      </c>
      <c r="C182" s="517" t="s">
        <v>1639</v>
      </c>
      <c r="D182" s="517" t="s">
        <v>1639</v>
      </c>
      <c r="E182" s="511" t="s">
        <v>1973</v>
      </c>
      <c r="F182" s="511" t="s">
        <v>2007</v>
      </c>
      <c r="G182" s="610"/>
      <c r="H182" s="512"/>
      <c r="I182" s="518"/>
      <c r="J182" s="516"/>
      <c r="K182" s="613"/>
      <c r="L182" s="616"/>
    </row>
    <row r="183" spans="1:12" customFormat="1" ht="15">
      <c r="A183" s="510">
        <v>175</v>
      </c>
      <c r="B183" s="511" t="s">
        <v>1996</v>
      </c>
      <c r="C183" s="517" t="s">
        <v>2008</v>
      </c>
      <c r="D183" s="517" t="s">
        <v>2009</v>
      </c>
      <c r="E183" s="511" t="s">
        <v>2010</v>
      </c>
      <c r="F183" s="511" t="s">
        <v>2011</v>
      </c>
      <c r="G183" s="610"/>
      <c r="H183" s="512"/>
      <c r="I183" s="518"/>
      <c r="J183" s="516"/>
      <c r="K183" s="613"/>
      <c r="L183" s="616"/>
    </row>
    <row r="184" spans="1:12" customFormat="1" ht="15">
      <c r="A184" s="510">
        <v>176</v>
      </c>
      <c r="B184" s="511" t="s">
        <v>1996</v>
      </c>
      <c r="C184" s="517" t="s">
        <v>2012</v>
      </c>
      <c r="D184" s="517" t="s">
        <v>2013</v>
      </c>
      <c r="E184" s="511" t="s">
        <v>1693</v>
      </c>
      <c r="F184" s="511" t="s">
        <v>2014</v>
      </c>
      <c r="G184" s="610"/>
      <c r="H184" s="512"/>
      <c r="I184" s="518"/>
      <c r="J184" s="516"/>
      <c r="K184" s="613"/>
      <c r="L184" s="616"/>
    </row>
    <row r="185" spans="1:12" customFormat="1" ht="15">
      <c r="A185" s="510">
        <v>177</v>
      </c>
      <c r="B185" s="511" t="s">
        <v>1996</v>
      </c>
      <c r="C185" s="517" t="s">
        <v>1629</v>
      </c>
      <c r="D185" s="517" t="s">
        <v>2015</v>
      </c>
      <c r="E185" s="511" t="s">
        <v>1754</v>
      </c>
      <c r="F185" s="511" t="s">
        <v>2016</v>
      </c>
      <c r="G185" s="610"/>
      <c r="H185" s="512"/>
      <c r="I185" s="518"/>
      <c r="J185" s="516"/>
      <c r="K185" s="613"/>
      <c r="L185" s="616"/>
    </row>
    <row r="186" spans="1:12" customFormat="1" ht="15">
      <c r="A186" s="510">
        <v>178</v>
      </c>
      <c r="B186" s="511" t="s">
        <v>1996</v>
      </c>
      <c r="C186" s="517" t="s">
        <v>2008</v>
      </c>
      <c r="D186" s="517" t="s">
        <v>2017</v>
      </c>
      <c r="E186" s="511" t="s">
        <v>1688</v>
      </c>
      <c r="F186" s="511" t="s">
        <v>2018</v>
      </c>
      <c r="G186" s="610"/>
      <c r="H186" s="512"/>
      <c r="I186" s="518"/>
      <c r="J186" s="516"/>
      <c r="K186" s="613"/>
      <c r="L186" s="616"/>
    </row>
    <row r="187" spans="1:12" customFormat="1" ht="15">
      <c r="A187" s="510">
        <v>179</v>
      </c>
      <c r="B187" s="511" t="s">
        <v>1996</v>
      </c>
      <c r="C187" s="517" t="s">
        <v>2019</v>
      </c>
      <c r="D187" s="517" t="s">
        <v>1629</v>
      </c>
      <c r="E187" s="511" t="s">
        <v>1742</v>
      </c>
      <c r="F187" s="511" t="s">
        <v>2020</v>
      </c>
      <c r="G187" s="610"/>
      <c r="H187" s="512"/>
      <c r="I187" s="518"/>
      <c r="J187" s="516"/>
      <c r="K187" s="613"/>
      <c r="L187" s="616"/>
    </row>
    <row r="188" spans="1:12" customFormat="1" ht="15">
      <c r="A188" s="510">
        <v>180</v>
      </c>
      <c r="B188" s="511" t="s">
        <v>1996</v>
      </c>
      <c r="C188" s="517" t="s">
        <v>2021</v>
      </c>
      <c r="D188" s="517" t="s">
        <v>2021</v>
      </c>
      <c r="E188" s="511" t="s">
        <v>2022</v>
      </c>
      <c r="F188" s="511" t="s">
        <v>2023</v>
      </c>
      <c r="G188" s="610"/>
      <c r="H188" s="512"/>
      <c r="I188" s="518"/>
      <c r="J188" s="516"/>
      <c r="K188" s="613"/>
      <c r="L188" s="616"/>
    </row>
    <row r="189" spans="1:12" customFormat="1" ht="15">
      <c r="A189" s="510">
        <v>181</v>
      </c>
      <c r="B189" s="511" t="s">
        <v>1996</v>
      </c>
      <c r="C189" s="517" t="s">
        <v>1660</v>
      </c>
      <c r="D189" s="517" t="s">
        <v>2024</v>
      </c>
      <c r="E189" s="511" t="s">
        <v>1688</v>
      </c>
      <c r="F189" s="511" t="s">
        <v>2025</v>
      </c>
      <c r="G189" s="610"/>
      <c r="H189" s="512"/>
      <c r="I189" s="518"/>
      <c r="J189" s="516"/>
      <c r="K189" s="613"/>
      <c r="L189" s="616"/>
    </row>
    <row r="190" spans="1:12" customFormat="1" ht="15">
      <c r="A190" s="510">
        <v>182</v>
      </c>
      <c r="B190" s="511" t="s">
        <v>1996</v>
      </c>
      <c r="C190" s="517" t="s">
        <v>2026</v>
      </c>
      <c r="D190" s="517" t="s">
        <v>2027</v>
      </c>
      <c r="E190" s="511" t="s">
        <v>2028</v>
      </c>
      <c r="F190" s="511" t="s">
        <v>2029</v>
      </c>
      <c r="G190" s="610"/>
      <c r="H190" s="512"/>
      <c r="I190" s="518"/>
      <c r="J190" s="516"/>
      <c r="K190" s="613"/>
      <c r="L190" s="616"/>
    </row>
    <row r="191" spans="1:12" customFormat="1" ht="15">
      <c r="A191" s="510">
        <v>183</v>
      </c>
      <c r="B191" s="511" t="s">
        <v>1996</v>
      </c>
      <c r="C191" s="517" t="s">
        <v>2008</v>
      </c>
      <c r="D191" s="517" t="s">
        <v>2030</v>
      </c>
      <c r="E191" s="511" t="s">
        <v>1693</v>
      </c>
      <c r="F191" s="511" t="s">
        <v>2031</v>
      </c>
      <c r="G191" s="610"/>
      <c r="H191" s="512"/>
      <c r="I191" s="518"/>
      <c r="J191" s="516"/>
      <c r="K191" s="613"/>
      <c r="L191" s="616"/>
    </row>
    <row r="192" spans="1:12" customFormat="1" ht="15">
      <c r="A192" s="510">
        <v>184</v>
      </c>
      <c r="B192" s="511" t="s">
        <v>1996</v>
      </c>
      <c r="C192" s="517" t="s">
        <v>1639</v>
      </c>
      <c r="D192" s="517" t="s">
        <v>2032</v>
      </c>
      <c r="E192" s="511" t="s">
        <v>1847</v>
      </c>
      <c r="F192" s="511" t="s">
        <v>2033</v>
      </c>
      <c r="G192" s="610"/>
      <c r="H192" s="512"/>
      <c r="I192" s="518"/>
      <c r="J192" s="516"/>
      <c r="K192" s="613"/>
      <c r="L192" s="616"/>
    </row>
    <row r="193" spans="1:12" customFormat="1" ht="15">
      <c r="A193" s="510">
        <v>185</v>
      </c>
      <c r="B193" s="511" t="s">
        <v>1996</v>
      </c>
      <c r="C193" s="517" t="s">
        <v>2034</v>
      </c>
      <c r="D193" s="517" t="s">
        <v>1997</v>
      </c>
      <c r="E193" s="511" t="s">
        <v>1742</v>
      </c>
      <c r="F193" s="511" t="s">
        <v>2035</v>
      </c>
      <c r="G193" s="610"/>
      <c r="H193" s="512"/>
      <c r="I193" s="518"/>
      <c r="J193" s="516"/>
      <c r="K193" s="613"/>
      <c r="L193" s="616"/>
    </row>
    <row r="194" spans="1:12" customFormat="1" ht="15">
      <c r="A194" s="510">
        <v>186</v>
      </c>
      <c r="B194" s="511" t="s">
        <v>1996</v>
      </c>
      <c r="C194" s="517" t="s">
        <v>2021</v>
      </c>
      <c r="D194" s="517" t="s">
        <v>2021</v>
      </c>
      <c r="E194" s="511" t="s">
        <v>2022</v>
      </c>
      <c r="F194" s="511" t="s">
        <v>2036</v>
      </c>
      <c r="G194" s="610"/>
      <c r="H194" s="512"/>
      <c r="I194" s="518"/>
      <c r="J194" s="516"/>
      <c r="K194" s="613"/>
      <c r="L194" s="616"/>
    </row>
    <row r="195" spans="1:12" customFormat="1" ht="15">
      <c r="A195" s="510">
        <v>187</v>
      </c>
      <c r="B195" s="511" t="s">
        <v>1996</v>
      </c>
      <c r="C195" s="517" t="s">
        <v>2012</v>
      </c>
      <c r="D195" s="517" t="s">
        <v>2013</v>
      </c>
      <c r="E195" s="511" t="s">
        <v>1754</v>
      </c>
      <c r="F195" s="511" t="s">
        <v>2037</v>
      </c>
      <c r="G195" s="610"/>
      <c r="H195" s="512"/>
      <c r="I195" s="518"/>
      <c r="J195" s="516"/>
      <c r="K195" s="613"/>
      <c r="L195" s="616"/>
    </row>
    <row r="196" spans="1:12" customFormat="1" ht="15">
      <c r="A196" s="510">
        <v>188</v>
      </c>
      <c r="B196" s="511" t="s">
        <v>1996</v>
      </c>
      <c r="C196" s="517" t="s">
        <v>1803</v>
      </c>
      <c r="D196" s="517" t="s">
        <v>1997</v>
      </c>
      <c r="E196" s="511" t="s">
        <v>1973</v>
      </c>
      <c r="F196" s="511" t="s">
        <v>2038</v>
      </c>
      <c r="G196" s="610"/>
      <c r="H196" s="512"/>
      <c r="I196" s="518"/>
      <c r="J196" s="516"/>
      <c r="K196" s="613"/>
      <c r="L196" s="616"/>
    </row>
    <row r="197" spans="1:12" customFormat="1" ht="15">
      <c r="A197" s="510">
        <v>189</v>
      </c>
      <c r="B197" s="511" t="s">
        <v>1996</v>
      </c>
      <c r="C197" s="517" t="s">
        <v>2039</v>
      </c>
      <c r="D197" s="517" t="s">
        <v>2040</v>
      </c>
      <c r="E197" s="511" t="s">
        <v>1731</v>
      </c>
      <c r="F197" s="511" t="s">
        <v>2041</v>
      </c>
      <c r="G197" s="610"/>
      <c r="H197" s="512"/>
      <c r="I197" s="518"/>
      <c r="J197" s="516"/>
      <c r="K197" s="613"/>
      <c r="L197" s="616"/>
    </row>
    <row r="198" spans="1:12" customFormat="1" ht="15">
      <c r="A198" s="510">
        <v>190</v>
      </c>
      <c r="B198" s="511" t="s">
        <v>1996</v>
      </c>
      <c r="C198" s="517" t="s">
        <v>2042</v>
      </c>
      <c r="D198" s="517" t="s">
        <v>2043</v>
      </c>
      <c r="E198" s="511" t="s">
        <v>2028</v>
      </c>
      <c r="F198" s="511" t="s">
        <v>2044</v>
      </c>
      <c r="G198" s="610"/>
      <c r="H198" s="512"/>
      <c r="I198" s="518"/>
      <c r="J198" s="516"/>
      <c r="K198" s="613"/>
      <c r="L198" s="616"/>
    </row>
    <row r="199" spans="1:12" customFormat="1" ht="15">
      <c r="A199" s="510">
        <v>191</v>
      </c>
      <c r="B199" s="511" t="s">
        <v>1996</v>
      </c>
      <c r="C199" s="517" t="s">
        <v>1803</v>
      </c>
      <c r="D199" s="517" t="s">
        <v>2045</v>
      </c>
      <c r="E199" s="511" t="s">
        <v>1742</v>
      </c>
      <c r="F199" s="511" t="s">
        <v>2046</v>
      </c>
      <c r="G199" s="610"/>
      <c r="H199" s="512"/>
      <c r="I199" s="518"/>
      <c r="J199" s="516"/>
      <c r="K199" s="613"/>
      <c r="L199" s="616"/>
    </row>
    <row r="200" spans="1:12" customFormat="1" ht="15">
      <c r="A200" s="510">
        <v>192</v>
      </c>
      <c r="B200" s="511" t="s">
        <v>1996</v>
      </c>
      <c r="C200" s="517" t="s">
        <v>1656</v>
      </c>
      <c r="D200" s="517" t="s">
        <v>2047</v>
      </c>
      <c r="E200" s="511" t="s">
        <v>1715</v>
      </c>
      <c r="F200" s="511" t="s">
        <v>2048</v>
      </c>
      <c r="G200" s="610"/>
      <c r="H200" s="512"/>
      <c r="I200" s="518"/>
      <c r="J200" s="516"/>
      <c r="K200" s="613"/>
      <c r="L200" s="616"/>
    </row>
    <row r="201" spans="1:12" customFormat="1" ht="15">
      <c r="A201" s="510">
        <v>193</v>
      </c>
      <c r="B201" s="511" t="s">
        <v>1996</v>
      </c>
      <c r="C201" s="517" t="s">
        <v>2012</v>
      </c>
      <c r="D201" s="517" t="s">
        <v>2049</v>
      </c>
      <c r="E201" s="511" t="s">
        <v>1754</v>
      </c>
      <c r="F201" s="511" t="s">
        <v>2050</v>
      </c>
      <c r="G201" s="610"/>
      <c r="H201" s="512"/>
      <c r="I201" s="518"/>
      <c r="J201" s="516"/>
      <c r="K201" s="613"/>
      <c r="L201" s="616"/>
    </row>
    <row r="202" spans="1:12" customFormat="1" ht="15">
      <c r="A202" s="510">
        <v>194</v>
      </c>
      <c r="B202" s="511" t="s">
        <v>1996</v>
      </c>
      <c r="C202" s="517" t="s">
        <v>2021</v>
      </c>
      <c r="D202" s="517" t="s">
        <v>2021</v>
      </c>
      <c r="E202" s="511" t="s">
        <v>2022</v>
      </c>
      <c r="F202" s="511" t="s">
        <v>2051</v>
      </c>
      <c r="G202" s="610"/>
      <c r="H202" s="512"/>
      <c r="I202" s="518"/>
      <c r="J202" s="516"/>
      <c r="K202" s="613"/>
      <c r="L202" s="616"/>
    </row>
    <row r="203" spans="1:12" customFormat="1" ht="15">
      <c r="A203" s="510">
        <v>195</v>
      </c>
      <c r="B203" s="511" t="s">
        <v>1996</v>
      </c>
      <c r="C203" s="517" t="s">
        <v>1803</v>
      </c>
      <c r="D203" s="517" t="s">
        <v>2052</v>
      </c>
      <c r="E203" s="511" t="s">
        <v>1973</v>
      </c>
      <c r="F203" s="511" t="s">
        <v>2053</v>
      </c>
      <c r="G203" s="610"/>
      <c r="H203" s="512"/>
      <c r="I203" s="518"/>
      <c r="J203" s="516"/>
      <c r="K203" s="613"/>
      <c r="L203" s="616"/>
    </row>
    <row r="204" spans="1:12" customFormat="1" ht="15">
      <c r="A204" s="510">
        <v>196</v>
      </c>
      <c r="B204" s="511" t="s">
        <v>1996</v>
      </c>
      <c r="C204" s="517" t="s">
        <v>2054</v>
      </c>
      <c r="D204" s="517" t="s">
        <v>2055</v>
      </c>
      <c r="E204" s="511" t="s">
        <v>1706</v>
      </c>
      <c r="F204" s="511" t="s">
        <v>2056</v>
      </c>
      <c r="G204" s="610"/>
      <c r="H204" s="512"/>
      <c r="I204" s="518"/>
      <c r="J204" s="516"/>
      <c r="K204" s="613"/>
      <c r="L204" s="616"/>
    </row>
    <row r="205" spans="1:12" customFormat="1" ht="15">
      <c r="A205" s="510">
        <v>197</v>
      </c>
      <c r="B205" s="511" t="s">
        <v>1996</v>
      </c>
      <c r="C205" s="517" t="s">
        <v>1803</v>
      </c>
      <c r="D205" s="517" t="s">
        <v>2057</v>
      </c>
      <c r="E205" s="511" t="s">
        <v>1620</v>
      </c>
      <c r="F205" s="511" t="s">
        <v>2058</v>
      </c>
      <c r="G205" s="610"/>
      <c r="H205" s="512"/>
      <c r="I205" s="518"/>
      <c r="J205" s="516"/>
      <c r="K205" s="613"/>
      <c r="L205" s="616"/>
    </row>
    <row r="206" spans="1:12" customFormat="1" ht="15">
      <c r="A206" s="510">
        <v>198</v>
      </c>
      <c r="B206" s="511" t="s">
        <v>1996</v>
      </c>
      <c r="C206" s="517" t="s">
        <v>1803</v>
      </c>
      <c r="D206" s="517" t="s">
        <v>2059</v>
      </c>
      <c r="E206" s="511" t="s">
        <v>2000</v>
      </c>
      <c r="F206" s="511" t="s">
        <v>2001</v>
      </c>
      <c r="G206" s="610"/>
      <c r="H206" s="512"/>
      <c r="I206" s="518"/>
      <c r="J206" s="516"/>
      <c r="K206" s="613"/>
      <c r="L206" s="616"/>
    </row>
    <row r="207" spans="1:12" customFormat="1" ht="30">
      <c r="A207" s="510">
        <v>199</v>
      </c>
      <c r="B207" s="511" t="s">
        <v>1996</v>
      </c>
      <c r="C207" s="517" t="s">
        <v>2060</v>
      </c>
      <c r="D207" s="517" t="s">
        <v>2061</v>
      </c>
      <c r="E207" s="511" t="s">
        <v>2000</v>
      </c>
      <c r="F207" s="511" t="s">
        <v>2062</v>
      </c>
      <c r="G207" s="610"/>
      <c r="H207" s="512"/>
      <c r="I207" s="518"/>
      <c r="J207" s="516"/>
      <c r="K207" s="613"/>
      <c r="L207" s="616"/>
    </row>
    <row r="208" spans="1:12" customFormat="1" ht="15">
      <c r="A208" s="510">
        <v>200</v>
      </c>
      <c r="B208" s="511" t="s">
        <v>1996</v>
      </c>
      <c r="C208" s="517" t="s">
        <v>1645</v>
      </c>
      <c r="D208" s="517" t="s">
        <v>2063</v>
      </c>
      <c r="E208" s="511" t="s">
        <v>1688</v>
      </c>
      <c r="F208" s="511" t="s">
        <v>2064</v>
      </c>
      <c r="G208" s="610"/>
      <c r="H208" s="512"/>
      <c r="I208" s="518"/>
      <c r="J208" s="516"/>
      <c r="K208" s="613"/>
      <c r="L208" s="616"/>
    </row>
    <row r="209" spans="1:12" customFormat="1" ht="15">
      <c r="A209" s="510">
        <v>201</v>
      </c>
      <c r="B209" s="511" t="s">
        <v>1996</v>
      </c>
      <c r="C209" s="517" t="s">
        <v>2012</v>
      </c>
      <c r="D209" s="517" t="s">
        <v>2065</v>
      </c>
      <c r="E209" s="511" t="s">
        <v>2010</v>
      </c>
      <c r="F209" s="511" t="s">
        <v>2066</v>
      </c>
      <c r="G209" s="610"/>
      <c r="H209" s="512"/>
      <c r="I209" s="518"/>
      <c r="J209" s="516"/>
      <c r="K209" s="613"/>
      <c r="L209" s="616"/>
    </row>
    <row r="210" spans="1:12" customFormat="1" ht="15">
      <c r="A210" s="510">
        <v>202</v>
      </c>
      <c r="B210" s="511" t="s">
        <v>1996</v>
      </c>
      <c r="C210" s="517" t="s">
        <v>2021</v>
      </c>
      <c r="D210" s="517" t="s">
        <v>2021</v>
      </c>
      <c r="E210" s="511" t="s">
        <v>2022</v>
      </c>
      <c r="F210" s="511" t="s">
        <v>2067</v>
      </c>
      <c r="G210" s="610"/>
      <c r="H210" s="512"/>
      <c r="I210" s="518"/>
      <c r="J210" s="516"/>
      <c r="K210" s="613"/>
      <c r="L210" s="616"/>
    </row>
    <row r="211" spans="1:12" customFormat="1" ht="15">
      <c r="A211" s="510">
        <v>203</v>
      </c>
      <c r="B211" s="511" t="s">
        <v>1996</v>
      </c>
      <c r="C211" s="517" t="s">
        <v>2008</v>
      </c>
      <c r="D211" s="517" t="s">
        <v>2068</v>
      </c>
      <c r="E211" s="511" t="s">
        <v>1683</v>
      </c>
      <c r="F211" s="511" t="s">
        <v>2069</v>
      </c>
      <c r="G211" s="610"/>
      <c r="H211" s="512"/>
      <c r="I211" s="518"/>
      <c r="J211" s="516"/>
      <c r="K211" s="613"/>
      <c r="L211" s="616"/>
    </row>
    <row r="212" spans="1:12" customFormat="1" ht="15">
      <c r="A212" s="510">
        <v>204</v>
      </c>
      <c r="B212" s="511" t="s">
        <v>1996</v>
      </c>
      <c r="C212" s="517" t="s">
        <v>2021</v>
      </c>
      <c r="D212" s="517" t="s">
        <v>2021</v>
      </c>
      <c r="E212" s="511" t="s">
        <v>2022</v>
      </c>
      <c r="F212" s="511" t="s">
        <v>2070</v>
      </c>
      <c r="G212" s="610"/>
      <c r="H212" s="512"/>
      <c r="I212" s="518"/>
      <c r="J212" s="516"/>
      <c r="K212" s="613"/>
      <c r="L212" s="616"/>
    </row>
    <row r="213" spans="1:12" customFormat="1" ht="15">
      <c r="A213" s="510">
        <v>205</v>
      </c>
      <c r="B213" s="511" t="s">
        <v>1996</v>
      </c>
      <c r="C213" s="517" t="s">
        <v>2002</v>
      </c>
      <c r="D213" s="517" t="s">
        <v>2045</v>
      </c>
      <c r="E213" s="511" t="s">
        <v>1688</v>
      </c>
      <c r="F213" s="511" t="s">
        <v>2071</v>
      </c>
      <c r="G213" s="610"/>
      <c r="H213" s="512"/>
      <c r="I213" s="518"/>
      <c r="J213" s="516"/>
      <c r="K213" s="613"/>
      <c r="L213" s="616"/>
    </row>
    <row r="214" spans="1:12" customFormat="1" ht="15">
      <c r="A214" s="510">
        <v>206</v>
      </c>
      <c r="B214" s="511" t="s">
        <v>1996</v>
      </c>
      <c r="C214" s="517" t="s">
        <v>1629</v>
      </c>
      <c r="D214" s="517" t="s">
        <v>2072</v>
      </c>
      <c r="E214" s="511" t="s">
        <v>1742</v>
      </c>
      <c r="F214" s="511" t="s">
        <v>2073</v>
      </c>
      <c r="G214" s="610"/>
      <c r="H214" s="512"/>
      <c r="I214" s="518"/>
      <c r="J214" s="516"/>
      <c r="K214" s="613"/>
      <c r="L214" s="616"/>
    </row>
    <row r="215" spans="1:12" customFormat="1" ht="15">
      <c r="A215" s="510">
        <v>207</v>
      </c>
      <c r="B215" s="511" t="s">
        <v>1996</v>
      </c>
      <c r="C215" s="517" t="s">
        <v>2021</v>
      </c>
      <c r="D215" s="517" t="s">
        <v>2021</v>
      </c>
      <c r="E215" s="511" t="s">
        <v>2022</v>
      </c>
      <c r="F215" s="511" t="s">
        <v>2074</v>
      </c>
      <c r="G215" s="610"/>
      <c r="H215" s="512"/>
      <c r="I215" s="518"/>
      <c r="J215" s="516"/>
      <c r="K215" s="613"/>
      <c r="L215" s="616"/>
    </row>
    <row r="216" spans="1:12" customFormat="1" ht="15">
      <c r="A216" s="510">
        <v>208</v>
      </c>
      <c r="B216" s="511" t="s">
        <v>1996</v>
      </c>
      <c r="C216" s="517" t="s">
        <v>2054</v>
      </c>
      <c r="D216" s="517" t="s">
        <v>2075</v>
      </c>
      <c r="E216" s="511" t="s">
        <v>1706</v>
      </c>
      <c r="F216" s="511" t="s">
        <v>2076</v>
      </c>
      <c r="G216" s="610"/>
      <c r="H216" s="512"/>
      <c r="I216" s="518"/>
      <c r="J216" s="516"/>
      <c r="K216" s="613"/>
      <c r="L216" s="616"/>
    </row>
    <row r="217" spans="1:12" customFormat="1" ht="15">
      <c r="A217" s="510">
        <v>209</v>
      </c>
      <c r="B217" s="511" t="s">
        <v>1996</v>
      </c>
      <c r="C217" s="517" t="s">
        <v>2021</v>
      </c>
      <c r="D217" s="517" t="s">
        <v>2021</v>
      </c>
      <c r="E217" s="511" t="s">
        <v>2022</v>
      </c>
      <c r="F217" s="511" t="s">
        <v>2077</v>
      </c>
      <c r="G217" s="610"/>
      <c r="H217" s="512"/>
      <c r="I217" s="518"/>
      <c r="J217" s="516"/>
      <c r="K217" s="613"/>
      <c r="L217" s="616"/>
    </row>
    <row r="218" spans="1:12" customFormat="1" ht="15">
      <c r="A218" s="510">
        <v>210</v>
      </c>
      <c r="B218" s="511" t="s">
        <v>1996</v>
      </c>
      <c r="C218" s="517" t="s">
        <v>1803</v>
      </c>
      <c r="D218" s="517" t="s">
        <v>1997</v>
      </c>
      <c r="E218" s="511" t="s">
        <v>1973</v>
      </c>
      <c r="F218" s="511" t="s">
        <v>2078</v>
      </c>
      <c r="G218" s="610"/>
      <c r="H218" s="512"/>
      <c r="I218" s="518"/>
      <c r="J218" s="516"/>
      <c r="K218" s="613"/>
      <c r="L218" s="616"/>
    </row>
    <row r="219" spans="1:12" customFormat="1" ht="15">
      <c r="A219" s="510">
        <v>211</v>
      </c>
      <c r="B219" s="511" t="s">
        <v>1996</v>
      </c>
      <c r="C219" s="517" t="s">
        <v>1803</v>
      </c>
      <c r="D219" s="517" t="s">
        <v>2079</v>
      </c>
      <c r="E219" s="511" t="s">
        <v>2028</v>
      </c>
      <c r="F219" s="511" t="s">
        <v>2080</v>
      </c>
      <c r="G219" s="610"/>
      <c r="H219" s="512"/>
      <c r="I219" s="518"/>
      <c r="J219" s="516"/>
      <c r="K219" s="613"/>
      <c r="L219" s="616"/>
    </row>
    <row r="220" spans="1:12" customFormat="1" ht="15">
      <c r="A220" s="510">
        <v>212</v>
      </c>
      <c r="B220" s="511" t="s">
        <v>1996</v>
      </c>
      <c r="C220" s="517" t="s">
        <v>1639</v>
      </c>
      <c r="D220" s="517" t="s">
        <v>2081</v>
      </c>
      <c r="E220" s="511" t="s">
        <v>1847</v>
      </c>
      <c r="F220" s="511" t="s">
        <v>2082</v>
      </c>
      <c r="G220" s="610"/>
      <c r="H220" s="512"/>
      <c r="I220" s="518"/>
      <c r="J220" s="516"/>
      <c r="K220" s="613"/>
      <c r="L220" s="616"/>
    </row>
    <row r="221" spans="1:12" customFormat="1" ht="15">
      <c r="A221" s="510">
        <v>213</v>
      </c>
      <c r="B221" s="511" t="s">
        <v>1996</v>
      </c>
      <c r="C221" s="517" t="s">
        <v>2021</v>
      </c>
      <c r="D221" s="517" t="s">
        <v>2021</v>
      </c>
      <c r="E221" s="511" t="s">
        <v>2022</v>
      </c>
      <c r="F221" s="511" t="s">
        <v>2083</v>
      </c>
      <c r="G221" s="610"/>
      <c r="H221" s="512"/>
      <c r="I221" s="518"/>
      <c r="J221" s="516"/>
      <c r="K221" s="613"/>
      <c r="L221" s="616"/>
    </row>
    <row r="222" spans="1:12" customFormat="1" ht="15">
      <c r="A222" s="510">
        <v>214</v>
      </c>
      <c r="B222" s="511" t="s">
        <v>1996</v>
      </c>
      <c r="C222" s="517" t="s">
        <v>1803</v>
      </c>
      <c r="D222" s="517" t="s">
        <v>2084</v>
      </c>
      <c r="E222" s="511" t="s">
        <v>1742</v>
      </c>
      <c r="F222" s="511" t="s">
        <v>2085</v>
      </c>
      <c r="G222" s="610"/>
      <c r="H222" s="512"/>
      <c r="I222" s="518"/>
      <c r="J222" s="516"/>
      <c r="K222" s="613"/>
      <c r="L222" s="616"/>
    </row>
    <row r="223" spans="1:12" customFormat="1" ht="15">
      <c r="A223" s="510">
        <v>215</v>
      </c>
      <c r="B223" s="511" t="s">
        <v>1996</v>
      </c>
      <c r="C223" s="517" t="s">
        <v>1803</v>
      </c>
      <c r="D223" s="517" t="s">
        <v>1997</v>
      </c>
      <c r="E223" s="511" t="s">
        <v>1973</v>
      </c>
      <c r="F223" s="511" t="s">
        <v>2086</v>
      </c>
      <c r="G223" s="610"/>
      <c r="H223" s="512"/>
      <c r="I223" s="518"/>
      <c r="J223" s="516"/>
      <c r="K223" s="613"/>
      <c r="L223" s="616"/>
    </row>
    <row r="224" spans="1:12" customFormat="1" ht="15">
      <c r="A224" s="510">
        <v>216</v>
      </c>
      <c r="B224" s="511" t="s">
        <v>1996</v>
      </c>
      <c r="C224" s="517" t="s">
        <v>2087</v>
      </c>
      <c r="D224" s="517" t="s">
        <v>2088</v>
      </c>
      <c r="E224" s="511" t="s">
        <v>1968</v>
      </c>
      <c r="F224" s="511" t="s">
        <v>2089</v>
      </c>
      <c r="G224" s="610"/>
      <c r="H224" s="512"/>
      <c r="I224" s="518"/>
      <c r="J224" s="516"/>
      <c r="K224" s="613"/>
      <c r="L224" s="616"/>
    </row>
    <row r="225" spans="1:12" customFormat="1" ht="15">
      <c r="A225" s="510">
        <v>217</v>
      </c>
      <c r="B225" s="511" t="s">
        <v>1996</v>
      </c>
      <c r="C225" s="517" t="s">
        <v>1803</v>
      </c>
      <c r="D225" s="517" t="s">
        <v>2090</v>
      </c>
      <c r="E225" s="511" t="s">
        <v>1810</v>
      </c>
      <c r="F225" s="511" t="s">
        <v>2091</v>
      </c>
      <c r="G225" s="610"/>
      <c r="H225" s="512"/>
      <c r="I225" s="518"/>
      <c r="J225" s="516"/>
      <c r="K225" s="613"/>
      <c r="L225" s="616"/>
    </row>
    <row r="226" spans="1:12" customFormat="1" ht="15">
      <c r="A226" s="510">
        <v>218</v>
      </c>
      <c r="B226" s="511" t="s">
        <v>1996</v>
      </c>
      <c r="C226" s="517" t="s">
        <v>1803</v>
      </c>
      <c r="D226" s="517" t="s">
        <v>2092</v>
      </c>
      <c r="E226" s="511" t="s">
        <v>1810</v>
      </c>
      <c r="F226" s="511" t="s">
        <v>2093</v>
      </c>
      <c r="G226" s="610"/>
      <c r="H226" s="512"/>
      <c r="I226" s="518"/>
      <c r="J226" s="516"/>
      <c r="K226" s="613"/>
      <c r="L226" s="616"/>
    </row>
    <row r="227" spans="1:12" customFormat="1" ht="15">
      <c r="A227" s="510">
        <v>219</v>
      </c>
      <c r="B227" s="511" t="s">
        <v>1996</v>
      </c>
      <c r="C227" s="517" t="s">
        <v>1803</v>
      </c>
      <c r="D227" s="517" t="s">
        <v>2094</v>
      </c>
      <c r="E227" s="511" t="s">
        <v>1810</v>
      </c>
      <c r="F227" s="511" t="s">
        <v>2095</v>
      </c>
      <c r="G227" s="611"/>
      <c r="H227" s="512"/>
      <c r="I227" s="518"/>
      <c r="J227" s="516"/>
      <c r="K227" s="614"/>
      <c r="L227" s="617"/>
    </row>
    <row r="228" spans="1:12" customFormat="1" ht="15">
      <c r="A228" s="510">
        <v>220</v>
      </c>
      <c r="B228" s="511" t="s">
        <v>1603</v>
      </c>
      <c r="C228" s="517" t="s">
        <v>1675</v>
      </c>
      <c r="D228" s="517" t="s">
        <v>2096</v>
      </c>
      <c r="E228" s="511" t="s">
        <v>1829</v>
      </c>
      <c r="F228" s="511" t="s">
        <v>2097</v>
      </c>
      <c r="G228" s="609">
        <v>4370</v>
      </c>
      <c r="H228" s="512"/>
      <c r="I228" s="518"/>
      <c r="J228" s="516"/>
      <c r="K228" s="612" t="s">
        <v>2098</v>
      </c>
      <c r="L228" s="615" t="s">
        <v>2099</v>
      </c>
    </row>
    <row r="229" spans="1:12" customFormat="1" ht="15">
      <c r="A229" s="510">
        <v>221</v>
      </c>
      <c r="B229" s="511" t="s">
        <v>1603</v>
      </c>
      <c r="C229" s="517" t="s">
        <v>1783</v>
      </c>
      <c r="D229" s="517" t="s">
        <v>1610</v>
      </c>
      <c r="E229" s="511" t="s">
        <v>1731</v>
      </c>
      <c r="F229" s="511" t="s">
        <v>2100</v>
      </c>
      <c r="G229" s="610"/>
      <c r="H229" s="512"/>
      <c r="I229" s="518"/>
      <c r="J229" s="516"/>
      <c r="K229" s="613"/>
      <c r="L229" s="616"/>
    </row>
    <row r="230" spans="1:12" customFormat="1" ht="15">
      <c r="A230" s="510">
        <v>222</v>
      </c>
      <c r="B230" s="511" t="s">
        <v>1603</v>
      </c>
      <c r="C230" s="517" t="s">
        <v>1773</v>
      </c>
      <c r="D230" s="517" t="s">
        <v>985</v>
      </c>
      <c r="E230" s="511" t="s">
        <v>1847</v>
      </c>
      <c r="F230" s="511" t="s">
        <v>2101</v>
      </c>
      <c r="G230" s="610"/>
      <c r="H230" s="512"/>
      <c r="I230" s="518"/>
      <c r="J230" s="516"/>
      <c r="K230" s="613"/>
      <c r="L230" s="616"/>
    </row>
    <row r="231" spans="1:12" customFormat="1" ht="15">
      <c r="A231" s="510">
        <v>223</v>
      </c>
      <c r="B231" s="511" t="s">
        <v>1603</v>
      </c>
      <c r="C231" s="517" t="s">
        <v>2102</v>
      </c>
      <c r="D231" s="517" t="s">
        <v>1610</v>
      </c>
      <c r="E231" s="511" t="s">
        <v>1810</v>
      </c>
      <c r="F231" s="511" t="s">
        <v>2103</v>
      </c>
      <c r="G231" s="610"/>
      <c r="H231" s="512"/>
      <c r="I231" s="518"/>
      <c r="J231" s="516"/>
      <c r="K231" s="613"/>
      <c r="L231" s="616"/>
    </row>
    <row r="232" spans="1:12" customFormat="1" ht="15">
      <c r="A232" s="510">
        <v>224</v>
      </c>
      <c r="B232" s="511" t="s">
        <v>1603</v>
      </c>
      <c r="C232" s="517" t="s">
        <v>2104</v>
      </c>
      <c r="D232" s="517" t="s">
        <v>1610</v>
      </c>
      <c r="E232" s="511" t="s">
        <v>1688</v>
      </c>
      <c r="F232" s="511" t="s">
        <v>2105</v>
      </c>
      <c r="G232" s="610"/>
      <c r="H232" s="512"/>
      <c r="I232" s="518"/>
      <c r="J232" s="516"/>
      <c r="K232" s="613"/>
      <c r="L232" s="616"/>
    </row>
    <row r="233" spans="1:12" customFormat="1" ht="15">
      <c r="A233" s="510">
        <v>225</v>
      </c>
      <c r="B233" s="511" t="s">
        <v>1603</v>
      </c>
      <c r="C233" s="517" t="s">
        <v>1962</v>
      </c>
      <c r="D233" s="517" t="s">
        <v>1610</v>
      </c>
      <c r="E233" s="511" t="s">
        <v>1688</v>
      </c>
      <c r="F233" s="511" t="s">
        <v>2106</v>
      </c>
      <c r="G233" s="610"/>
      <c r="H233" s="512"/>
      <c r="I233" s="518"/>
      <c r="J233" s="516"/>
      <c r="K233" s="613"/>
      <c r="L233" s="616"/>
    </row>
    <row r="234" spans="1:12" customFormat="1" ht="15">
      <c r="A234" s="510">
        <v>226</v>
      </c>
      <c r="B234" s="511" t="s">
        <v>1603</v>
      </c>
      <c r="C234" s="517" t="s">
        <v>2107</v>
      </c>
      <c r="D234" s="517" t="s">
        <v>1610</v>
      </c>
      <c r="E234" s="511" t="s">
        <v>1829</v>
      </c>
      <c r="F234" s="511" t="s">
        <v>2108</v>
      </c>
      <c r="G234" s="610"/>
      <c r="H234" s="512"/>
      <c r="I234" s="518"/>
      <c r="J234" s="516"/>
      <c r="K234" s="613"/>
      <c r="L234" s="616"/>
    </row>
    <row r="235" spans="1:12" customFormat="1" ht="15">
      <c r="A235" s="510">
        <v>227</v>
      </c>
      <c r="B235" s="511" t="s">
        <v>1603</v>
      </c>
      <c r="C235" s="517" t="s">
        <v>2109</v>
      </c>
      <c r="D235" s="517" t="s">
        <v>1610</v>
      </c>
      <c r="E235" s="511" t="s">
        <v>2110</v>
      </c>
      <c r="F235" s="511" t="s">
        <v>2111</v>
      </c>
      <c r="G235" s="610"/>
      <c r="H235" s="512"/>
      <c r="I235" s="518"/>
      <c r="J235" s="516"/>
      <c r="K235" s="613"/>
      <c r="L235" s="616"/>
    </row>
    <row r="236" spans="1:12" customFormat="1" ht="15">
      <c r="A236" s="510">
        <v>228</v>
      </c>
      <c r="B236" s="511" t="s">
        <v>1603</v>
      </c>
      <c r="C236" s="517" t="s">
        <v>2112</v>
      </c>
      <c r="D236" s="517" t="s">
        <v>985</v>
      </c>
      <c r="E236" s="511" t="s">
        <v>1847</v>
      </c>
      <c r="F236" s="511" t="s">
        <v>2113</v>
      </c>
      <c r="G236" s="610"/>
      <c r="H236" s="512"/>
      <c r="I236" s="518"/>
      <c r="J236" s="516"/>
      <c r="K236" s="613"/>
      <c r="L236" s="616"/>
    </row>
    <row r="237" spans="1:12" customFormat="1" ht="15">
      <c r="A237" s="510">
        <v>229</v>
      </c>
      <c r="B237" s="511" t="s">
        <v>1603</v>
      </c>
      <c r="C237" s="517" t="s">
        <v>1753</v>
      </c>
      <c r="D237" s="517" t="s">
        <v>1610</v>
      </c>
      <c r="E237" s="511" t="s">
        <v>1715</v>
      </c>
      <c r="F237" s="511" t="s">
        <v>2114</v>
      </c>
      <c r="G237" s="610"/>
      <c r="H237" s="512"/>
      <c r="I237" s="518"/>
      <c r="J237" s="516"/>
      <c r="K237" s="613"/>
      <c r="L237" s="616"/>
    </row>
    <row r="238" spans="1:12" customFormat="1" ht="15">
      <c r="A238" s="510">
        <v>230</v>
      </c>
      <c r="B238" s="511" t="s">
        <v>1603</v>
      </c>
      <c r="C238" s="517" t="s">
        <v>1808</v>
      </c>
      <c r="D238" s="517" t="s">
        <v>1610</v>
      </c>
      <c r="E238" s="511" t="s">
        <v>1973</v>
      </c>
      <c r="F238" s="511" t="s">
        <v>2115</v>
      </c>
      <c r="G238" s="610"/>
      <c r="H238" s="512"/>
      <c r="I238" s="518"/>
      <c r="J238" s="516"/>
      <c r="K238" s="613"/>
      <c r="L238" s="616"/>
    </row>
    <row r="239" spans="1:12" customFormat="1" ht="15">
      <c r="A239" s="510">
        <v>231</v>
      </c>
      <c r="B239" s="511" t="s">
        <v>1603</v>
      </c>
      <c r="C239" s="517" t="s">
        <v>2116</v>
      </c>
      <c r="D239" s="517" t="s">
        <v>1610</v>
      </c>
      <c r="E239" s="511" t="s">
        <v>1617</v>
      </c>
      <c r="F239" s="511" t="s">
        <v>2117</v>
      </c>
      <c r="G239" s="610"/>
      <c r="H239" s="512"/>
      <c r="I239" s="518"/>
      <c r="J239" s="516"/>
      <c r="K239" s="613"/>
      <c r="L239" s="616"/>
    </row>
    <row r="240" spans="1:12" customFormat="1" ht="15">
      <c r="A240" s="510">
        <v>232</v>
      </c>
      <c r="B240" s="511" t="s">
        <v>1603</v>
      </c>
      <c r="C240" s="517" t="s">
        <v>1935</v>
      </c>
      <c r="D240" s="517" t="s">
        <v>1610</v>
      </c>
      <c r="E240" s="511" t="s">
        <v>1715</v>
      </c>
      <c r="F240" s="511" t="s">
        <v>2118</v>
      </c>
      <c r="G240" s="610"/>
      <c r="H240" s="512"/>
      <c r="I240" s="518"/>
      <c r="J240" s="516"/>
      <c r="K240" s="613"/>
      <c r="L240" s="616"/>
    </row>
    <row r="241" spans="1:12" customFormat="1" ht="15">
      <c r="A241" s="510">
        <v>233</v>
      </c>
      <c r="B241" s="511" t="s">
        <v>1603</v>
      </c>
      <c r="C241" s="517" t="s">
        <v>1723</v>
      </c>
      <c r="D241" s="517" t="s">
        <v>1877</v>
      </c>
      <c r="E241" s="511" t="s">
        <v>1715</v>
      </c>
      <c r="F241" s="511" t="s">
        <v>2119</v>
      </c>
      <c r="G241" s="610"/>
      <c r="H241" s="512"/>
      <c r="I241" s="518"/>
      <c r="J241" s="516"/>
      <c r="K241" s="613"/>
      <c r="L241" s="616"/>
    </row>
    <row r="242" spans="1:12" customFormat="1" ht="15">
      <c r="A242" s="510">
        <v>234</v>
      </c>
      <c r="B242" s="511" t="s">
        <v>1603</v>
      </c>
      <c r="C242" s="517" t="s">
        <v>1705</v>
      </c>
      <c r="D242" s="517" t="s">
        <v>1610</v>
      </c>
      <c r="E242" s="511" t="s">
        <v>1683</v>
      </c>
      <c r="F242" s="511" t="s">
        <v>2120</v>
      </c>
      <c r="G242" s="610"/>
      <c r="H242" s="512"/>
      <c r="I242" s="518"/>
      <c r="J242" s="516"/>
      <c r="K242" s="613"/>
      <c r="L242" s="616"/>
    </row>
    <row r="243" spans="1:12" customFormat="1" ht="15">
      <c r="A243" s="510">
        <v>235</v>
      </c>
      <c r="B243" s="511" t="s">
        <v>1603</v>
      </c>
      <c r="C243" s="517" t="s">
        <v>2121</v>
      </c>
      <c r="D243" s="517" t="s">
        <v>1610</v>
      </c>
      <c r="E243" s="511" t="s">
        <v>1620</v>
      </c>
      <c r="F243" s="511" t="s">
        <v>2122</v>
      </c>
      <c r="G243" s="610"/>
      <c r="H243" s="512"/>
      <c r="I243" s="518"/>
      <c r="J243" s="516"/>
      <c r="K243" s="613"/>
      <c r="L243" s="616"/>
    </row>
    <row r="244" spans="1:12" customFormat="1" ht="15">
      <c r="A244" s="510">
        <v>236</v>
      </c>
      <c r="B244" s="511" t="s">
        <v>1680</v>
      </c>
      <c r="C244" s="517" t="s">
        <v>2123</v>
      </c>
      <c r="D244" s="517" t="s">
        <v>985</v>
      </c>
      <c r="E244" s="511" t="s">
        <v>1688</v>
      </c>
      <c r="F244" s="511" t="s">
        <v>2124</v>
      </c>
      <c r="G244" s="610"/>
      <c r="H244" s="512"/>
      <c r="I244" s="518"/>
      <c r="J244" s="516"/>
      <c r="K244" s="613"/>
      <c r="L244" s="616"/>
    </row>
    <row r="245" spans="1:12" customFormat="1" ht="15">
      <c r="A245" s="510">
        <v>237</v>
      </c>
      <c r="B245" s="511" t="s">
        <v>1603</v>
      </c>
      <c r="C245" s="517" t="s">
        <v>1931</v>
      </c>
      <c r="D245" s="517" t="s">
        <v>1610</v>
      </c>
      <c r="E245" s="511" t="s">
        <v>1688</v>
      </c>
      <c r="F245" s="511" t="s">
        <v>2125</v>
      </c>
      <c r="G245" s="610"/>
      <c r="H245" s="512"/>
      <c r="I245" s="518"/>
      <c r="J245" s="516"/>
      <c r="K245" s="613"/>
      <c r="L245" s="616"/>
    </row>
    <row r="246" spans="1:12" customFormat="1" ht="15">
      <c r="A246" s="510">
        <v>238</v>
      </c>
      <c r="B246" s="511" t="s">
        <v>1603</v>
      </c>
      <c r="C246" s="517" t="s">
        <v>2126</v>
      </c>
      <c r="D246" s="517" t="s">
        <v>985</v>
      </c>
      <c r="E246" s="511" t="s">
        <v>1731</v>
      </c>
      <c r="F246" s="511" t="s">
        <v>2127</v>
      </c>
      <c r="G246" s="610"/>
      <c r="H246" s="512"/>
      <c r="I246" s="518"/>
      <c r="J246" s="516"/>
      <c r="K246" s="613"/>
      <c r="L246" s="616"/>
    </row>
    <row r="247" spans="1:12" customFormat="1" ht="15">
      <c r="A247" s="510">
        <v>239</v>
      </c>
      <c r="B247" s="511" t="s">
        <v>1603</v>
      </c>
      <c r="C247" s="517" t="s">
        <v>1753</v>
      </c>
      <c r="D247" s="517" t="s">
        <v>1610</v>
      </c>
      <c r="E247" s="511" t="s">
        <v>1847</v>
      </c>
      <c r="F247" s="511" t="s">
        <v>2128</v>
      </c>
      <c r="G247" s="610"/>
      <c r="H247" s="512"/>
      <c r="I247" s="518"/>
      <c r="J247" s="516"/>
      <c r="K247" s="613"/>
      <c r="L247" s="616"/>
    </row>
    <row r="248" spans="1:12" customFormat="1" ht="15">
      <c r="A248" s="510">
        <v>240</v>
      </c>
      <c r="B248" s="511" t="s">
        <v>1603</v>
      </c>
      <c r="C248" s="517" t="s">
        <v>1935</v>
      </c>
      <c r="D248" s="517" t="s">
        <v>1610</v>
      </c>
      <c r="E248" s="511" t="s">
        <v>1715</v>
      </c>
      <c r="F248" s="511" t="s">
        <v>2129</v>
      </c>
      <c r="G248" s="610"/>
      <c r="H248" s="512"/>
      <c r="I248" s="518"/>
      <c r="J248" s="516"/>
      <c r="K248" s="613"/>
      <c r="L248" s="616"/>
    </row>
    <row r="249" spans="1:12" customFormat="1" ht="15">
      <c r="A249" s="510">
        <v>241</v>
      </c>
      <c r="B249" s="511" t="s">
        <v>1603</v>
      </c>
      <c r="C249" s="517" t="s">
        <v>2130</v>
      </c>
      <c r="D249" s="517" t="s">
        <v>1610</v>
      </c>
      <c r="E249" s="511" t="s">
        <v>1973</v>
      </c>
      <c r="F249" s="511" t="s">
        <v>2131</v>
      </c>
      <c r="G249" s="610"/>
      <c r="H249" s="512"/>
      <c r="I249" s="518"/>
      <c r="J249" s="516"/>
      <c r="K249" s="613"/>
      <c r="L249" s="616"/>
    </row>
    <row r="250" spans="1:12" customFormat="1" ht="15">
      <c r="A250" s="510">
        <v>242</v>
      </c>
      <c r="B250" s="511" t="s">
        <v>1603</v>
      </c>
      <c r="C250" s="517" t="s">
        <v>1714</v>
      </c>
      <c r="D250" s="517" t="s">
        <v>1610</v>
      </c>
      <c r="E250" s="511" t="s">
        <v>1973</v>
      </c>
      <c r="F250" s="511" t="s">
        <v>2132</v>
      </c>
      <c r="G250" s="610"/>
      <c r="H250" s="512"/>
      <c r="I250" s="518"/>
      <c r="J250" s="516"/>
      <c r="K250" s="613"/>
      <c r="L250" s="616"/>
    </row>
    <row r="251" spans="1:12" customFormat="1" ht="15">
      <c r="A251" s="510">
        <v>243</v>
      </c>
      <c r="B251" s="511" t="s">
        <v>1603</v>
      </c>
      <c r="C251" s="517" t="s">
        <v>1875</v>
      </c>
      <c r="D251" s="517" t="s">
        <v>985</v>
      </c>
      <c r="E251" s="511" t="s">
        <v>1731</v>
      </c>
      <c r="F251" s="511" t="s">
        <v>2133</v>
      </c>
      <c r="G251" s="610"/>
      <c r="H251" s="512"/>
      <c r="I251" s="518"/>
      <c r="J251" s="516"/>
      <c r="K251" s="613"/>
      <c r="L251" s="616"/>
    </row>
    <row r="252" spans="1:12" customFormat="1" ht="15">
      <c r="A252" s="510">
        <v>244</v>
      </c>
      <c r="B252" s="511" t="s">
        <v>1603</v>
      </c>
      <c r="C252" s="517" t="s">
        <v>1858</v>
      </c>
      <c r="D252" s="517" t="s">
        <v>1610</v>
      </c>
      <c r="E252" s="511" t="s">
        <v>1688</v>
      </c>
      <c r="F252" s="511" t="s">
        <v>2134</v>
      </c>
      <c r="G252" s="610"/>
      <c r="H252" s="512"/>
      <c r="I252" s="518"/>
      <c r="J252" s="516"/>
      <c r="K252" s="613"/>
      <c r="L252" s="616"/>
    </row>
    <row r="253" spans="1:12" customFormat="1" ht="15">
      <c r="A253" s="510">
        <v>245</v>
      </c>
      <c r="B253" s="511" t="s">
        <v>1603</v>
      </c>
      <c r="C253" s="517" t="s">
        <v>1867</v>
      </c>
      <c r="D253" s="517" t="s">
        <v>1610</v>
      </c>
      <c r="E253" s="511" t="s">
        <v>1688</v>
      </c>
      <c r="F253" s="511" t="s">
        <v>2135</v>
      </c>
      <c r="G253" s="610"/>
      <c r="H253" s="512"/>
      <c r="I253" s="518"/>
      <c r="J253" s="516"/>
      <c r="K253" s="613"/>
      <c r="L253" s="616"/>
    </row>
    <row r="254" spans="1:12" customFormat="1" ht="15">
      <c r="A254" s="510">
        <v>246</v>
      </c>
      <c r="B254" s="511" t="s">
        <v>1603</v>
      </c>
      <c r="C254" s="517" t="s">
        <v>1611</v>
      </c>
      <c r="D254" s="517" t="s">
        <v>1610</v>
      </c>
      <c r="E254" s="511" t="s">
        <v>1795</v>
      </c>
      <c r="F254" s="511" t="s">
        <v>2136</v>
      </c>
      <c r="G254" s="610"/>
      <c r="H254" s="512"/>
      <c r="I254" s="518"/>
      <c r="J254" s="516"/>
      <c r="K254" s="613"/>
      <c r="L254" s="616"/>
    </row>
    <row r="255" spans="1:12" customFormat="1" ht="15">
      <c r="A255" s="510">
        <v>247</v>
      </c>
      <c r="B255" s="511" t="s">
        <v>1603</v>
      </c>
      <c r="C255" s="517" t="s">
        <v>1611</v>
      </c>
      <c r="D255" s="517" t="s">
        <v>1610</v>
      </c>
      <c r="E255" s="511" t="s">
        <v>1620</v>
      </c>
      <c r="F255" s="511" t="s">
        <v>2137</v>
      </c>
      <c r="G255" s="610"/>
      <c r="H255" s="512"/>
      <c r="I255" s="518"/>
      <c r="J255" s="516"/>
      <c r="K255" s="613"/>
      <c r="L255" s="616"/>
    </row>
    <row r="256" spans="1:12" customFormat="1" ht="15">
      <c r="A256" s="510">
        <v>248</v>
      </c>
      <c r="B256" s="511" t="s">
        <v>1603</v>
      </c>
      <c r="C256" s="517" t="s">
        <v>1611</v>
      </c>
      <c r="D256" s="517" t="s">
        <v>1610</v>
      </c>
      <c r="E256" s="511" t="s">
        <v>1731</v>
      </c>
      <c r="F256" s="511" t="s">
        <v>2138</v>
      </c>
      <c r="G256" s="610"/>
      <c r="H256" s="512"/>
      <c r="I256" s="518"/>
      <c r="J256" s="516"/>
      <c r="K256" s="613"/>
      <c r="L256" s="616"/>
    </row>
    <row r="257" spans="1:12" customFormat="1" ht="15">
      <c r="A257" s="510">
        <v>249</v>
      </c>
      <c r="B257" s="511" t="s">
        <v>1603</v>
      </c>
      <c r="C257" s="517" t="s">
        <v>2139</v>
      </c>
      <c r="D257" s="517" t="s">
        <v>1610</v>
      </c>
      <c r="E257" s="511" t="s">
        <v>1688</v>
      </c>
      <c r="F257" s="511" t="s">
        <v>2140</v>
      </c>
      <c r="G257" s="610"/>
      <c r="H257" s="512"/>
      <c r="I257" s="518"/>
      <c r="J257" s="516"/>
      <c r="K257" s="613"/>
      <c r="L257" s="616"/>
    </row>
    <row r="258" spans="1:12" customFormat="1" ht="15">
      <c r="A258" s="510">
        <v>250</v>
      </c>
      <c r="B258" s="511" t="s">
        <v>1603</v>
      </c>
      <c r="C258" s="517" t="s">
        <v>1675</v>
      </c>
      <c r="D258" s="517" t="s">
        <v>985</v>
      </c>
      <c r="E258" s="511" t="s">
        <v>1847</v>
      </c>
      <c r="F258" s="511" t="s">
        <v>2141</v>
      </c>
      <c r="G258" s="610"/>
      <c r="H258" s="512"/>
      <c r="I258" s="518"/>
      <c r="J258" s="516"/>
      <c r="K258" s="613"/>
      <c r="L258" s="616"/>
    </row>
    <row r="259" spans="1:12" customFormat="1" ht="15">
      <c r="A259" s="510">
        <v>251</v>
      </c>
      <c r="B259" s="511" t="s">
        <v>1603</v>
      </c>
      <c r="C259" s="517" t="s">
        <v>2142</v>
      </c>
      <c r="D259" s="517" t="s">
        <v>1610</v>
      </c>
      <c r="E259" s="511" t="s">
        <v>2028</v>
      </c>
      <c r="F259" s="511" t="s">
        <v>2143</v>
      </c>
      <c r="G259" s="610"/>
      <c r="H259" s="512"/>
      <c r="I259" s="518"/>
      <c r="J259" s="516"/>
      <c r="K259" s="613"/>
      <c r="L259" s="616"/>
    </row>
    <row r="260" spans="1:12" customFormat="1" ht="15">
      <c r="A260" s="510">
        <v>252</v>
      </c>
      <c r="B260" s="511" t="s">
        <v>1603</v>
      </c>
      <c r="C260" s="517" t="s">
        <v>1753</v>
      </c>
      <c r="D260" s="517" t="s">
        <v>1610</v>
      </c>
      <c r="E260" s="511" t="s">
        <v>1742</v>
      </c>
      <c r="F260" s="511" t="s">
        <v>2144</v>
      </c>
      <c r="G260" s="610"/>
      <c r="H260" s="512"/>
      <c r="I260" s="518"/>
      <c r="J260" s="516"/>
      <c r="K260" s="613"/>
      <c r="L260" s="616"/>
    </row>
    <row r="261" spans="1:12" customFormat="1" ht="15">
      <c r="A261" s="510">
        <v>253</v>
      </c>
      <c r="B261" s="511" t="s">
        <v>1603</v>
      </c>
      <c r="C261" s="517" t="s">
        <v>1935</v>
      </c>
      <c r="D261" s="517" t="s">
        <v>1610</v>
      </c>
      <c r="E261" s="511" t="s">
        <v>1731</v>
      </c>
      <c r="F261" s="511" t="s">
        <v>2145</v>
      </c>
      <c r="G261" s="610"/>
      <c r="H261" s="512"/>
      <c r="I261" s="518"/>
      <c r="J261" s="516"/>
      <c r="K261" s="613"/>
      <c r="L261" s="616"/>
    </row>
    <row r="262" spans="1:12" customFormat="1" ht="15">
      <c r="A262" s="510">
        <v>254</v>
      </c>
      <c r="B262" s="511" t="s">
        <v>1603</v>
      </c>
      <c r="C262" s="517" t="s">
        <v>1692</v>
      </c>
      <c r="D262" s="517" t="s">
        <v>985</v>
      </c>
      <c r="E262" s="511" t="s">
        <v>1731</v>
      </c>
      <c r="F262" s="511" t="s">
        <v>2146</v>
      </c>
      <c r="G262" s="610"/>
      <c r="H262" s="512"/>
      <c r="I262" s="518"/>
      <c r="J262" s="516"/>
      <c r="K262" s="613"/>
      <c r="L262" s="616"/>
    </row>
    <row r="263" spans="1:12" customFormat="1" ht="15">
      <c r="A263" s="510">
        <v>255</v>
      </c>
      <c r="B263" s="511" t="s">
        <v>1603</v>
      </c>
      <c r="C263" s="517" t="s">
        <v>1675</v>
      </c>
      <c r="D263" s="517" t="s">
        <v>985</v>
      </c>
      <c r="E263" s="511" t="s">
        <v>1847</v>
      </c>
      <c r="F263" s="511" t="s">
        <v>2147</v>
      </c>
      <c r="G263" s="610"/>
      <c r="H263" s="512"/>
      <c r="I263" s="518"/>
      <c r="J263" s="516"/>
      <c r="K263" s="613"/>
      <c r="L263" s="616"/>
    </row>
    <row r="264" spans="1:12" customFormat="1" ht="15">
      <c r="A264" s="510">
        <v>256</v>
      </c>
      <c r="B264" s="511" t="s">
        <v>1603</v>
      </c>
      <c r="C264" s="517" t="s">
        <v>1692</v>
      </c>
      <c r="D264" s="517" t="s">
        <v>985</v>
      </c>
      <c r="E264" s="511" t="s">
        <v>1693</v>
      </c>
      <c r="F264" s="511" t="s">
        <v>2148</v>
      </c>
      <c r="G264" s="610"/>
      <c r="H264" s="512"/>
      <c r="I264" s="518"/>
      <c r="J264" s="516"/>
      <c r="K264" s="613"/>
      <c r="L264" s="616"/>
    </row>
    <row r="265" spans="1:12" customFormat="1" ht="15">
      <c r="A265" s="510">
        <v>257</v>
      </c>
      <c r="B265" s="511" t="s">
        <v>1603</v>
      </c>
      <c r="C265" s="517" t="s">
        <v>1675</v>
      </c>
      <c r="D265" s="517" t="s">
        <v>985</v>
      </c>
      <c r="E265" s="511" t="s">
        <v>1731</v>
      </c>
      <c r="F265" s="511" t="s">
        <v>2149</v>
      </c>
      <c r="G265" s="611"/>
      <c r="H265" s="512"/>
      <c r="I265" s="518"/>
      <c r="J265" s="516"/>
      <c r="K265" s="614"/>
      <c r="L265" s="617"/>
    </row>
    <row r="266" spans="1:12" customFormat="1" ht="15">
      <c r="A266" s="510">
        <v>258</v>
      </c>
      <c r="B266" s="511" t="s">
        <v>1603</v>
      </c>
      <c r="C266" s="517" t="s">
        <v>1931</v>
      </c>
      <c r="D266" s="517" t="s">
        <v>1610</v>
      </c>
      <c r="E266" s="511" t="s">
        <v>1973</v>
      </c>
      <c r="F266" s="511" t="s">
        <v>2150</v>
      </c>
      <c r="G266" s="519">
        <v>150</v>
      </c>
      <c r="H266" s="512"/>
      <c r="I266" s="518"/>
      <c r="J266" s="516"/>
      <c r="K266" s="515" t="s">
        <v>2151</v>
      </c>
      <c r="L266" s="514" t="s">
        <v>2152</v>
      </c>
    </row>
    <row r="267" spans="1:12" customFormat="1" ht="15">
      <c r="A267" s="510">
        <v>259</v>
      </c>
      <c r="B267" s="511" t="s">
        <v>1603</v>
      </c>
      <c r="C267" s="517" t="s">
        <v>2153</v>
      </c>
      <c r="D267" s="517" t="s">
        <v>1610</v>
      </c>
      <c r="E267" s="511" t="s">
        <v>1845</v>
      </c>
      <c r="F267" s="511" t="s">
        <v>2154</v>
      </c>
      <c r="G267" s="519">
        <v>250</v>
      </c>
      <c r="H267" s="512"/>
      <c r="I267" s="518"/>
      <c r="J267" s="516"/>
      <c r="K267" s="515" t="s">
        <v>2155</v>
      </c>
      <c r="L267" s="514" t="s">
        <v>2156</v>
      </c>
    </row>
    <row r="268" spans="1:12" customFormat="1" ht="15">
      <c r="A268" s="510">
        <v>260</v>
      </c>
      <c r="B268" s="511" t="s">
        <v>1603</v>
      </c>
      <c r="C268" s="517" t="s">
        <v>2157</v>
      </c>
      <c r="D268" s="517" t="s">
        <v>1610</v>
      </c>
      <c r="E268" s="511" t="s">
        <v>1715</v>
      </c>
      <c r="F268" s="511" t="s">
        <v>2158</v>
      </c>
      <c r="G268" s="511">
        <v>150</v>
      </c>
      <c r="H268" s="512"/>
      <c r="I268" s="518"/>
      <c r="J268" s="516"/>
      <c r="K268" s="515" t="s">
        <v>2159</v>
      </c>
      <c r="L268" s="514" t="s">
        <v>2160</v>
      </c>
    </row>
    <row r="269" spans="1:12" customFormat="1" ht="15">
      <c r="A269" s="510">
        <v>261</v>
      </c>
      <c r="B269" s="511" t="s">
        <v>1603</v>
      </c>
      <c r="C269" s="517" t="s">
        <v>2161</v>
      </c>
      <c r="D269" s="517" t="s">
        <v>2162</v>
      </c>
      <c r="E269" s="511" t="s">
        <v>1845</v>
      </c>
      <c r="F269" s="511" t="s">
        <v>2163</v>
      </c>
      <c r="G269" s="519">
        <v>150</v>
      </c>
      <c r="H269" s="512"/>
      <c r="I269" s="518"/>
      <c r="J269" s="516"/>
      <c r="K269" s="515" t="s">
        <v>2164</v>
      </c>
      <c r="L269" s="514" t="s">
        <v>2165</v>
      </c>
    </row>
    <row r="270" spans="1:12" customFormat="1" ht="15">
      <c r="A270" s="510">
        <v>262</v>
      </c>
      <c r="B270" s="511" t="s">
        <v>1603</v>
      </c>
      <c r="C270" s="517" t="s">
        <v>985</v>
      </c>
      <c r="D270" s="517" t="s">
        <v>2166</v>
      </c>
      <c r="E270" s="511" t="s">
        <v>1760</v>
      </c>
      <c r="F270" s="511" t="s">
        <v>2167</v>
      </c>
      <c r="G270" s="519">
        <v>150</v>
      </c>
      <c r="H270" s="512"/>
      <c r="I270" s="518"/>
      <c r="J270" s="516"/>
      <c r="K270" s="515" t="s">
        <v>2168</v>
      </c>
      <c r="L270" s="514" t="s">
        <v>2169</v>
      </c>
    </row>
    <row r="271" spans="1:12" customFormat="1" ht="15">
      <c r="A271" s="510">
        <v>263</v>
      </c>
      <c r="B271" s="511" t="s">
        <v>1603</v>
      </c>
      <c r="C271" s="517" t="s">
        <v>2170</v>
      </c>
      <c r="D271" s="517" t="s">
        <v>1858</v>
      </c>
      <c r="E271" s="511" t="s">
        <v>1617</v>
      </c>
      <c r="F271" s="511" t="s">
        <v>2171</v>
      </c>
      <c r="G271" s="519">
        <v>150</v>
      </c>
      <c r="H271" s="512"/>
      <c r="I271" s="518"/>
      <c r="J271" s="516"/>
      <c r="K271" s="515" t="s">
        <v>2172</v>
      </c>
      <c r="L271" s="514" t="s">
        <v>2173</v>
      </c>
    </row>
    <row r="272" spans="1:12" customFormat="1" ht="15">
      <c r="A272" s="510">
        <v>264</v>
      </c>
      <c r="B272" s="511" t="s">
        <v>1603</v>
      </c>
      <c r="C272" s="517" t="s">
        <v>2170</v>
      </c>
      <c r="D272" s="517" t="s">
        <v>2174</v>
      </c>
      <c r="E272" s="511" t="s">
        <v>1847</v>
      </c>
      <c r="F272" s="511" t="s">
        <v>2175</v>
      </c>
      <c r="G272" s="519">
        <v>150</v>
      </c>
      <c r="H272" s="512"/>
      <c r="I272" s="518"/>
      <c r="J272" s="516"/>
      <c r="K272" s="515" t="s">
        <v>2176</v>
      </c>
      <c r="L272" s="514" t="s">
        <v>2177</v>
      </c>
    </row>
    <row r="273" spans="1:12" customFormat="1" ht="15">
      <c r="A273" s="510">
        <v>265</v>
      </c>
      <c r="B273" s="511" t="s">
        <v>1603</v>
      </c>
      <c r="C273" s="517" t="s">
        <v>1610</v>
      </c>
      <c r="D273" s="517" t="s">
        <v>1804</v>
      </c>
      <c r="E273" s="511" t="s">
        <v>1620</v>
      </c>
      <c r="F273" s="511" t="s">
        <v>2178</v>
      </c>
      <c r="G273" s="519">
        <v>75</v>
      </c>
      <c r="H273" s="512"/>
      <c r="I273" s="518"/>
      <c r="J273" s="516"/>
      <c r="K273" s="515" t="s">
        <v>2179</v>
      </c>
      <c r="L273" s="514" t="s">
        <v>2180</v>
      </c>
    </row>
    <row r="274" spans="1:12" customFormat="1" ht="15">
      <c r="A274" s="510">
        <v>266</v>
      </c>
      <c r="B274" s="511" t="s">
        <v>1603</v>
      </c>
      <c r="C274" s="517" t="s">
        <v>985</v>
      </c>
      <c r="D274" s="517" t="s">
        <v>1928</v>
      </c>
      <c r="E274" s="511" t="s">
        <v>1617</v>
      </c>
      <c r="F274" s="511" t="s">
        <v>2181</v>
      </c>
      <c r="G274" s="519">
        <v>75</v>
      </c>
      <c r="H274" s="512"/>
      <c r="I274" s="518"/>
      <c r="J274" s="516"/>
      <c r="K274" s="515" t="s">
        <v>2182</v>
      </c>
      <c r="L274" s="514" t="s">
        <v>2183</v>
      </c>
    </row>
    <row r="275" spans="1:12" customFormat="1" ht="15">
      <c r="A275" s="510">
        <v>267</v>
      </c>
      <c r="B275" s="511" t="s">
        <v>1603</v>
      </c>
      <c r="C275" s="517" t="s">
        <v>985</v>
      </c>
      <c r="D275" s="517" t="s">
        <v>1692</v>
      </c>
      <c r="E275" s="511" t="s">
        <v>1973</v>
      </c>
      <c r="F275" s="511" t="s">
        <v>2184</v>
      </c>
      <c r="G275" s="519">
        <v>75</v>
      </c>
      <c r="H275" s="512" t="s">
        <v>2185</v>
      </c>
      <c r="I275" s="518" t="s">
        <v>514</v>
      </c>
      <c r="J275" s="516" t="s">
        <v>2186</v>
      </c>
      <c r="K275" s="515"/>
      <c r="L275" s="514"/>
    </row>
    <row r="276" spans="1:12" customFormat="1" ht="15">
      <c r="A276" s="510">
        <v>268</v>
      </c>
      <c r="B276" s="511" t="s">
        <v>1603</v>
      </c>
      <c r="C276" s="517" t="s">
        <v>1610</v>
      </c>
      <c r="D276" s="517" t="s">
        <v>1611</v>
      </c>
      <c r="E276" s="511" t="s">
        <v>1968</v>
      </c>
      <c r="F276" s="511" t="s">
        <v>2187</v>
      </c>
      <c r="G276" s="519">
        <v>75</v>
      </c>
      <c r="H276" s="512"/>
      <c r="I276" s="518"/>
      <c r="J276" s="516"/>
      <c r="K276" s="515" t="s">
        <v>2188</v>
      </c>
      <c r="L276" s="514" t="s">
        <v>2189</v>
      </c>
    </row>
    <row r="277" spans="1:12" customFormat="1" ht="15">
      <c r="A277" s="510">
        <v>269</v>
      </c>
      <c r="B277" s="511" t="s">
        <v>1603</v>
      </c>
      <c r="C277" s="517" t="s">
        <v>2190</v>
      </c>
      <c r="D277" s="517"/>
      <c r="E277" s="511" t="s">
        <v>1706</v>
      </c>
      <c r="F277" s="511" t="s">
        <v>2191</v>
      </c>
      <c r="G277" s="609">
        <v>11700</v>
      </c>
      <c r="H277" s="512"/>
      <c r="I277" s="518"/>
      <c r="J277" s="516"/>
      <c r="K277" s="612" t="s">
        <v>2192</v>
      </c>
      <c r="L277" s="615" t="s">
        <v>2193</v>
      </c>
    </row>
    <row r="278" spans="1:12" customFormat="1" ht="15">
      <c r="A278" s="510">
        <v>270</v>
      </c>
      <c r="B278" s="511" t="s">
        <v>1603</v>
      </c>
      <c r="C278" s="517" t="s">
        <v>2190</v>
      </c>
      <c r="D278" s="517" t="s">
        <v>2194</v>
      </c>
      <c r="E278" s="511" t="s">
        <v>1847</v>
      </c>
      <c r="F278" s="511" t="s">
        <v>2195</v>
      </c>
      <c r="G278" s="610"/>
      <c r="H278" s="512"/>
      <c r="I278" s="518"/>
      <c r="J278" s="516"/>
      <c r="K278" s="613"/>
      <c r="L278" s="616"/>
    </row>
    <row r="279" spans="1:12" customFormat="1" ht="15">
      <c r="A279" s="510">
        <v>271</v>
      </c>
      <c r="B279" s="511" t="s">
        <v>1603</v>
      </c>
      <c r="C279" s="517" t="s">
        <v>2196</v>
      </c>
      <c r="D279" s="517" t="s">
        <v>2197</v>
      </c>
      <c r="E279" s="511" t="s">
        <v>2010</v>
      </c>
      <c r="F279" s="511" t="s">
        <v>2198</v>
      </c>
      <c r="G279" s="610"/>
      <c r="H279" s="512"/>
      <c r="I279" s="518"/>
      <c r="J279" s="516"/>
      <c r="K279" s="613"/>
      <c r="L279" s="616"/>
    </row>
    <row r="280" spans="1:12" customFormat="1" ht="15">
      <c r="A280" s="510">
        <v>272</v>
      </c>
      <c r="B280" s="511" t="s">
        <v>1603</v>
      </c>
      <c r="C280" s="517" t="s">
        <v>2199</v>
      </c>
      <c r="D280" s="517" t="s">
        <v>2200</v>
      </c>
      <c r="E280" s="511" t="s">
        <v>1731</v>
      </c>
      <c r="F280" s="511" t="s">
        <v>2201</v>
      </c>
      <c r="G280" s="610"/>
      <c r="H280" s="512"/>
      <c r="I280" s="518"/>
      <c r="J280" s="516"/>
      <c r="K280" s="613"/>
      <c r="L280" s="616"/>
    </row>
    <row r="281" spans="1:12" customFormat="1" ht="15">
      <c r="A281" s="510">
        <v>273</v>
      </c>
      <c r="B281" s="511" t="s">
        <v>1603</v>
      </c>
      <c r="C281" s="517" t="s">
        <v>2199</v>
      </c>
      <c r="D281" s="517" t="s">
        <v>2202</v>
      </c>
      <c r="E281" s="511" t="s">
        <v>2028</v>
      </c>
      <c r="F281" s="511" t="s">
        <v>2203</v>
      </c>
      <c r="G281" s="610"/>
      <c r="H281" s="512"/>
      <c r="I281" s="518"/>
      <c r="J281" s="516"/>
      <c r="K281" s="613"/>
      <c r="L281" s="616"/>
    </row>
    <row r="282" spans="1:12" customFormat="1" ht="15">
      <c r="A282" s="510">
        <v>274</v>
      </c>
      <c r="B282" s="511" t="s">
        <v>1603</v>
      </c>
      <c r="C282" s="517" t="s">
        <v>2190</v>
      </c>
      <c r="D282" s="517" t="s">
        <v>2204</v>
      </c>
      <c r="E282" s="511" t="s">
        <v>1693</v>
      </c>
      <c r="F282" s="511" t="s">
        <v>2205</v>
      </c>
      <c r="G282" s="610"/>
      <c r="H282" s="512"/>
      <c r="I282" s="518"/>
      <c r="J282" s="516"/>
      <c r="K282" s="613"/>
      <c r="L282" s="616"/>
    </row>
    <row r="283" spans="1:12" customFormat="1" ht="15">
      <c r="A283" s="510">
        <v>275</v>
      </c>
      <c r="B283" s="511" t="s">
        <v>1603</v>
      </c>
      <c r="C283" s="517" t="s">
        <v>2190</v>
      </c>
      <c r="D283" s="517" t="s">
        <v>2206</v>
      </c>
      <c r="E283" s="511" t="s">
        <v>2022</v>
      </c>
      <c r="F283" s="511" t="s">
        <v>2207</v>
      </c>
      <c r="G283" s="610"/>
      <c r="H283" s="512"/>
      <c r="I283" s="518"/>
      <c r="J283" s="516"/>
      <c r="K283" s="613"/>
      <c r="L283" s="616"/>
    </row>
    <row r="284" spans="1:12" customFormat="1" ht="15">
      <c r="A284" s="510">
        <v>276</v>
      </c>
      <c r="B284" s="511" t="s">
        <v>1603</v>
      </c>
      <c r="C284" s="517" t="s">
        <v>2208</v>
      </c>
      <c r="D284" s="517" t="s">
        <v>2209</v>
      </c>
      <c r="E284" s="511" t="s">
        <v>1688</v>
      </c>
      <c r="F284" s="511" t="s">
        <v>2210</v>
      </c>
      <c r="G284" s="610"/>
      <c r="H284" s="512"/>
      <c r="I284" s="518"/>
      <c r="J284" s="516"/>
      <c r="K284" s="613"/>
      <c r="L284" s="616"/>
    </row>
    <row r="285" spans="1:12" customFormat="1" ht="15">
      <c r="A285" s="510">
        <v>277</v>
      </c>
      <c r="B285" s="511" t="s">
        <v>1603</v>
      </c>
      <c r="C285" s="517" t="s">
        <v>2190</v>
      </c>
      <c r="D285" s="517" t="s">
        <v>1951</v>
      </c>
      <c r="E285" s="511" t="s">
        <v>1693</v>
      </c>
      <c r="F285" s="511" t="s">
        <v>2211</v>
      </c>
      <c r="G285" s="610"/>
      <c r="H285" s="512"/>
      <c r="I285" s="518"/>
      <c r="J285" s="516"/>
      <c r="K285" s="613"/>
      <c r="L285" s="616"/>
    </row>
    <row r="286" spans="1:12" customFormat="1" ht="15">
      <c r="A286" s="510">
        <v>278</v>
      </c>
      <c r="B286" s="511" t="s">
        <v>1603</v>
      </c>
      <c r="C286" s="517" t="s">
        <v>2208</v>
      </c>
      <c r="D286" s="517" t="s">
        <v>2212</v>
      </c>
      <c r="E286" s="511" t="s">
        <v>1693</v>
      </c>
      <c r="F286" s="511" t="s">
        <v>2213</v>
      </c>
      <c r="G286" s="610"/>
      <c r="H286" s="512"/>
      <c r="I286" s="518"/>
      <c r="J286" s="516"/>
      <c r="K286" s="613"/>
      <c r="L286" s="616"/>
    </row>
    <row r="287" spans="1:12" customFormat="1" ht="15">
      <c r="A287" s="510">
        <v>279</v>
      </c>
      <c r="B287" s="511" t="s">
        <v>1603</v>
      </c>
      <c r="C287" s="517" t="s">
        <v>2208</v>
      </c>
      <c r="D287" s="517" t="s">
        <v>2214</v>
      </c>
      <c r="E287" s="511" t="s">
        <v>1617</v>
      </c>
      <c r="F287" s="511" t="s">
        <v>2215</v>
      </c>
      <c r="G287" s="610"/>
      <c r="H287" s="512"/>
      <c r="I287" s="518"/>
      <c r="J287" s="516"/>
      <c r="K287" s="613"/>
      <c r="L287" s="616"/>
    </row>
    <row r="288" spans="1:12" customFormat="1" ht="15">
      <c r="A288" s="510">
        <v>280</v>
      </c>
      <c r="B288" s="511" t="s">
        <v>1603</v>
      </c>
      <c r="C288" s="517" t="s">
        <v>2190</v>
      </c>
      <c r="D288" s="517" t="s">
        <v>2204</v>
      </c>
      <c r="E288" s="511" t="s">
        <v>1617</v>
      </c>
      <c r="F288" s="511" t="s">
        <v>2216</v>
      </c>
      <c r="G288" s="610"/>
      <c r="H288" s="512"/>
      <c r="I288" s="518"/>
      <c r="J288" s="516"/>
      <c r="K288" s="613"/>
      <c r="L288" s="616"/>
    </row>
    <row r="289" spans="1:12" customFormat="1" ht="15">
      <c r="A289" s="510">
        <v>281</v>
      </c>
      <c r="B289" s="511" t="s">
        <v>1603</v>
      </c>
      <c r="C289" s="517" t="s">
        <v>2190</v>
      </c>
      <c r="D289" s="517" t="s">
        <v>2217</v>
      </c>
      <c r="E289" s="511" t="s">
        <v>1693</v>
      </c>
      <c r="F289" s="511" t="s">
        <v>2218</v>
      </c>
      <c r="G289" s="610"/>
      <c r="H289" s="512"/>
      <c r="I289" s="518"/>
      <c r="J289" s="516"/>
      <c r="K289" s="613"/>
      <c r="L289" s="616"/>
    </row>
    <row r="290" spans="1:12" customFormat="1" ht="15">
      <c r="A290" s="510">
        <v>282</v>
      </c>
      <c r="B290" s="511" t="s">
        <v>1603</v>
      </c>
      <c r="C290" s="517" t="s">
        <v>2190</v>
      </c>
      <c r="D290" s="517" t="s">
        <v>2219</v>
      </c>
      <c r="E290" s="511" t="s">
        <v>1693</v>
      </c>
      <c r="F290" s="511" t="s">
        <v>2220</v>
      </c>
      <c r="G290" s="610"/>
      <c r="H290" s="512"/>
      <c r="I290" s="518"/>
      <c r="J290" s="516"/>
      <c r="K290" s="613"/>
      <c r="L290" s="616"/>
    </row>
    <row r="291" spans="1:12" customFormat="1" ht="15">
      <c r="A291" s="510">
        <v>283</v>
      </c>
      <c r="B291" s="511" t="s">
        <v>1603</v>
      </c>
      <c r="C291" s="517" t="s">
        <v>2208</v>
      </c>
      <c r="D291" s="517" t="s">
        <v>2214</v>
      </c>
      <c r="E291" s="511" t="s">
        <v>1731</v>
      </c>
      <c r="F291" s="511" t="s">
        <v>2221</v>
      </c>
      <c r="G291" s="610"/>
      <c r="H291" s="512"/>
      <c r="I291" s="518"/>
      <c r="J291" s="516"/>
      <c r="K291" s="613"/>
      <c r="L291" s="616"/>
    </row>
    <row r="292" spans="1:12" customFormat="1" ht="15">
      <c r="A292" s="510">
        <v>284</v>
      </c>
      <c r="B292" s="511" t="s">
        <v>1603</v>
      </c>
      <c r="C292" s="517" t="s">
        <v>2190</v>
      </c>
      <c r="D292" s="517" t="s">
        <v>2222</v>
      </c>
      <c r="E292" s="511" t="s">
        <v>1683</v>
      </c>
      <c r="F292" s="511" t="s">
        <v>2223</v>
      </c>
      <c r="G292" s="610"/>
      <c r="H292" s="512"/>
      <c r="I292" s="518"/>
      <c r="J292" s="516"/>
      <c r="K292" s="613"/>
      <c r="L292" s="616"/>
    </row>
    <row r="293" spans="1:12" customFormat="1" ht="15">
      <c r="A293" s="510">
        <v>285</v>
      </c>
      <c r="B293" s="511" t="s">
        <v>1603</v>
      </c>
      <c r="C293" s="517" t="s">
        <v>2190</v>
      </c>
      <c r="D293" s="517" t="s">
        <v>2194</v>
      </c>
      <c r="E293" s="511" t="s">
        <v>1742</v>
      </c>
      <c r="F293" s="511" t="s">
        <v>2224</v>
      </c>
      <c r="G293" s="610"/>
      <c r="H293" s="512"/>
      <c r="I293" s="518"/>
      <c r="J293" s="516"/>
      <c r="K293" s="613"/>
      <c r="L293" s="616"/>
    </row>
    <row r="294" spans="1:12" customFormat="1" ht="15">
      <c r="A294" s="510">
        <v>286</v>
      </c>
      <c r="B294" s="511" t="s">
        <v>1603</v>
      </c>
      <c r="C294" s="517" t="s">
        <v>2190</v>
      </c>
      <c r="D294" s="517" t="s">
        <v>2217</v>
      </c>
      <c r="E294" s="511" t="s">
        <v>2028</v>
      </c>
      <c r="F294" s="511" t="s">
        <v>2225</v>
      </c>
      <c r="G294" s="610"/>
      <c r="H294" s="512"/>
      <c r="I294" s="518"/>
      <c r="J294" s="516"/>
      <c r="K294" s="613"/>
      <c r="L294" s="616"/>
    </row>
    <row r="295" spans="1:12" customFormat="1" ht="15">
      <c r="A295" s="510">
        <v>287</v>
      </c>
      <c r="B295" s="511" t="s">
        <v>1603</v>
      </c>
      <c r="C295" s="517" t="s">
        <v>2208</v>
      </c>
      <c r="D295" s="517" t="s">
        <v>2214</v>
      </c>
      <c r="E295" s="511" t="s">
        <v>1742</v>
      </c>
      <c r="F295" s="511" t="s">
        <v>2226</v>
      </c>
      <c r="G295" s="610"/>
      <c r="H295" s="512"/>
      <c r="I295" s="518"/>
      <c r="J295" s="516"/>
      <c r="K295" s="613"/>
      <c r="L295" s="616"/>
    </row>
    <row r="296" spans="1:12" customFormat="1" ht="15">
      <c r="A296" s="510">
        <v>288</v>
      </c>
      <c r="B296" s="511" t="s">
        <v>1603</v>
      </c>
      <c r="C296" s="517" t="s">
        <v>2190</v>
      </c>
      <c r="D296" s="517" t="s">
        <v>2227</v>
      </c>
      <c r="E296" s="511" t="s">
        <v>1683</v>
      </c>
      <c r="F296" s="511" t="s">
        <v>2228</v>
      </c>
      <c r="G296" s="610"/>
      <c r="H296" s="512"/>
      <c r="I296" s="518"/>
      <c r="J296" s="516"/>
      <c r="K296" s="613"/>
      <c r="L296" s="616"/>
    </row>
    <row r="297" spans="1:12" customFormat="1" ht="15">
      <c r="A297" s="510">
        <v>289</v>
      </c>
      <c r="B297" s="511" t="s">
        <v>1603</v>
      </c>
      <c r="C297" s="517" t="s">
        <v>2190</v>
      </c>
      <c r="D297" s="517" t="s">
        <v>2219</v>
      </c>
      <c r="E297" s="511" t="s">
        <v>1742</v>
      </c>
      <c r="F297" s="511" t="s">
        <v>2229</v>
      </c>
      <c r="G297" s="610"/>
      <c r="H297" s="512"/>
      <c r="I297" s="518"/>
      <c r="J297" s="516"/>
      <c r="K297" s="613"/>
      <c r="L297" s="616"/>
    </row>
    <row r="298" spans="1:12" customFormat="1" ht="15">
      <c r="A298" s="510">
        <v>290</v>
      </c>
      <c r="B298" s="511" t="s">
        <v>1603</v>
      </c>
      <c r="C298" s="517" t="s">
        <v>2190</v>
      </c>
      <c r="D298" s="517" t="s">
        <v>2230</v>
      </c>
      <c r="E298" s="511" t="s">
        <v>1754</v>
      </c>
      <c r="F298" s="511" t="s">
        <v>2231</v>
      </c>
      <c r="G298" s="610"/>
      <c r="H298" s="512"/>
      <c r="I298" s="518"/>
      <c r="J298" s="516"/>
      <c r="K298" s="613"/>
      <c r="L298" s="616"/>
    </row>
    <row r="299" spans="1:12" customFormat="1" ht="15">
      <c r="A299" s="510">
        <v>291</v>
      </c>
      <c r="B299" s="511" t="s">
        <v>1603</v>
      </c>
      <c r="C299" s="517" t="s">
        <v>2190</v>
      </c>
      <c r="D299" s="517" t="s">
        <v>2232</v>
      </c>
      <c r="E299" s="511" t="s">
        <v>1742</v>
      </c>
      <c r="F299" s="511" t="s">
        <v>2233</v>
      </c>
      <c r="G299" s="610"/>
      <c r="H299" s="512"/>
      <c r="I299" s="518"/>
      <c r="J299" s="516"/>
      <c r="K299" s="613"/>
      <c r="L299" s="616"/>
    </row>
    <row r="300" spans="1:12" customFormat="1" ht="15">
      <c r="A300" s="510">
        <v>292</v>
      </c>
      <c r="B300" s="511" t="s">
        <v>1603</v>
      </c>
      <c r="C300" s="517" t="s">
        <v>2208</v>
      </c>
      <c r="D300" s="517" t="s">
        <v>2234</v>
      </c>
      <c r="E300" s="511" t="s">
        <v>2028</v>
      </c>
      <c r="F300" s="511" t="s">
        <v>2235</v>
      </c>
      <c r="G300" s="610"/>
      <c r="H300" s="512"/>
      <c r="I300" s="518"/>
      <c r="J300" s="516"/>
      <c r="K300" s="613"/>
      <c r="L300" s="616"/>
    </row>
    <row r="301" spans="1:12" customFormat="1" ht="15">
      <c r="A301" s="510">
        <v>293</v>
      </c>
      <c r="B301" s="511" t="s">
        <v>1603</v>
      </c>
      <c r="C301" s="517" t="s">
        <v>2190</v>
      </c>
      <c r="D301" s="517" t="s">
        <v>1902</v>
      </c>
      <c r="E301" s="511" t="s">
        <v>1742</v>
      </c>
      <c r="F301" s="511" t="s">
        <v>2236</v>
      </c>
      <c r="G301" s="610"/>
      <c r="H301" s="512"/>
      <c r="I301" s="518"/>
      <c r="J301" s="516"/>
      <c r="K301" s="613"/>
      <c r="L301" s="616"/>
    </row>
    <row r="302" spans="1:12" customFormat="1" ht="15">
      <c r="A302" s="510">
        <v>294</v>
      </c>
      <c r="B302" s="511" t="s">
        <v>1603</v>
      </c>
      <c r="C302" s="517" t="s">
        <v>2190</v>
      </c>
      <c r="D302" s="517" t="s">
        <v>2219</v>
      </c>
      <c r="E302" s="511" t="s">
        <v>1731</v>
      </c>
      <c r="F302" s="511" t="s">
        <v>2237</v>
      </c>
      <c r="G302" s="610"/>
      <c r="H302" s="512"/>
      <c r="I302" s="518"/>
      <c r="J302" s="516"/>
      <c r="K302" s="613"/>
      <c r="L302" s="616"/>
    </row>
    <row r="303" spans="1:12" customFormat="1" ht="15">
      <c r="A303" s="510">
        <v>295</v>
      </c>
      <c r="B303" s="511" t="s">
        <v>1603</v>
      </c>
      <c r="C303" s="517" t="s">
        <v>2190</v>
      </c>
      <c r="D303" s="517" t="s">
        <v>2227</v>
      </c>
      <c r="E303" s="511" t="s">
        <v>2010</v>
      </c>
      <c r="F303" s="511" t="s">
        <v>2238</v>
      </c>
      <c r="G303" s="610"/>
      <c r="H303" s="512"/>
      <c r="I303" s="518"/>
      <c r="J303" s="516"/>
      <c r="K303" s="613"/>
      <c r="L303" s="616"/>
    </row>
    <row r="304" spans="1:12" customFormat="1" ht="15">
      <c r="A304" s="510">
        <v>296</v>
      </c>
      <c r="B304" s="511" t="s">
        <v>1603</v>
      </c>
      <c r="C304" s="517" t="s">
        <v>2196</v>
      </c>
      <c r="D304" s="517" t="s">
        <v>2197</v>
      </c>
      <c r="E304" s="511" t="s">
        <v>2010</v>
      </c>
      <c r="F304" s="511" t="s">
        <v>2239</v>
      </c>
      <c r="G304" s="610"/>
      <c r="H304" s="512"/>
      <c r="I304" s="518"/>
      <c r="J304" s="516"/>
      <c r="K304" s="613"/>
      <c r="L304" s="616"/>
    </row>
    <row r="305" spans="1:12" customFormat="1" ht="15">
      <c r="A305" s="510">
        <v>297</v>
      </c>
      <c r="B305" s="511" t="s">
        <v>1603</v>
      </c>
      <c r="C305" s="517" t="s">
        <v>2208</v>
      </c>
      <c r="D305" s="517" t="s">
        <v>2240</v>
      </c>
      <c r="E305" s="511" t="s">
        <v>1731</v>
      </c>
      <c r="F305" s="511" t="s">
        <v>2241</v>
      </c>
      <c r="G305" s="610"/>
      <c r="H305" s="512"/>
      <c r="I305" s="518"/>
      <c r="J305" s="516"/>
      <c r="K305" s="613"/>
      <c r="L305" s="616"/>
    </row>
    <row r="306" spans="1:12" customFormat="1" ht="15">
      <c r="A306" s="510">
        <v>298</v>
      </c>
      <c r="B306" s="511" t="s">
        <v>1603</v>
      </c>
      <c r="C306" s="517" t="s">
        <v>2190</v>
      </c>
      <c r="D306" s="517" t="s">
        <v>2217</v>
      </c>
      <c r="E306" s="511" t="s">
        <v>1847</v>
      </c>
      <c r="F306" s="511" t="s">
        <v>2242</v>
      </c>
      <c r="G306" s="610"/>
      <c r="H306" s="512"/>
      <c r="I306" s="518"/>
      <c r="J306" s="516"/>
      <c r="K306" s="613"/>
      <c r="L306" s="616"/>
    </row>
    <row r="307" spans="1:12" customFormat="1" ht="15">
      <c r="A307" s="510">
        <v>299</v>
      </c>
      <c r="B307" s="511" t="s">
        <v>1603</v>
      </c>
      <c r="C307" s="517" t="s">
        <v>2190</v>
      </c>
      <c r="D307" s="517" t="s">
        <v>2219</v>
      </c>
      <c r="E307" s="511" t="s">
        <v>1742</v>
      </c>
      <c r="F307" s="511" t="s">
        <v>2243</v>
      </c>
      <c r="G307" s="610"/>
      <c r="H307" s="512"/>
      <c r="I307" s="518"/>
      <c r="J307" s="516"/>
      <c r="K307" s="613"/>
      <c r="L307" s="616"/>
    </row>
    <row r="308" spans="1:12" customFormat="1" ht="15">
      <c r="A308" s="510">
        <v>300</v>
      </c>
      <c r="B308" s="511" t="s">
        <v>1603</v>
      </c>
      <c r="C308" s="517" t="s">
        <v>2190</v>
      </c>
      <c r="D308" s="517" t="s">
        <v>2232</v>
      </c>
      <c r="E308" s="511" t="s">
        <v>1754</v>
      </c>
      <c r="F308" s="511" t="s">
        <v>2244</v>
      </c>
      <c r="G308" s="610"/>
      <c r="H308" s="512"/>
      <c r="I308" s="518"/>
      <c r="J308" s="516"/>
      <c r="K308" s="613"/>
      <c r="L308" s="616"/>
    </row>
    <row r="309" spans="1:12" customFormat="1" ht="15">
      <c r="A309" s="510">
        <v>301</v>
      </c>
      <c r="B309" s="511" t="s">
        <v>1603</v>
      </c>
      <c r="C309" s="517" t="s">
        <v>2208</v>
      </c>
      <c r="D309" s="517" t="s">
        <v>2214</v>
      </c>
      <c r="E309" s="511" t="s">
        <v>1688</v>
      </c>
      <c r="F309" s="511" t="s">
        <v>2245</v>
      </c>
      <c r="G309" s="610"/>
      <c r="H309" s="512"/>
      <c r="I309" s="518"/>
      <c r="J309" s="516"/>
      <c r="K309" s="613"/>
      <c r="L309" s="616"/>
    </row>
    <row r="310" spans="1:12" customFormat="1" ht="15">
      <c r="A310" s="510">
        <v>302</v>
      </c>
      <c r="B310" s="511" t="s">
        <v>1603</v>
      </c>
      <c r="C310" s="517" t="s">
        <v>2190</v>
      </c>
      <c r="D310" s="517" t="s">
        <v>2219</v>
      </c>
      <c r="E310" s="511" t="s">
        <v>1742</v>
      </c>
      <c r="F310" s="511" t="s">
        <v>2246</v>
      </c>
      <c r="G310" s="610"/>
      <c r="H310" s="512"/>
      <c r="I310" s="518"/>
      <c r="J310" s="516"/>
      <c r="K310" s="613"/>
      <c r="L310" s="616"/>
    </row>
    <row r="311" spans="1:12" customFormat="1" ht="15">
      <c r="A311" s="510">
        <v>303</v>
      </c>
      <c r="B311" s="511" t="s">
        <v>1603</v>
      </c>
      <c r="C311" s="517" t="s">
        <v>2190</v>
      </c>
      <c r="D311" s="517" t="s">
        <v>2222</v>
      </c>
      <c r="E311" s="511" t="s">
        <v>2010</v>
      </c>
      <c r="F311" s="511" t="s">
        <v>2247</v>
      </c>
      <c r="G311" s="610"/>
      <c r="H311" s="512"/>
      <c r="I311" s="518"/>
      <c r="J311" s="516"/>
      <c r="K311" s="613"/>
      <c r="L311" s="616"/>
    </row>
    <row r="312" spans="1:12" customFormat="1" ht="15">
      <c r="A312" s="510">
        <v>304</v>
      </c>
      <c r="B312" s="511" t="s">
        <v>1603</v>
      </c>
      <c r="C312" s="517" t="s">
        <v>2190</v>
      </c>
      <c r="D312" s="517" t="s">
        <v>1687</v>
      </c>
      <c r="E312" s="511" t="s">
        <v>1731</v>
      </c>
      <c r="F312" s="511" t="s">
        <v>2248</v>
      </c>
      <c r="G312" s="610"/>
      <c r="H312" s="512"/>
      <c r="I312" s="518"/>
      <c r="J312" s="516"/>
      <c r="K312" s="613"/>
      <c r="L312" s="616"/>
    </row>
    <row r="313" spans="1:12" customFormat="1" ht="15">
      <c r="A313" s="510">
        <v>305</v>
      </c>
      <c r="B313" s="511" t="s">
        <v>1603</v>
      </c>
      <c r="C313" s="517" t="s">
        <v>2190</v>
      </c>
      <c r="D313" s="517" t="s">
        <v>2249</v>
      </c>
      <c r="E313" s="511" t="s">
        <v>1731</v>
      </c>
      <c r="F313" s="511" t="s">
        <v>2250</v>
      </c>
      <c r="G313" s="610"/>
      <c r="H313" s="512"/>
      <c r="I313" s="518"/>
      <c r="J313" s="516"/>
      <c r="K313" s="613"/>
      <c r="L313" s="616"/>
    </row>
    <row r="314" spans="1:12" customFormat="1" ht="15">
      <c r="A314" s="510">
        <v>306</v>
      </c>
      <c r="B314" s="511" t="s">
        <v>1603</v>
      </c>
      <c r="C314" s="517" t="s">
        <v>2190</v>
      </c>
      <c r="D314" s="517" t="s">
        <v>2219</v>
      </c>
      <c r="E314" s="511" t="s">
        <v>1847</v>
      </c>
      <c r="F314" s="511" t="s">
        <v>2251</v>
      </c>
      <c r="G314" s="610"/>
      <c r="H314" s="512"/>
      <c r="I314" s="518"/>
      <c r="J314" s="516"/>
      <c r="K314" s="613"/>
      <c r="L314" s="616"/>
    </row>
    <row r="315" spans="1:12" customFormat="1" ht="15">
      <c r="A315" s="510">
        <v>307</v>
      </c>
      <c r="B315" s="511" t="s">
        <v>1603</v>
      </c>
      <c r="C315" s="517" t="s">
        <v>2252</v>
      </c>
      <c r="D315" s="517" t="s">
        <v>1611</v>
      </c>
      <c r="E315" s="511" t="s">
        <v>2110</v>
      </c>
      <c r="F315" s="511" t="s">
        <v>2253</v>
      </c>
      <c r="G315" s="610"/>
      <c r="H315" s="512"/>
      <c r="I315" s="518"/>
      <c r="J315" s="516"/>
      <c r="K315" s="613"/>
      <c r="L315" s="616"/>
    </row>
    <row r="316" spans="1:12" customFormat="1" ht="15">
      <c r="A316" s="510">
        <v>308</v>
      </c>
      <c r="B316" s="511" t="s">
        <v>1603</v>
      </c>
      <c r="C316" s="517" t="s">
        <v>2254</v>
      </c>
      <c r="D316" s="517" t="s">
        <v>1951</v>
      </c>
      <c r="E316" s="511" t="s">
        <v>1693</v>
      </c>
      <c r="F316" s="511" t="s">
        <v>2255</v>
      </c>
      <c r="G316" s="610"/>
      <c r="H316" s="512"/>
      <c r="I316" s="518"/>
      <c r="J316" s="516"/>
      <c r="K316" s="613"/>
      <c r="L316" s="616"/>
    </row>
    <row r="317" spans="1:12" customFormat="1" ht="15">
      <c r="A317" s="510">
        <v>309</v>
      </c>
      <c r="B317" s="511" t="s">
        <v>1603</v>
      </c>
      <c r="C317" s="517" t="s">
        <v>1794</v>
      </c>
      <c r="D317" s="517" t="s">
        <v>2256</v>
      </c>
      <c r="E317" s="511" t="s">
        <v>2110</v>
      </c>
      <c r="F317" s="511" t="s">
        <v>2257</v>
      </c>
      <c r="G317" s="610"/>
      <c r="H317" s="512"/>
      <c r="I317" s="518"/>
      <c r="J317" s="516"/>
      <c r="K317" s="613"/>
      <c r="L317" s="616"/>
    </row>
    <row r="318" spans="1:12" customFormat="1" ht="15">
      <c r="A318" s="510">
        <v>310</v>
      </c>
      <c r="B318" s="511" t="s">
        <v>1603</v>
      </c>
      <c r="C318" s="517" t="s">
        <v>2190</v>
      </c>
      <c r="D318" s="517" t="s">
        <v>2258</v>
      </c>
      <c r="E318" s="511" t="s">
        <v>1617</v>
      </c>
      <c r="F318" s="511" t="s">
        <v>2259</v>
      </c>
      <c r="G318" s="610"/>
      <c r="H318" s="512"/>
      <c r="I318" s="518"/>
      <c r="J318" s="516"/>
      <c r="K318" s="613"/>
      <c r="L318" s="616"/>
    </row>
    <row r="319" spans="1:12" customFormat="1" ht="15">
      <c r="A319" s="510">
        <v>311</v>
      </c>
      <c r="B319" s="511" t="s">
        <v>1603</v>
      </c>
      <c r="C319" s="517" t="s">
        <v>2190</v>
      </c>
      <c r="D319" s="517" t="s">
        <v>1833</v>
      </c>
      <c r="E319" s="511" t="s">
        <v>1731</v>
      </c>
      <c r="F319" s="511" t="s">
        <v>2260</v>
      </c>
      <c r="G319" s="610"/>
      <c r="H319" s="512"/>
      <c r="I319" s="518"/>
      <c r="J319" s="516"/>
      <c r="K319" s="613"/>
      <c r="L319" s="616"/>
    </row>
    <row r="320" spans="1:12" customFormat="1" ht="15">
      <c r="A320" s="510">
        <v>312</v>
      </c>
      <c r="B320" s="511" t="s">
        <v>1603</v>
      </c>
      <c r="C320" s="517" t="s">
        <v>2190</v>
      </c>
      <c r="D320" s="517" t="s">
        <v>2222</v>
      </c>
      <c r="E320" s="511" t="s">
        <v>2261</v>
      </c>
      <c r="F320" s="511" t="s">
        <v>2262</v>
      </c>
      <c r="G320" s="610"/>
      <c r="H320" s="512"/>
      <c r="I320" s="518"/>
      <c r="J320" s="516"/>
      <c r="K320" s="613"/>
      <c r="L320" s="616"/>
    </row>
    <row r="321" spans="1:12" customFormat="1" ht="15">
      <c r="A321" s="510">
        <v>313</v>
      </c>
      <c r="B321" s="511" t="s">
        <v>1603</v>
      </c>
      <c r="C321" s="517" t="s">
        <v>2190</v>
      </c>
      <c r="D321" s="517" t="s">
        <v>2263</v>
      </c>
      <c r="E321" s="511" t="s">
        <v>2028</v>
      </c>
      <c r="F321" s="511" t="s">
        <v>2264</v>
      </c>
      <c r="G321" s="610"/>
      <c r="H321" s="512"/>
      <c r="I321" s="518"/>
      <c r="J321" s="516"/>
      <c r="K321" s="613"/>
      <c r="L321" s="616"/>
    </row>
    <row r="322" spans="1:12" customFormat="1" ht="15">
      <c r="A322" s="510">
        <v>314</v>
      </c>
      <c r="B322" s="511" t="s">
        <v>1603</v>
      </c>
      <c r="C322" s="517" t="s">
        <v>2190</v>
      </c>
      <c r="D322" s="517" t="s">
        <v>2219</v>
      </c>
      <c r="E322" s="511" t="s">
        <v>1754</v>
      </c>
      <c r="F322" s="511" t="s">
        <v>2265</v>
      </c>
      <c r="G322" s="610"/>
      <c r="H322" s="512"/>
      <c r="I322" s="518"/>
      <c r="J322" s="516"/>
      <c r="K322" s="613"/>
      <c r="L322" s="616"/>
    </row>
    <row r="323" spans="1:12" customFormat="1" ht="15">
      <c r="A323" s="510">
        <v>315</v>
      </c>
      <c r="B323" s="511" t="s">
        <v>1603</v>
      </c>
      <c r="C323" s="517" t="s">
        <v>2190</v>
      </c>
      <c r="D323" s="517" t="s">
        <v>2204</v>
      </c>
      <c r="E323" s="511" t="s">
        <v>1715</v>
      </c>
      <c r="F323" s="511" t="s">
        <v>2266</v>
      </c>
      <c r="G323" s="610"/>
      <c r="H323" s="512"/>
      <c r="I323" s="518"/>
      <c r="J323" s="516"/>
      <c r="K323" s="613"/>
      <c r="L323" s="616"/>
    </row>
    <row r="324" spans="1:12" customFormat="1" ht="15">
      <c r="A324" s="510">
        <v>316</v>
      </c>
      <c r="B324" s="511" t="s">
        <v>1603</v>
      </c>
      <c r="C324" s="517" t="s">
        <v>2190</v>
      </c>
      <c r="D324" s="517" t="s">
        <v>2230</v>
      </c>
      <c r="E324" s="511" t="s">
        <v>1706</v>
      </c>
      <c r="F324" s="511" t="s">
        <v>2267</v>
      </c>
      <c r="G324" s="610"/>
      <c r="H324" s="512"/>
      <c r="I324" s="518"/>
      <c r="J324" s="516"/>
      <c r="K324" s="613"/>
      <c r="L324" s="616"/>
    </row>
    <row r="325" spans="1:12" customFormat="1" ht="15">
      <c r="A325" s="510">
        <v>317</v>
      </c>
      <c r="B325" s="511" t="s">
        <v>1603</v>
      </c>
      <c r="C325" s="517" t="s">
        <v>2190</v>
      </c>
      <c r="D325" s="517" t="s">
        <v>2268</v>
      </c>
      <c r="E325" s="511" t="s">
        <v>1706</v>
      </c>
      <c r="F325" s="511" t="s">
        <v>2269</v>
      </c>
      <c r="G325" s="610"/>
      <c r="H325" s="512"/>
      <c r="I325" s="518"/>
      <c r="J325" s="516"/>
      <c r="K325" s="613"/>
      <c r="L325" s="616"/>
    </row>
    <row r="326" spans="1:12" customFormat="1" ht="15">
      <c r="A326" s="510">
        <v>318</v>
      </c>
      <c r="B326" s="511" t="s">
        <v>1603</v>
      </c>
      <c r="C326" s="517" t="s">
        <v>2190</v>
      </c>
      <c r="D326" s="517" t="s">
        <v>2270</v>
      </c>
      <c r="E326" s="511" t="s">
        <v>2028</v>
      </c>
      <c r="F326" s="511" t="s">
        <v>2271</v>
      </c>
      <c r="G326" s="610"/>
      <c r="H326" s="512"/>
      <c r="I326" s="518"/>
      <c r="J326" s="516"/>
      <c r="K326" s="613"/>
      <c r="L326" s="616"/>
    </row>
    <row r="327" spans="1:12" customFormat="1" ht="15">
      <c r="A327" s="510">
        <v>319</v>
      </c>
      <c r="B327" s="511" t="s">
        <v>1603</v>
      </c>
      <c r="C327" s="517" t="s">
        <v>2190</v>
      </c>
      <c r="D327" s="517" t="s">
        <v>2270</v>
      </c>
      <c r="E327" s="511" t="s">
        <v>2028</v>
      </c>
      <c r="F327" s="511" t="s">
        <v>2272</v>
      </c>
      <c r="G327" s="610"/>
      <c r="H327" s="512"/>
      <c r="I327" s="518"/>
      <c r="J327" s="516"/>
      <c r="K327" s="613"/>
      <c r="L327" s="616"/>
    </row>
    <row r="328" spans="1:12" customFormat="1" ht="15">
      <c r="A328" s="510">
        <v>320</v>
      </c>
      <c r="B328" s="511" t="s">
        <v>1603</v>
      </c>
      <c r="C328" s="517" t="s">
        <v>2190</v>
      </c>
      <c r="D328" s="517" t="s">
        <v>1833</v>
      </c>
      <c r="E328" s="511" t="s">
        <v>1688</v>
      </c>
      <c r="F328" s="511" t="s">
        <v>2273</v>
      </c>
      <c r="G328" s="610"/>
      <c r="H328" s="512"/>
      <c r="I328" s="518"/>
      <c r="J328" s="516"/>
      <c r="K328" s="613"/>
      <c r="L328" s="616"/>
    </row>
    <row r="329" spans="1:12" customFormat="1" ht="15">
      <c r="A329" s="510">
        <v>321</v>
      </c>
      <c r="B329" s="511" t="s">
        <v>1603</v>
      </c>
      <c r="C329" s="517" t="s">
        <v>2274</v>
      </c>
      <c r="D329" s="517" t="s">
        <v>2275</v>
      </c>
      <c r="E329" s="511">
        <v>1991</v>
      </c>
      <c r="F329" s="511" t="s">
        <v>2276</v>
      </c>
      <c r="G329" s="610"/>
      <c r="H329" s="512"/>
      <c r="I329" s="518"/>
      <c r="J329" s="516"/>
      <c r="K329" s="613"/>
      <c r="L329" s="616"/>
    </row>
    <row r="330" spans="1:12" customFormat="1" ht="15">
      <c r="A330" s="510">
        <v>322</v>
      </c>
      <c r="B330" s="511" t="s">
        <v>1603</v>
      </c>
      <c r="C330" s="517" t="s">
        <v>2208</v>
      </c>
      <c r="D330" s="517" t="s">
        <v>2209</v>
      </c>
      <c r="E330" s="511" t="s">
        <v>1847</v>
      </c>
      <c r="F330" s="511" t="s">
        <v>2277</v>
      </c>
      <c r="G330" s="610"/>
      <c r="H330" s="512"/>
      <c r="I330" s="518"/>
      <c r="J330" s="516"/>
      <c r="K330" s="613"/>
      <c r="L330" s="616"/>
    </row>
    <row r="331" spans="1:12" customFormat="1" ht="15">
      <c r="A331" s="510">
        <v>323</v>
      </c>
      <c r="B331" s="511" t="s">
        <v>1603</v>
      </c>
      <c r="C331" s="517" t="s">
        <v>2190</v>
      </c>
      <c r="D331" s="517" t="s">
        <v>2278</v>
      </c>
      <c r="E331" s="511" t="s">
        <v>1973</v>
      </c>
      <c r="F331" s="511" t="s">
        <v>2279</v>
      </c>
      <c r="G331" s="610"/>
      <c r="H331" s="512"/>
      <c r="I331" s="518"/>
      <c r="J331" s="516"/>
      <c r="K331" s="613"/>
      <c r="L331" s="616"/>
    </row>
    <row r="332" spans="1:12" customFormat="1" ht="15">
      <c r="A332" s="510">
        <v>324</v>
      </c>
      <c r="B332" s="511" t="s">
        <v>1603</v>
      </c>
      <c r="C332" s="517" t="s">
        <v>2208</v>
      </c>
      <c r="D332" s="517" t="s">
        <v>2280</v>
      </c>
      <c r="E332" s="511" t="s">
        <v>2028</v>
      </c>
      <c r="F332" s="511" t="s">
        <v>2281</v>
      </c>
      <c r="G332" s="610"/>
      <c r="H332" s="512"/>
      <c r="I332" s="518"/>
      <c r="J332" s="516"/>
      <c r="K332" s="613"/>
      <c r="L332" s="616"/>
    </row>
    <row r="333" spans="1:12" customFormat="1" ht="15">
      <c r="A333" s="510">
        <v>325</v>
      </c>
      <c r="B333" s="511" t="s">
        <v>1603</v>
      </c>
      <c r="C333" s="517" t="s">
        <v>2190</v>
      </c>
      <c r="D333" s="517" t="s">
        <v>2282</v>
      </c>
      <c r="E333" s="511" t="s">
        <v>1688</v>
      </c>
      <c r="F333" s="511" t="s">
        <v>2283</v>
      </c>
      <c r="G333" s="610"/>
      <c r="H333" s="512"/>
      <c r="I333" s="518"/>
      <c r="J333" s="516"/>
      <c r="K333" s="613"/>
      <c r="L333" s="616"/>
    </row>
    <row r="334" spans="1:12" customFormat="1" ht="30">
      <c r="A334" s="510">
        <v>326</v>
      </c>
      <c r="B334" s="511" t="s">
        <v>1603</v>
      </c>
      <c r="C334" s="517" t="s">
        <v>2284</v>
      </c>
      <c r="D334" s="517" t="s">
        <v>2285</v>
      </c>
      <c r="E334" s="511">
        <v>1996</v>
      </c>
      <c r="F334" s="511" t="s">
        <v>2286</v>
      </c>
      <c r="G334" s="610"/>
      <c r="H334" s="512"/>
      <c r="I334" s="518"/>
      <c r="J334" s="516"/>
      <c r="K334" s="613"/>
      <c r="L334" s="616"/>
    </row>
    <row r="335" spans="1:12" customFormat="1" ht="15">
      <c r="A335" s="510">
        <v>327</v>
      </c>
      <c r="B335" s="511" t="s">
        <v>1603</v>
      </c>
      <c r="C335" s="517" t="s">
        <v>2190</v>
      </c>
      <c r="D335" s="517" t="s">
        <v>2232</v>
      </c>
      <c r="E335" s="511" t="s">
        <v>1754</v>
      </c>
      <c r="F335" s="511" t="s">
        <v>2287</v>
      </c>
      <c r="G335" s="610"/>
      <c r="H335" s="512"/>
      <c r="I335" s="518"/>
      <c r="J335" s="516"/>
      <c r="K335" s="613"/>
      <c r="L335" s="616"/>
    </row>
    <row r="336" spans="1:12" customFormat="1" ht="15">
      <c r="A336" s="510">
        <v>328</v>
      </c>
      <c r="B336" s="511" t="s">
        <v>1603</v>
      </c>
      <c r="C336" s="517" t="s">
        <v>2208</v>
      </c>
      <c r="D336" s="517" t="s">
        <v>2288</v>
      </c>
      <c r="E336" s="511" t="s">
        <v>2010</v>
      </c>
      <c r="F336" s="511" t="s">
        <v>2289</v>
      </c>
      <c r="G336" s="610"/>
      <c r="H336" s="512"/>
      <c r="I336" s="518"/>
      <c r="J336" s="516"/>
      <c r="K336" s="613"/>
      <c r="L336" s="616"/>
    </row>
    <row r="337" spans="1:12" customFormat="1" ht="15">
      <c r="A337" s="510">
        <v>329</v>
      </c>
      <c r="B337" s="511" t="s">
        <v>1603</v>
      </c>
      <c r="C337" s="517" t="s">
        <v>2208</v>
      </c>
      <c r="D337" s="517" t="s">
        <v>2234</v>
      </c>
      <c r="E337" s="511" t="s">
        <v>1742</v>
      </c>
      <c r="F337" s="511" t="s">
        <v>2290</v>
      </c>
      <c r="G337" s="610"/>
      <c r="H337" s="512"/>
      <c r="I337" s="518"/>
      <c r="J337" s="516"/>
      <c r="K337" s="613"/>
      <c r="L337" s="616"/>
    </row>
    <row r="338" spans="1:12" customFormat="1" ht="15">
      <c r="A338" s="510">
        <v>330</v>
      </c>
      <c r="B338" s="511" t="s">
        <v>1603</v>
      </c>
      <c r="C338" s="517" t="s">
        <v>2208</v>
      </c>
      <c r="D338" s="517" t="s">
        <v>2291</v>
      </c>
      <c r="E338" s="511" t="s">
        <v>1693</v>
      </c>
      <c r="F338" s="511" t="s">
        <v>2292</v>
      </c>
      <c r="G338" s="610"/>
      <c r="H338" s="512"/>
      <c r="I338" s="518"/>
      <c r="J338" s="516"/>
      <c r="K338" s="613"/>
      <c r="L338" s="616"/>
    </row>
    <row r="339" spans="1:12" customFormat="1" ht="15">
      <c r="A339" s="510">
        <v>331</v>
      </c>
      <c r="B339" s="511" t="s">
        <v>1603</v>
      </c>
      <c r="C339" s="517" t="s">
        <v>2208</v>
      </c>
      <c r="D339" s="517" t="s">
        <v>2280</v>
      </c>
      <c r="E339" s="511" t="s">
        <v>1742</v>
      </c>
      <c r="F339" s="511" t="s">
        <v>2293</v>
      </c>
      <c r="G339" s="610"/>
      <c r="H339" s="512"/>
      <c r="I339" s="518"/>
      <c r="J339" s="516"/>
      <c r="K339" s="613"/>
      <c r="L339" s="616"/>
    </row>
    <row r="340" spans="1:12" customFormat="1" ht="15">
      <c r="A340" s="510">
        <v>332</v>
      </c>
      <c r="B340" s="511" t="s">
        <v>1603</v>
      </c>
      <c r="C340" s="517" t="s">
        <v>2208</v>
      </c>
      <c r="D340" s="517" t="s">
        <v>2214</v>
      </c>
      <c r="E340" s="511" t="s">
        <v>1715</v>
      </c>
      <c r="F340" s="511" t="s">
        <v>2294</v>
      </c>
      <c r="G340" s="610"/>
      <c r="H340" s="512"/>
      <c r="I340" s="518"/>
      <c r="J340" s="516"/>
      <c r="K340" s="613"/>
      <c r="L340" s="616"/>
    </row>
    <row r="341" spans="1:12" customFormat="1" ht="15">
      <c r="A341" s="510">
        <v>333</v>
      </c>
      <c r="B341" s="511" t="s">
        <v>1603</v>
      </c>
      <c r="C341" s="517" t="s">
        <v>2190</v>
      </c>
      <c r="D341" s="517" t="s">
        <v>2295</v>
      </c>
      <c r="E341" s="511" t="s">
        <v>1688</v>
      </c>
      <c r="F341" s="511" t="s">
        <v>2296</v>
      </c>
      <c r="G341" s="610"/>
      <c r="H341" s="512"/>
      <c r="I341" s="518"/>
      <c r="J341" s="516"/>
      <c r="K341" s="613"/>
      <c r="L341" s="616"/>
    </row>
    <row r="342" spans="1:12" customFormat="1" ht="15">
      <c r="A342" s="510">
        <v>334</v>
      </c>
      <c r="B342" s="511" t="s">
        <v>1603</v>
      </c>
      <c r="C342" s="517" t="s">
        <v>2208</v>
      </c>
      <c r="D342" s="517" t="s">
        <v>2214</v>
      </c>
      <c r="E342" s="511" t="s">
        <v>1742</v>
      </c>
      <c r="F342" s="511" t="s">
        <v>2297</v>
      </c>
      <c r="G342" s="610"/>
      <c r="H342" s="512"/>
      <c r="I342" s="518"/>
      <c r="J342" s="516"/>
      <c r="K342" s="613"/>
      <c r="L342" s="616"/>
    </row>
    <row r="343" spans="1:12" customFormat="1" ht="15">
      <c r="A343" s="510">
        <v>335</v>
      </c>
      <c r="B343" s="511" t="s">
        <v>1603</v>
      </c>
      <c r="C343" s="517" t="s">
        <v>2190</v>
      </c>
      <c r="D343" s="517" t="s">
        <v>2219</v>
      </c>
      <c r="E343" s="511" t="s">
        <v>1742</v>
      </c>
      <c r="F343" s="511" t="s">
        <v>2298</v>
      </c>
      <c r="G343" s="610"/>
      <c r="H343" s="512"/>
      <c r="I343" s="518"/>
      <c r="J343" s="516"/>
      <c r="K343" s="613"/>
      <c r="L343" s="616"/>
    </row>
    <row r="344" spans="1:12" customFormat="1" ht="15">
      <c r="A344" s="510">
        <v>336</v>
      </c>
      <c r="B344" s="511" t="s">
        <v>1603</v>
      </c>
      <c r="C344" s="517" t="s">
        <v>2190</v>
      </c>
      <c r="D344" s="517" t="s">
        <v>2206</v>
      </c>
      <c r="E344" s="511" t="s">
        <v>1620</v>
      </c>
      <c r="F344" s="511" t="s">
        <v>2299</v>
      </c>
      <c r="G344" s="610"/>
      <c r="H344" s="512"/>
      <c r="I344" s="518"/>
      <c r="J344" s="516"/>
      <c r="K344" s="613"/>
      <c r="L344" s="616"/>
    </row>
    <row r="345" spans="1:12" customFormat="1" ht="15">
      <c r="A345" s="510">
        <v>337</v>
      </c>
      <c r="B345" s="511" t="s">
        <v>1603</v>
      </c>
      <c r="C345" s="517" t="s">
        <v>2190</v>
      </c>
      <c r="D345" s="517" t="s">
        <v>2217</v>
      </c>
      <c r="E345" s="511" t="s">
        <v>1617</v>
      </c>
      <c r="F345" s="511" t="s">
        <v>2300</v>
      </c>
      <c r="G345" s="610"/>
      <c r="H345" s="512"/>
      <c r="I345" s="518"/>
      <c r="J345" s="516"/>
      <c r="K345" s="613"/>
      <c r="L345" s="616"/>
    </row>
    <row r="346" spans="1:12" customFormat="1" ht="15">
      <c r="A346" s="510">
        <v>338</v>
      </c>
      <c r="B346" s="511" t="s">
        <v>1603</v>
      </c>
      <c r="C346" s="517" t="s">
        <v>2190</v>
      </c>
      <c r="D346" s="517" t="s">
        <v>2301</v>
      </c>
      <c r="E346" s="511" t="s">
        <v>2302</v>
      </c>
      <c r="F346" s="511" t="s">
        <v>2303</v>
      </c>
      <c r="G346" s="610"/>
      <c r="H346" s="512"/>
      <c r="I346" s="518"/>
      <c r="J346" s="516"/>
      <c r="K346" s="613"/>
      <c r="L346" s="616"/>
    </row>
    <row r="347" spans="1:12" customFormat="1" ht="15">
      <c r="A347" s="510">
        <v>339</v>
      </c>
      <c r="B347" s="511" t="s">
        <v>1603</v>
      </c>
      <c r="C347" s="517" t="s">
        <v>2190</v>
      </c>
      <c r="D347" s="517" t="s">
        <v>2194</v>
      </c>
      <c r="E347" s="511" t="s">
        <v>1973</v>
      </c>
      <c r="F347" s="511" t="s">
        <v>2304</v>
      </c>
      <c r="G347" s="610"/>
      <c r="H347" s="512"/>
      <c r="I347" s="518"/>
      <c r="J347" s="516"/>
      <c r="K347" s="613"/>
      <c r="L347" s="616"/>
    </row>
    <row r="348" spans="1:12" customFormat="1" ht="15">
      <c r="A348" s="510">
        <v>340</v>
      </c>
      <c r="B348" s="511" t="s">
        <v>1603</v>
      </c>
      <c r="C348" s="517" t="s">
        <v>2190</v>
      </c>
      <c r="D348" s="517" t="s">
        <v>2270</v>
      </c>
      <c r="E348" s="511" t="s">
        <v>1742</v>
      </c>
      <c r="F348" s="511" t="s">
        <v>2305</v>
      </c>
      <c r="G348" s="610"/>
      <c r="H348" s="512"/>
      <c r="I348" s="518"/>
      <c r="J348" s="516"/>
      <c r="K348" s="613"/>
      <c r="L348" s="616"/>
    </row>
    <row r="349" spans="1:12" customFormat="1" ht="15">
      <c r="A349" s="510">
        <v>341</v>
      </c>
      <c r="B349" s="511" t="s">
        <v>1603</v>
      </c>
      <c r="C349" s="517" t="s">
        <v>2208</v>
      </c>
      <c r="D349" s="517" t="s">
        <v>2214</v>
      </c>
      <c r="E349" s="511" t="s">
        <v>1731</v>
      </c>
      <c r="F349" s="511" t="s">
        <v>2306</v>
      </c>
      <c r="G349" s="610"/>
      <c r="H349" s="512"/>
      <c r="I349" s="518"/>
      <c r="J349" s="516"/>
      <c r="K349" s="613"/>
      <c r="L349" s="616"/>
    </row>
    <row r="350" spans="1:12" customFormat="1" ht="15">
      <c r="A350" s="510">
        <v>342</v>
      </c>
      <c r="B350" s="511" t="s">
        <v>1603</v>
      </c>
      <c r="C350" s="517" t="s">
        <v>2190</v>
      </c>
      <c r="D350" s="517" t="s">
        <v>2307</v>
      </c>
      <c r="E350" s="511" t="s">
        <v>1617</v>
      </c>
      <c r="F350" s="511" t="s">
        <v>2308</v>
      </c>
      <c r="G350" s="610"/>
      <c r="H350" s="512"/>
      <c r="I350" s="518"/>
      <c r="J350" s="516"/>
      <c r="K350" s="613"/>
      <c r="L350" s="616"/>
    </row>
    <row r="351" spans="1:12" customFormat="1" ht="15">
      <c r="A351" s="510">
        <v>343</v>
      </c>
      <c r="B351" s="511" t="s">
        <v>1603</v>
      </c>
      <c r="C351" s="517" t="s">
        <v>2190</v>
      </c>
      <c r="D351" s="517" t="s">
        <v>2206</v>
      </c>
      <c r="E351" s="511" t="s">
        <v>1688</v>
      </c>
      <c r="F351" s="511" t="s">
        <v>2309</v>
      </c>
      <c r="G351" s="610"/>
      <c r="H351" s="512"/>
      <c r="I351" s="518"/>
      <c r="J351" s="516"/>
      <c r="K351" s="613"/>
      <c r="L351" s="616"/>
    </row>
    <row r="352" spans="1:12" customFormat="1" ht="15">
      <c r="A352" s="510">
        <v>344</v>
      </c>
      <c r="B352" s="511" t="s">
        <v>1603</v>
      </c>
      <c r="C352" s="517" t="s">
        <v>2190</v>
      </c>
      <c r="D352" s="517" t="s">
        <v>2194</v>
      </c>
      <c r="E352" s="511" t="s">
        <v>1715</v>
      </c>
      <c r="F352" s="511" t="s">
        <v>2310</v>
      </c>
      <c r="G352" s="610"/>
      <c r="H352" s="512"/>
      <c r="I352" s="518"/>
      <c r="J352" s="516"/>
      <c r="K352" s="613"/>
      <c r="L352" s="616"/>
    </row>
    <row r="353" spans="1:12" customFormat="1" ht="15">
      <c r="A353" s="510">
        <v>345</v>
      </c>
      <c r="B353" s="511" t="s">
        <v>1603</v>
      </c>
      <c r="C353" s="517" t="s">
        <v>2190</v>
      </c>
      <c r="D353" s="517" t="s">
        <v>2219</v>
      </c>
      <c r="E353" s="511" t="s">
        <v>2028</v>
      </c>
      <c r="F353" s="511" t="s">
        <v>2311</v>
      </c>
      <c r="G353" s="610"/>
      <c r="H353" s="512"/>
      <c r="I353" s="518"/>
      <c r="J353" s="516"/>
      <c r="K353" s="613"/>
      <c r="L353" s="616"/>
    </row>
    <row r="354" spans="1:12" customFormat="1" ht="15">
      <c r="A354" s="510">
        <v>346</v>
      </c>
      <c r="B354" s="511" t="s">
        <v>1603</v>
      </c>
      <c r="C354" s="517" t="s">
        <v>2190</v>
      </c>
      <c r="D354" s="517" t="s">
        <v>1902</v>
      </c>
      <c r="E354" s="511" t="s">
        <v>1742</v>
      </c>
      <c r="F354" s="511" t="s">
        <v>2312</v>
      </c>
      <c r="G354" s="610"/>
      <c r="H354" s="512"/>
      <c r="I354" s="518"/>
      <c r="J354" s="516"/>
      <c r="K354" s="613"/>
      <c r="L354" s="616"/>
    </row>
    <row r="355" spans="1:12" customFormat="1" ht="15">
      <c r="A355" s="510">
        <v>347</v>
      </c>
      <c r="B355" s="511" t="s">
        <v>1603</v>
      </c>
      <c r="C355" s="517" t="s">
        <v>2208</v>
      </c>
      <c r="D355" s="517" t="s">
        <v>2313</v>
      </c>
      <c r="E355" s="511" t="s">
        <v>1845</v>
      </c>
      <c r="F355" s="511" t="s">
        <v>2314</v>
      </c>
      <c r="G355" s="610"/>
      <c r="H355" s="512"/>
      <c r="I355" s="518"/>
      <c r="J355" s="516"/>
      <c r="K355" s="613"/>
      <c r="L355" s="616"/>
    </row>
    <row r="356" spans="1:12" customFormat="1" ht="15">
      <c r="A356" s="510">
        <v>348</v>
      </c>
      <c r="B356" s="511" t="s">
        <v>1603</v>
      </c>
      <c r="C356" s="517" t="s">
        <v>2208</v>
      </c>
      <c r="D356" s="517" t="s">
        <v>2214</v>
      </c>
      <c r="E356" s="511" t="s">
        <v>1683</v>
      </c>
      <c r="F356" s="511" t="s">
        <v>2315</v>
      </c>
      <c r="G356" s="610"/>
      <c r="H356" s="512"/>
      <c r="I356" s="518"/>
      <c r="J356" s="516"/>
      <c r="K356" s="613"/>
      <c r="L356" s="616"/>
    </row>
    <row r="357" spans="1:12" customFormat="1" ht="15">
      <c r="A357" s="510">
        <v>349</v>
      </c>
      <c r="B357" s="511" t="s">
        <v>1603</v>
      </c>
      <c r="C357" s="517" t="s">
        <v>2190</v>
      </c>
      <c r="D357" s="517" t="s">
        <v>2316</v>
      </c>
      <c r="E357" s="511" t="s">
        <v>1693</v>
      </c>
      <c r="F357" s="511" t="s">
        <v>2317</v>
      </c>
      <c r="G357" s="610"/>
      <c r="H357" s="512"/>
      <c r="I357" s="518"/>
      <c r="J357" s="516"/>
      <c r="K357" s="613"/>
      <c r="L357" s="616"/>
    </row>
    <row r="358" spans="1:12" customFormat="1" ht="15">
      <c r="A358" s="510">
        <v>350</v>
      </c>
      <c r="B358" s="511" t="s">
        <v>1603</v>
      </c>
      <c r="C358" s="517" t="s">
        <v>2190</v>
      </c>
      <c r="D358" s="517" t="s">
        <v>2270</v>
      </c>
      <c r="E358" s="511" t="s">
        <v>2028</v>
      </c>
      <c r="F358" s="511" t="s">
        <v>2318</v>
      </c>
      <c r="G358" s="610"/>
      <c r="H358" s="512"/>
      <c r="I358" s="518"/>
      <c r="J358" s="516"/>
      <c r="K358" s="613"/>
      <c r="L358" s="616"/>
    </row>
    <row r="359" spans="1:12" customFormat="1" ht="15">
      <c r="A359" s="510">
        <v>351</v>
      </c>
      <c r="B359" s="511" t="s">
        <v>1603</v>
      </c>
      <c r="C359" s="517" t="s">
        <v>2190</v>
      </c>
      <c r="D359" s="517" t="s">
        <v>2065</v>
      </c>
      <c r="E359" s="511" t="s">
        <v>2000</v>
      </c>
      <c r="F359" s="511" t="s">
        <v>2319</v>
      </c>
      <c r="G359" s="610"/>
      <c r="H359" s="512"/>
      <c r="I359" s="518"/>
      <c r="J359" s="516"/>
      <c r="K359" s="613"/>
      <c r="L359" s="616"/>
    </row>
    <row r="360" spans="1:12" customFormat="1" ht="15">
      <c r="A360" s="510">
        <v>352</v>
      </c>
      <c r="B360" s="511" t="s">
        <v>1603</v>
      </c>
      <c r="C360" s="517" t="s">
        <v>2190</v>
      </c>
      <c r="D360" s="517" t="s">
        <v>2263</v>
      </c>
      <c r="E360" s="511" t="s">
        <v>1973</v>
      </c>
      <c r="F360" s="511" t="s">
        <v>2320</v>
      </c>
      <c r="G360" s="610"/>
      <c r="H360" s="512"/>
      <c r="I360" s="518"/>
      <c r="J360" s="516"/>
      <c r="K360" s="613"/>
      <c r="L360" s="616"/>
    </row>
    <row r="361" spans="1:12" customFormat="1" ht="15">
      <c r="A361" s="510">
        <v>353</v>
      </c>
      <c r="B361" s="511" t="s">
        <v>1603</v>
      </c>
      <c r="C361" s="517" t="s">
        <v>2190</v>
      </c>
      <c r="D361" s="517" t="s">
        <v>2321</v>
      </c>
      <c r="E361" s="511" t="s">
        <v>1693</v>
      </c>
      <c r="F361" s="511" t="s">
        <v>2322</v>
      </c>
      <c r="G361" s="610"/>
      <c r="H361" s="512"/>
      <c r="I361" s="518"/>
      <c r="J361" s="516"/>
      <c r="K361" s="613"/>
      <c r="L361" s="616"/>
    </row>
    <row r="362" spans="1:12" customFormat="1" ht="15">
      <c r="A362" s="510">
        <v>354</v>
      </c>
      <c r="B362" s="511" t="s">
        <v>1603</v>
      </c>
      <c r="C362" s="517" t="s">
        <v>2199</v>
      </c>
      <c r="D362" s="517" t="s">
        <v>2202</v>
      </c>
      <c r="E362" s="511" t="s">
        <v>1617</v>
      </c>
      <c r="F362" s="511" t="s">
        <v>2323</v>
      </c>
      <c r="G362" s="610"/>
      <c r="H362" s="512"/>
      <c r="I362" s="518"/>
      <c r="J362" s="516"/>
      <c r="K362" s="613"/>
      <c r="L362" s="616"/>
    </row>
    <row r="363" spans="1:12" customFormat="1" ht="15">
      <c r="A363" s="510">
        <v>355</v>
      </c>
      <c r="B363" s="511" t="s">
        <v>1603</v>
      </c>
      <c r="C363" s="517" t="s">
        <v>2190</v>
      </c>
      <c r="D363" s="517" t="s">
        <v>2219</v>
      </c>
      <c r="E363" s="511" t="s">
        <v>1688</v>
      </c>
      <c r="F363" s="511" t="s">
        <v>2324</v>
      </c>
      <c r="G363" s="610"/>
      <c r="H363" s="512"/>
      <c r="I363" s="518"/>
      <c r="J363" s="516"/>
      <c r="K363" s="613"/>
      <c r="L363" s="616"/>
    </row>
    <row r="364" spans="1:12" customFormat="1" ht="15">
      <c r="A364" s="510">
        <v>356</v>
      </c>
      <c r="B364" s="511" t="s">
        <v>1603</v>
      </c>
      <c r="C364" s="517" t="s">
        <v>2325</v>
      </c>
      <c r="D364" s="517" t="s">
        <v>2326</v>
      </c>
      <c r="E364" s="511">
        <v>1990</v>
      </c>
      <c r="F364" s="511" t="s">
        <v>2327</v>
      </c>
      <c r="G364" s="610"/>
      <c r="H364" s="512"/>
      <c r="I364" s="518"/>
      <c r="J364" s="516"/>
      <c r="K364" s="613"/>
      <c r="L364" s="616"/>
    </row>
    <row r="365" spans="1:12" customFormat="1" ht="15">
      <c r="A365" s="510">
        <v>357</v>
      </c>
      <c r="B365" s="511" t="s">
        <v>1603</v>
      </c>
      <c r="C365" s="517" t="s">
        <v>2325</v>
      </c>
      <c r="D365" s="517" t="s">
        <v>2328</v>
      </c>
      <c r="E365" s="511">
        <v>1979</v>
      </c>
      <c r="F365" s="511" t="s">
        <v>2329</v>
      </c>
      <c r="G365" s="610"/>
      <c r="H365" s="512"/>
      <c r="I365" s="518"/>
      <c r="J365" s="516"/>
      <c r="K365" s="613"/>
      <c r="L365" s="616"/>
    </row>
    <row r="366" spans="1:12" customFormat="1" ht="15">
      <c r="A366" s="510">
        <v>358</v>
      </c>
      <c r="B366" s="511" t="s">
        <v>1603</v>
      </c>
      <c r="C366" s="517" t="s">
        <v>2190</v>
      </c>
      <c r="D366" s="517" t="s">
        <v>2249</v>
      </c>
      <c r="E366" s="511" t="s">
        <v>1693</v>
      </c>
      <c r="F366" s="511" t="s">
        <v>2330</v>
      </c>
      <c r="G366" s="610"/>
      <c r="H366" s="512"/>
      <c r="I366" s="518"/>
      <c r="J366" s="516"/>
      <c r="K366" s="613"/>
      <c r="L366" s="616"/>
    </row>
    <row r="367" spans="1:12" customFormat="1" ht="15">
      <c r="A367" s="510">
        <v>359</v>
      </c>
      <c r="B367" s="511" t="s">
        <v>1603</v>
      </c>
      <c r="C367" s="517" t="s">
        <v>2190</v>
      </c>
      <c r="D367" s="517" t="s">
        <v>2217</v>
      </c>
      <c r="E367" s="511" t="s">
        <v>1731</v>
      </c>
      <c r="F367" s="511" t="s">
        <v>2331</v>
      </c>
      <c r="G367" s="610"/>
      <c r="H367" s="512"/>
      <c r="I367" s="518"/>
      <c r="J367" s="516"/>
      <c r="K367" s="613"/>
      <c r="L367" s="616"/>
    </row>
    <row r="368" spans="1:12" customFormat="1" ht="15">
      <c r="A368" s="510">
        <v>360</v>
      </c>
      <c r="B368" s="511" t="s">
        <v>1603</v>
      </c>
      <c r="C368" s="517" t="s">
        <v>2190</v>
      </c>
      <c r="D368" s="517" t="s">
        <v>1681</v>
      </c>
      <c r="E368" s="511" t="s">
        <v>1754</v>
      </c>
      <c r="F368" s="511" t="s">
        <v>2332</v>
      </c>
      <c r="G368" s="610"/>
      <c r="H368" s="512"/>
      <c r="I368" s="518"/>
      <c r="J368" s="516"/>
      <c r="K368" s="613"/>
      <c r="L368" s="616"/>
    </row>
    <row r="369" spans="1:12" customFormat="1" ht="15">
      <c r="A369" s="510">
        <v>361</v>
      </c>
      <c r="B369" s="511" t="s">
        <v>1603</v>
      </c>
      <c r="C369" s="517" t="s">
        <v>2190</v>
      </c>
      <c r="D369" s="517" t="s">
        <v>1833</v>
      </c>
      <c r="E369" s="511" t="s">
        <v>1617</v>
      </c>
      <c r="F369" s="511" t="s">
        <v>2333</v>
      </c>
      <c r="G369" s="610"/>
      <c r="H369" s="512"/>
      <c r="I369" s="518"/>
      <c r="J369" s="516"/>
      <c r="K369" s="613"/>
      <c r="L369" s="616"/>
    </row>
    <row r="370" spans="1:12" customFormat="1" ht="15">
      <c r="A370" s="510">
        <v>362</v>
      </c>
      <c r="B370" s="511" t="s">
        <v>1603</v>
      </c>
      <c r="C370" s="517" t="s">
        <v>2190</v>
      </c>
      <c r="D370" s="517" t="s">
        <v>1833</v>
      </c>
      <c r="E370" s="511" t="s">
        <v>1688</v>
      </c>
      <c r="F370" s="511" t="s">
        <v>2334</v>
      </c>
      <c r="G370" s="610"/>
      <c r="H370" s="512"/>
      <c r="I370" s="518"/>
      <c r="J370" s="516"/>
      <c r="K370" s="613"/>
      <c r="L370" s="616"/>
    </row>
    <row r="371" spans="1:12" customFormat="1" ht="15">
      <c r="A371" s="510">
        <v>363</v>
      </c>
      <c r="B371" s="511" t="s">
        <v>1603</v>
      </c>
      <c r="C371" s="517" t="s">
        <v>1794</v>
      </c>
      <c r="D371" s="517" t="s">
        <v>2335</v>
      </c>
      <c r="E371" s="511">
        <v>2006</v>
      </c>
      <c r="F371" s="511" t="s">
        <v>2336</v>
      </c>
      <c r="G371" s="610"/>
      <c r="H371" s="512"/>
      <c r="I371" s="518"/>
      <c r="J371" s="516"/>
      <c r="K371" s="613"/>
      <c r="L371" s="616"/>
    </row>
    <row r="372" spans="1:12" customFormat="1" ht="15">
      <c r="A372" s="510">
        <v>364</v>
      </c>
      <c r="B372" s="511" t="s">
        <v>1603</v>
      </c>
      <c r="C372" s="517" t="s">
        <v>2190</v>
      </c>
      <c r="D372" s="517" t="s">
        <v>2337</v>
      </c>
      <c r="E372" s="511" t="s">
        <v>1829</v>
      </c>
      <c r="F372" s="511" t="s">
        <v>2338</v>
      </c>
      <c r="G372" s="610"/>
      <c r="H372" s="512"/>
      <c r="I372" s="518"/>
      <c r="J372" s="516"/>
      <c r="K372" s="613"/>
      <c r="L372" s="616"/>
    </row>
    <row r="373" spans="1:12" customFormat="1" ht="15">
      <c r="A373" s="510">
        <v>365</v>
      </c>
      <c r="B373" s="511" t="s">
        <v>1603</v>
      </c>
      <c r="C373" s="517" t="s">
        <v>2190</v>
      </c>
      <c r="D373" s="517" t="s">
        <v>2301</v>
      </c>
      <c r="E373" s="511" t="s">
        <v>1683</v>
      </c>
      <c r="F373" s="511" t="s">
        <v>2339</v>
      </c>
      <c r="G373" s="610"/>
      <c r="H373" s="512"/>
      <c r="I373" s="518"/>
      <c r="J373" s="516"/>
      <c r="K373" s="613"/>
      <c r="L373" s="616"/>
    </row>
    <row r="374" spans="1:12" customFormat="1" ht="15">
      <c r="A374" s="510">
        <v>366</v>
      </c>
      <c r="B374" s="511" t="s">
        <v>1603</v>
      </c>
      <c r="C374" s="517" t="s">
        <v>2190</v>
      </c>
      <c r="D374" s="517" t="s">
        <v>1951</v>
      </c>
      <c r="E374" s="511" t="s">
        <v>1688</v>
      </c>
      <c r="F374" s="511" t="s">
        <v>2340</v>
      </c>
      <c r="G374" s="610"/>
      <c r="H374" s="512"/>
      <c r="I374" s="518"/>
      <c r="J374" s="516"/>
      <c r="K374" s="613"/>
      <c r="L374" s="616"/>
    </row>
    <row r="375" spans="1:12" customFormat="1" ht="15">
      <c r="A375" s="510">
        <v>367</v>
      </c>
      <c r="B375" s="511" t="s">
        <v>1603</v>
      </c>
      <c r="C375" s="517" t="s">
        <v>2208</v>
      </c>
      <c r="D375" s="517" t="s">
        <v>2214</v>
      </c>
      <c r="E375" s="511" t="s">
        <v>1688</v>
      </c>
      <c r="F375" s="511" t="s">
        <v>2341</v>
      </c>
      <c r="G375" s="610"/>
      <c r="H375" s="512"/>
      <c r="I375" s="518"/>
      <c r="J375" s="516"/>
      <c r="K375" s="613"/>
      <c r="L375" s="616"/>
    </row>
    <row r="376" spans="1:12" customFormat="1" ht="15">
      <c r="A376" s="510">
        <v>368</v>
      </c>
      <c r="B376" s="511" t="s">
        <v>1603</v>
      </c>
      <c r="C376" s="517" t="s">
        <v>2190</v>
      </c>
      <c r="D376" s="517" t="s">
        <v>2206</v>
      </c>
      <c r="E376" s="511" t="s">
        <v>2022</v>
      </c>
      <c r="F376" s="511" t="s">
        <v>2342</v>
      </c>
      <c r="G376" s="610"/>
      <c r="H376" s="512"/>
      <c r="I376" s="518"/>
      <c r="J376" s="516"/>
      <c r="K376" s="613"/>
      <c r="L376" s="616"/>
    </row>
    <row r="377" spans="1:12" customFormat="1" ht="15">
      <c r="A377" s="510">
        <v>369</v>
      </c>
      <c r="B377" s="511" t="s">
        <v>1603</v>
      </c>
      <c r="C377" s="517" t="s">
        <v>2190</v>
      </c>
      <c r="D377" s="517" t="s">
        <v>1902</v>
      </c>
      <c r="E377" s="511" t="s">
        <v>1754</v>
      </c>
      <c r="F377" s="511" t="s">
        <v>2343</v>
      </c>
      <c r="G377" s="610"/>
      <c r="H377" s="512"/>
      <c r="I377" s="518"/>
      <c r="J377" s="516"/>
      <c r="K377" s="613"/>
      <c r="L377" s="616"/>
    </row>
    <row r="378" spans="1:12" customFormat="1" ht="15">
      <c r="A378" s="510">
        <v>370</v>
      </c>
      <c r="B378" s="511" t="s">
        <v>1603</v>
      </c>
      <c r="C378" s="517" t="s">
        <v>2190</v>
      </c>
      <c r="D378" s="517" t="s">
        <v>2194</v>
      </c>
      <c r="E378" s="511" t="s">
        <v>2028</v>
      </c>
      <c r="F378" s="511" t="s">
        <v>2344</v>
      </c>
      <c r="G378" s="610"/>
      <c r="H378" s="512"/>
      <c r="I378" s="518"/>
      <c r="J378" s="516"/>
      <c r="K378" s="613"/>
      <c r="L378" s="616"/>
    </row>
    <row r="379" spans="1:12" customFormat="1" ht="15">
      <c r="A379" s="510">
        <v>371</v>
      </c>
      <c r="B379" s="511" t="s">
        <v>1603</v>
      </c>
      <c r="C379" s="517" t="s">
        <v>2208</v>
      </c>
      <c r="D379" s="517" t="s">
        <v>2345</v>
      </c>
      <c r="E379" s="511" t="s">
        <v>1688</v>
      </c>
      <c r="F379" s="511" t="s">
        <v>2346</v>
      </c>
      <c r="G379" s="610"/>
      <c r="H379" s="512"/>
      <c r="I379" s="518"/>
      <c r="J379" s="516"/>
      <c r="K379" s="613"/>
      <c r="L379" s="616"/>
    </row>
    <row r="380" spans="1:12" customFormat="1" ht="15">
      <c r="A380" s="510">
        <v>372</v>
      </c>
      <c r="B380" s="511" t="s">
        <v>1603</v>
      </c>
      <c r="C380" s="517" t="s">
        <v>2347</v>
      </c>
      <c r="D380" s="517" t="s">
        <v>2348</v>
      </c>
      <c r="E380" s="511">
        <v>1986</v>
      </c>
      <c r="F380" s="511" t="s">
        <v>2349</v>
      </c>
      <c r="G380" s="610"/>
      <c r="H380" s="512"/>
      <c r="I380" s="518"/>
      <c r="J380" s="516"/>
      <c r="K380" s="613"/>
      <c r="L380" s="616"/>
    </row>
    <row r="381" spans="1:12" customFormat="1" ht="15">
      <c r="A381" s="510">
        <v>373</v>
      </c>
      <c r="B381" s="511" t="s">
        <v>1603</v>
      </c>
      <c r="C381" s="517" t="s">
        <v>2190</v>
      </c>
      <c r="D381" s="517" t="s">
        <v>2194</v>
      </c>
      <c r="E381" s="511" t="s">
        <v>1617</v>
      </c>
      <c r="F381" s="511" t="s">
        <v>2350</v>
      </c>
      <c r="G381" s="610"/>
      <c r="H381" s="512"/>
      <c r="I381" s="518"/>
      <c r="J381" s="516"/>
      <c r="K381" s="613"/>
      <c r="L381" s="616"/>
    </row>
    <row r="382" spans="1:12" customFormat="1" ht="15">
      <c r="A382" s="510">
        <v>374</v>
      </c>
      <c r="B382" s="511" t="s">
        <v>1603</v>
      </c>
      <c r="C382" s="517" t="s">
        <v>2208</v>
      </c>
      <c r="D382" s="517" t="s">
        <v>2214</v>
      </c>
      <c r="E382" s="511" t="s">
        <v>1715</v>
      </c>
      <c r="F382" s="511" t="s">
        <v>2351</v>
      </c>
      <c r="G382" s="610"/>
      <c r="H382" s="512"/>
      <c r="I382" s="518"/>
      <c r="J382" s="516"/>
      <c r="K382" s="613"/>
      <c r="L382" s="616"/>
    </row>
    <row r="383" spans="1:12" customFormat="1" ht="15">
      <c r="A383" s="510">
        <v>375</v>
      </c>
      <c r="B383" s="511" t="s">
        <v>1603</v>
      </c>
      <c r="C383" s="517" t="s">
        <v>2190</v>
      </c>
      <c r="D383" s="517" t="s">
        <v>2206</v>
      </c>
      <c r="E383" s="511" t="s">
        <v>1620</v>
      </c>
      <c r="F383" s="511" t="s">
        <v>2352</v>
      </c>
      <c r="G383" s="610"/>
      <c r="H383" s="512"/>
      <c r="I383" s="518"/>
      <c r="J383" s="516"/>
      <c r="K383" s="613"/>
      <c r="L383" s="616"/>
    </row>
    <row r="384" spans="1:12" customFormat="1" ht="15">
      <c r="A384" s="510">
        <v>376</v>
      </c>
      <c r="B384" s="511" t="s">
        <v>1603</v>
      </c>
      <c r="C384" s="517" t="s">
        <v>2208</v>
      </c>
      <c r="D384" s="517" t="s">
        <v>2214</v>
      </c>
      <c r="E384" s="511" t="s">
        <v>1617</v>
      </c>
      <c r="F384" s="511" t="s">
        <v>2353</v>
      </c>
      <c r="G384" s="610"/>
      <c r="H384" s="512"/>
      <c r="I384" s="518"/>
      <c r="J384" s="516"/>
      <c r="K384" s="613"/>
      <c r="L384" s="616"/>
    </row>
    <row r="385" spans="1:12" customFormat="1" ht="15">
      <c r="A385" s="510">
        <v>377</v>
      </c>
      <c r="B385" s="511" t="s">
        <v>1603</v>
      </c>
      <c r="C385" s="517" t="s">
        <v>2190</v>
      </c>
      <c r="D385" s="517" t="s">
        <v>1833</v>
      </c>
      <c r="E385" s="511" t="s">
        <v>1617</v>
      </c>
      <c r="F385" s="511" t="s">
        <v>2354</v>
      </c>
      <c r="G385" s="610"/>
      <c r="H385" s="512"/>
      <c r="I385" s="518"/>
      <c r="J385" s="516"/>
      <c r="K385" s="613"/>
      <c r="L385" s="616"/>
    </row>
    <row r="386" spans="1:12" customFormat="1" ht="15">
      <c r="A386" s="510">
        <v>378</v>
      </c>
      <c r="B386" s="511" t="s">
        <v>1603</v>
      </c>
      <c r="C386" s="517" t="s">
        <v>1794</v>
      </c>
      <c r="D386" s="517" t="s">
        <v>2256</v>
      </c>
      <c r="E386" s="511">
        <v>2005</v>
      </c>
      <c r="F386" s="511" t="s">
        <v>2355</v>
      </c>
      <c r="G386" s="610"/>
      <c r="H386" s="512"/>
      <c r="I386" s="518"/>
      <c r="J386" s="516"/>
      <c r="K386" s="613"/>
      <c r="L386" s="616"/>
    </row>
    <row r="387" spans="1:12" customFormat="1" ht="15">
      <c r="A387" s="510">
        <v>379</v>
      </c>
      <c r="B387" s="511" t="s">
        <v>1603</v>
      </c>
      <c r="C387" s="517" t="s">
        <v>2190</v>
      </c>
      <c r="D387" s="517" t="s">
        <v>2356</v>
      </c>
      <c r="E387" s="511" t="s">
        <v>1731</v>
      </c>
      <c r="F387" s="511" t="s">
        <v>2357</v>
      </c>
      <c r="G387" s="610"/>
      <c r="H387" s="512"/>
      <c r="I387" s="518"/>
      <c r="J387" s="516"/>
      <c r="K387" s="613"/>
      <c r="L387" s="616"/>
    </row>
    <row r="388" spans="1:12" customFormat="1" ht="15">
      <c r="A388" s="510">
        <v>380</v>
      </c>
      <c r="B388" s="511" t="s">
        <v>1603</v>
      </c>
      <c r="C388" s="517" t="s">
        <v>2208</v>
      </c>
      <c r="D388" s="517" t="s">
        <v>2214</v>
      </c>
      <c r="E388" s="511" t="s">
        <v>1731</v>
      </c>
      <c r="F388" s="511" t="s">
        <v>2358</v>
      </c>
      <c r="G388" s="610"/>
      <c r="H388" s="512"/>
      <c r="I388" s="518"/>
      <c r="J388" s="516"/>
      <c r="K388" s="613"/>
      <c r="L388" s="616"/>
    </row>
    <row r="389" spans="1:12" customFormat="1" ht="15">
      <c r="A389" s="510">
        <v>381</v>
      </c>
      <c r="B389" s="511" t="s">
        <v>1603</v>
      </c>
      <c r="C389" s="517" t="s">
        <v>2190</v>
      </c>
      <c r="D389" s="517" t="s">
        <v>2206</v>
      </c>
      <c r="E389" s="511" t="s">
        <v>1829</v>
      </c>
      <c r="F389" s="511" t="s">
        <v>2359</v>
      </c>
      <c r="G389" s="610"/>
      <c r="H389" s="512"/>
      <c r="I389" s="518"/>
      <c r="J389" s="516"/>
      <c r="K389" s="613"/>
      <c r="L389" s="616"/>
    </row>
    <row r="390" spans="1:12" customFormat="1" ht="15">
      <c r="A390" s="510">
        <v>382</v>
      </c>
      <c r="B390" s="511" t="s">
        <v>1603</v>
      </c>
      <c r="C390" s="517" t="s">
        <v>2190</v>
      </c>
      <c r="D390" s="517" t="s">
        <v>2360</v>
      </c>
      <c r="E390" s="511" t="s">
        <v>1829</v>
      </c>
      <c r="F390" s="511" t="s">
        <v>2361</v>
      </c>
      <c r="G390" s="610"/>
      <c r="H390" s="512"/>
      <c r="I390" s="518"/>
      <c r="J390" s="516"/>
      <c r="K390" s="613"/>
      <c r="L390" s="616"/>
    </row>
    <row r="391" spans="1:12" customFormat="1" ht="15">
      <c r="A391" s="510">
        <v>383</v>
      </c>
      <c r="B391" s="511" t="s">
        <v>1603</v>
      </c>
      <c r="C391" s="517" t="s">
        <v>2190</v>
      </c>
      <c r="D391" s="517" t="s">
        <v>2301</v>
      </c>
      <c r="E391" s="511" t="s">
        <v>2010</v>
      </c>
      <c r="F391" s="511" t="s">
        <v>2362</v>
      </c>
      <c r="G391" s="610"/>
      <c r="H391" s="512"/>
      <c r="I391" s="518"/>
      <c r="J391" s="516"/>
      <c r="K391" s="613"/>
      <c r="L391" s="616"/>
    </row>
    <row r="392" spans="1:12" customFormat="1" ht="15">
      <c r="A392" s="510">
        <v>384</v>
      </c>
      <c r="B392" s="511" t="s">
        <v>1603</v>
      </c>
      <c r="C392" s="517" t="s">
        <v>2190</v>
      </c>
      <c r="D392" s="517" t="s">
        <v>2219</v>
      </c>
      <c r="E392" s="511" t="s">
        <v>1731</v>
      </c>
      <c r="F392" s="511" t="s">
        <v>2363</v>
      </c>
      <c r="G392" s="610"/>
      <c r="H392" s="512"/>
      <c r="I392" s="518"/>
      <c r="J392" s="516"/>
      <c r="K392" s="613"/>
      <c r="L392" s="616"/>
    </row>
    <row r="393" spans="1:12" customFormat="1" ht="15">
      <c r="A393" s="510">
        <v>385</v>
      </c>
      <c r="B393" s="511" t="s">
        <v>1603</v>
      </c>
      <c r="C393" s="517" t="s">
        <v>2190</v>
      </c>
      <c r="D393" s="517" t="s">
        <v>2360</v>
      </c>
      <c r="E393" s="511" t="s">
        <v>1620</v>
      </c>
      <c r="F393" s="511" t="s">
        <v>2364</v>
      </c>
      <c r="G393" s="611"/>
      <c r="H393" s="512"/>
      <c r="I393" s="518"/>
      <c r="J393" s="516"/>
      <c r="K393" s="614"/>
      <c r="L393" s="617"/>
    </row>
    <row r="394" spans="1:12" customFormat="1" ht="15">
      <c r="A394" s="510">
        <v>386</v>
      </c>
      <c r="B394" s="511" t="s">
        <v>1603</v>
      </c>
      <c r="C394" s="517" t="s">
        <v>1877</v>
      </c>
      <c r="D394" s="517" t="s">
        <v>1675</v>
      </c>
      <c r="E394" s="511" t="s">
        <v>1620</v>
      </c>
      <c r="F394" s="511" t="s">
        <v>2365</v>
      </c>
      <c r="G394" s="519">
        <v>100</v>
      </c>
      <c r="H394" s="512" t="s">
        <v>2366</v>
      </c>
      <c r="I394" s="518" t="s">
        <v>611</v>
      </c>
      <c r="J394" s="516" t="s">
        <v>2367</v>
      </c>
      <c r="K394" s="515"/>
      <c r="L394" s="514"/>
    </row>
    <row r="395" spans="1:12" customFormat="1" ht="15">
      <c r="A395" s="510">
        <v>387</v>
      </c>
      <c r="B395" s="511" t="s">
        <v>1680</v>
      </c>
      <c r="C395" s="517" t="s">
        <v>1877</v>
      </c>
      <c r="D395" s="517" t="s">
        <v>1898</v>
      </c>
      <c r="E395" s="511" t="s">
        <v>1620</v>
      </c>
      <c r="F395" s="511" t="s">
        <v>2368</v>
      </c>
      <c r="G395" s="519">
        <v>100</v>
      </c>
      <c r="H395" s="512" t="s">
        <v>2369</v>
      </c>
      <c r="I395" s="518" t="s">
        <v>2370</v>
      </c>
      <c r="J395" s="516" t="s">
        <v>2371</v>
      </c>
      <c r="K395" s="515"/>
      <c r="L395" s="514"/>
    </row>
    <row r="396" spans="1:12" customFormat="1" ht="15">
      <c r="A396" s="510">
        <v>388</v>
      </c>
      <c r="B396" s="511" t="s">
        <v>1603</v>
      </c>
      <c r="C396" s="517" t="s">
        <v>1610</v>
      </c>
      <c r="D396" s="517" t="s">
        <v>1611</v>
      </c>
      <c r="E396" s="511" t="s">
        <v>1688</v>
      </c>
      <c r="F396" s="511" t="s">
        <v>2372</v>
      </c>
      <c r="G396" s="519">
        <v>100</v>
      </c>
      <c r="H396" s="512"/>
      <c r="I396" s="518"/>
      <c r="J396" s="516"/>
      <c r="K396" s="515"/>
      <c r="L396" s="514" t="s">
        <v>2373</v>
      </c>
    </row>
    <row r="397" spans="1:12" customFormat="1" ht="15">
      <c r="A397" s="510">
        <v>389</v>
      </c>
      <c r="B397" s="511" t="s">
        <v>1603</v>
      </c>
      <c r="C397" s="517" t="s">
        <v>985</v>
      </c>
      <c r="D397" s="517" t="s">
        <v>1719</v>
      </c>
      <c r="E397" s="511" t="s">
        <v>1731</v>
      </c>
      <c r="F397" s="511" t="s">
        <v>2374</v>
      </c>
      <c r="G397" s="519">
        <v>100</v>
      </c>
      <c r="H397" s="512"/>
      <c r="I397" s="518"/>
      <c r="J397" s="516"/>
      <c r="K397" s="515"/>
      <c r="L397" s="514" t="s">
        <v>2375</v>
      </c>
    </row>
    <row r="398" spans="1:12" customFormat="1" ht="15">
      <c r="A398" s="510">
        <v>390</v>
      </c>
      <c r="B398" s="511" t="s">
        <v>1603</v>
      </c>
      <c r="C398" s="517" t="s">
        <v>985</v>
      </c>
      <c r="D398" s="517" t="s">
        <v>2376</v>
      </c>
      <c r="E398" s="511" t="s">
        <v>1715</v>
      </c>
      <c r="F398" s="511" t="s">
        <v>2377</v>
      </c>
      <c r="G398" s="519">
        <v>100</v>
      </c>
      <c r="H398" s="512"/>
      <c r="I398" s="518"/>
      <c r="J398" s="516"/>
      <c r="K398" s="515"/>
      <c r="L398" s="514" t="s">
        <v>2378</v>
      </c>
    </row>
    <row r="399" spans="1:12" customFormat="1" ht="15">
      <c r="A399" s="510">
        <v>391</v>
      </c>
      <c r="B399" s="511" t="s">
        <v>1603</v>
      </c>
      <c r="C399" s="517" t="s">
        <v>985</v>
      </c>
      <c r="D399" s="517" t="s">
        <v>2379</v>
      </c>
      <c r="E399" s="511" t="s">
        <v>1620</v>
      </c>
      <c r="F399" s="511" t="s">
        <v>2380</v>
      </c>
      <c r="G399" s="511">
        <v>162.5</v>
      </c>
      <c r="H399" s="512"/>
      <c r="I399" s="518"/>
      <c r="J399" s="516"/>
      <c r="K399" s="515" t="s">
        <v>2381</v>
      </c>
      <c r="L399" s="514" t="s">
        <v>2382</v>
      </c>
    </row>
    <row r="400" spans="1:12" customFormat="1" ht="30">
      <c r="A400" s="510">
        <v>392</v>
      </c>
      <c r="B400" s="511" t="s">
        <v>1603</v>
      </c>
      <c r="C400" s="517" t="s">
        <v>2383</v>
      </c>
      <c r="D400" s="517" t="s">
        <v>1714</v>
      </c>
      <c r="E400" s="511" t="s">
        <v>1617</v>
      </c>
      <c r="F400" s="511" t="s">
        <v>2384</v>
      </c>
      <c r="G400" s="511">
        <v>162.5</v>
      </c>
      <c r="H400" s="512"/>
      <c r="I400" s="518"/>
      <c r="J400" s="516"/>
      <c r="K400" s="515" t="s">
        <v>2385</v>
      </c>
      <c r="L400" s="514" t="s">
        <v>2386</v>
      </c>
    </row>
    <row r="401" spans="1:12" customFormat="1" ht="15">
      <c r="A401" s="510">
        <v>393</v>
      </c>
      <c r="B401" s="511" t="s">
        <v>1603</v>
      </c>
      <c r="C401" s="517" t="s">
        <v>2387</v>
      </c>
      <c r="D401" s="517" t="s">
        <v>1611</v>
      </c>
      <c r="E401" s="511" t="s">
        <v>1760</v>
      </c>
      <c r="F401" s="511" t="s">
        <v>2388</v>
      </c>
      <c r="G401" s="511">
        <v>187.5</v>
      </c>
      <c r="H401" s="512"/>
      <c r="I401" s="518"/>
      <c r="J401" s="516"/>
      <c r="K401" s="515" t="s">
        <v>2389</v>
      </c>
      <c r="L401" s="514" t="s">
        <v>2390</v>
      </c>
    </row>
    <row r="402" spans="1:12" customFormat="1" ht="15">
      <c r="A402" s="510">
        <v>394</v>
      </c>
      <c r="B402" s="511" t="s">
        <v>1603</v>
      </c>
      <c r="C402" s="517" t="s">
        <v>1877</v>
      </c>
      <c r="D402" s="517" t="s">
        <v>2391</v>
      </c>
      <c r="E402" s="511" t="s">
        <v>2028</v>
      </c>
      <c r="F402" s="511" t="s">
        <v>2392</v>
      </c>
      <c r="G402" s="511">
        <v>187.5</v>
      </c>
      <c r="H402" s="512"/>
      <c r="I402" s="518"/>
      <c r="J402" s="516"/>
      <c r="K402" s="515" t="s">
        <v>2393</v>
      </c>
      <c r="L402" s="514" t="s">
        <v>2394</v>
      </c>
    </row>
    <row r="403" spans="1:12" customFormat="1" ht="15">
      <c r="A403" s="510">
        <v>395</v>
      </c>
      <c r="B403" s="511" t="s">
        <v>1680</v>
      </c>
      <c r="C403" s="517" t="s">
        <v>2395</v>
      </c>
      <c r="D403" s="517" t="s">
        <v>2396</v>
      </c>
      <c r="E403" s="511" t="s">
        <v>1620</v>
      </c>
      <c r="F403" s="511" t="s">
        <v>2397</v>
      </c>
      <c r="G403" s="511">
        <v>187.5</v>
      </c>
      <c r="H403" s="512" t="s">
        <v>2398</v>
      </c>
      <c r="I403" s="518" t="s">
        <v>646</v>
      </c>
      <c r="J403" s="516" t="s">
        <v>2399</v>
      </c>
      <c r="K403" s="515"/>
      <c r="L403" s="514"/>
    </row>
    <row r="404" spans="1:12" customFormat="1" ht="15">
      <c r="A404" s="510">
        <v>396</v>
      </c>
      <c r="B404" s="511" t="s">
        <v>1680</v>
      </c>
      <c r="C404" s="517" t="s">
        <v>2400</v>
      </c>
      <c r="D404" s="517" t="s">
        <v>2401</v>
      </c>
      <c r="E404" s="511" t="s">
        <v>1612</v>
      </c>
      <c r="F404" s="511" t="s">
        <v>2402</v>
      </c>
      <c r="G404" s="511">
        <v>187.5</v>
      </c>
      <c r="H404" s="515" t="s">
        <v>2403</v>
      </c>
      <c r="I404" s="518" t="s">
        <v>2404</v>
      </c>
      <c r="J404" s="516" t="s">
        <v>2405</v>
      </c>
      <c r="K404" s="515"/>
      <c r="L404" s="514"/>
    </row>
    <row r="405" spans="1:12" customFormat="1" ht="15">
      <c r="A405" s="510">
        <v>397</v>
      </c>
      <c r="B405" s="511" t="s">
        <v>1603</v>
      </c>
      <c r="C405" s="517" t="s">
        <v>2126</v>
      </c>
      <c r="D405" s="517" t="s">
        <v>985</v>
      </c>
      <c r="E405" s="511" t="s">
        <v>1617</v>
      </c>
      <c r="F405" s="511" t="s">
        <v>2406</v>
      </c>
      <c r="G405" s="511">
        <v>187.5</v>
      </c>
      <c r="H405" s="512" t="s">
        <v>2407</v>
      </c>
      <c r="I405" s="518" t="s">
        <v>2408</v>
      </c>
      <c r="J405" s="516" t="s">
        <v>2409</v>
      </c>
      <c r="K405" s="515"/>
      <c r="L405" s="514"/>
    </row>
    <row r="406" spans="1:12" customFormat="1" ht="15">
      <c r="A406" s="510">
        <v>398</v>
      </c>
      <c r="B406" s="511" t="s">
        <v>1680</v>
      </c>
      <c r="C406" s="517" t="s">
        <v>2410</v>
      </c>
      <c r="D406" s="517" t="s">
        <v>1596</v>
      </c>
      <c r="E406" s="511" t="s">
        <v>1612</v>
      </c>
      <c r="F406" s="511" t="s">
        <v>2411</v>
      </c>
      <c r="G406" s="511">
        <v>187.5</v>
      </c>
      <c r="H406" s="512" t="s">
        <v>2412</v>
      </c>
      <c r="I406" s="518" t="s">
        <v>1498</v>
      </c>
      <c r="J406" s="516" t="s">
        <v>2413</v>
      </c>
      <c r="K406" s="515"/>
      <c r="L406" s="514"/>
    </row>
    <row r="407" spans="1:12" customFormat="1" ht="15">
      <c r="A407" s="510">
        <v>399</v>
      </c>
      <c r="B407" s="511" t="s">
        <v>1680</v>
      </c>
      <c r="C407" s="517" t="s">
        <v>2414</v>
      </c>
      <c r="D407" s="517" t="s">
        <v>2395</v>
      </c>
      <c r="E407" s="511">
        <v>2003</v>
      </c>
      <c r="F407" s="511" t="s">
        <v>2415</v>
      </c>
      <c r="G407" s="511">
        <v>187.5</v>
      </c>
      <c r="H407" s="512" t="s">
        <v>2416</v>
      </c>
      <c r="I407" s="518" t="s">
        <v>2417</v>
      </c>
      <c r="J407" s="516" t="s">
        <v>2418</v>
      </c>
      <c r="K407" s="515"/>
      <c r="L407" s="514"/>
    </row>
    <row r="408" spans="1:12" customFormat="1" ht="15">
      <c r="A408" s="510">
        <v>400</v>
      </c>
      <c r="B408" s="511" t="s">
        <v>1603</v>
      </c>
      <c r="C408" s="517" t="s">
        <v>985</v>
      </c>
      <c r="D408" s="517" t="s">
        <v>1727</v>
      </c>
      <c r="E408" s="511" t="s">
        <v>1693</v>
      </c>
      <c r="F408" s="511" t="s">
        <v>2419</v>
      </c>
      <c r="G408" s="519">
        <v>25</v>
      </c>
      <c r="H408" s="512" t="s">
        <v>2420</v>
      </c>
      <c r="I408" s="518" t="s">
        <v>2421</v>
      </c>
      <c r="J408" s="516" t="s">
        <v>2422</v>
      </c>
      <c r="K408" s="515"/>
      <c r="L408" s="514"/>
    </row>
    <row r="409" spans="1:12" customFormat="1" ht="15">
      <c r="A409" s="510">
        <v>401</v>
      </c>
      <c r="B409" s="511" t="s">
        <v>1603</v>
      </c>
      <c r="C409" s="517" t="s">
        <v>985</v>
      </c>
      <c r="D409" s="517" t="s">
        <v>1741</v>
      </c>
      <c r="E409" s="511" t="s">
        <v>1847</v>
      </c>
      <c r="F409" s="511" t="s">
        <v>2423</v>
      </c>
      <c r="G409" s="511">
        <v>62.5</v>
      </c>
      <c r="H409" s="512"/>
      <c r="I409" s="518"/>
      <c r="J409" s="516"/>
      <c r="K409" s="515" t="s">
        <v>2424</v>
      </c>
      <c r="L409" s="514" t="s">
        <v>2425</v>
      </c>
    </row>
    <row r="410" spans="1:12" customFormat="1" ht="15">
      <c r="A410" s="510">
        <v>402</v>
      </c>
      <c r="B410" s="511" t="s">
        <v>1603</v>
      </c>
      <c r="C410" s="517" t="s">
        <v>1610</v>
      </c>
      <c r="D410" s="517" t="s">
        <v>1984</v>
      </c>
      <c r="E410" s="511" t="s">
        <v>1620</v>
      </c>
      <c r="F410" s="511" t="s">
        <v>2426</v>
      </c>
      <c r="G410" s="511">
        <v>62.5</v>
      </c>
      <c r="H410" s="512"/>
      <c r="I410" s="518"/>
      <c r="J410" s="516"/>
      <c r="K410" s="515" t="s">
        <v>2427</v>
      </c>
      <c r="L410" s="514" t="s">
        <v>2428</v>
      </c>
    </row>
    <row r="411" spans="1:12" customFormat="1" ht="15">
      <c r="A411" s="510">
        <v>403</v>
      </c>
      <c r="B411" s="511" t="s">
        <v>1603</v>
      </c>
      <c r="C411" s="517" t="s">
        <v>1610</v>
      </c>
      <c r="D411" s="517" t="s">
        <v>2429</v>
      </c>
      <c r="E411" s="511" t="s">
        <v>1845</v>
      </c>
      <c r="F411" s="511" t="s">
        <v>2430</v>
      </c>
      <c r="G411" s="511">
        <v>62.5</v>
      </c>
      <c r="H411" s="512"/>
      <c r="I411" s="518"/>
      <c r="J411" s="516"/>
      <c r="K411" s="515" t="s">
        <v>2431</v>
      </c>
      <c r="L411" s="514" t="s">
        <v>2432</v>
      </c>
    </row>
    <row r="412" spans="1:12" customFormat="1" ht="15">
      <c r="A412" s="510">
        <v>404</v>
      </c>
      <c r="B412" s="511" t="s">
        <v>1603</v>
      </c>
      <c r="C412" s="517" t="s">
        <v>1877</v>
      </c>
      <c r="D412" s="517" t="s">
        <v>2433</v>
      </c>
      <c r="E412" s="511" t="s">
        <v>1693</v>
      </c>
      <c r="F412" s="511" t="s">
        <v>2434</v>
      </c>
      <c r="G412" s="519">
        <v>175</v>
      </c>
      <c r="H412" s="512"/>
      <c r="I412" s="518"/>
      <c r="J412" s="516"/>
      <c r="K412" s="515" t="s">
        <v>2435</v>
      </c>
      <c r="L412" s="514" t="s">
        <v>2436</v>
      </c>
    </row>
    <row r="413" spans="1:12" customFormat="1" ht="15">
      <c r="A413" s="510">
        <v>405</v>
      </c>
      <c r="B413" s="511" t="s">
        <v>1680</v>
      </c>
      <c r="C413" s="517" t="s">
        <v>1877</v>
      </c>
      <c r="D413" s="517" t="s">
        <v>1898</v>
      </c>
      <c r="E413" s="511" t="s">
        <v>1731</v>
      </c>
      <c r="F413" s="511" t="s">
        <v>2437</v>
      </c>
      <c r="G413" s="519">
        <v>175</v>
      </c>
      <c r="H413" s="512" t="s">
        <v>2438</v>
      </c>
      <c r="I413" s="518" t="s">
        <v>2439</v>
      </c>
      <c r="J413" s="516" t="s">
        <v>2440</v>
      </c>
      <c r="K413" s="515"/>
      <c r="L413" s="514"/>
    </row>
    <row r="414" spans="1:12" customFormat="1" ht="15">
      <c r="A414" s="510">
        <v>406</v>
      </c>
      <c r="B414" s="511" t="s">
        <v>1680</v>
      </c>
      <c r="C414" s="517" t="s">
        <v>1877</v>
      </c>
      <c r="D414" s="517" t="s">
        <v>1749</v>
      </c>
      <c r="E414" s="511" t="s">
        <v>1688</v>
      </c>
      <c r="F414" s="511" t="s">
        <v>2441</v>
      </c>
      <c r="G414" s="519">
        <v>175</v>
      </c>
      <c r="H414" s="512" t="s">
        <v>2442</v>
      </c>
      <c r="I414" s="518" t="s">
        <v>1500</v>
      </c>
      <c r="J414" s="516" t="s">
        <v>2443</v>
      </c>
      <c r="K414" s="515"/>
      <c r="L414" s="514"/>
    </row>
    <row r="415" spans="1:12" customFormat="1" ht="30">
      <c r="A415" s="510">
        <v>407</v>
      </c>
      <c r="B415" s="511" t="s">
        <v>1603</v>
      </c>
      <c r="C415" s="517" t="s">
        <v>1877</v>
      </c>
      <c r="D415" s="517" t="s">
        <v>1710</v>
      </c>
      <c r="E415" s="511" t="s">
        <v>1693</v>
      </c>
      <c r="F415" s="511" t="s">
        <v>2444</v>
      </c>
      <c r="G415" s="519">
        <v>175</v>
      </c>
      <c r="H415" s="512"/>
      <c r="I415" s="518"/>
      <c r="J415" s="516"/>
      <c r="K415" s="515" t="s">
        <v>2445</v>
      </c>
      <c r="L415" s="514" t="s">
        <v>2446</v>
      </c>
    </row>
    <row r="416" spans="1:12" customFormat="1" ht="15">
      <c r="A416" s="510">
        <v>408</v>
      </c>
      <c r="B416" s="511" t="s">
        <v>1603</v>
      </c>
      <c r="C416" s="517" t="s">
        <v>1877</v>
      </c>
      <c r="D416" s="517" t="s">
        <v>1675</v>
      </c>
      <c r="E416" s="511">
        <v>2000</v>
      </c>
      <c r="F416" s="511" t="s">
        <v>2447</v>
      </c>
      <c r="G416" s="618">
        <v>1050</v>
      </c>
      <c r="H416" s="512"/>
      <c r="I416" s="518"/>
      <c r="J416" s="516"/>
      <c r="K416" s="612" t="s">
        <v>2448</v>
      </c>
      <c r="L416" s="615" t="s">
        <v>2449</v>
      </c>
    </row>
    <row r="417" spans="1:12" customFormat="1" ht="15">
      <c r="A417" s="510">
        <v>409</v>
      </c>
      <c r="B417" s="511" t="s">
        <v>1603</v>
      </c>
      <c r="C417" s="517" t="s">
        <v>1877</v>
      </c>
      <c r="D417" s="517" t="s">
        <v>1675</v>
      </c>
      <c r="E417" s="511">
        <v>1994</v>
      </c>
      <c r="F417" s="511" t="s">
        <v>2450</v>
      </c>
      <c r="G417" s="610"/>
      <c r="H417" s="512"/>
      <c r="I417" s="518"/>
      <c r="J417" s="516"/>
      <c r="K417" s="613"/>
      <c r="L417" s="616"/>
    </row>
    <row r="418" spans="1:12" customFormat="1" ht="15">
      <c r="A418" s="510">
        <v>410</v>
      </c>
      <c r="B418" s="511" t="s">
        <v>1603</v>
      </c>
      <c r="C418" s="517" t="s">
        <v>1877</v>
      </c>
      <c r="D418" s="517" t="s">
        <v>1692</v>
      </c>
      <c r="E418" s="511">
        <v>1996</v>
      </c>
      <c r="F418" s="511" t="s">
        <v>2451</v>
      </c>
      <c r="G418" s="610"/>
      <c r="H418" s="512"/>
      <c r="I418" s="518"/>
      <c r="J418" s="516"/>
      <c r="K418" s="613"/>
      <c r="L418" s="616"/>
    </row>
    <row r="419" spans="1:12" customFormat="1" ht="15">
      <c r="A419" s="510">
        <v>411</v>
      </c>
      <c r="B419" s="511" t="s">
        <v>1603</v>
      </c>
      <c r="C419" s="517" t="s">
        <v>1877</v>
      </c>
      <c r="D419" s="517" t="s">
        <v>1675</v>
      </c>
      <c r="E419" s="511">
        <v>1993</v>
      </c>
      <c r="F419" s="511" t="s">
        <v>2452</v>
      </c>
      <c r="G419" s="610"/>
      <c r="H419" s="512"/>
      <c r="I419" s="518"/>
      <c r="J419" s="516"/>
      <c r="K419" s="613"/>
      <c r="L419" s="616"/>
    </row>
    <row r="420" spans="1:12" customFormat="1" ht="15">
      <c r="A420" s="510">
        <v>412</v>
      </c>
      <c r="B420" s="511" t="s">
        <v>1603</v>
      </c>
      <c r="C420" s="517" t="s">
        <v>1877</v>
      </c>
      <c r="D420" s="517" t="s">
        <v>2453</v>
      </c>
      <c r="E420" s="511">
        <v>1998</v>
      </c>
      <c r="F420" s="511" t="s">
        <v>2454</v>
      </c>
      <c r="G420" s="610"/>
      <c r="H420" s="512"/>
      <c r="I420" s="518"/>
      <c r="J420" s="516"/>
      <c r="K420" s="613"/>
      <c r="L420" s="616"/>
    </row>
    <row r="421" spans="1:12" customFormat="1" ht="15">
      <c r="A421" s="510">
        <v>413</v>
      </c>
      <c r="B421" s="511" t="s">
        <v>1603</v>
      </c>
      <c r="C421" s="517" t="s">
        <v>1610</v>
      </c>
      <c r="D421" s="517" t="s">
        <v>1804</v>
      </c>
      <c r="E421" s="511">
        <v>2002</v>
      </c>
      <c r="F421" s="511" t="s">
        <v>2455</v>
      </c>
      <c r="G421" s="610"/>
      <c r="H421" s="512"/>
      <c r="I421" s="518"/>
      <c r="J421" s="516"/>
      <c r="K421" s="613"/>
      <c r="L421" s="616"/>
    </row>
    <row r="422" spans="1:12" customFormat="1" ht="15">
      <c r="A422" s="510">
        <v>414</v>
      </c>
      <c r="B422" s="511" t="s">
        <v>1603</v>
      </c>
      <c r="C422" s="517" t="s">
        <v>1877</v>
      </c>
      <c r="D422" s="517" t="s">
        <v>1723</v>
      </c>
      <c r="E422" s="511">
        <v>1997</v>
      </c>
      <c r="F422" s="511" t="s">
        <v>2456</v>
      </c>
      <c r="G422" s="611"/>
      <c r="H422" s="512"/>
      <c r="I422" s="518"/>
      <c r="J422" s="516"/>
      <c r="K422" s="614"/>
      <c r="L422" s="617"/>
    </row>
    <row r="423" spans="1:12" customFormat="1" ht="15">
      <c r="A423" s="510">
        <v>415</v>
      </c>
      <c r="B423" s="511" t="s">
        <v>1603</v>
      </c>
      <c r="C423" s="517" t="s">
        <v>2457</v>
      </c>
      <c r="D423" s="517" t="s">
        <v>2458</v>
      </c>
      <c r="E423" s="511" t="s">
        <v>1617</v>
      </c>
      <c r="F423" s="511" t="s">
        <v>2459</v>
      </c>
      <c r="G423" s="511">
        <v>162.5</v>
      </c>
      <c r="H423" s="512"/>
      <c r="I423" s="518"/>
      <c r="J423" s="516"/>
      <c r="K423" s="515" t="s">
        <v>2460</v>
      </c>
      <c r="L423" s="514" t="s">
        <v>2461</v>
      </c>
    </row>
    <row r="424" spans="1:12" customFormat="1" ht="15">
      <c r="A424" s="510">
        <v>416</v>
      </c>
      <c r="B424" s="511" t="s">
        <v>1603</v>
      </c>
      <c r="C424" s="517" t="s">
        <v>1610</v>
      </c>
      <c r="D424" s="517" t="s">
        <v>2462</v>
      </c>
      <c r="E424" s="511" t="s">
        <v>1810</v>
      </c>
      <c r="F424" s="511" t="s">
        <v>2463</v>
      </c>
      <c r="G424" s="511">
        <v>162.5</v>
      </c>
      <c r="H424" s="515" t="s">
        <v>2464</v>
      </c>
      <c r="I424" s="518" t="s">
        <v>2465</v>
      </c>
      <c r="J424" s="516" t="s">
        <v>2466</v>
      </c>
      <c r="K424" s="515"/>
      <c r="L424" s="514"/>
    </row>
    <row r="425" spans="1:12" customFormat="1" ht="15">
      <c r="A425" s="510">
        <v>417</v>
      </c>
      <c r="B425" s="511" t="s">
        <v>1603</v>
      </c>
      <c r="C425" s="517" t="s">
        <v>2467</v>
      </c>
      <c r="D425" s="517" t="s">
        <v>1611</v>
      </c>
      <c r="E425" s="511" t="s">
        <v>1612</v>
      </c>
      <c r="F425" s="511" t="s">
        <v>2468</v>
      </c>
      <c r="G425" s="511">
        <v>162.5</v>
      </c>
      <c r="H425" s="512" t="s">
        <v>2469</v>
      </c>
      <c r="I425" s="518" t="s">
        <v>2470</v>
      </c>
      <c r="J425" s="516" t="s">
        <v>2471</v>
      </c>
      <c r="K425" s="515"/>
      <c r="L425" s="514"/>
    </row>
    <row r="426" spans="1:12" customFormat="1" ht="15">
      <c r="A426" s="510">
        <v>418</v>
      </c>
      <c r="B426" s="511" t="s">
        <v>1603</v>
      </c>
      <c r="C426" s="517" t="s">
        <v>985</v>
      </c>
      <c r="D426" s="517" t="s">
        <v>1675</v>
      </c>
      <c r="E426" s="511" t="s">
        <v>1715</v>
      </c>
      <c r="F426" s="511" t="s">
        <v>2472</v>
      </c>
      <c r="G426" s="511">
        <v>162.5</v>
      </c>
      <c r="H426" s="512" t="s">
        <v>2473</v>
      </c>
      <c r="I426" s="518" t="s">
        <v>2474</v>
      </c>
      <c r="J426" s="516" t="s">
        <v>2475</v>
      </c>
      <c r="K426" s="515"/>
      <c r="L426" s="514"/>
    </row>
    <row r="427" spans="1:12" customFormat="1" ht="15">
      <c r="A427" s="510">
        <v>419</v>
      </c>
      <c r="B427" s="511" t="s">
        <v>1603</v>
      </c>
      <c r="C427" s="517" t="s">
        <v>985</v>
      </c>
      <c r="D427" s="517" t="s">
        <v>1675</v>
      </c>
      <c r="E427" s="511">
        <v>1996</v>
      </c>
      <c r="F427" s="511" t="s">
        <v>2476</v>
      </c>
      <c r="G427" s="511">
        <v>162.5</v>
      </c>
      <c r="H427" s="512"/>
      <c r="I427" s="518"/>
      <c r="J427" s="516"/>
      <c r="K427" s="515" t="s">
        <v>2477</v>
      </c>
      <c r="L427" s="516" t="s">
        <v>2478</v>
      </c>
    </row>
    <row r="428" spans="1:12" customFormat="1" ht="15">
      <c r="A428" s="510">
        <v>420</v>
      </c>
      <c r="B428" s="511" t="s">
        <v>1603</v>
      </c>
      <c r="C428" s="517" t="s">
        <v>2479</v>
      </c>
      <c r="D428" s="517" t="s">
        <v>1858</v>
      </c>
      <c r="E428" s="511" t="s">
        <v>1617</v>
      </c>
      <c r="F428" s="511" t="s">
        <v>2480</v>
      </c>
      <c r="G428" s="519">
        <v>225</v>
      </c>
      <c r="H428" s="512"/>
      <c r="I428" s="518"/>
      <c r="J428" s="516"/>
      <c r="K428" s="515" t="s">
        <v>2481</v>
      </c>
      <c r="L428" s="514" t="s">
        <v>2482</v>
      </c>
    </row>
    <row r="429" spans="1:12" customFormat="1" ht="15">
      <c r="A429" s="510">
        <v>421</v>
      </c>
      <c r="B429" s="511" t="s">
        <v>1603</v>
      </c>
      <c r="C429" s="517" t="s">
        <v>2479</v>
      </c>
      <c r="D429" s="517" t="s">
        <v>1858</v>
      </c>
      <c r="E429" s="511" t="s">
        <v>1731</v>
      </c>
      <c r="F429" s="511" t="s">
        <v>2483</v>
      </c>
      <c r="G429" s="519">
        <v>225</v>
      </c>
      <c r="H429" s="512" t="s">
        <v>2484</v>
      </c>
      <c r="I429" s="518" t="s">
        <v>2485</v>
      </c>
      <c r="J429" s="516" t="s">
        <v>2486</v>
      </c>
      <c r="K429" s="515"/>
      <c r="L429" s="514"/>
    </row>
    <row r="430" spans="1:12" customFormat="1" ht="30">
      <c r="A430" s="510">
        <v>422</v>
      </c>
      <c r="B430" s="511" t="s">
        <v>1603</v>
      </c>
      <c r="C430" s="517" t="s">
        <v>2487</v>
      </c>
      <c r="D430" s="517" t="s">
        <v>1858</v>
      </c>
      <c r="E430" s="511" t="s">
        <v>1845</v>
      </c>
      <c r="F430" s="511" t="s">
        <v>2488</v>
      </c>
      <c r="G430" s="511">
        <v>312.5</v>
      </c>
      <c r="H430" s="512"/>
      <c r="I430" s="518"/>
      <c r="J430" s="516"/>
      <c r="K430" s="515">
        <v>49001006641</v>
      </c>
      <c r="L430" s="514" t="s">
        <v>2489</v>
      </c>
    </row>
    <row r="431" spans="1:12" customFormat="1" ht="15">
      <c r="A431" s="510">
        <v>423</v>
      </c>
      <c r="B431" s="511" t="s">
        <v>1603</v>
      </c>
      <c r="C431" s="517" t="s">
        <v>2479</v>
      </c>
      <c r="D431" s="517" t="s">
        <v>1858</v>
      </c>
      <c r="E431" s="511" t="s">
        <v>1617</v>
      </c>
      <c r="F431" s="511" t="s">
        <v>2490</v>
      </c>
      <c r="G431" s="511">
        <v>187.5</v>
      </c>
      <c r="H431" s="512"/>
      <c r="I431" s="518"/>
      <c r="J431" s="516"/>
      <c r="K431" s="515">
        <v>49001000006</v>
      </c>
      <c r="L431" s="516" t="s">
        <v>2491</v>
      </c>
    </row>
    <row r="432" spans="1:12" customFormat="1" ht="15">
      <c r="A432" s="510">
        <v>424</v>
      </c>
      <c r="B432" s="511" t="s">
        <v>1603</v>
      </c>
      <c r="C432" s="517" t="s">
        <v>2479</v>
      </c>
      <c r="D432" s="517" t="s">
        <v>1753</v>
      </c>
      <c r="E432" s="511" t="s">
        <v>1688</v>
      </c>
      <c r="F432" s="511" t="s">
        <v>2492</v>
      </c>
      <c r="G432" s="511">
        <v>187.5</v>
      </c>
      <c r="H432" s="512">
        <v>49001000717</v>
      </c>
      <c r="I432" s="518" t="s">
        <v>2493</v>
      </c>
      <c r="J432" s="516" t="s">
        <v>2494</v>
      </c>
      <c r="K432" s="515"/>
      <c r="L432" s="514"/>
    </row>
    <row r="433" spans="1:12" customFormat="1" ht="15">
      <c r="A433" s="510">
        <v>425</v>
      </c>
      <c r="B433" s="511" t="s">
        <v>1603</v>
      </c>
      <c r="C433" s="517" t="s">
        <v>1610</v>
      </c>
      <c r="D433" s="517" t="s">
        <v>2495</v>
      </c>
      <c r="E433" s="511" t="s">
        <v>1617</v>
      </c>
      <c r="F433" s="511" t="s">
        <v>2496</v>
      </c>
      <c r="G433" s="519">
        <v>150</v>
      </c>
      <c r="H433" s="512"/>
      <c r="I433" s="518"/>
      <c r="J433" s="516"/>
      <c r="K433" s="515" t="s">
        <v>2497</v>
      </c>
      <c r="L433" s="514" t="s">
        <v>2498</v>
      </c>
    </row>
    <row r="434" spans="1:12" customFormat="1" ht="30">
      <c r="A434" s="510">
        <v>426</v>
      </c>
      <c r="B434" s="511" t="s">
        <v>1603</v>
      </c>
      <c r="C434" s="517" t="s">
        <v>1610</v>
      </c>
      <c r="D434" s="517">
        <v>412</v>
      </c>
      <c r="E434" s="511">
        <v>1999</v>
      </c>
      <c r="F434" s="511" t="s">
        <v>2499</v>
      </c>
      <c r="G434" s="519">
        <v>150</v>
      </c>
      <c r="H434" s="512"/>
      <c r="I434" s="518"/>
      <c r="J434" s="516"/>
      <c r="K434" s="515" t="s">
        <v>2500</v>
      </c>
      <c r="L434" s="514" t="s">
        <v>2501</v>
      </c>
    </row>
    <row r="435" spans="1:12" customFormat="1" ht="15">
      <c r="A435" s="510">
        <v>427</v>
      </c>
      <c r="B435" s="511" t="s">
        <v>1603</v>
      </c>
      <c r="C435" s="517" t="s">
        <v>1610</v>
      </c>
      <c r="D435" s="517" t="s">
        <v>2495</v>
      </c>
      <c r="E435" s="511" t="s">
        <v>1693</v>
      </c>
      <c r="F435" s="511" t="s">
        <v>2502</v>
      </c>
      <c r="G435" s="519">
        <v>150</v>
      </c>
      <c r="H435" s="512"/>
      <c r="I435" s="518"/>
      <c r="J435" s="516"/>
      <c r="K435" s="515" t="s">
        <v>2503</v>
      </c>
      <c r="L435" s="514" t="s">
        <v>2504</v>
      </c>
    </row>
    <row r="436" spans="1:12" customFormat="1" ht="15">
      <c r="A436" s="510">
        <v>428</v>
      </c>
      <c r="B436" s="511" t="s">
        <v>1603</v>
      </c>
      <c r="C436" s="517" t="s">
        <v>1610</v>
      </c>
      <c r="D436" s="517" t="s">
        <v>2505</v>
      </c>
      <c r="E436" s="511" t="s">
        <v>1688</v>
      </c>
      <c r="F436" s="511" t="s">
        <v>2506</v>
      </c>
      <c r="G436" s="519">
        <v>250</v>
      </c>
      <c r="H436" s="515" t="s">
        <v>2507</v>
      </c>
      <c r="I436" s="518" t="s">
        <v>762</v>
      </c>
      <c r="J436" s="516" t="s">
        <v>698</v>
      </c>
      <c r="K436" s="515"/>
      <c r="L436" s="514"/>
    </row>
    <row r="437" spans="1:12" customFormat="1" ht="15">
      <c r="A437" s="510">
        <v>429</v>
      </c>
      <c r="B437" s="511" t="s">
        <v>1603</v>
      </c>
      <c r="C437" s="517" t="s">
        <v>1610</v>
      </c>
      <c r="D437" s="517" t="s">
        <v>1844</v>
      </c>
      <c r="E437" s="511" t="s">
        <v>1829</v>
      </c>
      <c r="F437" s="511" t="s">
        <v>2508</v>
      </c>
      <c r="G437" s="519">
        <v>250</v>
      </c>
      <c r="H437" s="512"/>
      <c r="I437" s="518"/>
      <c r="J437" s="516"/>
      <c r="K437" s="515" t="s">
        <v>2509</v>
      </c>
      <c r="L437" s="514" t="s">
        <v>2510</v>
      </c>
    </row>
    <row r="438" spans="1:12" customFormat="1" ht="15">
      <c r="A438" s="510">
        <v>430</v>
      </c>
      <c r="B438" s="511" t="s">
        <v>1603</v>
      </c>
      <c r="C438" s="517" t="s">
        <v>1872</v>
      </c>
      <c r="D438" s="517" t="s">
        <v>2511</v>
      </c>
      <c r="E438" s="511" t="s">
        <v>1795</v>
      </c>
      <c r="F438" s="511" t="s">
        <v>2512</v>
      </c>
      <c r="G438" s="511">
        <v>187.5</v>
      </c>
      <c r="H438" s="512" t="s">
        <v>2513</v>
      </c>
      <c r="I438" s="518" t="s">
        <v>2514</v>
      </c>
      <c r="J438" s="516" t="s">
        <v>2515</v>
      </c>
      <c r="K438" s="515"/>
      <c r="L438" s="514"/>
    </row>
    <row r="439" spans="1:12" customFormat="1" ht="15">
      <c r="A439" s="510">
        <v>431</v>
      </c>
      <c r="B439" s="511" t="s">
        <v>1603</v>
      </c>
      <c r="C439" s="517" t="s">
        <v>1610</v>
      </c>
      <c r="D439" s="517" t="s">
        <v>1783</v>
      </c>
      <c r="E439" s="511" t="s">
        <v>1693</v>
      </c>
      <c r="F439" s="511" t="s">
        <v>2516</v>
      </c>
      <c r="G439" s="519">
        <v>250</v>
      </c>
      <c r="H439" s="515" t="s">
        <v>2517</v>
      </c>
      <c r="I439" s="518" t="s">
        <v>1500</v>
      </c>
      <c r="J439" s="516" t="s">
        <v>2518</v>
      </c>
      <c r="K439" s="515"/>
      <c r="L439" s="514"/>
    </row>
    <row r="440" spans="1:12" customFormat="1" ht="15">
      <c r="A440" s="510">
        <v>432</v>
      </c>
      <c r="B440" s="511" t="s">
        <v>1603</v>
      </c>
      <c r="C440" s="517" t="s">
        <v>2519</v>
      </c>
      <c r="D440" s="517" t="s">
        <v>2520</v>
      </c>
      <c r="E440" s="511" t="s">
        <v>1968</v>
      </c>
      <c r="F440" s="511" t="s">
        <v>2521</v>
      </c>
      <c r="G440" s="609">
        <v>860</v>
      </c>
      <c r="H440" s="512"/>
      <c r="I440" s="518"/>
      <c r="J440" s="516"/>
      <c r="K440" s="612" t="s">
        <v>2522</v>
      </c>
      <c r="L440" s="615" t="s">
        <v>2523</v>
      </c>
    </row>
    <row r="441" spans="1:12" customFormat="1" ht="15">
      <c r="A441" s="510">
        <v>433</v>
      </c>
      <c r="B441" s="511" t="s">
        <v>1603</v>
      </c>
      <c r="C441" s="517" t="s">
        <v>2519</v>
      </c>
      <c r="D441" s="517" t="s">
        <v>1758</v>
      </c>
      <c r="E441" s="511" t="s">
        <v>1612</v>
      </c>
      <c r="F441" s="511" t="s">
        <v>2524</v>
      </c>
      <c r="G441" s="610"/>
      <c r="H441" s="512"/>
      <c r="I441" s="518"/>
      <c r="J441" s="516"/>
      <c r="K441" s="613"/>
      <c r="L441" s="616"/>
    </row>
    <row r="442" spans="1:12" customFormat="1" ht="15">
      <c r="A442" s="510">
        <v>434</v>
      </c>
      <c r="B442" s="511" t="s">
        <v>1603</v>
      </c>
      <c r="C442" s="517" t="s">
        <v>2519</v>
      </c>
      <c r="D442" s="517" t="s">
        <v>1758</v>
      </c>
      <c r="E442" s="511" t="s">
        <v>1612</v>
      </c>
      <c r="F442" s="511" t="s">
        <v>2525</v>
      </c>
      <c r="G442" s="610"/>
      <c r="H442" s="512"/>
      <c r="I442" s="518"/>
      <c r="J442" s="516"/>
      <c r="K442" s="613"/>
      <c r="L442" s="616"/>
    </row>
    <row r="443" spans="1:12" customFormat="1" ht="15">
      <c r="A443" s="510">
        <v>435</v>
      </c>
      <c r="B443" s="511" t="s">
        <v>1603</v>
      </c>
      <c r="C443" s="517" t="s">
        <v>2519</v>
      </c>
      <c r="D443" s="517" t="s">
        <v>1758</v>
      </c>
      <c r="E443" s="511" t="s">
        <v>1612</v>
      </c>
      <c r="F443" s="511" t="s">
        <v>2526</v>
      </c>
      <c r="G443" s="610"/>
      <c r="H443" s="512"/>
      <c r="I443" s="518"/>
      <c r="J443" s="516"/>
      <c r="K443" s="613"/>
      <c r="L443" s="616"/>
    </row>
    <row r="444" spans="1:12" customFormat="1" ht="15">
      <c r="A444" s="510">
        <v>436</v>
      </c>
      <c r="B444" s="511" t="s">
        <v>1603</v>
      </c>
      <c r="C444" s="517" t="s">
        <v>2519</v>
      </c>
      <c r="D444" s="517" t="s">
        <v>1758</v>
      </c>
      <c r="E444" s="511" t="s">
        <v>1612</v>
      </c>
      <c r="F444" s="511" t="s">
        <v>2527</v>
      </c>
      <c r="G444" s="611"/>
      <c r="H444" s="512"/>
      <c r="I444" s="518"/>
      <c r="J444" s="516"/>
      <c r="K444" s="614"/>
      <c r="L444" s="617"/>
    </row>
    <row r="445" spans="1:12" customFormat="1" ht="15">
      <c r="A445" s="510">
        <v>437</v>
      </c>
      <c r="B445" s="511" t="s">
        <v>1603</v>
      </c>
      <c r="C445" s="517" t="s">
        <v>1610</v>
      </c>
      <c r="D445" s="517" t="s">
        <v>1616</v>
      </c>
      <c r="E445" s="511" t="s">
        <v>1617</v>
      </c>
      <c r="F445" s="511" t="s">
        <v>1618</v>
      </c>
      <c r="G445" s="513">
        <v>480</v>
      </c>
      <c r="H445" s="512"/>
      <c r="I445" s="518"/>
      <c r="J445" s="516"/>
      <c r="K445" s="515">
        <v>406075063</v>
      </c>
      <c r="L445" s="514" t="s">
        <v>1619</v>
      </c>
    </row>
    <row r="446" spans="1:12" customFormat="1" ht="15">
      <c r="A446" s="510">
        <v>438</v>
      </c>
      <c r="B446" s="511" t="s">
        <v>2528</v>
      </c>
      <c r="C446" s="517" t="s">
        <v>1610</v>
      </c>
      <c r="D446" s="517" t="s">
        <v>2529</v>
      </c>
      <c r="E446" s="511" t="s">
        <v>2028</v>
      </c>
      <c r="F446" s="511" t="s">
        <v>2530</v>
      </c>
      <c r="G446" s="521">
        <v>800</v>
      </c>
      <c r="H446" s="512"/>
      <c r="I446" s="518"/>
      <c r="J446" s="516"/>
      <c r="K446" s="515" t="s">
        <v>2531</v>
      </c>
      <c r="L446" s="514" t="s">
        <v>2532</v>
      </c>
    </row>
    <row r="447" spans="1:12" customFormat="1" ht="15">
      <c r="A447" s="510">
        <v>439</v>
      </c>
      <c r="B447" s="511" t="s">
        <v>2533</v>
      </c>
      <c r="C447" s="517" t="s">
        <v>2534</v>
      </c>
      <c r="D447" s="517" t="s">
        <v>2535</v>
      </c>
      <c r="E447" s="511">
        <v>1994</v>
      </c>
      <c r="F447" s="511" t="s">
        <v>2536</v>
      </c>
      <c r="G447" s="521">
        <v>1440</v>
      </c>
      <c r="H447" s="512" t="s">
        <v>2537</v>
      </c>
      <c r="I447" s="518" t="s">
        <v>2538</v>
      </c>
      <c r="J447" s="516" t="s">
        <v>2539</v>
      </c>
      <c r="K447" s="515"/>
      <c r="L447" s="514"/>
    </row>
    <row r="448" spans="1:12" customFormat="1" ht="15">
      <c r="A448" s="510"/>
      <c r="B448" s="511"/>
      <c r="C448" s="517"/>
      <c r="D448" s="517"/>
      <c r="E448" s="511"/>
      <c r="F448" s="511"/>
      <c r="G448" s="521"/>
      <c r="H448" s="512"/>
      <c r="I448" s="518"/>
      <c r="J448" s="516"/>
      <c r="K448" s="515"/>
      <c r="L448" s="514"/>
    </row>
    <row r="449" spans="1:12" customFormat="1" ht="15">
      <c r="A449" s="510"/>
      <c r="B449" s="511"/>
      <c r="C449" s="517"/>
      <c r="D449" s="517"/>
      <c r="E449" s="511"/>
      <c r="F449" s="511"/>
      <c r="G449" s="521"/>
      <c r="H449" s="512"/>
      <c r="I449" s="518"/>
      <c r="J449" s="516"/>
      <c r="K449" s="515"/>
      <c r="L449" s="514"/>
    </row>
    <row r="450" spans="1:12" customFormat="1" ht="15">
      <c r="A450" s="510"/>
      <c r="B450" s="511"/>
      <c r="C450" s="517"/>
      <c r="D450" s="517"/>
      <c r="E450" s="511"/>
      <c r="F450" s="511"/>
      <c r="G450" s="521"/>
      <c r="H450" s="512"/>
      <c r="I450" s="518"/>
      <c r="J450" s="516"/>
      <c r="K450" s="515"/>
      <c r="L450" s="514"/>
    </row>
    <row r="451" spans="1:12" ht="15">
      <c r="A451" s="228"/>
      <c r="B451" s="228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</row>
    <row r="452" spans="1:12" ht="15">
      <c r="A452" s="186"/>
      <c r="B452" s="186"/>
      <c r="C452" s="188" t="s">
        <v>107</v>
      </c>
      <c r="D452" s="186"/>
      <c r="E452" s="186"/>
      <c r="F452" s="189"/>
      <c r="G452" s="186"/>
      <c r="H452" s="186"/>
      <c r="I452" s="186"/>
      <c r="J452" s="186"/>
      <c r="K452" s="186"/>
      <c r="L452" s="186"/>
    </row>
    <row r="453" spans="1:12" ht="15">
      <c r="A453" s="186"/>
      <c r="B453" s="186"/>
      <c r="C453" s="186"/>
      <c r="D453" s="190"/>
      <c r="E453" s="186"/>
      <c r="G453" s="190"/>
      <c r="H453" s="233"/>
    </row>
    <row r="454" spans="1:12" ht="15">
      <c r="C454" s="186"/>
      <c r="D454" s="192" t="s">
        <v>268</v>
      </c>
      <c r="E454" s="186"/>
      <c r="G454" s="193" t="s">
        <v>273</v>
      </c>
    </row>
    <row r="455" spans="1:12" ht="15">
      <c r="C455" s="186"/>
      <c r="D455" s="194" t="s">
        <v>139</v>
      </c>
      <c r="E455" s="186"/>
      <c r="G455" s="186" t="s">
        <v>269</v>
      </c>
    </row>
    <row r="456" spans="1:12" ht="15">
      <c r="C456" s="186"/>
      <c r="D456" s="194"/>
    </row>
  </sheetData>
  <mergeCells count="34">
    <mergeCell ref="L2:M2"/>
    <mergeCell ref="G17:G18"/>
    <mergeCell ref="K17:K18"/>
    <mergeCell ref="L17:L18"/>
    <mergeCell ref="G19:G43"/>
    <mergeCell ref="K19:K43"/>
    <mergeCell ref="L19:L43"/>
    <mergeCell ref="G62:G67"/>
    <mergeCell ref="K62:K67"/>
    <mergeCell ref="L62:L67"/>
    <mergeCell ref="G76:G78"/>
    <mergeCell ref="K76:K78"/>
    <mergeCell ref="L76:L78"/>
    <mergeCell ref="G86:G165"/>
    <mergeCell ref="K86:K165"/>
    <mergeCell ref="L86:L165"/>
    <mergeCell ref="G166:G170"/>
    <mergeCell ref="K166:K170"/>
    <mergeCell ref="L166:L170"/>
    <mergeCell ref="G178:G227"/>
    <mergeCell ref="K178:K227"/>
    <mergeCell ref="L178:L227"/>
    <mergeCell ref="G228:G265"/>
    <mergeCell ref="K228:K265"/>
    <mergeCell ref="L228:L265"/>
    <mergeCell ref="G440:G444"/>
    <mergeCell ref="K440:K444"/>
    <mergeCell ref="L440:L444"/>
    <mergeCell ref="G277:G393"/>
    <mergeCell ref="K277:K393"/>
    <mergeCell ref="L277:L393"/>
    <mergeCell ref="G416:G422"/>
    <mergeCell ref="K416:K422"/>
    <mergeCell ref="L416:L422"/>
  </mergeCells>
  <pageMargins left="0.7" right="0.7" top="0.75" bottom="0.75" header="0.3" footer="0.3"/>
  <pageSetup scale="53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view="pageBreakPreview" topLeftCell="A32" zoomScale="80" zoomScaleNormal="100" zoomScaleSheetLayoutView="80" workbookViewId="0">
      <selection activeCell="G48" sqref="G48"/>
    </sheetView>
  </sheetViews>
  <sheetFormatPr defaultRowHeight="12.75"/>
  <cols>
    <col min="1" max="1" width="8.140625" style="187" customWidth="1"/>
    <col min="2" max="2" width="21.5703125" style="187" customWidth="1"/>
    <col min="3" max="3" width="50.7109375" style="187" customWidth="1"/>
    <col min="4" max="4" width="23.7109375" style="187" customWidth="1"/>
    <col min="5" max="5" width="16.5703125" style="187" bestFit="1" customWidth="1"/>
    <col min="6" max="6" width="13.5703125" style="187" customWidth="1"/>
    <col min="7" max="7" width="12.85546875" style="187" customWidth="1"/>
    <col min="8" max="8" width="19" style="187" customWidth="1"/>
    <col min="9" max="9" width="24.42578125" style="187" customWidth="1"/>
    <col min="10" max="16384" width="9.140625" style="187"/>
  </cols>
  <sheetData>
    <row r="1" spans="1:13" customFormat="1" ht="15">
      <c r="A1" s="137" t="s">
        <v>463</v>
      </c>
      <c r="B1" s="138"/>
      <c r="C1" s="138"/>
      <c r="D1" s="138"/>
      <c r="E1" s="138"/>
      <c r="F1" s="138"/>
      <c r="G1" s="138"/>
      <c r="H1" s="144"/>
      <c r="I1" s="79" t="s">
        <v>109</v>
      </c>
    </row>
    <row r="2" spans="1:13" customFormat="1" ht="15">
      <c r="A2" s="106" t="s">
        <v>140</v>
      </c>
      <c r="B2" s="138"/>
      <c r="C2" s="138"/>
      <c r="D2" s="138"/>
      <c r="E2" s="138"/>
      <c r="F2" s="138"/>
      <c r="G2" s="138"/>
      <c r="H2" s="144"/>
      <c r="I2" s="601" t="s">
        <v>999</v>
      </c>
      <c r="J2" s="602"/>
    </row>
    <row r="3" spans="1:13" customFormat="1" ht="15">
      <c r="A3" s="138"/>
      <c r="B3" s="138"/>
      <c r="C3" s="138"/>
      <c r="D3" s="138"/>
      <c r="E3" s="138"/>
      <c r="F3" s="138"/>
      <c r="G3" s="138"/>
      <c r="H3" s="141"/>
      <c r="I3" s="141"/>
      <c r="M3" s="187"/>
    </row>
    <row r="4" spans="1:13" customFormat="1" ht="15">
      <c r="A4" s="77" t="str">
        <f>'ფორმა N2'!A4</f>
        <v>ანგარიშვალდებული პირის დასახელება:</v>
      </c>
      <c r="B4" s="77"/>
      <c r="C4" s="77"/>
      <c r="D4" s="138"/>
      <c r="E4" s="138"/>
      <c r="F4" s="138"/>
      <c r="G4" s="138"/>
      <c r="H4" s="138"/>
      <c r="I4" s="147"/>
    </row>
    <row r="5" spans="1:13" ht="15">
      <c r="A5" s="224" t="str">
        <f>'ფორმა N1'!D4</f>
        <v>მ.პ.გ. ქართული ოცნება - დემოკრატიული საქართველო</v>
      </c>
      <c r="B5" s="81"/>
      <c r="C5" s="81"/>
      <c r="D5" s="226"/>
      <c r="E5" s="226"/>
      <c r="F5" s="226"/>
      <c r="G5" s="226"/>
      <c r="H5" s="226"/>
      <c r="I5" s="225"/>
    </row>
    <row r="6" spans="1:13" customFormat="1" ht="13.5">
      <c r="A6" s="142"/>
      <c r="B6" s="143"/>
      <c r="C6" s="143"/>
      <c r="D6" s="138"/>
      <c r="E6" s="138"/>
      <c r="F6" s="138"/>
      <c r="G6" s="138"/>
      <c r="H6" s="138"/>
      <c r="I6" s="138"/>
    </row>
    <row r="7" spans="1:13" customFormat="1" ht="60">
      <c r="A7" s="150" t="s">
        <v>64</v>
      </c>
      <c r="B7" s="136" t="s">
        <v>385</v>
      </c>
      <c r="C7" s="136" t="s">
        <v>386</v>
      </c>
      <c r="D7" s="136" t="s">
        <v>391</v>
      </c>
      <c r="E7" s="136" t="s">
        <v>393</v>
      </c>
      <c r="F7" s="136" t="s">
        <v>387</v>
      </c>
      <c r="G7" s="136" t="s">
        <v>388</v>
      </c>
      <c r="H7" s="136" t="s">
        <v>400</v>
      </c>
      <c r="I7" s="136" t="s">
        <v>389</v>
      </c>
    </row>
    <row r="8" spans="1:13" customFormat="1" ht="15">
      <c r="A8" s="134">
        <v>1</v>
      </c>
      <c r="B8" s="134">
        <v>2</v>
      </c>
      <c r="C8" s="136">
        <v>3</v>
      </c>
      <c r="D8" s="134">
        <v>6</v>
      </c>
      <c r="E8" s="136">
        <v>7</v>
      </c>
      <c r="F8" s="134">
        <v>8</v>
      </c>
      <c r="G8" s="134">
        <v>9</v>
      </c>
      <c r="H8" s="134">
        <v>10</v>
      </c>
      <c r="I8" s="136">
        <v>11</v>
      </c>
    </row>
    <row r="9" spans="1:13" customFormat="1" ht="15">
      <c r="A9" s="68">
        <v>1</v>
      </c>
      <c r="B9" s="463" t="s">
        <v>988</v>
      </c>
      <c r="C9" s="461"/>
      <c r="D9" s="621">
        <v>167</v>
      </c>
      <c r="E9" s="461"/>
      <c r="F9" s="462"/>
      <c r="G9" s="462"/>
      <c r="H9" s="621">
        <v>205042130</v>
      </c>
      <c r="I9" s="622" t="s">
        <v>989</v>
      </c>
    </row>
    <row r="10" spans="1:13" customFormat="1" ht="15">
      <c r="A10" s="68">
        <v>2</v>
      </c>
      <c r="B10" s="463" t="s">
        <v>990</v>
      </c>
      <c r="C10" s="461"/>
      <c r="D10" s="616"/>
      <c r="E10" s="461"/>
      <c r="F10" s="462"/>
      <c r="G10" s="462"/>
      <c r="H10" s="616"/>
      <c r="I10" s="610"/>
    </row>
    <row r="11" spans="1:13" customFormat="1" ht="15">
      <c r="A11" s="68">
        <v>3</v>
      </c>
      <c r="B11" s="463" t="s">
        <v>991</v>
      </c>
      <c r="C11" s="461"/>
      <c r="D11" s="616"/>
      <c r="E11" s="461"/>
      <c r="F11" s="462"/>
      <c r="G11" s="462"/>
      <c r="H11" s="616"/>
      <c r="I11" s="610"/>
    </row>
    <row r="12" spans="1:13" customFormat="1" ht="15">
      <c r="A12" s="68">
        <v>4</v>
      </c>
      <c r="B12" s="463" t="s">
        <v>992</v>
      </c>
      <c r="C12" s="461"/>
      <c r="D12" s="617"/>
      <c r="E12" s="461"/>
      <c r="F12" s="462"/>
      <c r="G12" s="462"/>
      <c r="H12" s="617"/>
      <c r="I12" s="611"/>
    </row>
    <row r="13" spans="1:13" customFormat="1" ht="15">
      <c r="A13" s="68">
        <v>5</v>
      </c>
      <c r="B13" s="464" t="s">
        <v>993</v>
      </c>
      <c r="C13" s="461"/>
      <c r="D13" s="615">
        <v>78.5</v>
      </c>
      <c r="E13" s="461"/>
      <c r="F13" s="462"/>
      <c r="G13" s="462"/>
      <c r="H13" s="615">
        <v>205042130</v>
      </c>
      <c r="I13" s="609" t="s">
        <v>989</v>
      </c>
    </row>
    <row r="14" spans="1:13" customFormat="1" ht="15">
      <c r="A14" s="68">
        <v>6</v>
      </c>
      <c r="B14" s="464" t="s">
        <v>994</v>
      </c>
      <c r="C14" s="461"/>
      <c r="D14" s="616"/>
      <c r="E14" s="461"/>
      <c r="F14" s="462"/>
      <c r="G14" s="462"/>
      <c r="H14" s="616"/>
      <c r="I14" s="610"/>
    </row>
    <row r="15" spans="1:13" customFormat="1" ht="15">
      <c r="A15" s="68">
        <v>7</v>
      </c>
      <c r="B15" s="464" t="s">
        <v>998</v>
      </c>
      <c r="C15" s="461"/>
      <c r="D15" s="616"/>
      <c r="E15" s="461"/>
      <c r="F15" s="462"/>
      <c r="G15" s="462"/>
      <c r="H15" s="616"/>
      <c r="I15" s="610"/>
    </row>
    <row r="16" spans="1:13" customFormat="1" ht="38.25">
      <c r="A16" s="68">
        <v>8</v>
      </c>
      <c r="B16" s="465" t="s">
        <v>995</v>
      </c>
      <c r="C16" s="461"/>
      <c r="D16" s="616"/>
      <c r="E16" s="461"/>
      <c r="F16" s="462"/>
      <c r="G16" s="462"/>
      <c r="H16" s="616"/>
      <c r="I16" s="610"/>
    </row>
    <row r="17" spans="1:9" customFormat="1" ht="38.25">
      <c r="A17" s="68">
        <v>9</v>
      </c>
      <c r="B17" s="465" t="s">
        <v>996</v>
      </c>
      <c r="C17" s="461"/>
      <c r="D17" s="616"/>
      <c r="E17" s="461"/>
      <c r="F17" s="462"/>
      <c r="G17" s="462"/>
      <c r="H17" s="616"/>
      <c r="I17" s="610"/>
    </row>
    <row r="18" spans="1:9" customFormat="1" ht="15">
      <c r="A18" s="68">
        <v>10</v>
      </c>
      <c r="B18" s="467" t="s">
        <v>997</v>
      </c>
      <c r="C18" s="460"/>
      <c r="D18" s="617"/>
      <c r="E18" s="460"/>
      <c r="F18" s="459"/>
      <c r="G18" s="459"/>
      <c r="H18" s="617"/>
      <c r="I18" s="611"/>
    </row>
    <row r="19" spans="1:9" customFormat="1" ht="18">
      <c r="A19" s="68">
        <v>11</v>
      </c>
      <c r="B19" s="486" t="s">
        <v>1000</v>
      </c>
      <c r="C19" s="487"/>
      <c r="D19" s="609">
        <v>8000</v>
      </c>
      <c r="E19" s="487"/>
      <c r="F19" s="455"/>
      <c r="G19" s="455"/>
      <c r="H19" s="609">
        <v>205177057</v>
      </c>
      <c r="I19" s="609" t="s">
        <v>1001</v>
      </c>
    </row>
    <row r="20" spans="1:9" customFormat="1" ht="18">
      <c r="A20" s="68">
        <v>12</v>
      </c>
      <c r="B20" s="486" t="s">
        <v>1002</v>
      </c>
      <c r="C20" s="487"/>
      <c r="D20" s="610"/>
      <c r="E20" s="487"/>
      <c r="F20" s="455"/>
      <c r="G20" s="455"/>
      <c r="H20" s="610"/>
      <c r="I20" s="610"/>
    </row>
    <row r="21" spans="1:9" customFormat="1" ht="18">
      <c r="A21" s="68">
        <v>13</v>
      </c>
      <c r="B21" s="486" t="s">
        <v>1003</v>
      </c>
      <c r="C21" s="487"/>
      <c r="D21" s="610"/>
      <c r="E21" s="487"/>
      <c r="F21" s="455"/>
      <c r="G21" s="455"/>
      <c r="H21" s="610"/>
      <c r="I21" s="610"/>
    </row>
    <row r="22" spans="1:9" customFormat="1" ht="18">
      <c r="A22" s="68">
        <v>14</v>
      </c>
      <c r="B22" s="486" t="s">
        <v>1004</v>
      </c>
      <c r="C22" s="487"/>
      <c r="D22" s="610"/>
      <c r="E22" s="487"/>
      <c r="F22" s="455"/>
      <c r="G22" s="455"/>
      <c r="H22" s="610"/>
      <c r="I22" s="610"/>
    </row>
    <row r="23" spans="1:9" customFormat="1" ht="18">
      <c r="A23" s="68">
        <v>15</v>
      </c>
      <c r="B23" s="486" t="s">
        <v>1005</v>
      </c>
      <c r="C23" s="487"/>
      <c r="D23" s="610"/>
      <c r="E23" s="487"/>
      <c r="F23" s="455"/>
      <c r="G23" s="455"/>
      <c r="H23" s="610"/>
      <c r="I23" s="610"/>
    </row>
    <row r="24" spans="1:9" customFormat="1" ht="18">
      <c r="A24" s="68">
        <v>16</v>
      </c>
      <c r="B24" s="486" t="s">
        <v>1006</v>
      </c>
      <c r="C24" s="487"/>
      <c r="D24" s="610"/>
      <c r="E24" s="487"/>
      <c r="F24" s="455"/>
      <c r="G24" s="455"/>
      <c r="H24" s="610"/>
      <c r="I24" s="610"/>
    </row>
    <row r="25" spans="1:9" customFormat="1" ht="18">
      <c r="A25" s="68">
        <v>17</v>
      </c>
      <c r="B25" s="486" t="s">
        <v>1007</v>
      </c>
      <c r="C25" s="487"/>
      <c r="D25" s="610"/>
      <c r="E25" s="487"/>
      <c r="F25" s="455"/>
      <c r="G25" s="455"/>
      <c r="H25" s="610"/>
      <c r="I25" s="610"/>
    </row>
    <row r="26" spans="1:9" customFormat="1" ht="18">
      <c r="A26" s="68">
        <v>18</v>
      </c>
      <c r="B26" s="486" t="s">
        <v>1008</v>
      </c>
      <c r="C26" s="487"/>
      <c r="D26" s="610"/>
      <c r="E26" s="487"/>
      <c r="F26" s="455"/>
      <c r="G26" s="455"/>
      <c r="H26" s="610"/>
      <c r="I26" s="610"/>
    </row>
    <row r="27" spans="1:9" customFormat="1" ht="18">
      <c r="A27" s="68">
        <v>19</v>
      </c>
      <c r="B27" s="486" t="s">
        <v>1009</v>
      </c>
      <c r="C27" s="487"/>
      <c r="D27" s="610"/>
      <c r="E27" s="487"/>
      <c r="F27" s="455"/>
      <c r="G27" s="455"/>
      <c r="H27" s="610"/>
      <c r="I27" s="610"/>
    </row>
    <row r="28" spans="1:9" customFormat="1" ht="18">
      <c r="A28" s="68">
        <v>20</v>
      </c>
      <c r="B28" s="486" t="s">
        <v>1010</v>
      </c>
      <c r="C28" s="487"/>
      <c r="D28" s="610"/>
      <c r="E28" s="487"/>
      <c r="F28" s="455"/>
      <c r="G28" s="455"/>
      <c r="H28" s="610"/>
      <c r="I28" s="610"/>
    </row>
    <row r="29" spans="1:9" customFormat="1" ht="18">
      <c r="A29" s="68">
        <v>21</v>
      </c>
      <c r="B29" s="486" t="s">
        <v>1011</v>
      </c>
      <c r="C29" s="487"/>
      <c r="D29" s="610"/>
      <c r="E29" s="487"/>
      <c r="F29" s="455"/>
      <c r="G29" s="455"/>
      <c r="H29" s="610"/>
      <c r="I29" s="610"/>
    </row>
    <row r="30" spans="1:9" customFormat="1" ht="18">
      <c r="A30" s="68">
        <v>22</v>
      </c>
      <c r="B30" s="486" t="s">
        <v>1012</v>
      </c>
      <c r="C30" s="487"/>
      <c r="D30" s="610"/>
      <c r="E30" s="487"/>
      <c r="F30" s="455"/>
      <c r="G30" s="455"/>
      <c r="H30" s="610"/>
      <c r="I30" s="610"/>
    </row>
    <row r="31" spans="1:9" customFormat="1" ht="18">
      <c r="A31" s="68">
        <v>23</v>
      </c>
      <c r="B31" s="486" t="s">
        <v>1013</v>
      </c>
      <c r="C31" s="487"/>
      <c r="D31" s="610"/>
      <c r="E31" s="487"/>
      <c r="F31" s="455"/>
      <c r="G31" s="455"/>
      <c r="H31" s="610"/>
      <c r="I31" s="610"/>
    </row>
    <row r="32" spans="1:9" customFormat="1" ht="18">
      <c r="A32" s="68">
        <v>24</v>
      </c>
      <c r="B32" s="486" t="s">
        <v>1014</v>
      </c>
      <c r="C32" s="487"/>
      <c r="D32" s="610"/>
      <c r="E32" s="487"/>
      <c r="F32" s="455"/>
      <c r="G32" s="455"/>
      <c r="H32" s="610"/>
      <c r="I32" s="610"/>
    </row>
    <row r="33" spans="1:9" customFormat="1" ht="18">
      <c r="A33" s="68">
        <v>25</v>
      </c>
      <c r="B33" s="486" t="s">
        <v>1015</v>
      </c>
      <c r="C33" s="487"/>
      <c r="D33" s="610"/>
      <c r="E33" s="487"/>
      <c r="F33" s="455"/>
      <c r="G33" s="455"/>
      <c r="H33" s="610"/>
      <c r="I33" s="610"/>
    </row>
    <row r="34" spans="1:9" customFormat="1" ht="18">
      <c r="A34" s="68">
        <v>26</v>
      </c>
      <c r="B34" s="486" t="s">
        <v>1016</v>
      </c>
      <c r="C34" s="487"/>
      <c r="D34" s="610"/>
      <c r="E34" s="487"/>
      <c r="F34" s="455"/>
      <c r="G34" s="455"/>
      <c r="H34" s="610"/>
      <c r="I34" s="610"/>
    </row>
    <row r="35" spans="1:9" customFormat="1" ht="18">
      <c r="A35" s="68">
        <v>27</v>
      </c>
      <c r="B35" s="486" t="s">
        <v>1017</v>
      </c>
      <c r="C35" s="487"/>
      <c r="D35" s="610"/>
      <c r="E35" s="487"/>
      <c r="F35" s="455"/>
      <c r="G35" s="455"/>
      <c r="H35" s="610"/>
      <c r="I35" s="610"/>
    </row>
    <row r="36" spans="1:9" customFormat="1" ht="18">
      <c r="A36" s="68">
        <v>28</v>
      </c>
      <c r="B36" s="486" t="s">
        <v>1018</v>
      </c>
      <c r="C36" s="487"/>
      <c r="D36" s="610"/>
      <c r="E36" s="487"/>
      <c r="F36" s="455"/>
      <c r="G36" s="455"/>
      <c r="H36" s="610"/>
      <c r="I36" s="610"/>
    </row>
    <row r="37" spans="1:9" customFormat="1" ht="18">
      <c r="A37" s="68">
        <v>29</v>
      </c>
      <c r="B37" s="486" t="s">
        <v>1019</v>
      </c>
      <c r="C37" s="487"/>
      <c r="D37" s="610"/>
      <c r="E37" s="487"/>
      <c r="F37" s="455"/>
      <c r="G37" s="455"/>
      <c r="H37" s="610"/>
      <c r="I37" s="610"/>
    </row>
    <row r="38" spans="1:9" customFormat="1" ht="18">
      <c r="A38" s="68">
        <v>30</v>
      </c>
      <c r="B38" s="486" t="s">
        <v>1020</v>
      </c>
      <c r="C38" s="487"/>
      <c r="D38" s="610"/>
      <c r="E38" s="487"/>
      <c r="F38" s="455"/>
      <c r="G38" s="455"/>
      <c r="H38" s="610"/>
      <c r="I38" s="610"/>
    </row>
    <row r="39" spans="1:9" customFormat="1" ht="18">
      <c r="A39" s="68">
        <v>31</v>
      </c>
      <c r="B39" s="486" t="s">
        <v>1021</v>
      </c>
      <c r="C39" s="487"/>
      <c r="D39" s="610"/>
      <c r="E39" s="487"/>
      <c r="F39" s="455"/>
      <c r="G39" s="455"/>
      <c r="H39" s="610"/>
      <c r="I39" s="610"/>
    </row>
    <row r="40" spans="1:9" customFormat="1" ht="18">
      <c r="A40" s="68">
        <v>32</v>
      </c>
      <c r="B40" s="486" t="s">
        <v>1022</v>
      </c>
      <c r="C40" s="487"/>
      <c r="D40" s="610"/>
      <c r="E40" s="487"/>
      <c r="F40" s="455"/>
      <c r="G40" s="455"/>
      <c r="H40" s="610"/>
      <c r="I40" s="610"/>
    </row>
    <row r="41" spans="1:9" customFormat="1" ht="18">
      <c r="A41" s="68">
        <v>33</v>
      </c>
      <c r="B41" s="486" t="s">
        <v>1023</v>
      </c>
      <c r="C41" s="487"/>
      <c r="D41" s="610"/>
      <c r="E41" s="487"/>
      <c r="F41" s="455"/>
      <c r="G41" s="455"/>
      <c r="H41" s="610"/>
      <c r="I41" s="610"/>
    </row>
    <row r="42" spans="1:9" customFormat="1" ht="18">
      <c r="A42" s="68">
        <v>34</v>
      </c>
      <c r="B42" s="486" t="s">
        <v>1024</v>
      </c>
      <c r="C42" s="487"/>
      <c r="D42" s="610"/>
      <c r="E42" s="487"/>
      <c r="F42" s="455"/>
      <c r="G42" s="455"/>
      <c r="H42" s="610"/>
      <c r="I42" s="610"/>
    </row>
    <row r="43" spans="1:9" customFormat="1" ht="18">
      <c r="A43" s="68">
        <v>35</v>
      </c>
      <c r="B43" s="486" t="s">
        <v>1025</v>
      </c>
      <c r="C43" s="487"/>
      <c r="D43" s="610"/>
      <c r="E43" s="487"/>
      <c r="F43" s="455"/>
      <c r="G43" s="455"/>
      <c r="H43" s="610"/>
      <c r="I43" s="610"/>
    </row>
    <row r="44" spans="1:9" customFormat="1" ht="18">
      <c r="A44" s="68">
        <v>36</v>
      </c>
      <c r="B44" s="486" t="s">
        <v>1026</v>
      </c>
      <c r="C44" s="487"/>
      <c r="D44" s="610"/>
      <c r="E44" s="487"/>
      <c r="F44" s="455"/>
      <c r="G44" s="455"/>
      <c r="H44" s="610"/>
      <c r="I44" s="610"/>
    </row>
    <row r="45" spans="1:9" customFormat="1" ht="18">
      <c r="A45" s="68">
        <v>37</v>
      </c>
      <c r="B45" s="486" t="s">
        <v>1027</v>
      </c>
      <c r="C45" s="487"/>
      <c r="D45" s="610"/>
      <c r="E45" s="487"/>
      <c r="F45" s="455"/>
      <c r="G45" s="455"/>
      <c r="H45" s="610"/>
      <c r="I45" s="610"/>
    </row>
    <row r="46" spans="1:9" customFormat="1" ht="18">
      <c r="A46" s="68">
        <v>38</v>
      </c>
      <c r="B46" s="486" t="s">
        <v>1028</v>
      </c>
      <c r="C46" s="487"/>
      <c r="D46" s="610"/>
      <c r="E46" s="487"/>
      <c r="F46" s="455"/>
      <c r="G46" s="455"/>
      <c r="H46" s="610"/>
      <c r="I46" s="610"/>
    </row>
    <row r="47" spans="1:9" customFormat="1" ht="18">
      <c r="A47" s="68">
        <v>39</v>
      </c>
      <c r="B47" s="486" t="s">
        <v>1029</v>
      </c>
      <c r="C47" s="487"/>
      <c r="D47" s="610"/>
      <c r="E47" s="487"/>
      <c r="F47" s="455"/>
      <c r="G47" s="455"/>
      <c r="H47" s="610"/>
      <c r="I47" s="610"/>
    </row>
    <row r="48" spans="1:9" customFormat="1" ht="18">
      <c r="A48" s="68">
        <v>40</v>
      </c>
      <c r="B48" s="486" t="s">
        <v>1030</v>
      </c>
      <c r="C48" s="487"/>
      <c r="D48" s="610"/>
      <c r="E48" s="487"/>
      <c r="F48" s="455"/>
      <c r="G48" s="455"/>
      <c r="H48" s="610"/>
      <c r="I48" s="610"/>
    </row>
    <row r="49" spans="1:9" customFormat="1" ht="18">
      <c r="A49" s="68">
        <v>41</v>
      </c>
      <c r="B49" s="486" t="s">
        <v>1031</v>
      </c>
      <c r="C49" s="487"/>
      <c r="D49" s="610"/>
      <c r="E49" s="487"/>
      <c r="F49" s="455"/>
      <c r="G49" s="455"/>
      <c r="H49" s="610"/>
      <c r="I49" s="610"/>
    </row>
    <row r="50" spans="1:9" customFormat="1" ht="18">
      <c r="A50" s="68">
        <v>42</v>
      </c>
      <c r="B50" s="486" t="s">
        <v>1032</v>
      </c>
      <c r="C50" s="487"/>
      <c r="D50" s="610"/>
      <c r="E50" s="487"/>
      <c r="F50" s="455"/>
      <c r="G50" s="455"/>
      <c r="H50" s="610"/>
      <c r="I50" s="610"/>
    </row>
    <row r="51" spans="1:9" customFormat="1" ht="18">
      <c r="A51" s="68">
        <v>43</v>
      </c>
      <c r="B51" s="486" t="s">
        <v>1033</v>
      </c>
      <c r="C51" s="487"/>
      <c r="D51" s="610"/>
      <c r="E51" s="487"/>
      <c r="F51" s="455"/>
      <c r="G51" s="455"/>
      <c r="H51" s="610"/>
      <c r="I51" s="610"/>
    </row>
    <row r="52" spans="1:9" customFormat="1" ht="18">
      <c r="A52" s="68">
        <v>44</v>
      </c>
      <c r="B52" s="486" t="s">
        <v>1034</v>
      </c>
      <c r="C52" s="487"/>
      <c r="D52" s="610"/>
      <c r="E52" s="487"/>
      <c r="F52" s="455"/>
      <c r="G52" s="455"/>
      <c r="H52" s="610"/>
      <c r="I52" s="610"/>
    </row>
    <row r="53" spans="1:9" customFormat="1" ht="15">
      <c r="A53" s="68"/>
      <c r="B53" s="25"/>
      <c r="C53" s="25"/>
      <c r="D53" s="25"/>
      <c r="E53" s="25"/>
      <c r="F53" s="222"/>
      <c r="G53" s="222"/>
      <c r="H53" s="222"/>
      <c r="I53" s="25"/>
    </row>
    <row r="54" spans="1:9" customFormat="1" ht="15">
      <c r="A54" s="68" t="s">
        <v>278</v>
      </c>
      <c r="B54" s="25"/>
      <c r="C54" s="25"/>
      <c r="D54" s="25"/>
      <c r="E54" s="25"/>
      <c r="F54" s="222"/>
      <c r="G54" s="222"/>
      <c r="H54" s="222"/>
      <c r="I54" s="25"/>
    </row>
    <row r="55" spans="1:9">
      <c r="A55" s="227"/>
      <c r="B55" s="227"/>
      <c r="C55" s="227"/>
      <c r="D55" s="227"/>
      <c r="E55" s="227"/>
      <c r="F55" s="227"/>
      <c r="G55" s="227"/>
      <c r="H55" s="227"/>
      <c r="I55" s="227"/>
    </row>
    <row r="56" spans="1:9">
      <c r="A56" s="227"/>
      <c r="B56" s="227"/>
      <c r="C56" s="227"/>
      <c r="D56" s="227"/>
      <c r="E56" s="227"/>
      <c r="F56" s="227"/>
      <c r="G56" s="227"/>
      <c r="H56" s="227"/>
      <c r="I56" s="227"/>
    </row>
    <row r="57" spans="1:9" ht="15">
      <c r="A57" s="228"/>
      <c r="B57" s="227"/>
      <c r="C57" s="227"/>
      <c r="D57" s="227"/>
      <c r="E57" s="227"/>
      <c r="F57" s="227"/>
      <c r="G57" s="227"/>
      <c r="H57" s="227"/>
      <c r="I57" s="227"/>
    </row>
    <row r="58" spans="1:9" ht="15">
      <c r="A58" s="186"/>
      <c r="B58" s="188" t="s">
        <v>107</v>
      </c>
      <c r="C58" s="186"/>
      <c r="D58" s="186"/>
      <c r="E58" s="189"/>
      <c r="F58" s="186"/>
      <c r="G58" s="186"/>
      <c r="H58" s="186"/>
      <c r="I58" s="186"/>
    </row>
    <row r="59" spans="1:9" ht="15">
      <c r="A59" s="186"/>
      <c r="B59" s="186"/>
      <c r="C59" s="190"/>
      <c r="D59" s="186"/>
      <c r="F59" s="190"/>
      <c r="G59" s="233"/>
    </row>
    <row r="60" spans="1:9" ht="15">
      <c r="B60" s="186"/>
      <c r="C60" s="192" t="s">
        <v>268</v>
      </c>
      <c r="D60" s="186"/>
      <c r="F60" s="193" t="s">
        <v>273</v>
      </c>
    </row>
    <row r="61" spans="1:9" ht="15">
      <c r="B61" s="186"/>
      <c r="C61" s="194" t="s">
        <v>139</v>
      </c>
      <c r="D61" s="186"/>
      <c r="F61" s="186" t="s">
        <v>269</v>
      </c>
    </row>
    <row r="62" spans="1:9" ht="15">
      <c r="B62" s="186"/>
      <c r="C62" s="194"/>
    </row>
  </sheetData>
  <mergeCells count="10">
    <mergeCell ref="I2:J2"/>
    <mergeCell ref="D9:D12"/>
    <mergeCell ref="H9:H12"/>
    <mergeCell ref="I9:I12"/>
    <mergeCell ref="D13:D18"/>
    <mergeCell ref="D19:D52"/>
    <mergeCell ref="H19:H52"/>
    <mergeCell ref="I19:I52"/>
    <mergeCell ref="H13:H18"/>
    <mergeCell ref="I13:I18"/>
  </mergeCells>
  <pageMargins left="0.7" right="0.7" top="0.75" bottom="0.75" header="0.3" footer="0.3"/>
  <pageSetup scale="65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view="pageBreakPreview" topLeftCell="A126" zoomScale="80" zoomScaleNormal="100" zoomScaleSheetLayoutView="80" workbookViewId="0">
      <selection activeCell="E134" sqref="E134"/>
    </sheetView>
  </sheetViews>
  <sheetFormatPr defaultRowHeight="15"/>
  <cols>
    <col min="1" max="1" width="10" style="186" customWidth="1"/>
    <col min="2" max="2" width="20.28515625" style="186" customWidth="1"/>
    <col min="3" max="3" width="30" style="186" customWidth="1"/>
    <col min="4" max="4" width="29" style="186" customWidth="1"/>
    <col min="5" max="5" width="22.5703125" style="186" customWidth="1"/>
    <col min="6" max="6" width="20" style="186" customWidth="1"/>
    <col min="7" max="7" width="29.28515625" style="186" customWidth="1"/>
    <col min="8" max="8" width="27.140625" style="186" customWidth="1"/>
    <col min="9" max="9" width="26.42578125" style="186" customWidth="1"/>
    <col min="10" max="10" width="0.5703125" style="186" customWidth="1"/>
    <col min="11" max="16384" width="9.140625" style="186"/>
  </cols>
  <sheetData>
    <row r="1" spans="1:10">
      <c r="A1" s="75" t="s">
        <v>405</v>
      </c>
      <c r="B1" s="77"/>
      <c r="C1" s="77"/>
      <c r="D1" s="77"/>
      <c r="E1" s="77"/>
      <c r="F1" s="77"/>
      <c r="G1" s="77"/>
      <c r="H1" s="77"/>
      <c r="I1" s="166" t="s">
        <v>198</v>
      </c>
      <c r="J1" s="167"/>
    </row>
    <row r="2" spans="1:10">
      <c r="A2" s="77" t="s">
        <v>140</v>
      </c>
      <c r="B2" s="77"/>
      <c r="C2" s="77"/>
      <c r="D2" s="77"/>
      <c r="E2" s="77"/>
      <c r="F2" s="77"/>
      <c r="G2" s="77"/>
      <c r="H2" s="77"/>
      <c r="I2" s="601" t="s">
        <v>999</v>
      </c>
      <c r="J2" s="602"/>
    </row>
    <row r="3" spans="1:10">
      <c r="A3" s="77"/>
      <c r="B3" s="77"/>
      <c r="C3" s="77"/>
      <c r="D3" s="77"/>
      <c r="E3" s="77"/>
      <c r="F3" s="77"/>
      <c r="G3" s="77"/>
      <c r="H3" s="77"/>
      <c r="I3" s="103"/>
      <c r="J3" s="167"/>
    </row>
    <row r="4" spans="1:10">
      <c r="A4" s="78" t="str">
        <f>'[3]ფორმა N2'!A4</f>
        <v>ანგარიშვალდებული პირის დასახელება:</v>
      </c>
      <c r="B4" s="77"/>
      <c r="C4" s="77"/>
      <c r="D4" s="77"/>
      <c r="E4" s="77"/>
      <c r="F4" s="77"/>
      <c r="G4" s="77"/>
      <c r="H4" s="77"/>
      <c r="I4" s="77"/>
      <c r="J4" s="105"/>
    </row>
    <row r="5" spans="1:10">
      <c r="A5" s="224" t="str">
        <f>'ფორმა N1'!D4</f>
        <v>მ.პ.გ. ქართული ოცნება - დემოკრატიული საქართველო</v>
      </c>
      <c r="B5" s="224"/>
      <c r="C5" s="224"/>
      <c r="D5" s="224"/>
      <c r="E5" s="224"/>
      <c r="F5" s="224"/>
      <c r="G5" s="224"/>
      <c r="H5" s="224"/>
      <c r="I5" s="224"/>
      <c r="J5" s="193"/>
    </row>
    <row r="6" spans="1:10">
      <c r="A6" s="78"/>
      <c r="B6" s="77"/>
      <c r="C6" s="77"/>
      <c r="D6" s="77"/>
      <c r="E6" s="77"/>
      <c r="F6" s="77"/>
      <c r="G6" s="77"/>
      <c r="H6" s="77"/>
      <c r="I6" s="77"/>
      <c r="J6" s="105"/>
    </row>
    <row r="7" spans="1:10">
      <c r="A7" s="77"/>
      <c r="B7" s="77"/>
      <c r="C7" s="77"/>
      <c r="D7" s="77"/>
      <c r="E7" s="77"/>
      <c r="F7" s="77"/>
      <c r="G7" s="77"/>
      <c r="H7" s="77"/>
      <c r="I7" s="77"/>
      <c r="J7" s="106"/>
    </row>
    <row r="8" spans="1:10" ht="63.75" customHeight="1">
      <c r="A8" s="168" t="s">
        <v>64</v>
      </c>
      <c r="B8" s="382" t="s">
        <v>377</v>
      </c>
      <c r="C8" s="383" t="s">
        <v>439</v>
      </c>
      <c r="D8" s="383" t="s">
        <v>440</v>
      </c>
      <c r="E8" s="383" t="s">
        <v>378</v>
      </c>
      <c r="F8" s="383" t="s">
        <v>397</v>
      </c>
      <c r="G8" s="383" t="s">
        <v>398</v>
      </c>
      <c r="H8" s="383" t="s">
        <v>444</v>
      </c>
      <c r="I8" s="169" t="s">
        <v>399</v>
      </c>
      <c r="J8" s="106"/>
    </row>
    <row r="9" spans="1:10" ht="30">
      <c r="A9" s="554">
        <v>1</v>
      </c>
      <c r="B9" s="534">
        <v>41759</v>
      </c>
      <c r="C9" s="535" t="s">
        <v>788</v>
      </c>
      <c r="D9" s="536">
        <v>205283637</v>
      </c>
      <c r="E9" s="537" t="s">
        <v>789</v>
      </c>
      <c r="F9" s="537">
        <v>79357.5</v>
      </c>
      <c r="G9" s="537">
        <v>79357.5</v>
      </c>
      <c r="H9" s="537">
        <v>0</v>
      </c>
      <c r="I9" s="537">
        <v>79357.5</v>
      </c>
      <c r="J9" s="106"/>
    </row>
    <row r="10" spans="1:10" ht="30">
      <c r="A10" s="554">
        <v>2</v>
      </c>
      <c r="B10" s="534">
        <v>41131</v>
      </c>
      <c r="C10" s="535" t="s">
        <v>790</v>
      </c>
      <c r="D10" s="536"/>
      <c r="E10" s="537" t="s">
        <v>791</v>
      </c>
      <c r="F10" s="537">
        <v>41437.199999999997</v>
      </c>
      <c r="G10" s="537">
        <v>41437.199999999997</v>
      </c>
      <c r="H10" s="538">
        <v>0</v>
      </c>
      <c r="I10" s="537">
        <v>41437.199999999997</v>
      </c>
      <c r="J10" s="106"/>
    </row>
    <row r="11" spans="1:10" ht="60">
      <c r="A11" s="554">
        <v>3</v>
      </c>
      <c r="B11" s="534">
        <v>41139</v>
      </c>
      <c r="C11" s="535" t="s">
        <v>792</v>
      </c>
      <c r="D11" s="536">
        <v>205282905</v>
      </c>
      <c r="E11" s="539" t="s">
        <v>793</v>
      </c>
      <c r="F11" s="537">
        <v>146190</v>
      </c>
      <c r="G11" s="537">
        <v>146190</v>
      </c>
      <c r="H11" s="538">
        <v>0</v>
      </c>
      <c r="I11" s="537">
        <v>146190</v>
      </c>
      <c r="J11" s="106"/>
    </row>
    <row r="12" spans="1:10">
      <c r="A12" s="554">
        <v>4</v>
      </c>
      <c r="B12" s="534">
        <v>41084</v>
      </c>
      <c r="C12" s="535" t="s">
        <v>794</v>
      </c>
      <c r="D12" s="536">
        <v>60001104537</v>
      </c>
      <c r="E12" s="537" t="s">
        <v>795</v>
      </c>
      <c r="F12" s="540">
        <v>162.5</v>
      </c>
      <c r="G12" s="540">
        <v>162.5</v>
      </c>
      <c r="H12" s="538">
        <v>0</v>
      </c>
      <c r="I12" s="540">
        <v>162.5</v>
      </c>
      <c r="J12" s="106"/>
    </row>
    <row r="13" spans="1:10">
      <c r="A13" s="554">
        <v>5</v>
      </c>
      <c r="B13" s="534">
        <v>41083</v>
      </c>
      <c r="C13" s="535" t="s">
        <v>796</v>
      </c>
      <c r="D13" s="536">
        <v>16001002430</v>
      </c>
      <c r="E13" s="537" t="s">
        <v>795</v>
      </c>
      <c r="F13" s="540">
        <v>100</v>
      </c>
      <c r="G13" s="540">
        <v>100</v>
      </c>
      <c r="H13" s="538">
        <v>0</v>
      </c>
      <c r="I13" s="540">
        <v>100</v>
      </c>
      <c r="J13" s="106"/>
    </row>
    <row r="14" spans="1:10">
      <c r="A14" s="554">
        <v>6</v>
      </c>
      <c r="B14" s="534">
        <v>41083</v>
      </c>
      <c r="C14" s="535" t="s">
        <v>797</v>
      </c>
      <c r="D14" s="536">
        <v>16201033680</v>
      </c>
      <c r="E14" s="537" t="s">
        <v>795</v>
      </c>
      <c r="F14" s="540">
        <v>100</v>
      </c>
      <c r="G14" s="540">
        <v>100</v>
      </c>
      <c r="H14" s="538">
        <v>0</v>
      </c>
      <c r="I14" s="540">
        <v>100</v>
      </c>
      <c r="J14" s="106"/>
    </row>
    <row r="15" spans="1:10">
      <c r="A15" s="554">
        <v>7</v>
      </c>
      <c r="B15" s="534">
        <v>41084</v>
      </c>
      <c r="C15" s="535" t="s">
        <v>798</v>
      </c>
      <c r="D15" s="536">
        <v>61006053900</v>
      </c>
      <c r="E15" s="537" t="s">
        <v>795</v>
      </c>
      <c r="F15" s="540">
        <v>162.5</v>
      </c>
      <c r="G15" s="540">
        <v>162.5</v>
      </c>
      <c r="H15" s="541">
        <v>0</v>
      </c>
      <c r="I15" s="540">
        <v>162.5</v>
      </c>
      <c r="J15" s="106"/>
    </row>
    <row r="16" spans="1:10">
      <c r="A16" s="554">
        <v>8</v>
      </c>
      <c r="B16" s="534">
        <v>41083</v>
      </c>
      <c r="C16" s="535" t="s">
        <v>799</v>
      </c>
      <c r="D16" s="536">
        <v>61008001136</v>
      </c>
      <c r="E16" s="537" t="s">
        <v>795</v>
      </c>
      <c r="F16" s="540">
        <v>125</v>
      </c>
      <c r="G16" s="540">
        <v>125</v>
      </c>
      <c r="H16" s="538">
        <v>0</v>
      </c>
      <c r="I16" s="540">
        <v>125</v>
      </c>
      <c r="J16" s="106"/>
    </row>
    <row r="17" spans="1:10">
      <c r="A17" s="554">
        <v>9</v>
      </c>
      <c r="B17" s="534">
        <v>41084</v>
      </c>
      <c r="C17" s="535" t="s">
        <v>800</v>
      </c>
      <c r="D17" s="536">
        <v>61006068519</v>
      </c>
      <c r="E17" s="537" t="s">
        <v>795</v>
      </c>
      <c r="F17" s="540">
        <v>162.5</v>
      </c>
      <c r="G17" s="540">
        <v>162.5</v>
      </c>
      <c r="H17" s="538">
        <v>0</v>
      </c>
      <c r="I17" s="540">
        <v>162.5</v>
      </c>
      <c r="J17" s="106"/>
    </row>
    <row r="18" spans="1:10">
      <c r="A18" s="554">
        <v>10</v>
      </c>
      <c r="B18" s="534">
        <v>41083</v>
      </c>
      <c r="C18" s="535" t="s">
        <v>801</v>
      </c>
      <c r="D18" s="536">
        <v>61008001937</v>
      </c>
      <c r="E18" s="537" t="s">
        <v>795</v>
      </c>
      <c r="F18" s="540">
        <v>162.5</v>
      </c>
      <c r="G18" s="540">
        <v>162.5</v>
      </c>
      <c r="H18" s="541">
        <v>0</v>
      </c>
      <c r="I18" s="540">
        <v>162.5</v>
      </c>
      <c r="J18" s="106"/>
    </row>
    <row r="19" spans="1:10">
      <c r="A19" s="554">
        <v>11</v>
      </c>
      <c r="B19" s="534">
        <v>41084</v>
      </c>
      <c r="C19" s="535" t="s">
        <v>802</v>
      </c>
      <c r="D19" s="536">
        <v>61006047190</v>
      </c>
      <c r="E19" s="537" t="s">
        <v>795</v>
      </c>
      <c r="F19" s="540">
        <v>162.5</v>
      </c>
      <c r="G19" s="540">
        <v>162.5</v>
      </c>
      <c r="H19" s="538">
        <v>0</v>
      </c>
      <c r="I19" s="540">
        <v>162.5</v>
      </c>
      <c r="J19" s="106"/>
    </row>
    <row r="20" spans="1:10">
      <c r="A20" s="554">
        <v>12</v>
      </c>
      <c r="B20" s="534">
        <v>41083</v>
      </c>
      <c r="C20" s="535" t="s">
        <v>803</v>
      </c>
      <c r="D20" s="536">
        <v>61006053166</v>
      </c>
      <c r="E20" s="537" t="s">
        <v>795</v>
      </c>
      <c r="F20" s="540">
        <v>162.5</v>
      </c>
      <c r="G20" s="540">
        <v>162.5</v>
      </c>
      <c r="H20" s="538">
        <v>0</v>
      </c>
      <c r="I20" s="540">
        <v>162.5</v>
      </c>
      <c r="J20" s="106"/>
    </row>
    <row r="21" spans="1:10">
      <c r="A21" s="554">
        <v>13</v>
      </c>
      <c r="B21" s="534">
        <v>41084</v>
      </c>
      <c r="C21" s="535" t="s">
        <v>804</v>
      </c>
      <c r="D21" s="536" t="s">
        <v>805</v>
      </c>
      <c r="E21" s="537" t="s">
        <v>795</v>
      </c>
      <c r="F21" s="540">
        <v>125</v>
      </c>
      <c r="G21" s="540">
        <v>125</v>
      </c>
      <c r="H21" s="538">
        <v>0</v>
      </c>
      <c r="I21" s="540">
        <v>125</v>
      </c>
      <c r="J21" s="106"/>
    </row>
    <row r="22" spans="1:10">
      <c r="A22" s="554">
        <v>14</v>
      </c>
      <c r="B22" s="534">
        <v>41084</v>
      </c>
      <c r="C22" s="535" t="s">
        <v>806</v>
      </c>
      <c r="D22" s="536" t="s">
        <v>807</v>
      </c>
      <c r="E22" s="537" t="s">
        <v>795</v>
      </c>
      <c r="F22" s="540">
        <v>162.5</v>
      </c>
      <c r="G22" s="540">
        <v>162.5</v>
      </c>
      <c r="H22" s="538">
        <v>0</v>
      </c>
      <c r="I22" s="540">
        <v>162.5</v>
      </c>
      <c r="J22" s="106"/>
    </row>
    <row r="23" spans="1:10">
      <c r="A23" s="554">
        <v>15</v>
      </c>
      <c r="B23" s="534">
        <v>41084</v>
      </c>
      <c r="C23" s="535" t="s">
        <v>808</v>
      </c>
      <c r="D23" s="536" t="s">
        <v>809</v>
      </c>
      <c r="E23" s="537" t="s">
        <v>795</v>
      </c>
      <c r="F23" s="540">
        <v>162.5</v>
      </c>
      <c r="G23" s="540">
        <v>162.5</v>
      </c>
      <c r="H23" s="538">
        <v>0</v>
      </c>
      <c r="I23" s="540">
        <v>162.5</v>
      </c>
      <c r="J23" s="106"/>
    </row>
    <row r="24" spans="1:10">
      <c r="A24" s="554">
        <v>16</v>
      </c>
      <c r="B24" s="534">
        <v>41083</v>
      </c>
      <c r="C24" s="535" t="s">
        <v>810</v>
      </c>
      <c r="D24" s="536" t="s">
        <v>811</v>
      </c>
      <c r="E24" s="537" t="s">
        <v>795</v>
      </c>
      <c r="F24" s="540">
        <v>100</v>
      </c>
      <c r="G24" s="540">
        <v>100</v>
      </c>
      <c r="H24" s="538">
        <v>0</v>
      </c>
      <c r="I24" s="540">
        <v>100</v>
      </c>
      <c r="J24" s="106"/>
    </row>
    <row r="25" spans="1:10">
      <c r="A25" s="554">
        <v>17</v>
      </c>
      <c r="B25" s="534">
        <v>41083</v>
      </c>
      <c r="C25" s="535" t="s">
        <v>812</v>
      </c>
      <c r="D25" s="536" t="s">
        <v>813</v>
      </c>
      <c r="E25" s="537" t="s">
        <v>795</v>
      </c>
      <c r="F25" s="540">
        <v>162.5</v>
      </c>
      <c r="G25" s="540">
        <v>162.5</v>
      </c>
      <c r="H25" s="541">
        <v>0</v>
      </c>
      <c r="I25" s="540">
        <v>162.5</v>
      </c>
      <c r="J25" s="106"/>
    </row>
    <row r="26" spans="1:10">
      <c r="A26" s="554">
        <v>18</v>
      </c>
      <c r="B26" s="534">
        <v>41085</v>
      </c>
      <c r="C26" s="535" t="s">
        <v>814</v>
      </c>
      <c r="D26" s="536" t="s">
        <v>815</v>
      </c>
      <c r="E26" s="537" t="s">
        <v>795</v>
      </c>
      <c r="F26" s="540">
        <v>100</v>
      </c>
      <c r="G26" s="540">
        <v>100</v>
      </c>
      <c r="H26" s="541">
        <v>0</v>
      </c>
      <c r="I26" s="540">
        <v>100</v>
      </c>
      <c r="J26" s="106"/>
    </row>
    <row r="27" spans="1:10">
      <c r="A27" s="554">
        <v>19</v>
      </c>
      <c r="B27" s="534">
        <v>41088</v>
      </c>
      <c r="C27" s="535" t="s">
        <v>816</v>
      </c>
      <c r="D27" s="536" t="s">
        <v>817</v>
      </c>
      <c r="E27" s="537" t="s">
        <v>795</v>
      </c>
      <c r="F27" s="540">
        <v>100</v>
      </c>
      <c r="G27" s="540">
        <v>100</v>
      </c>
      <c r="H27" s="541">
        <v>0</v>
      </c>
      <c r="I27" s="540">
        <v>100</v>
      </c>
      <c r="J27" s="106"/>
    </row>
    <row r="28" spans="1:10">
      <c r="A28" s="554">
        <v>20</v>
      </c>
      <c r="B28" s="534">
        <v>41083</v>
      </c>
      <c r="C28" s="535" t="s">
        <v>818</v>
      </c>
      <c r="D28" s="536" t="s">
        <v>819</v>
      </c>
      <c r="E28" s="537" t="s">
        <v>795</v>
      </c>
      <c r="F28" s="540">
        <v>162.5</v>
      </c>
      <c r="G28" s="540">
        <v>162.5</v>
      </c>
      <c r="H28" s="538">
        <v>0</v>
      </c>
      <c r="I28" s="540">
        <v>162.5</v>
      </c>
      <c r="J28" s="106"/>
    </row>
    <row r="29" spans="1:10">
      <c r="A29" s="554">
        <v>21</v>
      </c>
      <c r="B29" s="534">
        <v>41083</v>
      </c>
      <c r="C29" s="535" t="s">
        <v>820</v>
      </c>
      <c r="D29" s="536" t="s">
        <v>821</v>
      </c>
      <c r="E29" s="537" t="s">
        <v>795</v>
      </c>
      <c r="F29" s="540">
        <v>125</v>
      </c>
      <c r="G29" s="540">
        <v>125</v>
      </c>
      <c r="H29" s="538">
        <v>0</v>
      </c>
      <c r="I29" s="540">
        <v>125</v>
      </c>
      <c r="J29" s="106"/>
    </row>
    <row r="30" spans="1:10">
      <c r="A30" s="554">
        <v>22</v>
      </c>
      <c r="B30" s="534">
        <v>41083</v>
      </c>
      <c r="C30" s="535" t="s">
        <v>822</v>
      </c>
      <c r="D30" s="536" t="s">
        <v>823</v>
      </c>
      <c r="E30" s="537" t="s">
        <v>795</v>
      </c>
      <c r="F30" s="540">
        <v>162.5</v>
      </c>
      <c r="G30" s="540">
        <v>162.5</v>
      </c>
      <c r="H30" s="538">
        <v>0</v>
      </c>
      <c r="I30" s="540">
        <v>162.5</v>
      </c>
      <c r="J30" s="106"/>
    </row>
    <row r="31" spans="1:10">
      <c r="A31" s="554">
        <v>23</v>
      </c>
      <c r="B31" s="534">
        <v>41084</v>
      </c>
      <c r="C31" s="535" t="s">
        <v>824</v>
      </c>
      <c r="D31" s="536" t="s">
        <v>825</v>
      </c>
      <c r="E31" s="537" t="s">
        <v>795</v>
      </c>
      <c r="F31" s="540">
        <v>162.5</v>
      </c>
      <c r="G31" s="540">
        <v>162.5</v>
      </c>
      <c r="H31" s="538">
        <v>0</v>
      </c>
      <c r="I31" s="540">
        <v>162.5</v>
      </c>
      <c r="J31" s="106"/>
    </row>
    <row r="32" spans="1:10">
      <c r="A32" s="554">
        <v>24</v>
      </c>
      <c r="B32" s="534">
        <v>41084</v>
      </c>
      <c r="C32" s="535" t="s">
        <v>826</v>
      </c>
      <c r="D32" s="536" t="s">
        <v>827</v>
      </c>
      <c r="E32" s="537" t="s">
        <v>795</v>
      </c>
      <c r="F32" s="540">
        <v>162.5</v>
      </c>
      <c r="G32" s="540">
        <v>162.5</v>
      </c>
      <c r="H32" s="538">
        <v>0</v>
      </c>
      <c r="I32" s="540">
        <v>162.5</v>
      </c>
      <c r="J32" s="106"/>
    </row>
    <row r="33" spans="1:10">
      <c r="A33" s="554">
        <v>25</v>
      </c>
      <c r="B33" s="534">
        <v>41083</v>
      </c>
      <c r="C33" s="535" t="s">
        <v>828</v>
      </c>
      <c r="D33" s="536" t="s">
        <v>829</v>
      </c>
      <c r="E33" s="537" t="s">
        <v>795</v>
      </c>
      <c r="F33" s="540">
        <v>162.5</v>
      </c>
      <c r="G33" s="540">
        <v>162.5</v>
      </c>
      <c r="H33" s="538">
        <v>0</v>
      </c>
      <c r="I33" s="540">
        <v>162.5</v>
      </c>
      <c r="J33" s="106"/>
    </row>
    <row r="34" spans="1:10">
      <c r="A34" s="554">
        <v>26</v>
      </c>
      <c r="B34" s="534">
        <v>41083</v>
      </c>
      <c r="C34" s="535" t="s">
        <v>830</v>
      </c>
      <c r="D34" s="536" t="s">
        <v>831</v>
      </c>
      <c r="E34" s="537" t="s">
        <v>795</v>
      </c>
      <c r="F34" s="540">
        <v>125</v>
      </c>
      <c r="G34" s="540">
        <v>125</v>
      </c>
      <c r="H34" s="538">
        <v>0</v>
      </c>
      <c r="I34" s="540">
        <v>125</v>
      </c>
      <c r="J34" s="106"/>
    </row>
    <row r="35" spans="1:10">
      <c r="A35" s="554">
        <v>27</v>
      </c>
      <c r="B35" s="534">
        <v>41084</v>
      </c>
      <c r="C35" s="535" t="s">
        <v>832</v>
      </c>
      <c r="D35" s="536" t="s">
        <v>833</v>
      </c>
      <c r="E35" s="537" t="s">
        <v>795</v>
      </c>
      <c r="F35" s="540">
        <v>125</v>
      </c>
      <c r="G35" s="540">
        <v>125</v>
      </c>
      <c r="H35" s="538">
        <v>0</v>
      </c>
      <c r="I35" s="540">
        <v>125</v>
      </c>
      <c r="J35" s="106"/>
    </row>
    <row r="36" spans="1:10">
      <c r="A36" s="554">
        <v>28</v>
      </c>
      <c r="B36" s="534">
        <v>41083</v>
      </c>
      <c r="C36" s="535" t="s">
        <v>834</v>
      </c>
      <c r="D36" s="536" t="s">
        <v>835</v>
      </c>
      <c r="E36" s="537" t="s">
        <v>795</v>
      </c>
      <c r="F36" s="540">
        <v>125</v>
      </c>
      <c r="G36" s="540">
        <v>125</v>
      </c>
      <c r="H36" s="538">
        <v>0</v>
      </c>
      <c r="I36" s="540">
        <v>125</v>
      </c>
      <c r="J36" s="106"/>
    </row>
    <row r="37" spans="1:10">
      <c r="A37" s="554">
        <v>29</v>
      </c>
      <c r="B37" s="534">
        <v>41084</v>
      </c>
      <c r="C37" s="535" t="s">
        <v>836</v>
      </c>
      <c r="D37" s="536" t="s">
        <v>837</v>
      </c>
      <c r="E37" s="537" t="s">
        <v>795</v>
      </c>
      <c r="F37" s="540">
        <v>125</v>
      </c>
      <c r="G37" s="540">
        <v>125</v>
      </c>
      <c r="H37" s="538">
        <v>0</v>
      </c>
      <c r="I37" s="540">
        <v>125</v>
      </c>
      <c r="J37" s="106"/>
    </row>
    <row r="38" spans="1:10">
      <c r="A38" s="554">
        <v>30</v>
      </c>
      <c r="B38" s="534">
        <v>41089</v>
      </c>
      <c r="C38" s="535" t="s">
        <v>838</v>
      </c>
      <c r="D38" s="536" t="s">
        <v>839</v>
      </c>
      <c r="E38" s="537" t="s">
        <v>795</v>
      </c>
      <c r="F38" s="540">
        <v>125</v>
      </c>
      <c r="G38" s="540">
        <v>125</v>
      </c>
      <c r="H38" s="538">
        <v>0</v>
      </c>
      <c r="I38" s="540">
        <v>125</v>
      </c>
      <c r="J38" s="106"/>
    </row>
    <row r="39" spans="1:10">
      <c r="A39" s="554">
        <v>31</v>
      </c>
      <c r="B39" s="534">
        <v>41065</v>
      </c>
      <c r="C39" s="535" t="s">
        <v>840</v>
      </c>
      <c r="D39" s="536" t="s">
        <v>841</v>
      </c>
      <c r="E39" s="537" t="s">
        <v>795</v>
      </c>
      <c r="F39" s="540">
        <v>100</v>
      </c>
      <c r="G39" s="540">
        <v>100</v>
      </c>
      <c r="H39" s="541">
        <v>0</v>
      </c>
      <c r="I39" s="540">
        <v>100</v>
      </c>
      <c r="J39" s="106"/>
    </row>
    <row r="40" spans="1:10">
      <c r="A40" s="554">
        <v>32</v>
      </c>
      <c r="B40" s="534">
        <v>41065</v>
      </c>
      <c r="C40" s="535" t="s">
        <v>842</v>
      </c>
      <c r="D40" s="536" t="s">
        <v>843</v>
      </c>
      <c r="E40" s="537" t="s">
        <v>795</v>
      </c>
      <c r="F40" s="540">
        <v>125</v>
      </c>
      <c r="G40" s="540">
        <v>125</v>
      </c>
      <c r="H40" s="538">
        <v>0</v>
      </c>
      <c r="I40" s="540">
        <v>125</v>
      </c>
      <c r="J40" s="106"/>
    </row>
    <row r="41" spans="1:10">
      <c r="A41" s="554">
        <v>33</v>
      </c>
      <c r="B41" s="534">
        <v>41065</v>
      </c>
      <c r="C41" s="535" t="s">
        <v>844</v>
      </c>
      <c r="D41" s="536" t="s">
        <v>845</v>
      </c>
      <c r="E41" s="537" t="s">
        <v>795</v>
      </c>
      <c r="F41" s="540">
        <v>162.5</v>
      </c>
      <c r="G41" s="540">
        <v>162.5</v>
      </c>
      <c r="H41" s="538">
        <v>0</v>
      </c>
      <c r="I41" s="540">
        <v>162.5</v>
      </c>
      <c r="J41" s="106"/>
    </row>
    <row r="42" spans="1:10">
      <c r="A42" s="554">
        <v>34</v>
      </c>
      <c r="B42" s="534">
        <v>41065</v>
      </c>
      <c r="C42" s="535" t="s">
        <v>846</v>
      </c>
      <c r="D42" s="536" t="s">
        <v>847</v>
      </c>
      <c r="E42" s="537" t="s">
        <v>795</v>
      </c>
      <c r="F42" s="540">
        <v>162.5</v>
      </c>
      <c r="G42" s="540">
        <v>162.5</v>
      </c>
      <c r="H42" s="538">
        <v>0</v>
      </c>
      <c r="I42" s="540">
        <v>162.5</v>
      </c>
      <c r="J42" s="106"/>
    </row>
    <row r="43" spans="1:10">
      <c r="A43" s="554">
        <v>35</v>
      </c>
      <c r="B43" s="534">
        <v>41065</v>
      </c>
      <c r="C43" s="535" t="s">
        <v>848</v>
      </c>
      <c r="D43" s="536" t="s">
        <v>849</v>
      </c>
      <c r="E43" s="537" t="s">
        <v>795</v>
      </c>
      <c r="F43" s="540">
        <v>162.5</v>
      </c>
      <c r="G43" s="540">
        <v>162.5</v>
      </c>
      <c r="H43" s="538">
        <v>0</v>
      </c>
      <c r="I43" s="540">
        <v>162.5</v>
      </c>
      <c r="J43" s="106"/>
    </row>
    <row r="44" spans="1:10">
      <c r="A44" s="554">
        <v>36</v>
      </c>
      <c r="B44" s="534">
        <v>41065</v>
      </c>
      <c r="C44" s="535" t="s">
        <v>850</v>
      </c>
      <c r="D44" s="536" t="s">
        <v>851</v>
      </c>
      <c r="E44" s="537" t="s">
        <v>795</v>
      </c>
      <c r="F44" s="540">
        <v>162.5</v>
      </c>
      <c r="G44" s="540">
        <v>162.5</v>
      </c>
      <c r="H44" s="538">
        <v>0</v>
      </c>
      <c r="I44" s="540">
        <v>162.5</v>
      </c>
      <c r="J44" s="106"/>
    </row>
    <row r="45" spans="1:10">
      <c r="A45" s="554">
        <v>37</v>
      </c>
      <c r="B45" s="534">
        <v>41065</v>
      </c>
      <c r="C45" s="535" t="s">
        <v>852</v>
      </c>
      <c r="D45" s="536" t="s">
        <v>853</v>
      </c>
      <c r="E45" s="537" t="s">
        <v>795</v>
      </c>
      <c r="F45" s="540">
        <v>125</v>
      </c>
      <c r="G45" s="540">
        <v>125</v>
      </c>
      <c r="H45" s="538">
        <v>0</v>
      </c>
      <c r="I45" s="540">
        <v>125</v>
      </c>
      <c r="J45" s="106"/>
    </row>
    <row r="46" spans="1:10">
      <c r="A46" s="554">
        <v>38</v>
      </c>
      <c r="B46" s="534">
        <v>41122</v>
      </c>
      <c r="C46" s="535" t="s">
        <v>854</v>
      </c>
      <c r="D46" s="536" t="s">
        <v>855</v>
      </c>
      <c r="E46" s="537" t="s">
        <v>856</v>
      </c>
      <c r="F46" s="540">
        <v>250</v>
      </c>
      <c r="G46" s="540">
        <v>250</v>
      </c>
      <c r="H46" s="538">
        <v>0</v>
      </c>
      <c r="I46" s="540">
        <v>250</v>
      </c>
      <c r="J46" s="106"/>
    </row>
    <row r="47" spans="1:10">
      <c r="A47" s="554">
        <v>39</v>
      </c>
      <c r="B47" s="534">
        <v>41122</v>
      </c>
      <c r="C47" s="535" t="s">
        <v>857</v>
      </c>
      <c r="D47" s="536" t="s">
        <v>858</v>
      </c>
      <c r="E47" s="537" t="s">
        <v>856</v>
      </c>
      <c r="F47" s="540">
        <v>375</v>
      </c>
      <c r="G47" s="540">
        <v>375</v>
      </c>
      <c r="H47" s="538">
        <v>0</v>
      </c>
      <c r="I47" s="540">
        <v>375</v>
      </c>
      <c r="J47" s="106"/>
    </row>
    <row r="48" spans="1:10">
      <c r="A48" s="554">
        <v>40</v>
      </c>
      <c r="B48" s="534">
        <v>41136</v>
      </c>
      <c r="C48" s="535" t="s">
        <v>859</v>
      </c>
      <c r="D48" s="536" t="s">
        <v>860</v>
      </c>
      <c r="E48" s="537" t="s">
        <v>856</v>
      </c>
      <c r="F48" s="540">
        <v>3125</v>
      </c>
      <c r="G48" s="540">
        <v>3125</v>
      </c>
      <c r="H48" s="538">
        <v>0</v>
      </c>
      <c r="I48" s="540">
        <v>3125</v>
      </c>
      <c r="J48" s="106"/>
    </row>
    <row r="49" spans="1:10">
      <c r="A49" s="554">
        <v>41</v>
      </c>
      <c r="B49" s="534">
        <v>41136</v>
      </c>
      <c r="C49" s="535" t="s">
        <v>861</v>
      </c>
      <c r="D49" s="536" t="s">
        <v>862</v>
      </c>
      <c r="E49" s="537" t="s">
        <v>856</v>
      </c>
      <c r="F49" s="540">
        <v>500</v>
      </c>
      <c r="G49" s="540">
        <v>500</v>
      </c>
      <c r="H49" s="538">
        <v>0</v>
      </c>
      <c r="I49" s="540">
        <v>500</v>
      </c>
      <c r="J49" s="106"/>
    </row>
    <row r="50" spans="1:10">
      <c r="A50" s="554">
        <v>42</v>
      </c>
      <c r="B50" s="534">
        <v>41136</v>
      </c>
      <c r="C50" s="535" t="s">
        <v>863</v>
      </c>
      <c r="D50" s="536" t="s">
        <v>864</v>
      </c>
      <c r="E50" s="537" t="s">
        <v>856</v>
      </c>
      <c r="F50" s="540">
        <v>520.83000000000004</v>
      </c>
      <c r="G50" s="540">
        <v>520.83000000000004</v>
      </c>
      <c r="H50" s="542">
        <v>0</v>
      </c>
      <c r="I50" s="540">
        <v>520.83000000000004</v>
      </c>
      <c r="J50" s="106"/>
    </row>
    <row r="51" spans="1:10">
      <c r="A51" s="554">
        <v>43</v>
      </c>
      <c r="B51" s="534">
        <v>41136</v>
      </c>
      <c r="C51" s="535" t="s">
        <v>865</v>
      </c>
      <c r="D51" s="536" t="s">
        <v>866</v>
      </c>
      <c r="E51" s="537" t="s">
        <v>856</v>
      </c>
      <c r="F51" s="540">
        <v>1375</v>
      </c>
      <c r="G51" s="540">
        <v>1375</v>
      </c>
      <c r="H51" s="543">
        <v>0</v>
      </c>
      <c r="I51" s="540">
        <v>1375</v>
      </c>
      <c r="J51" s="106"/>
    </row>
    <row r="52" spans="1:10">
      <c r="A52" s="554">
        <v>44</v>
      </c>
      <c r="B52" s="534">
        <v>41136</v>
      </c>
      <c r="C52" s="535" t="s">
        <v>867</v>
      </c>
      <c r="D52" s="536" t="s">
        <v>868</v>
      </c>
      <c r="E52" s="537" t="s">
        <v>856</v>
      </c>
      <c r="F52" s="540">
        <v>1375</v>
      </c>
      <c r="G52" s="540">
        <v>1375</v>
      </c>
      <c r="H52" s="543">
        <v>0</v>
      </c>
      <c r="I52" s="540">
        <v>1375</v>
      </c>
      <c r="J52" s="106"/>
    </row>
    <row r="53" spans="1:10">
      <c r="A53" s="554">
        <v>45</v>
      </c>
      <c r="B53" s="534">
        <v>41145</v>
      </c>
      <c r="C53" s="535" t="s">
        <v>869</v>
      </c>
      <c r="D53" s="536">
        <v>404897215</v>
      </c>
      <c r="E53" s="537" t="s">
        <v>870</v>
      </c>
      <c r="F53" s="537">
        <v>110</v>
      </c>
      <c r="G53" s="537">
        <v>110</v>
      </c>
      <c r="H53" s="543">
        <v>0</v>
      </c>
      <c r="I53" s="537">
        <v>110</v>
      </c>
      <c r="J53" s="106"/>
    </row>
    <row r="54" spans="1:10">
      <c r="A54" s="554">
        <v>46</v>
      </c>
      <c r="B54" s="534">
        <v>41157</v>
      </c>
      <c r="C54" s="535" t="s">
        <v>871</v>
      </c>
      <c r="D54" s="536"/>
      <c r="E54" s="537" t="s">
        <v>872</v>
      </c>
      <c r="F54" s="537">
        <v>544069.96</v>
      </c>
      <c r="G54" s="537">
        <v>544069.96</v>
      </c>
      <c r="H54" s="543">
        <v>0</v>
      </c>
      <c r="I54" s="537">
        <v>544069.96</v>
      </c>
      <c r="J54" s="106"/>
    </row>
    <row r="55" spans="1:10">
      <c r="A55" s="554">
        <v>47</v>
      </c>
      <c r="B55" s="534">
        <v>41136</v>
      </c>
      <c r="C55" s="535" t="s">
        <v>873</v>
      </c>
      <c r="D55" s="536" t="s">
        <v>874</v>
      </c>
      <c r="E55" s="537" t="s">
        <v>552</v>
      </c>
      <c r="F55" s="537">
        <v>0.3</v>
      </c>
      <c r="G55" s="537">
        <v>0.3</v>
      </c>
      <c r="H55" s="543">
        <v>0</v>
      </c>
      <c r="I55" s="537">
        <v>0.3</v>
      </c>
      <c r="J55" s="106"/>
    </row>
    <row r="56" spans="1:10">
      <c r="A56" s="554">
        <v>48</v>
      </c>
      <c r="B56" s="534">
        <v>41134</v>
      </c>
      <c r="C56" s="535" t="s">
        <v>875</v>
      </c>
      <c r="D56" s="536" t="s">
        <v>876</v>
      </c>
      <c r="E56" s="537" t="s">
        <v>552</v>
      </c>
      <c r="F56" s="537">
        <v>1412.48</v>
      </c>
      <c r="G56" s="537">
        <v>1412.48</v>
      </c>
      <c r="H56" s="543">
        <v>0</v>
      </c>
      <c r="I56" s="537">
        <v>1412.48</v>
      </c>
      <c r="J56" s="106"/>
    </row>
    <row r="57" spans="1:10">
      <c r="A57" s="554">
        <v>49</v>
      </c>
      <c r="B57" s="534">
        <v>41130</v>
      </c>
      <c r="C57" s="535" t="s">
        <v>877</v>
      </c>
      <c r="D57" s="536" t="s">
        <v>878</v>
      </c>
      <c r="E57" s="537" t="s">
        <v>552</v>
      </c>
      <c r="F57" s="537">
        <v>541.53</v>
      </c>
      <c r="G57" s="537">
        <v>541.53</v>
      </c>
      <c r="H57" s="543">
        <v>0</v>
      </c>
      <c r="I57" s="537">
        <v>541.53</v>
      </c>
      <c r="J57" s="106"/>
    </row>
    <row r="58" spans="1:10">
      <c r="A58" s="554">
        <v>50</v>
      </c>
      <c r="B58" s="534">
        <v>41182</v>
      </c>
      <c r="C58" s="535" t="s">
        <v>879</v>
      </c>
      <c r="D58" s="536" t="s">
        <v>880</v>
      </c>
      <c r="E58" s="537" t="s">
        <v>552</v>
      </c>
      <c r="F58" s="537">
        <v>887.5</v>
      </c>
      <c r="G58" s="537">
        <v>887.5</v>
      </c>
      <c r="H58" s="543">
        <v>0</v>
      </c>
      <c r="I58" s="537">
        <v>887.5</v>
      </c>
      <c r="J58" s="106"/>
    </row>
    <row r="59" spans="1:10">
      <c r="A59" s="554">
        <v>51</v>
      </c>
      <c r="B59" s="534">
        <v>41177</v>
      </c>
      <c r="C59" s="535" t="s">
        <v>881</v>
      </c>
      <c r="D59" s="536"/>
      <c r="E59" s="537" t="s">
        <v>882</v>
      </c>
      <c r="F59" s="537">
        <v>373676.21</v>
      </c>
      <c r="G59" s="537">
        <v>373676.21</v>
      </c>
      <c r="H59" s="543">
        <v>0</v>
      </c>
      <c r="I59" s="537">
        <v>373676.21</v>
      </c>
      <c r="J59" s="106"/>
    </row>
    <row r="60" spans="1:10" ht="30">
      <c r="A60" s="554">
        <v>52</v>
      </c>
      <c r="B60" s="534">
        <v>41172</v>
      </c>
      <c r="C60" s="535" t="s">
        <v>883</v>
      </c>
      <c r="D60" s="536" t="s">
        <v>884</v>
      </c>
      <c r="E60" s="537" t="s">
        <v>885</v>
      </c>
      <c r="F60" s="537">
        <v>19950</v>
      </c>
      <c r="G60" s="537">
        <v>19950</v>
      </c>
      <c r="H60" s="543">
        <v>0</v>
      </c>
      <c r="I60" s="537">
        <v>19950</v>
      </c>
      <c r="J60" s="106"/>
    </row>
    <row r="61" spans="1:10" ht="30">
      <c r="A61" s="554">
        <v>53</v>
      </c>
      <c r="B61" s="534">
        <v>41170</v>
      </c>
      <c r="C61" s="535" t="s">
        <v>886</v>
      </c>
      <c r="D61" s="536" t="s">
        <v>887</v>
      </c>
      <c r="E61" s="537" t="s">
        <v>888</v>
      </c>
      <c r="F61" s="537">
        <v>625</v>
      </c>
      <c r="G61" s="537">
        <v>625</v>
      </c>
      <c r="H61" s="543">
        <v>0</v>
      </c>
      <c r="I61" s="537">
        <v>625</v>
      </c>
      <c r="J61" s="106"/>
    </row>
    <row r="62" spans="1:10" ht="30">
      <c r="A62" s="554">
        <v>54</v>
      </c>
      <c r="B62" s="534">
        <v>41176</v>
      </c>
      <c r="C62" s="535" t="s">
        <v>889</v>
      </c>
      <c r="D62" s="536" t="s">
        <v>890</v>
      </c>
      <c r="E62" s="537" t="s">
        <v>888</v>
      </c>
      <c r="F62" s="537">
        <v>187.5</v>
      </c>
      <c r="G62" s="537">
        <v>187.5</v>
      </c>
      <c r="H62" s="543">
        <v>0</v>
      </c>
      <c r="I62" s="537">
        <v>187.5</v>
      </c>
      <c r="J62" s="106"/>
    </row>
    <row r="63" spans="1:10">
      <c r="A63" s="554">
        <v>55</v>
      </c>
      <c r="B63" s="534">
        <v>41182</v>
      </c>
      <c r="C63" s="535" t="s">
        <v>893</v>
      </c>
      <c r="D63" s="536" t="s">
        <v>894</v>
      </c>
      <c r="E63" s="537" t="s">
        <v>552</v>
      </c>
      <c r="F63" s="537">
        <v>846.78</v>
      </c>
      <c r="G63" s="537">
        <v>846.78</v>
      </c>
      <c r="H63" s="543">
        <v>0</v>
      </c>
      <c r="I63" s="537">
        <v>846.78</v>
      </c>
      <c r="J63" s="106"/>
    </row>
    <row r="64" spans="1:10">
      <c r="A64" s="554">
        <v>56</v>
      </c>
      <c r="B64" s="534">
        <v>41182</v>
      </c>
      <c r="C64" s="535" t="s">
        <v>895</v>
      </c>
      <c r="D64" s="536" t="s">
        <v>896</v>
      </c>
      <c r="E64" s="537" t="s">
        <v>552</v>
      </c>
      <c r="F64" s="537">
        <v>2916.65</v>
      </c>
      <c r="G64" s="537">
        <v>2916.65</v>
      </c>
      <c r="H64" s="543">
        <v>0</v>
      </c>
      <c r="I64" s="537">
        <v>2916.65</v>
      </c>
      <c r="J64" s="106"/>
    </row>
    <row r="65" spans="1:10">
      <c r="A65" s="554">
        <v>57</v>
      </c>
      <c r="B65" s="534">
        <v>41182</v>
      </c>
      <c r="C65" s="535" t="s">
        <v>897</v>
      </c>
      <c r="D65" s="536" t="s">
        <v>898</v>
      </c>
      <c r="E65" s="537" t="s">
        <v>552</v>
      </c>
      <c r="F65" s="537">
        <v>500</v>
      </c>
      <c r="G65" s="537">
        <v>500</v>
      </c>
      <c r="H65" s="543">
        <v>0</v>
      </c>
      <c r="I65" s="537">
        <v>500</v>
      </c>
      <c r="J65" s="106"/>
    </row>
    <row r="66" spans="1:10">
      <c r="A66" s="554">
        <v>58</v>
      </c>
      <c r="B66" s="534">
        <v>41182</v>
      </c>
      <c r="C66" s="535" t="s">
        <v>899</v>
      </c>
      <c r="D66" s="536" t="s">
        <v>900</v>
      </c>
      <c r="E66" s="537" t="s">
        <v>552</v>
      </c>
      <c r="F66" s="537">
        <v>625</v>
      </c>
      <c r="G66" s="537">
        <v>625</v>
      </c>
      <c r="H66" s="543">
        <v>0</v>
      </c>
      <c r="I66" s="537">
        <v>625</v>
      </c>
      <c r="J66" s="106"/>
    </row>
    <row r="67" spans="1:10">
      <c r="A67" s="554">
        <v>59</v>
      </c>
      <c r="B67" s="534">
        <v>41187</v>
      </c>
      <c r="C67" s="535" t="s">
        <v>901</v>
      </c>
      <c r="D67" s="536"/>
      <c r="E67" s="536" t="s">
        <v>902</v>
      </c>
      <c r="F67" s="537">
        <v>52478.12</v>
      </c>
      <c r="G67" s="537">
        <v>52478.12</v>
      </c>
      <c r="H67" s="543">
        <v>0</v>
      </c>
      <c r="I67" s="537">
        <v>52478.12</v>
      </c>
      <c r="J67" s="106"/>
    </row>
    <row r="68" spans="1:10">
      <c r="A68" s="554">
        <v>60</v>
      </c>
      <c r="B68" s="534">
        <v>41153</v>
      </c>
      <c r="C68" s="544" t="s">
        <v>903</v>
      </c>
      <c r="D68" s="545" t="s">
        <v>904</v>
      </c>
      <c r="E68" s="537" t="s">
        <v>552</v>
      </c>
      <c r="F68" s="546">
        <v>747.33</v>
      </c>
      <c r="G68" s="546">
        <v>747.33</v>
      </c>
      <c r="H68" s="547">
        <v>0</v>
      </c>
      <c r="I68" s="546">
        <v>747.33</v>
      </c>
      <c r="J68" s="106"/>
    </row>
    <row r="69" spans="1:10">
      <c r="A69" s="554">
        <v>61</v>
      </c>
      <c r="B69" s="534">
        <v>41059</v>
      </c>
      <c r="C69" s="544" t="s">
        <v>905</v>
      </c>
      <c r="D69" s="545" t="s">
        <v>906</v>
      </c>
      <c r="E69" s="548" t="s">
        <v>907</v>
      </c>
      <c r="F69" s="546">
        <v>65</v>
      </c>
      <c r="G69" s="546">
        <v>65</v>
      </c>
      <c r="H69" s="547">
        <v>0</v>
      </c>
      <c r="I69" s="546">
        <v>65</v>
      </c>
      <c r="J69" s="106"/>
    </row>
    <row r="70" spans="1:10" ht="45">
      <c r="A70" s="554">
        <v>62</v>
      </c>
      <c r="B70" s="534">
        <v>41783</v>
      </c>
      <c r="C70" s="535" t="s">
        <v>908</v>
      </c>
      <c r="D70" s="536" t="s">
        <v>909</v>
      </c>
      <c r="E70" s="537" t="s">
        <v>910</v>
      </c>
      <c r="F70" s="546">
        <v>104830</v>
      </c>
      <c r="G70" s="546">
        <v>104830</v>
      </c>
      <c r="H70" s="547">
        <v>0</v>
      </c>
      <c r="I70" s="546">
        <v>104830</v>
      </c>
      <c r="J70" s="106"/>
    </row>
    <row r="71" spans="1:10">
      <c r="A71" s="554">
        <v>63</v>
      </c>
      <c r="B71" s="549" t="s">
        <v>911</v>
      </c>
      <c r="C71" s="535" t="s">
        <v>912</v>
      </c>
      <c r="D71" s="535">
        <v>45001015655</v>
      </c>
      <c r="E71" s="537" t="s">
        <v>913</v>
      </c>
      <c r="F71" s="550">
        <v>104.18</v>
      </c>
      <c r="G71" s="550">
        <v>104.18</v>
      </c>
      <c r="H71" s="537">
        <v>0</v>
      </c>
      <c r="I71" s="550">
        <v>104.18</v>
      </c>
      <c r="J71" s="106"/>
    </row>
    <row r="72" spans="1:10">
      <c r="A72" s="554">
        <v>64</v>
      </c>
      <c r="B72" s="534" t="s">
        <v>914</v>
      </c>
      <c r="C72" s="555" t="s">
        <v>915</v>
      </c>
      <c r="D72" s="536" t="s">
        <v>916</v>
      </c>
      <c r="E72" s="537" t="s">
        <v>913</v>
      </c>
      <c r="F72" s="550">
        <v>0.35</v>
      </c>
      <c r="G72" s="550">
        <v>0.35</v>
      </c>
      <c r="H72" s="537">
        <v>0</v>
      </c>
      <c r="I72" s="550">
        <v>0.35</v>
      </c>
      <c r="J72" s="106"/>
    </row>
    <row r="73" spans="1:10">
      <c r="A73" s="554">
        <v>65</v>
      </c>
      <c r="B73" s="534" t="s">
        <v>917</v>
      </c>
      <c r="C73" s="555" t="s">
        <v>918</v>
      </c>
      <c r="D73" s="536" t="s">
        <v>919</v>
      </c>
      <c r="E73" s="537" t="s">
        <v>913</v>
      </c>
      <c r="F73" s="550">
        <v>500</v>
      </c>
      <c r="G73" s="550">
        <v>500</v>
      </c>
      <c r="H73" s="537">
        <v>0</v>
      </c>
      <c r="I73" s="550">
        <v>500</v>
      </c>
      <c r="J73" s="106"/>
    </row>
    <row r="74" spans="1:10">
      <c r="A74" s="554">
        <v>66</v>
      </c>
      <c r="B74" s="534" t="s">
        <v>917</v>
      </c>
      <c r="C74" s="555" t="s">
        <v>920</v>
      </c>
      <c r="D74" s="536" t="s">
        <v>921</v>
      </c>
      <c r="E74" s="537" t="s">
        <v>913</v>
      </c>
      <c r="F74" s="550">
        <v>625</v>
      </c>
      <c r="G74" s="550">
        <v>625</v>
      </c>
      <c r="H74" s="537">
        <v>0</v>
      </c>
      <c r="I74" s="550">
        <v>625</v>
      </c>
      <c r="J74" s="106"/>
    </row>
    <row r="75" spans="1:10">
      <c r="A75" s="554">
        <v>67</v>
      </c>
      <c r="B75" s="534" t="s">
        <v>917</v>
      </c>
      <c r="C75" s="555" t="s">
        <v>922</v>
      </c>
      <c r="D75" s="536" t="s">
        <v>923</v>
      </c>
      <c r="E75" s="537" t="s">
        <v>913</v>
      </c>
      <c r="F75" s="550">
        <v>226.43</v>
      </c>
      <c r="G75" s="550">
        <v>226.43</v>
      </c>
      <c r="H75" s="537">
        <v>0</v>
      </c>
      <c r="I75" s="550">
        <v>226.43</v>
      </c>
      <c r="J75" s="106"/>
    </row>
    <row r="76" spans="1:10">
      <c r="A76" s="554">
        <v>68</v>
      </c>
      <c r="B76" s="534" t="s">
        <v>917</v>
      </c>
      <c r="C76" s="555" t="s">
        <v>924</v>
      </c>
      <c r="D76" s="536" t="s">
        <v>925</v>
      </c>
      <c r="E76" s="537" t="s">
        <v>913</v>
      </c>
      <c r="F76" s="550">
        <v>563</v>
      </c>
      <c r="G76" s="550">
        <v>563</v>
      </c>
      <c r="H76" s="537">
        <v>0</v>
      </c>
      <c r="I76" s="550">
        <v>563</v>
      </c>
      <c r="J76" s="106"/>
    </row>
    <row r="77" spans="1:10">
      <c r="A77" s="554">
        <v>69</v>
      </c>
      <c r="B77" s="534" t="s">
        <v>917</v>
      </c>
      <c r="C77" s="535" t="s">
        <v>926</v>
      </c>
      <c r="D77" s="536" t="s">
        <v>927</v>
      </c>
      <c r="E77" s="537" t="s">
        <v>913</v>
      </c>
      <c r="F77" s="550">
        <v>500</v>
      </c>
      <c r="G77" s="550">
        <v>500</v>
      </c>
      <c r="H77" s="537">
        <v>0</v>
      </c>
      <c r="I77" s="550">
        <v>500</v>
      </c>
      <c r="J77" s="106"/>
    </row>
    <row r="78" spans="1:10">
      <c r="A78" s="554">
        <v>70</v>
      </c>
      <c r="B78" s="534" t="s">
        <v>928</v>
      </c>
      <c r="C78" s="535" t="s">
        <v>774</v>
      </c>
      <c r="D78" s="536" t="s">
        <v>773</v>
      </c>
      <c r="E78" s="537" t="s">
        <v>913</v>
      </c>
      <c r="F78" s="550">
        <v>1200</v>
      </c>
      <c r="G78" s="550">
        <v>1200</v>
      </c>
      <c r="H78" s="537">
        <v>0</v>
      </c>
      <c r="I78" s="550">
        <v>1200</v>
      </c>
      <c r="J78" s="106"/>
    </row>
    <row r="79" spans="1:10">
      <c r="A79" s="554">
        <v>71</v>
      </c>
      <c r="B79" s="534" t="s">
        <v>917</v>
      </c>
      <c r="C79" s="535" t="s">
        <v>929</v>
      </c>
      <c r="D79" s="536" t="s">
        <v>930</v>
      </c>
      <c r="E79" s="537" t="s">
        <v>913</v>
      </c>
      <c r="F79" s="550">
        <v>1600</v>
      </c>
      <c r="G79" s="550">
        <v>1600</v>
      </c>
      <c r="H79" s="537">
        <v>0</v>
      </c>
      <c r="I79" s="550">
        <v>1600</v>
      </c>
      <c r="J79" s="106"/>
    </row>
    <row r="80" spans="1:10">
      <c r="A80" s="554">
        <v>72</v>
      </c>
      <c r="B80" s="534" t="s">
        <v>917</v>
      </c>
      <c r="C80" s="535" t="s">
        <v>931</v>
      </c>
      <c r="D80" s="536">
        <v>61002014645</v>
      </c>
      <c r="E80" s="537" t="s">
        <v>913</v>
      </c>
      <c r="F80" s="550">
        <v>522.54</v>
      </c>
      <c r="G80" s="550">
        <v>522.54</v>
      </c>
      <c r="H80" s="537">
        <v>0</v>
      </c>
      <c r="I80" s="550">
        <v>522.54</v>
      </c>
      <c r="J80" s="106"/>
    </row>
    <row r="81" spans="1:10">
      <c r="A81" s="554">
        <v>73</v>
      </c>
      <c r="B81" s="534" t="s">
        <v>917</v>
      </c>
      <c r="C81" s="535" t="s">
        <v>932</v>
      </c>
      <c r="D81" s="536" t="s">
        <v>933</v>
      </c>
      <c r="E81" s="537" t="s">
        <v>913</v>
      </c>
      <c r="F81" s="550">
        <v>873</v>
      </c>
      <c r="G81" s="550">
        <v>873</v>
      </c>
      <c r="H81" s="537">
        <v>0</v>
      </c>
      <c r="I81" s="550">
        <v>873</v>
      </c>
      <c r="J81" s="106"/>
    </row>
    <row r="82" spans="1:10">
      <c r="A82" s="554">
        <v>74</v>
      </c>
      <c r="B82" s="534" t="s">
        <v>917</v>
      </c>
      <c r="C82" s="535" t="s">
        <v>934</v>
      </c>
      <c r="D82" s="536" t="s">
        <v>935</v>
      </c>
      <c r="E82" s="537" t="s">
        <v>913</v>
      </c>
      <c r="F82" s="550">
        <v>870.9</v>
      </c>
      <c r="G82" s="550">
        <v>870.9</v>
      </c>
      <c r="H82" s="537">
        <v>0</v>
      </c>
      <c r="I82" s="550">
        <v>870.9</v>
      </c>
      <c r="J82" s="106"/>
    </row>
    <row r="83" spans="1:10">
      <c r="A83" s="554">
        <v>75</v>
      </c>
      <c r="B83" s="534" t="s">
        <v>917</v>
      </c>
      <c r="C83" s="535" t="s">
        <v>936</v>
      </c>
      <c r="D83" s="536" t="s">
        <v>937</v>
      </c>
      <c r="E83" s="537" t="s">
        <v>913</v>
      </c>
      <c r="F83" s="550">
        <v>500</v>
      </c>
      <c r="G83" s="550">
        <v>500</v>
      </c>
      <c r="H83" s="537">
        <v>0</v>
      </c>
      <c r="I83" s="550">
        <v>500</v>
      </c>
      <c r="J83" s="106"/>
    </row>
    <row r="84" spans="1:10">
      <c r="A84" s="554">
        <v>76</v>
      </c>
      <c r="B84" s="556" t="s">
        <v>917</v>
      </c>
      <c r="C84" s="535" t="s">
        <v>938</v>
      </c>
      <c r="D84" s="536" t="s">
        <v>939</v>
      </c>
      <c r="E84" s="537" t="s">
        <v>913</v>
      </c>
      <c r="F84" s="550">
        <v>200</v>
      </c>
      <c r="G84" s="550">
        <v>200</v>
      </c>
      <c r="H84" s="537">
        <v>0</v>
      </c>
      <c r="I84" s="550">
        <v>200</v>
      </c>
      <c r="J84" s="106"/>
    </row>
    <row r="85" spans="1:10" ht="45">
      <c r="A85" s="554">
        <v>77</v>
      </c>
      <c r="B85" s="551">
        <v>42614</v>
      </c>
      <c r="C85" s="407" t="s">
        <v>940</v>
      </c>
      <c r="D85" s="552" t="s">
        <v>941</v>
      </c>
      <c r="E85" s="537" t="s">
        <v>942</v>
      </c>
      <c r="F85" s="553">
        <v>180</v>
      </c>
      <c r="G85" s="553">
        <v>180</v>
      </c>
      <c r="H85" s="553">
        <v>0</v>
      </c>
      <c r="I85" s="553">
        <v>180</v>
      </c>
      <c r="J85" s="106"/>
    </row>
    <row r="86" spans="1:10">
      <c r="A86" s="554">
        <v>78</v>
      </c>
      <c r="B86" s="551">
        <v>42809</v>
      </c>
      <c r="C86" s="407" t="s">
        <v>769</v>
      </c>
      <c r="D86" s="552" t="s">
        <v>768</v>
      </c>
      <c r="E86" s="537" t="s">
        <v>552</v>
      </c>
      <c r="F86" s="553">
        <v>2400</v>
      </c>
      <c r="G86" s="553">
        <v>2400</v>
      </c>
      <c r="H86" s="553">
        <v>0</v>
      </c>
      <c r="I86" s="553">
        <v>2400</v>
      </c>
      <c r="J86" s="106"/>
    </row>
    <row r="87" spans="1:10">
      <c r="A87" s="554">
        <v>79</v>
      </c>
      <c r="B87" s="551">
        <v>42988</v>
      </c>
      <c r="C87" s="407" t="s">
        <v>2566</v>
      </c>
      <c r="D87" s="552" t="s">
        <v>1699</v>
      </c>
      <c r="E87" s="537" t="s">
        <v>856</v>
      </c>
      <c r="F87" s="553">
        <v>70</v>
      </c>
      <c r="G87" s="553">
        <v>70</v>
      </c>
      <c r="H87" s="553">
        <v>0</v>
      </c>
      <c r="I87" s="553">
        <v>70</v>
      </c>
      <c r="J87" s="106"/>
    </row>
    <row r="88" spans="1:10" ht="45">
      <c r="A88" s="554">
        <v>80</v>
      </c>
      <c r="B88" s="551">
        <v>42989</v>
      </c>
      <c r="C88" s="407" t="s">
        <v>2567</v>
      </c>
      <c r="D88" s="552" t="s">
        <v>2568</v>
      </c>
      <c r="E88" s="537" t="s">
        <v>2569</v>
      </c>
      <c r="F88" s="553">
        <v>6900</v>
      </c>
      <c r="G88" s="553">
        <v>6900</v>
      </c>
      <c r="H88" s="553">
        <v>0</v>
      </c>
      <c r="I88" s="553">
        <v>6900</v>
      </c>
      <c r="J88" s="106"/>
    </row>
    <row r="89" spans="1:10" ht="30">
      <c r="A89" s="554">
        <v>81</v>
      </c>
      <c r="B89" s="551">
        <v>42984</v>
      </c>
      <c r="C89" s="407" t="s">
        <v>2570</v>
      </c>
      <c r="D89" s="552" t="s">
        <v>2571</v>
      </c>
      <c r="E89" s="537" t="s">
        <v>885</v>
      </c>
      <c r="F89" s="553">
        <v>86286.91</v>
      </c>
      <c r="G89" s="553">
        <v>86286.91</v>
      </c>
      <c r="H89" s="553">
        <v>0</v>
      </c>
      <c r="I89" s="553">
        <v>86286.91</v>
      </c>
      <c r="J89" s="106"/>
    </row>
    <row r="90" spans="1:10" ht="30">
      <c r="A90" s="554">
        <v>82</v>
      </c>
      <c r="B90" s="551">
        <v>42979</v>
      </c>
      <c r="C90" s="407" t="s">
        <v>2572</v>
      </c>
      <c r="D90" s="552" t="s">
        <v>2573</v>
      </c>
      <c r="E90" s="537" t="s">
        <v>2574</v>
      </c>
      <c r="F90" s="553">
        <v>30605.15</v>
      </c>
      <c r="G90" s="553">
        <v>30605.15</v>
      </c>
      <c r="H90" s="553">
        <v>0</v>
      </c>
      <c r="I90" s="553">
        <v>30605.15</v>
      </c>
      <c r="J90" s="106"/>
    </row>
    <row r="91" spans="1:10" ht="60">
      <c r="A91" s="554">
        <v>83</v>
      </c>
      <c r="B91" s="551">
        <v>42989</v>
      </c>
      <c r="C91" s="407" t="s">
        <v>2575</v>
      </c>
      <c r="D91" s="552" t="s">
        <v>2576</v>
      </c>
      <c r="E91" s="537" t="s">
        <v>2577</v>
      </c>
      <c r="F91" s="553">
        <v>81765</v>
      </c>
      <c r="G91" s="553">
        <v>81765</v>
      </c>
      <c r="H91" s="553">
        <v>0</v>
      </c>
      <c r="I91" s="553">
        <v>81765</v>
      </c>
      <c r="J91" s="106"/>
    </row>
    <row r="92" spans="1:10" ht="30">
      <c r="A92" s="554">
        <v>84</v>
      </c>
      <c r="B92" s="551">
        <v>42961</v>
      </c>
      <c r="C92" s="407" t="s">
        <v>2578</v>
      </c>
      <c r="D92" s="552" t="s">
        <v>2579</v>
      </c>
      <c r="E92" s="537" t="s">
        <v>2580</v>
      </c>
      <c r="F92" s="553">
        <v>64667.07</v>
      </c>
      <c r="G92" s="553">
        <v>64667.07</v>
      </c>
      <c r="H92" s="553">
        <v>0</v>
      </c>
      <c r="I92" s="553">
        <v>64667.07</v>
      </c>
      <c r="J92" s="106"/>
    </row>
    <row r="93" spans="1:10" ht="45">
      <c r="A93" s="554">
        <v>85</v>
      </c>
      <c r="B93" s="551">
        <v>42988</v>
      </c>
      <c r="C93" s="407" t="s">
        <v>2581</v>
      </c>
      <c r="D93" s="552" t="s">
        <v>1762</v>
      </c>
      <c r="E93" s="537" t="s">
        <v>856</v>
      </c>
      <c r="F93" s="553">
        <v>480</v>
      </c>
      <c r="G93" s="553">
        <v>480</v>
      </c>
      <c r="H93" s="553">
        <v>0</v>
      </c>
      <c r="I93" s="553">
        <v>480</v>
      </c>
      <c r="J93" s="106"/>
    </row>
    <row r="94" spans="1:10" ht="30">
      <c r="A94" s="554">
        <v>86</v>
      </c>
      <c r="B94" s="551">
        <v>42987</v>
      </c>
      <c r="C94" s="407" t="s">
        <v>2582</v>
      </c>
      <c r="D94" s="552" t="s">
        <v>2583</v>
      </c>
      <c r="E94" s="537" t="s">
        <v>885</v>
      </c>
      <c r="F94" s="553">
        <v>5820</v>
      </c>
      <c r="G94" s="553">
        <v>5820</v>
      </c>
      <c r="H94" s="553">
        <v>0</v>
      </c>
      <c r="I94" s="553">
        <v>5820</v>
      </c>
      <c r="J94" s="106"/>
    </row>
    <row r="95" spans="1:10" ht="30">
      <c r="A95" s="554">
        <v>87</v>
      </c>
      <c r="B95" s="551">
        <v>42982</v>
      </c>
      <c r="C95" s="407" t="s">
        <v>2584</v>
      </c>
      <c r="D95" s="552" t="s">
        <v>2585</v>
      </c>
      <c r="E95" s="537" t="s">
        <v>885</v>
      </c>
      <c r="F95" s="553">
        <v>2360</v>
      </c>
      <c r="G95" s="553">
        <v>2360</v>
      </c>
      <c r="H95" s="553">
        <v>0</v>
      </c>
      <c r="I95" s="553">
        <v>2360</v>
      </c>
      <c r="J95" s="106"/>
    </row>
    <row r="96" spans="1:10" ht="45">
      <c r="A96" s="554">
        <v>88</v>
      </c>
      <c r="B96" s="551">
        <v>42989</v>
      </c>
      <c r="C96" s="407" t="s">
        <v>2586</v>
      </c>
      <c r="D96" s="552" t="s">
        <v>2587</v>
      </c>
      <c r="E96" s="537" t="s">
        <v>2588</v>
      </c>
      <c r="F96" s="553">
        <v>9125.11</v>
      </c>
      <c r="G96" s="553">
        <v>9125.11</v>
      </c>
      <c r="H96" s="553">
        <v>0</v>
      </c>
      <c r="I96" s="553">
        <v>9125.11</v>
      </c>
      <c r="J96" s="106"/>
    </row>
    <row r="97" spans="1:10" ht="45">
      <c r="A97" s="554">
        <v>89</v>
      </c>
      <c r="B97" s="551">
        <v>42988</v>
      </c>
      <c r="C97" s="407" t="s">
        <v>2589</v>
      </c>
      <c r="D97" s="552" t="s">
        <v>2590</v>
      </c>
      <c r="E97" s="537" t="s">
        <v>2591</v>
      </c>
      <c r="F97" s="553">
        <v>135</v>
      </c>
      <c r="G97" s="553">
        <v>135</v>
      </c>
      <c r="H97" s="553">
        <v>0</v>
      </c>
      <c r="I97" s="553">
        <v>135</v>
      </c>
      <c r="J97" s="106"/>
    </row>
    <row r="98" spans="1:10">
      <c r="A98" s="554">
        <v>90</v>
      </c>
      <c r="B98" s="551">
        <v>42988</v>
      </c>
      <c r="C98" s="407" t="s">
        <v>2592</v>
      </c>
      <c r="D98" s="552" t="s">
        <v>1703</v>
      </c>
      <c r="E98" s="537" t="s">
        <v>856</v>
      </c>
      <c r="F98" s="553">
        <v>80</v>
      </c>
      <c r="G98" s="553">
        <v>80</v>
      </c>
      <c r="H98" s="553">
        <v>0</v>
      </c>
      <c r="I98" s="553">
        <v>80</v>
      </c>
      <c r="J98" s="106"/>
    </row>
    <row r="99" spans="1:10">
      <c r="A99" s="554">
        <v>91</v>
      </c>
      <c r="B99" s="551">
        <v>42988</v>
      </c>
      <c r="C99" s="407" t="s">
        <v>2593</v>
      </c>
      <c r="D99" s="552" t="s">
        <v>1792</v>
      </c>
      <c r="E99" s="537" t="s">
        <v>856</v>
      </c>
      <c r="F99" s="553">
        <v>100</v>
      </c>
      <c r="G99" s="553">
        <v>100</v>
      </c>
      <c r="H99" s="553">
        <v>0</v>
      </c>
      <c r="I99" s="553">
        <v>100</v>
      </c>
      <c r="J99" s="106"/>
    </row>
    <row r="100" spans="1:10">
      <c r="A100" s="554">
        <v>92</v>
      </c>
      <c r="B100" s="551">
        <v>42988</v>
      </c>
      <c r="C100" s="407" t="s">
        <v>2594</v>
      </c>
      <c r="D100" s="552" t="s">
        <v>1797</v>
      </c>
      <c r="E100" s="537" t="s">
        <v>856</v>
      </c>
      <c r="F100" s="553">
        <v>100</v>
      </c>
      <c r="G100" s="553">
        <v>100</v>
      </c>
      <c r="H100" s="553">
        <v>0</v>
      </c>
      <c r="I100" s="553">
        <v>100</v>
      </c>
      <c r="J100" s="106"/>
    </row>
    <row r="101" spans="1:10">
      <c r="A101" s="554">
        <v>93</v>
      </c>
      <c r="B101" s="551">
        <v>42988</v>
      </c>
      <c r="C101" s="407" t="s">
        <v>2595</v>
      </c>
      <c r="D101" s="552" t="s">
        <v>1690</v>
      </c>
      <c r="E101" s="537" t="s">
        <v>856</v>
      </c>
      <c r="F101" s="553">
        <v>80</v>
      </c>
      <c r="G101" s="553">
        <v>80</v>
      </c>
      <c r="H101" s="553">
        <v>0</v>
      </c>
      <c r="I101" s="553">
        <v>80</v>
      </c>
      <c r="J101" s="106"/>
    </row>
    <row r="102" spans="1:10">
      <c r="A102" s="554">
        <v>94</v>
      </c>
      <c r="B102" s="551">
        <v>42988</v>
      </c>
      <c r="C102" s="407" t="s">
        <v>2596</v>
      </c>
      <c r="D102" s="552" t="s">
        <v>1678</v>
      </c>
      <c r="E102" s="537" t="s">
        <v>856</v>
      </c>
      <c r="F102" s="553">
        <v>70</v>
      </c>
      <c r="G102" s="553">
        <v>70</v>
      </c>
      <c r="H102" s="553">
        <v>0</v>
      </c>
      <c r="I102" s="553">
        <v>70</v>
      </c>
      <c r="J102" s="106"/>
    </row>
    <row r="103" spans="1:10">
      <c r="A103" s="554">
        <v>95</v>
      </c>
      <c r="B103" s="551">
        <v>42988</v>
      </c>
      <c r="C103" s="407" t="s">
        <v>2597</v>
      </c>
      <c r="D103" s="552" t="s">
        <v>1695</v>
      </c>
      <c r="E103" s="537" t="s">
        <v>856</v>
      </c>
      <c r="F103" s="553">
        <v>70</v>
      </c>
      <c r="G103" s="553">
        <v>70</v>
      </c>
      <c r="H103" s="553">
        <v>0</v>
      </c>
      <c r="I103" s="553">
        <v>70</v>
      </c>
      <c r="J103" s="106"/>
    </row>
    <row r="104" spans="1:10" ht="30">
      <c r="A104" s="554">
        <v>96</v>
      </c>
      <c r="B104" s="551">
        <v>42985</v>
      </c>
      <c r="C104" s="407" t="s">
        <v>2598</v>
      </c>
      <c r="D104" s="552" t="s">
        <v>2599</v>
      </c>
      <c r="E104" s="537" t="s">
        <v>2600</v>
      </c>
      <c r="F104" s="553">
        <v>5000</v>
      </c>
      <c r="G104" s="553">
        <v>5000</v>
      </c>
      <c r="H104" s="553">
        <v>0</v>
      </c>
      <c r="I104" s="553">
        <v>5000</v>
      </c>
      <c r="J104" s="106"/>
    </row>
    <row r="105" spans="1:10">
      <c r="A105" s="554">
        <v>97</v>
      </c>
      <c r="B105" s="551">
        <v>42984</v>
      </c>
      <c r="C105" s="407" t="s">
        <v>1619</v>
      </c>
      <c r="D105" s="552" t="s">
        <v>2601</v>
      </c>
      <c r="E105" s="537" t="s">
        <v>856</v>
      </c>
      <c r="F105" s="553">
        <v>480</v>
      </c>
      <c r="G105" s="553">
        <v>480</v>
      </c>
      <c r="H105" s="553">
        <v>0</v>
      </c>
      <c r="I105" s="553">
        <v>480</v>
      </c>
      <c r="J105" s="106"/>
    </row>
    <row r="106" spans="1:10">
      <c r="A106" s="554">
        <v>98</v>
      </c>
      <c r="B106" s="551">
        <v>42988</v>
      </c>
      <c r="C106" s="407" t="s">
        <v>2602</v>
      </c>
      <c r="D106" s="552" t="s">
        <v>1744</v>
      </c>
      <c r="E106" s="537" t="s">
        <v>856</v>
      </c>
      <c r="F106" s="553">
        <v>87.5</v>
      </c>
      <c r="G106" s="553">
        <v>87.5</v>
      </c>
      <c r="H106" s="553">
        <v>0</v>
      </c>
      <c r="I106" s="553">
        <v>87.5</v>
      </c>
      <c r="J106" s="106"/>
    </row>
    <row r="107" spans="1:10">
      <c r="A107" s="554">
        <v>99</v>
      </c>
      <c r="B107" s="551">
        <v>42988</v>
      </c>
      <c r="C107" s="407" t="s">
        <v>2603</v>
      </c>
      <c r="D107" s="552" t="s">
        <v>1751</v>
      </c>
      <c r="E107" s="537" t="s">
        <v>856</v>
      </c>
      <c r="F107" s="553">
        <v>87.5</v>
      </c>
      <c r="G107" s="553">
        <v>87.5</v>
      </c>
      <c r="H107" s="553">
        <v>0</v>
      </c>
      <c r="I107" s="553">
        <v>87.5</v>
      </c>
      <c r="J107" s="106"/>
    </row>
    <row r="108" spans="1:10">
      <c r="A108" s="554">
        <v>100</v>
      </c>
      <c r="B108" s="551">
        <v>42988</v>
      </c>
      <c r="C108" s="407" t="s">
        <v>2604</v>
      </c>
      <c r="D108" s="552" t="s">
        <v>1725</v>
      </c>
      <c r="E108" s="537" t="s">
        <v>856</v>
      </c>
      <c r="F108" s="553">
        <v>87.5</v>
      </c>
      <c r="G108" s="553">
        <v>87.5</v>
      </c>
      <c r="H108" s="553">
        <v>0</v>
      </c>
      <c r="I108" s="553">
        <v>87.5</v>
      </c>
      <c r="J108" s="106"/>
    </row>
    <row r="109" spans="1:10">
      <c r="A109" s="554">
        <v>101</v>
      </c>
      <c r="B109" s="551">
        <v>42988</v>
      </c>
      <c r="C109" s="407" t="s">
        <v>2605</v>
      </c>
      <c r="D109" s="552" t="s">
        <v>1756</v>
      </c>
      <c r="E109" s="537" t="s">
        <v>856</v>
      </c>
      <c r="F109" s="553">
        <v>87.5</v>
      </c>
      <c r="G109" s="553">
        <v>87.5</v>
      </c>
      <c r="H109" s="553">
        <v>0</v>
      </c>
      <c r="I109" s="553">
        <v>87.5</v>
      </c>
      <c r="J109" s="106"/>
    </row>
    <row r="110" spans="1:10">
      <c r="A110" s="554">
        <v>102</v>
      </c>
      <c r="B110" s="551">
        <v>42988</v>
      </c>
      <c r="C110" s="407" t="s">
        <v>2606</v>
      </c>
      <c r="D110" s="552" t="s">
        <v>1747</v>
      </c>
      <c r="E110" s="537" t="s">
        <v>856</v>
      </c>
      <c r="F110" s="553">
        <v>87.5</v>
      </c>
      <c r="G110" s="553">
        <v>87.5</v>
      </c>
      <c r="H110" s="553">
        <v>0</v>
      </c>
      <c r="I110" s="553">
        <v>87.5</v>
      </c>
      <c r="J110" s="106"/>
    </row>
    <row r="111" spans="1:10">
      <c r="A111" s="554">
        <v>103</v>
      </c>
      <c r="B111" s="551">
        <v>42988</v>
      </c>
      <c r="C111" s="407" t="s">
        <v>2607</v>
      </c>
      <c r="D111" s="552" t="s">
        <v>1729</v>
      </c>
      <c r="E111" s="537" t="s">
        <v>856</v>
      </c>
      <c r="F111" s="553">
        <v>87.5</v>
      </c>
      <c r="G111" s="553">
        <v>87.5</v>
      </c>
      <c r="H111" s="553">
        <v>0</v>
      </c>
      <c r="I111" s="553">
        <v>87.5</v>
      </c>
      <c r="J111" s="106"/>
    </row>
    <row r="112" spans="1:10">
      <c r="A112" s="554">
        <v>104</v>
      </c>
      <c r="B112" s="551">
        <v>42988</v>
      </c>
      <c r="C112" s="407" t="s">
        <v>2608</v>
      </c>
      <c r="D112" s="552" t="s">
        <v>1785</v>
      </c>
      <c r="E112" s="537" t="s">
        <v>856</v>
      </c>
      <c r="F112" s="553">
        <v>100</v>
      </c>
      <c r="G112" s="553">
        <v>100</v>
      </c>
      <c r="H112" s="553">
        <v>0</v>
      </c>
      <c r="I112" s="553">
        <v>100</v>
      </c>
      <c r="J112" s="106"/>
    </row>
    <row r="113" spans="1:10">
      <c r="A113" s="554">
        <v>105</v>
      </c>
      <c r="B113" s="551">
        <v>42988</v>
      </c>
      <c r="C113" s="407" t="s">
        <v>2609</v>
      </c>
      <c r="D113" s="552" t="s">
        <v>1775</v>
      </c>
      <c r="E113" s="537" t="s">
        <v>856</v>
      </c>
      <c r="F113" s="553">
        <v>100</v>
      </c>
      <c r="G113" s="553">
        <v>100</v>
      </c>
      <c r="H113" s="553">
        <v>0</v>
      </c>
      <c r="I113" s="553">
        <v>100</v>
      </c>
      <c r="J113" s="106"/>
    </row>
    <row r="114" spans="1:10">
      <c r="A114" s="554">
        <v>106</v>
      </c>
      <c r="B114" s="551">
        <v>42988</v>
      </c>
      <c r="C114" s="407" t="s">
        <v>2610</v>
      </c>
      <c r="D114" s="552" t="s">
        <v>1789</v>
      </c>
      <c r="E114" s="537" t="s">
        <v>856</v>
      </c>
      <c r="F114" s="553">
        <v>100</v>
      </c>
      <c r="G114" s="553">
        <v>100</v>
      </c>
      <c r="H114" s="553">
        <v>0</v>
      </c>
      <c r="I114" s="553">
        <v>100</v>
      </c>
      <c r="J114" s="106"/>
    </row>
    <row r="115" spans="1:10">
      <c r="A115" s="554">
        <v>107</v>
      </c>
      <c r="B115" s="551">
        <v>42988</v>
      </c>
      <c r="C115" s="407" t="s">
        <v>2611</v>
      </c>
      <c r="D115" s="552" t="s">
        <v>1801</v>
      </c>
      <c r="E115" s="537" t="s">
        <v>856</v>
      </c>
      <c r="F115" s="553">
        <v>100</v>
      </c>
      <c r="G115" s="553">
        <v>100</v>
      </c>
      <c r="H115" s="553">
        <v>0</v>
      </c>
      <c r="I115" s="553">
        <v>100</v>
      </c>
      <c r="J115" s="106"/>
    </row>
    <row r="116" spans="1:10">
      <c r="A116" s="554">
        <v>108</v>
      </c>
      <c r="B116" s="551">
        <v>42988</v>
      </c>
      <c r="C116" s="407" t="s">
        <v>2612</v>
      </c>
      <c r="D116" s="552" t="s">
        <v>1778</v>
      </c>
      <c r="E116" s="537" t="s">
        <v>856</v>
      </c>
      <c r="F116" s="553">
        <v>100</v>
      </c>
      <c r="G116" s="553">
        <v>100</v>
      </c>
      <c r="H116" s="553">
        <v>0</v>
      </c>
      <c r="I116" s="553">
        <v>100</v>
      </c>
      <c r="J116" s="106"/>
    </row>
    <row r="117" spans="1:10">
      <c r="A117" s="554">
        <v>109</v>
      </c>
      <c r="B117" s="551">
        <v>42988</v>
      </c>
      <c r="C117" s="407" t="s">
        <v>2613</v>
      </c>
      <c r="D117" s="552" t="s">
        <v>1781</v>
      </c>
      <c r="E117" s="537" t="s">
        <v>856</v>
      </c>
      <c r="F117" s="553">
        <v>100</v>
      </c>
      <c r="G117" s="553">
        <v>100</v>
      </c>
      <c r="H117" s="553">
        <v>0</v>
      </c>
      <c r="I117" s="553">
        <v>100</v>
      </c>
      <c r="J117" s="106"/>
    </row>
    <row r="118" spans="1:10">
      <c r="A118" s="554">
        <v>110</v>
      </c>
      <c r="B118" s="551">
        <v>42988</v>
      </c>
      <c r="C118" s="407" t="s">
        <v>2614</v>
      </c>
      <c r="D118" s="552" t="s">
        <v>1717</v>
      </c>
      <c r="E118" s="537" t="s">
        <v>856</v>
      </c>
      <c r="F118" s="553">
        <v>70</v>
      </c>
      <c r="G118" s="553">
        <v>70</v>
      </c>
      <c r="H118" s="553">
        <v>0</v>
      </c>
      <c r="I118" s="553">
        <v>70</v>
      </c>
      <c r="J118" s="106"/>
    </row>
    <row r="119" spans="1:10">
      <c r="A119" s="554">
        <v>111</v>
      </c>
      <c r="B119" s="551">
        <v>42988</v>
      </c>
      <c r="C119" s="407" t="s">
        <v>2615</v>
      </c>
      <c r="D119" s="552" t="s">
        <v>1685</v>
      </c>
      <c r="E119" s="537" t="s">
        <v>856</v>
      </c>
      <c r="F119" s="553">
        <v>70</v>
      </c>
      <c r="G119" s="553">
        <v>70</v>
      </c>
      <c r="H119" s="553">
        <v>0</v>
      </c>
      <c r="I119" s="553">
        <v>70</v>
      </c>
      <c r="J119" s="106"/>
    </row>
    <row r="120" spans="1:10">
      <c r="A120" s="554">
        <v>112</v>
      </c>
      <c r="B120" s="551">
        <v>42988</v>
      </c>
      <c r="C120" s="407" t="s">
        <v>2616</v>
      </c>
      <c r="D120" s="552" t="s">
        <v>1708</v>
      </c>
      <c r="E120" s="537" t="s">
        <v>856</v>
      </c>
      <c r="F120" s="553">
        <v>70</v>
      </c>
      <c r="G120" s="553">
        <v>70</v>
      </c>
      <c r="H120" s="553">
        <v>0</v>
      </c>
      <c r="I120" s="553">
        <v>70</v>
      </c>
      <c r="J120" s="106"/>
    </row>
    <row r="121" spans="1:10">
      <c r="A121" s="554">
        <v>113</v>
      </c>
      <c r="B121" s="551">
        <v>42988</v>
      </c>
      <c r="C121" s="407" t="s">
        <v>2617</v>
      </c>
      <c r="D121" s="552" t="s">
        <v>1721</v>
      </c>
      <c r="E121" s="537" t="s">
        <v>856</v>
      </c>
      <c r="F121" s="553">
        <v>70</v>
      </c>
      <c r="G121" s="553">
        <v>70</v>
      </c>
      <c r="H121" s="553">
        <v>0</v>
      </c>
      <c r="I121" s="553">
        <v>70</v>
      </c>
      <c r="J121" s="106"/>
    </row>
    <row r="122" spans="1:10">
      <c r="A122" s="554">
        <v>114</v>
      </c>
      <c r="B122" s="551">
        <v>42988</v>
      </c>
      <c r="C122" s="407" t="s">
        <v>2618</v>
      </c>
      <c r="D122" s="552" t="s">
        <v>1712</v>
      </c>
      <c r="E122" s="537" t="s">
        <v>856</v>
      </c>
      <c r="F122" s="553">
        <v>70</v>
      </c>
      <c r="G122" s="553">
        <v>70</v>
      </c>
      <c r="H122" s="553">
        <v>0</v>
      </c>
      <c r="I122" s="553">
        <v>70</v>
      </c>
      <c r="J122" s="106"/>
    </row>
    <row r="123" spans="1:10" ht="30">
      <c r="A123" s="554">
        <v>115</v>
      </c>
      <c r="B123" s="551">
        <v>42962</v>
      </c>
      <c r="C123" s="407" t="s">
        <v>2619</v>
      </c>
      <c r="D123" s="552" t="s">
        <v>2620</v>
      </c>
      <c r="E123" s="537" t="s">
        <v>2621</v>
      </c>
      <c r="F123" s="553">
        <v>15965.4</v>
      </c>
      <c r="G123" s="553">
        <v>15965.4</v>
      </c>
      <c r="H123" s="553">
        <v>0</v>
      </c>
      <c r="I123" s="553">
        <v>15965.4</v>
      </c>
      <c r="J123" s="106"/>
    </row>
    <row r="124" spans="1:10" ht="45">
      <c r="A124" s="554">
        <v>116</v>
      </c>
      <c r="B124" s="551">
        <v>42973</v>
      </c>
      <c r="C124" s="407" t="s">
        <v>2622</v>
      </c>
      <c r="D124" s="552" t="s">
        <v>2623</v>
      </c>
      <c r="E124" s="537" t="s">
        <v>2569</v>
      </c>
      <c r="F124" s="553">
        <v>850</v>
      </c>
      <c r="G124" s="553">
        <v>850</v>
      </c>
      <c r="H124" s="553">
        <v>0</v>
      </c>
      <c r="I124" s="553">
        <v>850</v>
      </c>
      <c r="J124" s="106"/>
    </row>
    <row r="125" spans="1:10">
      <c r="A125" s="554">
        <v>117</v>
      </c>
      <c r="B125" s="551">
        <v>42984</v>
      </c>
      <c r="C125" s="407" t="s">
        <v>2624</v>
      </c>
      <c r="D125" s="552" t="s">
        <v>2531</v>
      </c>
      <c r="E125" s="537" t="s">
        <v>856</v>
      </c>
      <c r="F125" s="553">
        <v>800</v>
      </c>
      <c r="G125" s="553">
        <v>800</v>
      </c>
      <c r="H125" s="553">
        <v>0</v>
      </c>
      <c r="I125" s="553">
        <v>800</v>
      </c>
      <c r="J125" s="106"/>
    </row>
    <row r="126" spans="1:10">
      <c r="A126" s="554">
        <v>118</v>
      </c>
      <c r="B126" s="551">
        <v>42969</v>
      </c>
      <c r="C126" s="407" t="s">
        <v>1594</v>
      </c>
      <c r="D126" s="552" t="s">
        <v>1593</v>
      </c>
      <c r="E126" s="537" t="s">
        <v>552</v>
      </c>
      <c r="F126" s="553">
        <v>129.03</v>
      </c>
      <c r="G126" s="553">
        <v>129.03</v>
      </c>
      <c r="H126" s="553">
        <v>0</v>
      </c>
      <c r="I126" s="553">
        <v>129.03</v>
      </c>
      <c r="J126" s="106"/>
    </row>
    <row r="127" spans="1:10">
      <c r="A127" s="554">
        <v>119</v>
      </c>
      <c r="B127" s="551">
        <v>42942</v>
      </c>
      <c r="C127" s="407" t="s">
        <v>965</v>
      </c>
      <c r="D127" s="552" t="s">
        <v>964</v>
      </c>
      <c r="E127" s="537" t="s">
        <v>552</v>
      </c>
      <c r="F127" s="553">
        <v>213.2</v>
      </c>
      <c r="G127" s="553">
        <v>213.2</v>
      </c>
      <c r="H127" s="553">
        <v>0</v>
      </c>
      <c r="I127" s="553">
        <v>213.2</v>
      </c>
      <c r="J127" s="106"/>
    </row>
    <row r="128" spans="1:10" ht="30">
      <c r="A128" s="554">
        <v>120</v>
      </c>
      <c r="B128" s="551">
        <v>42988</v>
      </c>
      <c r="C128" s="407" t="s">
        <v>2625</v>
      </c>
      <c r="D128" s="552" t="s">
        <v>2626</v>
      </c>
      <c r="E128" s="537" t="s">
        <v>2627</v>
      </c>
      <c r="F128" s="553">
        <v>3125</v>
      </c>
      <c r="G128" s="553">
        <v>3125</v>
      </c>
      <c r="H128" s="553">
        <v>0</v>
      </c>
      <c r="I128" s="553">
        <v>3125</v>
      </c>
      <c r="J128" s="106"/>
    </row>
    <row r="129" spans="1:10" ht="30">
      <c r="A129" s="554">
        <v>121</v>
      </c>
      <c r="B129" s="551">
        <v>42988</v>
      </c>
      <c r="C129" s="407" t="s">
        <v>2628</v>
      </c>
      <c r="D129" s="552" t="s">
        <v>2629</v>
      </c>
      <c r="E129" s="537" t="s">
        <v>2627</v>
      </c>
      <c r="F129" s="553">
        <v>3125</v>
      </c>
      <c r="G129" s="553">
        <v>3125</v>
      </c>
      <c r="H129" s="553">
        <v>0</v>
      </c>
      <c r="I129" s="553">
        <v>3125</v>
      </c>
      <c r="J129" s="106"/>
    </row>
    <row r="130" spans="1:10" ht="30">
      <c r="A130" s="554">
        <v>122</v>
      </c>
      <c r="B130" s="551">
        <v>42988</v>
      </c>
      <c r="C130" s="407" t="s">
        <v>2630</v>
      </c>
      <c r="D130" s="552" t="s">
        <v>2631</v>
      </c>
      <c r="E130" s="537" t="s">
        <v>2627</v>
      </c>
      <c r="F130" s="553">
        <v>3125</v>
      </c>
      <c r="G130" s="553">
        <v>3125</v>
      </c>
      <c r="H130" s="553">
        <v>0</v>
      </c>
      <c r="I130" s="553">
        <v>3125</v>
      </c>
      <c r="J130" s="106"/>
    </row>
    <row r="131" spans="1:10" ht="30">
      <c r="A131" s="554">
        <v>123</v>
      </c>
      <c r="B131" s="551">
        <v>42988</v>
      </c>
      <c r="C131" s="407" t="s">
        <v>2632</v>
      </c>
      <c r="D131" s="552" t="s">
        <v>2633</v>
      </c>
      <c r="E131" s="537" t="s">
        <v>2627</v>
      </c>
      <c r="F131" s="553">
        <v>3125</v>
      </c>
      <c r="G131" s="553">
        <v>3125</v>
      </c>
      <c r="H131" s="553">
        <v>0</v>
      </c>
      <c r="I131" s="553">
        <v>3125</v>
      </c>
      <c r="J131" s="106"/>
    </row>
    <row r="132" spans="1:10" ht="30">
      <c r="A132" s="554">
        <v>124</v>
      </c>
      <c r="B132" s="551">
        <v>42988</v>
      </c>
      <c r="C132" s="407" t="s">
        <v>2634</v>
      </c>
      <c r="D132" s="552" t="s">
        <v>2635</v>
      </c>
      <c r="E132" s="537" t="s">
        <v>2627</v>
      </c>
      <c r="F132" s="553">
        <v>3125</v>
      </c>
      <c r="G132" s="553">
        <v>3125</v>
      </c>
      <c r="H132" s="553">
        <v>0</v>
      </c>
      <c r="I132" s="553">
        <v>3125</v>
      </c>
      <c r="J132" s="106"/>
    </row>
    <row r="133" spans="1:10" ht="30">
      <c r="A133" s="554">
        <v>125</v>
      </c>
      <c r="B133" s="551">
        <v>42988</v>
      </c>
      <c r="C133" s="407" t="s">
        <v>2636</v>
      </c>
      <c r="D133" s="552" t="s">
        <v>2637</v>
      </c>
      <c r="E133" s="537" t="s">
        <v>2627</v>
      </c>
      <c r="F133" s="553">
        <v>3125</v>
      </c>
      <c r="G133" s="553">
        <v>3125</v>
      </c>
      <c r="H133" s="553">
        <v>0</v>
      </c>
      <c r="I133" s="553">
        <v>3125</v>
      </c>
      <c r="J133" s="106"/>
    </row>
    <row r="134" spans="1:10" ht="30">
      <c r="A134" s="554">
        <v>126</v>
      </c>
      <c r="B134" s="551">
        <v>42988</v>
      </c>
      <c r="C134" s="407" t="s">
        <v>2638</v>
      </c>
      <c r="D134" s="552" t="s">
        <v>2639</v>
      </c>
      <c r="E134" s="537" t="s">
        <v>2627</v>
      </c>
      <c r="F134" s="553">
        <v>3125</v>
      </c>
      <c r="G134" s="553">
        <v>3125</v>
      </c>
      <c r="H134" s="553">
        <v>0</v>
      </c>
      <c r="I134" s="553">
        <v>3125</v>
      </c>
      <c r="J134" s="106"/>
    </row>
    <row r="135" spans="1:10">
      <c r="A135" s="554">
        <v>127</v>
      </c>
      <c r="B135" s="551">
        <v>42988</v>
      </c>
      <c r="C135" s="407" t="s">
        <v>2640</v>
      </c>
      <c r="D135" s="552" t="s">
        <v>2641</v>
      </c>
      <c r="E135" s="537" t="s">
        <v>2642</v>
      </c>
      <c r="F135" s="553">
        <v>3125</v>
      </c>
      <c r="G135" s="553">
        <v>3125</v>
      </c>
      <c r="H135" s="553">
        <v>0</v>
      </c>
      <c r="I135" s="553">
        <v>3125</v>
      </c>
      <c r="J135" s="106"/>
    </row>
    <row r="136" spans="1:10" ht="30">
      <c r="A136" s="554">
        <v>128</v>
      </c>
      <c r="B136" s="551">
        <v>42971</v>
      </c>
      <c r="C136" s="407" t="s">
        <v>2643</v>
      </c>
      <c r="D136" s="552" t="s">
        <v>2644</v>
      </c>
      <c r="E136" s="537" t="s">
        <v>2645</v>
      </c>
      <c r="F136" s="553">
        <v>2500</v>
      </c>
      <c r="G136" s="553">
        <v>2500</v>
      </c>
      <c r="H136" s="553">
        <v>0</v>
      </c>
      <c r="I136" s="553">
        <v>2500</v>
      </c>
      <c r="J136" s="106"/>
    </row>
    <row r="137" spans="1:10">
      <c r="A137" s="554">
        <v>129</v>
      </c>
      <c r="B137" s="551">
        <v>42988</v>
      </c>
      <c r="C137" s="407" t="s">
        <v>2646</v>
      </c>
      <c r="D137" s="552" t="s">
        <v>1738</v>
      </c>
      <c r="E137" s="537" t="s">
        <v>856</v>
      </c>
      <c r="F137" s="553">
        <v>87.5</v>
      </c>
      <c r="G137" s="553">
        <v>87.5</v>
      </c>
      <c r="H137" s="553">
        <v>0</v>
      </c>
      <c r="I137" s="553">
        <v>87.5</v>
      </c>
      <c r="J137" s="106"/>
    </row>
    <row r="138" spans="1:10">
      <c r="A138" s="554">
        <v>130</v>
      </c>
      <c r="B138" s="551">
        <v>42988</v>
      </c>
      <c r="C138" s="407" t="s">
        <v>2647</v>
      </c>
      <c r="D138" s="552" t="s">
        <v>1733</v>
      </c>
      <c r="E138" s="537" t="s">
        <v>856</v>
      </c>
      <c r="F138" s="553">
        <v>87.5</v>
      </c>
      <c r="G138" s="553">
        <v>87.5</v>
      </c>
      <c r="H138" s="553">
        <v>0</v>
      </c>
      <c r="I138" s="553">
        <v>87.5</v>
      </c>
      <c r="J138" s="106"/>
    </row>
    <row r="139" spans="1:10">
      <c r="A139" s="554">
        <v>131</v>
      </c>
      <c r="B139" s="551">
        <v>42969</v>
      </c>
      <c r="C139" s="407" t="s">
        <v>2648</v>
      </c>
      <c r="D139" s="552" t="s">
        <v>1585</v>
      </c>
      <c r="E139" s="537" t="s">
        <v>552</v>
      </c>
      <c r="F139" s="553">
        <v>201.61</v>
      </c>
      <c r="G139" s="553">
        <v>201.61</v>
      </c>
      <c r="H139" s="553">
        <v>0</v>
      </c>
      <c r="I139" s="553">
        <v>201.61</v>
      </c>
      <c r="J139" s="106"/>
    </row>
    <row r="140" spans="1:10">
      <c r="A140" s="554">
        <v>132</v>
      </c>
      <c r="B140" s="551">
        <v>42969</v>
      </c>
      <c r="C140" s="407" t="s">
        <v>2649</v>
      </c>
      <c r="D140" s="552" t="s">
        <v>1589</v>
      </c>
      <c r="E140" s="537" t="s">
        <v>552</v>
      </c>
      <c r="F140" s="553">
        <v>161.29</v>
      </c>
      <c r="G140" s="553">
        <v>161.29</v>
      </c>
      <c r="H140" s="553">
        <v>0</v>
      </c>
      <c r="I140" s="553">
        <v>161.29</v>
      </c>
      <c r="J140" s="106"/>
    </row>
    <row r="141" spans="1:10">
      <c r="A141" s="171" t="s">
        <v>278</v>
      </c>
      <c r="B141" s="208"/>
      <c r="C141" s="179"/>
      <c r="D141" s="179"/>
      <c r="E141" s="178"/>
      <c r="F141" s="178"/>
      <c r="G141" s="276"/>
      <c r="H141" s="285" t="s">
        <v>432</v>
      </c>
      <c r="I141" s="388">
        <f>SUM(I9:I140)</f>
        <v>1736280.06</v>
      </c>
      <c r="J141" s="106"/>
    </row>
    <row r="143" spans="1:10">
      <c r="A143" s="186" t="s">
        <v>464</v>
      </c>
    </row>
    <row r="145" spans="1:12">
      <c r="B145" s="188" t="s">
        <v>107</v>
      </c>
      <c r="F145" s="189"/>
    </row>
    <row r="146" spans="1:12">
      <c r="F146" s="187"/>
      <c r="I146" s="187"/>
      <c r="J146" s="187"/>
      <c r="K146" s="187"/>
      <c r="L146" s="187"/>
    </row>
    <row r="147" spans="1:12">
      <c r="C147" s="190"/>
      <c r="F147" s="190"/>
      <c r="G147" s="190"/>
      <c r="H147" s="193"/>
      <c r="I147" s="191"/>
      <c r="J147" s="187"/>
      <c r="K147" s="187"/>
      <c r="L147" s="187"/>
    </row>
    <row r="148" spans="1:12">
      <c r="A148" s="187"/>
      <c r="C148" s="192" t="s">
        <v>268</v>
      </c>
      <c r="F148" s="193" t="s">
        <v>273</v>
      </c>
      <c r="G148" s="192"/>
      <c r="H148" s="192"/>
      <c r="I148" s="191"/>
      <c r="J148" s="187"/>
      <c r="K148" s="187"/>
      <c r="L148" s="187"/>
    </row>
    <row r="149" spans="1:12">
      <c r="A149" s="187"/>
      <c r="C149" s="194" t="s">
        <v>139</v>
      </c>
      <c r="F149" s="186" t="s">
        <v>269</v>
      </c>
      <c r="I149" s="187"/>
      <c r="J149" s="187"/>
      <c r="K149" s="187"/>
      <c r="L149" s="187"/>
    </row>
    <row r="150" spans="1:12" s="187" customFormat="1">
      <c r="B150" s="186"/>
      <c r="C150" s="194"/>
      <c r="G150" s="194"/>
      <c r="H150" s="194"/>
    </row>
    <row r="151" spans="1:12" s="187" customFormat="1" ht="12.75"/>
    <row r="152" spans="1:12" s="187" customFormat="1" ht="12.75"/>
    <row r="153" spans="1:12" s="187" customFormat="1" ht="12.75"/>
    <row r="154" spans="1:12" s="187" customFormat="1" ht="12.75"/>
  </sheetData>
  <mergeCells count="1">
    <mergeCell ref="I2:J2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69 B71:B141"/>
    <dataValidation type="date" allowBlank="1" showInputMessage="1" showErrorMessage="1" errorTitle="თარიღის შევსების წესი" error="თარიღი ივსება შემდეგი ფორმატით: დღე/თვე/წელი" prompt="დღე/თვე/წელი" sqref="B70 B9:B68">
      <formula1>40543</formula1>
      <formula2>42004</formula2>
    </dataValidation>
  </dataValidations>
  <printOptions gridLines="1"/>
  <pageMargins left="0.7" right="0.7" top="0.75" bottom="0.75" header="0.3" footer="0.3"/>
  <pageSetup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showGridLines="0" view="pageBreakPreview" zoomScale="80" zoomScaleNormal="100" zoomScaleSheetLayoutView="80" workbookViewId="0">
      <selection activeCell="M2" sqref="M2:N2"/>
    </sheetView>
  </sheetViews>
  <sheetFormatPr defaultRowHeight="12.75"/>
  <cols>
    <col min="1" max="1" width="2.7109375" style="198" customWidth="1"/>
    <col min="2" max="2" width="9" style="198" customWidth="1"/>
    <col min="3" max="3" width="23.42578125" style="198" customWidth="1"/>
    <col min="4" max="4" width="13.28515625" style="198" customWidth="1"/>
    <col min="5" max="5" width="9.5703125" style="198" customWidth="1"/>
    <col min="6" max="6" width="11.5703125" style="198" customWidth="1"/>
    <col min="7" max="7" width="12.28515625" style="198" customWidth="1"/>
    <col min="8" max="8" width="15.28515625" style="198" customWidth="1"/>
    <col min="9" max="9" width="17.5703125" style="198" customWidth="1"/>
    <col min="10" max="11" width="12.42578125" style="198" customWidth="1"/>
    <col min="12" max="12" width="23.5703125" style="198" customWidth="1"/>
    <col min="13" max="13" width="18.5703125" style="198" customWidth="1"/>
    <col min="14" max="14" width="0.85546875" style="198" customWidth="1"/>
    <col min="15" max="16384" width="9.140625" style="198"/>
  </cols>
  <sheetData>
    <row r="1" spans="1:14" ht="13.5">
      <c r="A1" s="195" t="s">
        <v>466</v>
      </c>
      <c r="B1" s="196"/>
      <c r="C1" s="196"/>
      <c r="D1" s="196"/>
      <c r="E1" s="196"/>
      <c r="F1" s="196"/>
      <c r="G1" s="196"/>
      <c r="H1" s="196"/>
      <c r="I1" s="199"/>
      <c r="J1" s="264"/>
      <c r="K1" s="264"/>
      <c r="L1" s="264"/>
      <c r="M1" s="264" t="s">
        <v>421</v>
      </c>
      <c r="N1" s="199"/>
    </row>
    <row r="2" spans="1:14" ht="15">
      <c r="A2" s="199" t="s">
        <v>317</v>
      </c>
      <c r="B2" s="196"/>
      <c r="C2" s="196"/>
      <c r="D2" s="197"/>
      <c r="E2" s="197"/>
      <c r="F2" s="197"/>
      <c r="G2" s="197"/>
      <c r="H2" s="197"/>
      <c r="I2" s="196"/>
      <c r="J2" s="196"/>
      <c r="K2" s="196"/>
      <c r="L2" s="196"/>
      <c r="M2" s="601" t="s">
        <v>999</v>
      </c>
      <c r="N2" s="602"/>
    </row>
    <row r="3" spans="1:14">
      <c r="A3" s="199"/>
      <c r="B3" s="196"/>
      <c r="C3" s="196"/>
      <c r="D3" s="197"/>
      <c r="E3" s="197"/>
      <c r="F3" s="197"/>
      <c r="G3" s="197"/>
      <c r="H3" s="197"/>
      <c r="I3" s="196"/>
      <c r="J3" s="196"/>
      <c r="K3" s="196"/>
      <c r="L3" s="196"/>
      <c r="M3" s="196"/>
      <c r="N3" s="199"/>
    </row>
    <row r="4" spans="1:14" ht="15">
      <c r="A4" s="115" t="s">
        <v>274</v>
      </c>
      <c r="B4" s="196"/>
      <c r="C4" s="196"/>
      <c r="D4" s="200"/>
      <c r="E4" s="265"/>
      <c r="F4" s="200"/>
      <c r="G4" s="197"/>
      <c r="H4" s="197"/>
      <c r="I4" s="197"/>
      <c r="J4" s="197"/>
      <c r="K4" s="197"/>
      <c r="L4" s="196"/>
      <c r="M4" s="197"/>
      <c r="N4" s="199"/>
    </row>
    <row r="5" spans="1:14">
      <c r="A5" s="201" t="str">
        <f>'ფორმა N1'!D4</f>
        <v>მ.პ.გ. ქართული ოცნება - დემოკრატიული საქართველო</v>
      </c>
      <c r="B5" s="201"/>
      <c r="C5" s="201"/>
      <c r="D5" s="201"/>
      <c r="E5" s="202"/>
      <c r="F5" s="202"/>
      <c r="G5" s="202"/>
      <c r="H5" s="202"/>
      <c r="I5" s="202"/>
      <c r="J5" s="202"/>
      <c r="K5" s="202"/>
      <c r="L5" s="202"/>
      <c r="M5" s="202"/>
      <c r="N5" s="199"/>
    </row>
    <row r="6" spans="1:14" ht="13.5" thickBot="1">
      <c r="A6" s="266"/>
      <c r="B6" s="266"/>
      <c r="C6" s="266"/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199"/>
    </row>
    <row r="7" spans="1:14" ht="51">
      <c r="A7" s="267" t="s">
        <v>64</v>
      </c>
      <c r="B7" s="268" t="s">
        <v>422</v>
      </c>
      <c r="C7" s="268" t="s">
        <v>423</v>
      </c>
      <c r="D7" s="269" t="s">
        <v>424</v>
      </c>
      <c r="E7" s="269" t="s">
        <v>275</v>
      </c>
      <c r="F7" s="269" t="s">
        <v>425</v>
      </c>
      <c r="G7" s="269" t="s">
        <v>426</v>
      </c>
      <c r="H7" s="268" t="s">
        <v>427</v>
      </c>
      <c r="I7" s="270" t="s">
        <v>428</v>
      </c>
      <c r="J7" s="270" t="s">
        <v>429</v>
      </c>
      <c r="K7" s="271" t="s">
        <v>430</v>
      </c>
      <c r="L7" s="271" t="s">
        <v>431</v>
      </c>
      <c r="M7" s="269" t="s">
        <v>421</v>
      </c>
      <c r="N7" s="199"/>
    </row>
    <row r="8" spans="1:14">
      <c r="A8" s="204">
        <v>1</v>
      </c>
      <c r="B8" s="205">
        <v>2</v>
      </c>
      <c r="C8" s="205">
        <v>3</v>
      </c>
      <c r="D8" s="206">
        <v>4</v>
      </c>
      <c r="E8" s="206">
        <v>5</v>
      </c>
      <c r="F8" s="206">
        <v>6</v>
      </c>
      <c r="G8" s="206">
        <v>7</v>
      </c>
      <c r="H8" s="206">
        <v>8</v>
      </c>
      <c r="I8" s="206">
        <v>9</v>
      </c>
      <c r="J8" s="206">
        <v>10</v>
      </c>
      <c r="K8" s="206">
        <v>11</v>
      </c>
      <c r="L8" s="206">
        <v>12</v>
      </c>
      <c r="M8" s="206">
        <v>13</v>
      </c>
      <c r="N8" s="199"/>
    </row>
    <row r="9" spans="1:14" ht="15">
      <c r="A9" s="207">
        <v>1</v>
      </c>
      <c r="B9" s="208"/>
      <c r="C9" s="272"/>
      <c r="D9" s="207"/>
      <c r="E9" s="207"/>
      <c r="F9" s="207"/>
      <c r="G9" s="207"/>
      <c r="H9" s="207"/>
      <c r="I9" s="207"/>
      <c r="J9" s="207"/>
      <c r="K9" s="207"/>
      <c r="L9" s="207"/>
      <c r="M9" s="273" t="str">
        <f t="shared" ref="M9:M33" si="0">IF(ISBLANK(B9),"",$M$2)</f>
        <v/>
      </c>
      <c r="N9" s="199"/>
    </row>
    <row r="10" spans="1:14" ht="15">
      <c r="A10" s="207">
        <v>2</v>
      </c>
      <c r="B10" s="208"/>
      <c r="C10" s="272"/>
      <c r="D10" s="207"/>
      <c r="E10" s="207"/>
      <c r="F10" s="207"/>
      <c r="G10" s="207"/>
      <c r="H10" s="207"/>
      <c r="I10" s="207"/>
      <c r="J10" s="207"/>
      <c r="K10" s="207"/>
      <c r="L10" s="207"/>
      <c r="M10" s="273" t="str">
        <f t="shared" si="0"/>
        <v/>
      </c>
      <c r="N10" s="199"/>
    </row>
    <row r="11" spans="1:14" ht="15">
      <c r="A11" s="207">
        <v>3</v>
      </c>
      <c r="B11" s="208"/>
      <c r="C11" s="272"/>
      <c r="D11" s="207"/>
      <c r="E11" s="207"/>
      <c r="F11" s="207"/>
      <c r="G11" s="207"/>
      <c r="H11" s="207"/>
      <c r="I11" s="207"/>
      <c r="J11" s="207"/>
      <c r="K11" s="207"/>
      <c r="L11" s="207"/>
      <c r="M11" s="273" t="str">
        <f t="shared" si="0"/>
        <v/>
      </c>
      <c r="N11" s="199"/>
    </row>
    <row r="12" spans="1:14" ht="15">
      <c r="A12" s="207">
        <v>4</v>
      </c>
      <c r="B12" s="208"/>
      <c r="C12" s="272"/>
      <c r="D12" s="207"/>
      <c r="E12" s="207"/>
      <c r="F12" s="207"/>
      <c r="G12" s="207"/>
      <c r="H12" s="207"/>
      <c r="I12" s="207"/>
      <c r="J12" s="207"/>
      <c r="K12" s="207"/>
      <c r="L12" s="207"/>
      <c r="M12" s="273" t="str">
        <f t="shared" si="0"/>
        <v/>
      </c>
      <c r="N12" s="199"/>
    </row>
    <row r="13" spans="1:14" ht="15">
      <c r="A13" s="207">
        <v>5</v>
      </c>
      <c r="B13" s="208"/>
      <c r="C13" s="272"/>
      <c r="D13" s="207"/>
      <c r="E13" s="207"/>
      <c r="F13" s="207"/>
      <c r="G13" s="207"/>
      <c r="H13" s="207"/>
      <c r="I13" s="207"/>
      <c r="J13" s="207"/>
      <c r="K13" s="207"/>
      <c r="L13" s="207"/>
      <c r="M13" s="273" t="str">
        <f t="shared" si="0"/>
        <v/>
      </c>
      <c r="N13" s="199"/>
    </row>
    <row r="14" spans="1:14" ht="15">
      <c r="A14" s="207">
        <v>6</v>
      </c>
      <c r="B14" s="208"/>
      <c r="C14" s="272"/>
      <c r="D14" s="207"/>
      <c r="E14" s="207"/>
      <c r="F14" s="207"/>
      <c r="G14" s="207"/>
      <c r="H14" s="207"/>
      <c r="I14" s="207"/>
      <c r="J14" s="207"/>
      <c r="K14" s="207"/>
      <c r="L14" s="207"/>
      <c r="M14" s="273" t="str">
        <f t="shared" si="0"/>
        <v/>
      </c>
      <c r="N14" s="199"/>
    </row>
    <row r="15" spans="1:14" ht="15">
      <c r="A15" s="207">
        <v>7</v>
      </c>
      <c r="B15" s="208"/>
      <c r="C15" s="272"/>
      <c r="D15" s="207"/>
      <c r="E15" s="207"/>
      <c r="F15" s="207"/>
      <c r="G15" s="207"/>
      <c r="H15" s="207"/>
      <c r="I15" s="207"/>
      <c r="J15" s="207"/>
      <c r="K15" s="207"/>
      <c r="L15" s="207"/>
      <c r="M15" s="273" t="str">
        <f t="shared" si="0"/>
        <v/>
      </c>
      <c r="N15" s="199"/>
    </row>
    <row r="16" spans="1:14" ht="15">
      <c r="A16" s="207">
        <v>8</v>
      </c>
      <c r="B16" s="208"/>
      <c r="C16" s="272"/>
      <c r="D16" s="207"/>
      <c r="E16" s="207"/>
      <c r="F16" s="207"/>
      <c r="G16" s="207"/>
      <c r="H16" s="207"/>
      <c r="I16" s="207"/>
      <c r="J16" s="207"/>
      <c r="K16" s="207"/>
      <c r="L16" s="207"/>
      <c r="M16" s="273" t="str">
        <f t="shared" si="0"/>
        <v/>
      </c>
      <c r="N16" s="199"/>
    </row>
    <row r="17" spans="1:14" ht="15">
      <c r="A17" s="207">
        <v>9</v>
      </c>
      <c r="B17" s="208"/>
      <c r="C17" s="272"/>
      <c r="D17" s="207"/>
      <c r="E17" s="207"/>
      <c r="F17" s="207"/>
      <c r="G17" s="207"/>
      <c r="H17" s="207"/>
      <c r="I17" s="207"/>
      <c r="J17" s="207"/>
      <c r="K17" s="207"/>
      <c r="L17" s="207"/>
      <c r="M17" s="273" t="str">
        <f t="shared" si="0"/>
        <v/>
      </c>
      <c r="N17" s="199"/>
    </row>
    <row r="18" spans="1:14" ht="15">
      <c r="A18" s="207">
        <v>10</v>
      </c>
      <c r="B18" s="208"/>
      <c r="C18" s="272"/>
      <c r="D18" s="207"/>
      <c r="E18" s="207"/>
      <c r="F18" s="207"/>
      <c r="G18" s="207"/>
      <c r="H18" s="207"/>
      <c r="I18" s="207"/>
      <c r="J18" s="207"/>
      <c r="K18" s="207"/>
      <c r="L18" s="207"/>
      <c r="M18" s="273" t="str">
        <f t="shared" si="0"/>
        <v/>
      </c>
      <c r="N18" s="199"/>
    </row>
    <row r="19" spans="1:14" ht="15">
      <c r="A19" s="207">
        <v>11</v>
      </c>
      <c r="B19" s="208"/>
      <c r="C19" s="272"/>
      <c r="D19" s="207"/>
      <c r="E19" s="207"/>
      <c r="F19" s="207"/>
      <c r="G19" s="207"/>
      <c r="H19" s="207"/>
      <c r="I19" s="207"/>
      <c r="J19" s="207"/>
      <c r="K19" s="207"/>
      <c r="L19" s="207"/>
      <c r="M19" s="273" t="str">
        <f t="shared" si="0"/>
        <v/>
      </c>
      <c r="N19" s="199"/>
    </row>
    <row r="20" spans="1:14" ht="15">
      <c r="A20" s="207">
        <v>12</v>
      </c>
      <c r="B20" s="208"/>
      <c r="C20" s="272"/>
      <c r="D20" s="207"/>
      <c r="E20" s="207"/>
      <c r="F20" s="207"/>
      <c r="G20" s="207"/>
      <c r="H20" s="207"/>
      <c r="I20" s="207"/>
      <c r="J20" s="207"/>
      <c r="K20" s="207"/>
      <c r="L20" s="207"/>
      <c r="M20" s="273" t="str">
        <f t="shared" si="0"/>
        <v/>
      </c>
      <c r="N20" s="199"/>
    </row>
    <row r="21" spans="1:14" ht="15">
      <c r="A21" s="207">
        <v>13</v>
      </c>
      <c r="B21" s="208"/>
      <c r="C21" s="272"/>
      <c r="D21" s="207"/>
      <c r="E21" s="207"/>
      <c r="F21" s="207"/>
      <c r="G21" s="207"/>
      <c r="H21" s="207"/>
      <c r="I21" s="207"/>
      <c r="J21" s="207"/>
      <c r="K21" s="207"/>
      <c r="L21" s="207"/>
      <c r="M21" s="273" t="str">
        <f t="shared" si="0"/>
        <v/>
      </c>
      <c r="N21" s="199"/>
    </row>
    <row r="22" spans="1:14" ht="15">
      <c r="A22" s="207">
        <v>14</v>
      </c>
      <c r="B22" s="208"/>
      <c r="C22" s="272"/>
      <c r="D22" s="207"/>
      <c r="E22" s="207"/>
      <c r="F22" s="207"/>
      <c r="G22" s="207"/>
      <c r="H22" s="207"/>
      <c r="I22" s="207"/>
      <c r="J22" s="207"/>
      <c r="K22" s="207"/>
      <c r="L22" s="207"/>
      <c r="M22" s="273" t="str">
        <f t="shared" si="0"/>
        <v/>
      </c>
      <c r="N22" s="199"/>
    </row>
    <row r="23" spans="1:14" ht="15">
      <c r="A23" s="207">
        <v>15</v>
      </c>
      <c r="B23" s="208"/>
      <c r="C23" s="272"/>
      <c r="D23" s="207"/>
      <c r="E23" s="207"/>
      <c r="F23" s="207"/>
      <c r="G23" s="207"/>
      <c r="H23" s="207"/>
      <c r="I23" s="207"/>
      <c r="J23" s="207"/>
      <c r="K23" s="207"/>
      <c r="L23" s="207"/>
      <c r="M23" s="273" t="str">
        <f t="shared" si="0"/>
        <v/>
      </c>
      <c r="N23" s="199"/>
    </row>
    <row r="24" spans="1:14" ht="15">
      <c r="A24" s="207">
        <v>16</v>
      </c>
      <c r="B24" s="208"/>
      <c r="C24" s="272"/>
      <c r="D24" s="207"/>
      <c r="E24" s="207"/>
      <c r="F24" s="207"/>
      <c r="G24" s="207"/>
      <c r="H24" s="207"/>
      <c r="I24" s="207"/>
      <c r="J24" s="207"/>
      <c r="K24" s="207"/>
      <c r="L24" s="207"/>
      <c r="M24" s="273" t="str">
        <f t="shared" si="0"/>
        <v/>
      </c>
      <c r="N24" s="199"/>
    </row>
    <row r="25" spans="1:14" ht="15">
      <c r="A25" s="207">
        <v>17</v>
      </c>
      <c r="B25" s="208"/>
      <c r="C25" s="272"/>
      <c r="D25" s="207"/>
      <c r="E25" s="207"/>
      <c r="F25" s="207"/>
      <c r="G25" s="207"/>
      <c r="H25" s="207"/>
      <c r="I25" s="207"/>
      <c r="J25" s="207"/>
      <c r="K25" s="207"/>
      <c r="L25" s="207"/>
      <c r="M25" s="273" t="str">
        <f t="shared" si="0"/>
        <v/>
      </c>
      <c r="N25" s="199"/>
    </row>
    <row r="26" spans="1:14" ht="15">
      <c r="A26" s="207">
        <v>18</v>
      </c>
      <c r="B26" s="208"/>
      <c r="C26" s="272"/>
      <c r="D26" s="207"/>
      <c r="E26" s="207"/>
      <c r="F26" s="207"/>
      <c r="G26" s="207"/>
      <c r="H26" s="207"/>
      <c r="I26" s="207"/>
      <c r="J26" s="207"/>
      <c r="K26" s="207"/>
      <c r="L26" s="207"/>
      <c r="M26" s="273" t="str">
        <f t="shared" si="0"/>
        <v/>
      </c>
      <c r="N26" s="199"/>
    </row>
    <row r="27" spans="1:14" ht="15">
      <c r="A27" s="207">
        <v>19</v>
      </c>
      <c r="B27" s="208"/>
      <c r="C27" s="272"/>
      <c r="D27" s="207"/>
      <c r="E27" s="207"/>
      <c r="F27" s="207"/>
      <c r="G27" s="207"/>
      <c r="H27" s="207"/>
      <c r="I27" s="207"/>
      <c r="J27" s="207"/>
      <c r="K27" s="207"/>
      <c r="L27" s="207"/>
      <c r="M27" s="273" t="str">
        <f t="shared" si="0"/>
        <v/>
      </c>
      <c r="N27" s="199"/>
    </row>
    <row r="28" spans="1:14" ht="15">
      <c r="A28" s="207">
        <v>20</v>
      </c>
      <c r="B28" s="208"/>
      <c r="C28" s="272"/>
      <c r="D28" s="207"/>
      <c r="E28" s="207"/>
      <c r="F28" s="207"/>
      <c r="G28" s="207"/>
      <c r="H28" s="207"/>
      <c r="I28" s="207"/>
      <c r="J28" s="207"/>
      <c r="K28" s="207"/>
      <c r="L28" s="207"/>
      <c r="M28" s="273" t="str">
        <f t="shared" si="0"/>
        <v/>
      </c>
      <c r="N28" s="199"/>
    </row>
    <row r="29" spans="1:14" ht="15">
      <c r="A29" s="207">
        <v>21</v>
      </c>
      <c r="B29" s="208"/>
      <c r="C29" s="272"/>
      <c r="D29" s="207"/>
      <c r="E29" s="207"/>
      <c r="F29" s="207"/>
      <c r="G29" s="207"/>
      <c r="H29" s="207"/>
      <c r="I29" s="207"/>
      <c r="J29" s="207"/>
      <c r="K29" s="207"/>
      <c r="L29" s="207"/>
      <c r="M29" s="273" t="str">
        <f t="shared" si="0"/>
        <v/>
      </c>
      <c r="N29" s="199"/>
    </row>
    <row r="30" spans="1:14" ht="15">
      <c r="A30" s="207">
        <v>22</v>
      </c>
      <c r="B30" s="208"/>
      <c r="C30" s="272"/>
      <c r="D30" s="207"/>
      <c r="E30" s="207"/>
      <c r="F30" s="207"/>
      <c r="G30" s="207"/>
      <c r="H30" s="207"/>
      <c r="I30" s="207"/>
      <c r="J30" s="207"/>
      <c r="K30" s="207"/>
      <c r="L30" s="207"/>
      <c r="M30" s="273" t="str">
        <f t="shared" si="0"/>
        <v/>
      </c>
      <c r="N30" s="199"/>
    </row>
    <row r="31" spans="1:14" ht="15">
      <c r="A31" s="207">
        <v>23</v>
      </c>
      <c r="B31" s="208"/>
      <c r="C31" s="272"/>
      <c r="D31" s="207"/>
      <c r="E31" s="207"/>
      <c r="F31" s="207"/>
      <c r="G31" s="207"/>
      <c r="H31" s="207"/>
      <c r="I31" s="207"/>
      <c r="J31" s="207"/>
      <c r="K31" s="207"/>
      <c r="L31" s="207"/>
      <c r="M31" s="273" t="str">
        <f t="shared" si="0"/>
        <v/>
      </c>
      <c r="N31" s="199"/>
    </row>
    <row r="32" spans="1:14" ht="15">
      <c r="A32" s="207">
        <v>24</v>
      </c>
      <c r="B32" s="208"/>
      <c r="C32" s="272"/>
      <c r="D32" s="207"/>
      <c r="E32" s="207"/>
      <c r="F32" s="207"/>
      <c r="G32" s="207"/>
      <c r="H32" s="207"/>
      <c r="I32" s="207"/>
      <c r="J32" s="207"/>
      <c r="K32" s="207"/>
      <c r="L32" s="207"/>
      <c r="M32" s="273" t="str">
        <f t="shared" si="0"/>
        <v/>
      </c>
      <c r="N32" s="199"/>
    </row>
    <row r="33" spans="1:14" ht="15">
      <c r="A33" s="274" t="s">
        <v>278</v>
      </c>
      <c r="B33" s="208"/>
      <c r="C33" s="272"/>
      <c r="D33" s="207"/>
      <c r="E33" s="207"/>
      <c r="F33" s="207"/>
      <c r="G33" s="207"/>
      <c r="H33" s="207"/>
      <c r="I33" s="207"/>
      <c r="J33" s="207"/>
      <c r="K33" s="207"/>
      <c r="L33" s="207"/>
      <c r="M33" s="273" t="str">
        <f t="shared" si="0"/>
        <v/>
      </c>
      <c r="N33" s="199"/>
    </row>
    <row r="34" spans="1:14" s="214" customFormat="1"/>
    <row r="37" spans="1:14" s="21" customFormat="1" ht="15">
      <c r="B37" s="209" t="s">
        <v>107</v>
      </c>
    </row>
    <row r="38" spans="1:14" s="21" customFormat="1" ht="15">
      <c r="B38" s="209"/>
    </row>
    <row r="39" spans="1:14" s="21" customFormat="1" ht="15">
      <c r="C39" s="211"/>
      <c r="D39" s="210"/>
      <c r="E39" s="210"/>
      <c r="H39" s="211"/>
      <c r="I39" s="211"/>
      <c r="J39" s="210"/>
      <c r="K39" s="210"/>
      <c r="L39" s="210"/>
    </row>
    <row r="40" spans="1:14" s="21" customFormat="1" ht="15">
      <c r="C40" s="212" t="s">
        <v>268</v>
      </c>
      <c r="D40" s="210"/>
      <c r="E40" s="210"/>
      <c r="H40" s="209" t="s">
        <v>319</v>
      </c>
      <c r="M40" s="210"/>
    </row>
    <row r="41" spans="1:14" s="21" customFormat="1" ht="15">
      <c r="C41" s="212" t="s">
        <v>139</v>
      </c>
      <c r="D41" s="210"/>
      <c r="E41" s="210"/>
      <c r="H41" s="213" t="s">
        <v>269</v>
      </c>
      <c r="M41" s="210"/>
    </row>
    <row r="42" spans="1:14" ht="15">
      <c r="C42" s="212"/>
      <c r="F42" s="213"/>
      <c r="J42" s="215"/>
      <c r="K42" s="215"/>
      <c r="L42" s="215"/>
      <c r="M42" s="215"/>
    </row>
    <row r="43" spans="1:14" ht="15">
      <c r="C43" s="212"/>
    </row>
  </sheetData>
  <sheetProtection insertColumns="0" insertRows="0" deleteRows="0"/>
  <mergeCells count="1">
    <mergeCell ref="M2:N2"/>
  </mergeCells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3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3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3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0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/>
  <cols>
    <col min="3" max="3" width="74.5703125" bestFit="1" customWidth="1"/>
    <col min="5" max="5" width="29" bestFit="1" customWidth="1"/>
  </cols>
  <sheetData>
    <row r="1" spans="1:7">
      <c r="A1" t="s">
        <v>219</v>
      </c>
      <c r="C1" t="s">
        <v>199</v>
      </c>
      <c r="E1" t="s">
        <v>226</v>
      </c>
      <c r="G1" t="s">
        <v>236</v>
      </c>
    </row>
    <row r="2" spans="1:7" ht="15">
      <c r="A2" s="61">
        <v>40907</v>
      </c>
      <c r="C2" t="s">
        <v>200</v>
      </c>
      <c r="E2" t="s">
        <v>231</v>
      </c>
      <c r="G2" s="63" t="s">
        <v>237</v>
      </c>
    </row>
    <row r="3" spans="1:7" ht="15">
      <c r="A3" s="61">
        <v>40908</v>
      </c>
      <c r="C3" t="s">
        <v>201</v>
      </c>
      <c r="E3" t="s">
        <v>232</v>
      </c>
      <c r="G3" s="63" t="s">
        <v>238</v>
      </c>
    </row>
    <row r="4" spans="1:7" ht="15">
      <c r="A4" s="61">
        <v>40909</v>
      </c>
      <c r="C4" t="s">
        <v>202</v>
      </c>
      <c r="E4" t="s">
        <v>233</v>
      </c>
      <c r="G4" s="63" t="s">
        <v>239</v>
      </c>
    </row>
    <row r="5" spans="1:7">
      <c r="A5" s="61">
        <v>40910</v>
      </c>
      <c r="C5" t="s">
        <v>203</v>
      </c>
      <c r="E5" t="s">
        <v>234</v>
      </c>
    </row>
    <row r="6" spans="1:7">
      <c r="A6" s="61">
        <v>40911</v>
      </c>
      <c r="C6" t="s">
        <v>204</v>
      </c>
    </row>
    <row r="7" spans="1:7">
      <c r="A7" s="61">
        <v>40912</v>
      </c>
      <c r="C7" t="s">
        <v>205</v>
      </c>
    </row>
    <row r="8" spans="1:7">
      <c r="A8" s="61">
        <v>40913</v>
      </c>
      <c r="C8" t="s">
        <v>206</v>
      </c>
    </row>
    <row r="9" spans="1:7">
      <c r="A9" s="61">
        <v>40914</v>
      </c>
      <c r="C9" t="s">
        <v>207</v>
      </c>
    </row>
    <row r="10" spans="1:7">
      <c r="A10" s="61">
        <v>40915</v>
      </c>
      <c r="C10" t="s">
        <v>208</v>
      </c>
    </row>
    <row r="11" spans="1:7">
      <c r="A11" s="61">
        <v>40916</v>
      </c>
      <c r="C11" t="s">
        <v>209</v>
      </c>
    </row>
    <row r="12" spans="1:7">
      <c r="A12" s="61">
        <v>40917</v>
      </c>
      <c r="C12" t="s">
        <v>210</v>
      </c>
    </row>
    <row r="13" spans="1:7">
      <c r="A13" s="61">
        <v>40918</v>
      </c>
      <c r="C13" t="s">
        <v>211</v>
      </c>
    </row>
    <row r="14" spans="1:7">
      <c r="A14" s="61">
        <v>40919</v>
      </c>
      <c r="C14" t="s">
        <v>212</v>
      </c>
    </row>
    <row r="15" spans="1:7">
      <c r="A15" s="61">
        <v>40920</v>
      </c>
      <c r="C15" t="s">
        <v>213</v>
      </c>
    </row>
    <row r="16" spans="1:7">
      <c r="A16" s="61">
        <v>40921</v>
      </c>
      <c r="C16" t="s">
        <v>214</v>
      </c>
    </row>
    <row r="17" spans="1:3">
      <c r="A17" s="61">
        <v>40922</v>
      </c>
      <c r="C17" t="s">
        <v>215</v>
      </c>
    </row>
    <row r="18" spans="1:3">
      <c r="A18" s="61">
        <v>40923</v>
      </c>
      <c r="C18" t="s">
        <v>216</v>
      </c>
    </row>
    <row r="19" spans="1:3">
      <c r="A19" s="61">
        <v>40924</v>
      </c>
      <c r="C19" t="s">
        <v>217</v>
      </c>
    </row>
    <row r="20" spans="1:3">
      <c r="A20" s="61">
        <v>40925</v>
      </c>
      <c r="C20" t="s">
        <v>218</v>
      </c>
    </row>
    <row r="21" spans="1:3">
      <c r="A21" s="61">
        <v>40926</v>
      </c>
    </row>
    <row r="22" spans="1:3">
      <c r="A22" s="61">
        <v>40927</v>
      </c>
    </row>
    <row r="23" spans="1:3">
      <c r="A23" s="61">
        <v>40928</v>
      </c>
    </row>
    <row r="24" spans="1:3">
      <c r="A24" s="61">
        <v>40929</v>
      </c>
    </row>
    <row r="25" spans="1:3">
      <c r="A25" s="61">
        <v>40930</v>
      </c>
    </row>
    <row r="26" spans="1:3">
      <c r="A26" s="61">
        <v>40931</v>
      </c>
    </row>
    <row r="27" spans="1:3">
      <c r="A27" s="61">
        <v>40932</v>
      </c>
    </row>
    <row r="28" spans="1:3">
      <c r="A28" s="61">
        <v>40933</v>
      </c>
    </row>
    <row r="29" spans="1:3">
      <c r="A29" s="61">
        <v>40934</v>
      </c>
    </row>
    <row r="30" spans="1:3">
      <c r="A30" s="61">
        <v>40935</v>
      </c>
    </row>
    <row r="31" spans="1:3">
      <c r="A31" s="61">
        <v>40936</v>
      </c>
    </row>
    <row r="32" spans="1:3">
      <c r="A32" s="61">
        <v>40937</v>
      </c>
    </row>
    <row r="33" spans="1:1">
      <c r="A33" s="61">
        <v>40938</v>
      </c>
    </row>
    <row r="34" spans="1:1">
      <c r="A34" s="61">
        <v>40939</v>
      </c>
    </row>
    <row r="35" spans="1:1">
      <c r="A35" s="61">
        <v>40941</v>
      </c>
    </row>
    <row r="36" spans="1:1">
      <c r="A36" s="61">
        <v>40942</v>
      </c>
    </row>
    <row r="37" spans="1:1">
      <c r="A37" s="61">
        <v>40943</v>
      </c>
    </row>
    <row r="38" spans="1:1">
      <c r="A38" s="61">
        <v>40944</v>
      </c>
    </row>
    <row r="39" spans="1:1">
      <c r="A39" s="61">
        <v>40945</v>
      </c>
    </row>
    <row r="40" spans="1:1">
      <c r="A40" s="61">
        <v>40946</v>
      </c>
    </row>
    <row r="41" spans="1:1">
      <c r="A41" s="61">
        <v>40947</v>
      </c>
    </row>
    <row r="42" spans="1:1">
      <c r="A42" s="61">
        <v>40948</v>
      </c>
    </row>
    <row r="43" spans="1:1">
      <c r="A43" s="61">
        <v>40949</v>
      </c>
    </row>
    <row r="44" spans="1:1">
      <c r="A44" s="61">
        <v>40950</v>
      </c>
    </row>
    <row r="45" spans="1:1">
      <c r="A45" s="61">
        <v>40951</v>
      </c>
    </row>
    <row r="46" spans="1:1">
      <c r="A46" s="61">
        <v>40952</v>
      </c>
    </row>
    <row r="47" spans="1:1">
      <c r="A47" s="61">
        <v>40953</v>
      </c>
    </row>
    <row r="48" spans="1:1">
      <c r="A48" s="61">
        <v>40954</v>
      </c>
    </row>
    <row r="49" spans="1:1">
      <c r="A49" s="61">
        <v>40955</v>
      </c>
    </row>
    <row r="50" spans="1:1">
      <c r="A50" s="61">
        <v>40956</v>
      </c>
    </row>
    <row r="51" spans="1:1">
      <c r="A51" s="61">
        <v>40957</v>
      </c>
    </row>
    <row r="52" spans="1:1">
      <c r="A52" s="61">
        <v>40958</v>
      </c>
    </row>
    <row r="53" spans="1:1">
      <c r="A53" s="61">
        <v>40959</v>
      </c>
    </row>
    <row r="54" spans="1:1">
      <c r="A54" s="61">
        <v>40960</v>
      </c>
    </row>
    <row r="55" spans="1:1">
      <c r="A55" s="61">
        <v>40961</v>
      </c>
    </row>
    <row r="56" spans="1:1">
      <c r="A56" s="61">
        <v>40962</v>
      </c>
    </row>
    <row r="57" spans="1:1">
      <c r="A57" s="61">
        <v>40963</v>
      </c>
    </row>
    <row r="58" spans="1:1">
      <c r="A58" s="61">
        <v>40964</v>
      </c>
    </row>
    <row r="59" spans="1:1">
      <c r="A59" s="61">
        <v>40965</v>
      </c>
    </row>
    <row r="60" spans="1:1">
      <c r="A60" s="61">
        <v>40966</v>
      </c>
    </row>
    <row r="61" spans="1:1">
      <c r="A61" s="61">
        <v>40967</v>
      </c>
    </row>
    <row r="62" spans="1:1">
      <c r="A62" s="61">
        <v>40968</v>
      </c>
    </row>
    <row r="63" spans="1:1">
      <c r="A63" s="61">
        <v>40969</v>
      </c>
    </row>
    <row r="64" spans="1:1">
      <c r="A64" s="61">
        <v>40970</v>
      </c>
    </row>
    <row r="65" spans="1:1">
      <c r="A65" s="61">
        <v>40971</v>
      </c>
    </row>
    <row r="66" spans="1:1">
      <c r="A66" s="61">
        <v>40972</v>
      </c>
    </row>
    <row r="67" spans="1:1">
      <c r="A67" s="61">
        <v>40973</v>
      </c>
    </row>
    <row r="68" spans="1:1">
      <c r="A68" s="61">
        <v>40974</v>
      </c>
    </row>
    <row r="69" spans="1:1">
      <c r="A69" s="61">
        <v>40975</v>
      </c>
    </row>
    <row r="70" spans="1:1">
      <c r="A70" s="61">
        <v>40976</v>
      </c>
    </row>
    <row r="71" spans="1:1">
      <c r="A71" s="61">
        <v>40977</v>
      </c>
    </row>
    <row r="72" spans="1:1">
      <c r="A72" s="61">
        <v>40978</v>
      </c>
    </row>
    <row r="73" spans="1:1">
      <c r="A73" s="61">
        <v>40979</v>
      </c>
    </row>
    <row r="74" spans="1:1">
      <c r="A74" s="61">
        <v>40980</v>
      </c>
    </row>
    <row r="75" spans="1:1">
      <c r="A75" s="61">
        <v>40981</v>
      </c>
    </row>
    <row r="76" spans="1:1">
      <c r="A76" s="61">
        <v>40982</v>
      </c>
    </row>
    <row r="77" spans="1:1">
      <c r="A77" s="61">
        <v>40983</v>
      </c>
    </row>
    <row r="78" spans="1:1">
      <c r="A78" s="61">
        <v>40984</v>
      </c>
    </row>
    <row r="79" spans="1:1">
      <c r="A79" s="61">
        <v>40985</v>
      </c>
    </row>
    <row r="80" spans="1:1">
      <c r="A80" s="61">
        <v>40986</v>
      </c>
    </row>
    <row r="81" spans="1:1">
      <c r="A81" s="61">
        <v>40987</v>
      </c>
    </row>
    <row r="82" spans="1:1">
      <c r="A82" s="61">
        <v>40988</v>
      </c>
    </row>
    <row r="83" spans="1:1">
      <c r="A83" s="61">
        <v>40989</v>
      </c>
    </row>
    <row r="84" spans="1:1">
      <c r="A84" s="61">
        <v>40990</v>
      </c>
    </row>
    <row r="85" spans="1:1">
      <c r="A85" s="61">
        <v>40991</v>
      </c>
    </row>
    <row r="86" spans="1:1">
      <c r="A86" s="61">
        <v>40992</v>
      </c>
    </row>
    <row r="87" spans="1:1">
      <c r="A87" s="61">
        <v>40993</v>
      </c>
    </row>
    <row r="88" spans="1:1">
      <c r="A88" s="61">
        <v>40994</v>
      </c>
    </row>
    <row r="89" spans="1:1">
      <c r="A89" s="61">
        <v>40995</v>
      </c>
    </row>
    <row r="90" spans="1:1">
      <c r="A90" s="61">
        <v>40996</v>
      </c>
    </row>
    <row r="91" spans="1:1">
      <c r="A91" s="61">
        <v>40997</v>
      </c>
    </row>
    <row r="92" spans="1:1">
      <c r="A92" s="61">
        <v>40998</v>
      </c>
    </row>
    <row r="93" spans="1:1">
      <c r="A93" s="61">
        <v>40999</v>
      </c>
    </row>
    <row r="94" spans="1:1">
      <c r="A94" s="61">
        <v>41000</v>
      </c>
    </row>
    <row r="95" spans="1:1">
      <c r="A95" s="61">
        <v>41001</v>
      </c>
    </row>
    <row r="96" spans="1:1">
      <c r="A96" s="61">
        <v>41002</v>
      </c>
    </row>
    <row r="97" spans="1:1">
      <c r="A97" s="61">
        <v>41003</v>
      </c>
    </row>
    <row r="98" spans="1:1">
      <c r="A98" s="61">
        <v>41004</v>
      </c>
    </row>
    <row r="99" spans="1:1">
      <c r="A99" s="61">
        <v>41005</v>
      </c>
    </row>
    <row r="100" spans="1:1">
      <c r="A100" s="61">
        <v>41006</v>
      </c>
    </row>
    <row r="101" spans="1:1">
      <c r="A101" s="61">
        <v>41007</v>
      </c>
    </row>
    <row r="102" spans="1:1">
      <c r="A102" s="61">
        <v>41008</v>
      </c>
    </row>
    <row r="103" spans="1:1">
      <c r="A103" s="61">
        <v>41009</v>
      </c>
    </row>
    <row r="104" spans="1:1">
      <c r="A104" s="61">
        <v>41010</v>
      </c>
    </row>
    <row r="105" spans="1:1">
      <c r="A105" s="61">
        <v>41011</v>
      </c>
    </row>
    <row r="106" spans="1:1">
      <c r="A106" s="61">
        <v>41012</v>
      </c>
    </row>
    <row r="107" spans="1:1">
      <c r="A107" s="61">
        <v>41013</v>
      </c>
    </row>
    <row r="108" spans="1:1">
      <c r="A108" s="61">
        <v>41014</v>
      </c>
    </row>
    <row r="109" spans="1:1">
      <c r="A109" s="61">
        <v>41015</v>
      </c>
    </row>
    <row r="110" spans="1:1">
      <c r="A110" s="61">
        <v>41016</v>
      </c>
    </row>
    <row r="111" spans="1:1">
      <c r="A111" s="61">
        <v>41017</v>
      </c>
    </row>
    <row r="112" spans="1:1">
      <c r="A112" s="61">
        <v>41018</v>
      </c>
    </row>
    <row r="113" spans="1:1">
      <c r="A113" s="61">
        <v>41019</v>
      </c>
    </row>
    <row r="114" spans="1:1">
      <c r="A114" s="61">
        <v>41020</v>
      </c>
    </row>
    <row r="115" spans="1:1">
      <c r="A115" s="61">
        <v>41021</v>
      </c>
    </row>
    <row r="116" spans="1:1">
      <c r="A116" s="61">
        <v>41022</v>
      </c>
    </row>
    <row r="117" spans="1:1">
      <c r="A117" s="61">
        <v>41023</v>
      </c>
    </row>
    <row r="118" spans="1:1">
      <c r="A118" s="61">
        <v>41024</v>
      </c>
    </row>
    <row r="119" spans="1:1">
      <c r="A119" s="61">
        <v>41025</v>
      </c>
    </row>
    <row r="120" spans="1:1">
      <c r="A120" s="61">
        <v>41026</v>
      </c>
    </row>
    <row r="121" spans="1:1">
      <c r="A121" s="61">
        <v>41027</v>
      </c>
    </row>
    <row r="122" spans="1:1">
      <c r="A122" s="61">
        <v>41028</v>
      </c>
    </row>
    <row r="123" spans="1:1">
      <c r="A123" s="61">
        <v>41029</v>
      </c>
    </row>
    <row r="124" spans="1:1">
      <c r="A124" s="61">
        <v>41030</v>
      </c>
    </row>
    <row r="125" spans="1:1">
      <c r="A125" s="61">
        <v>41031</v>
      </c>
    </row>
    <row r="126" spans="1:1">
      <c r="A126" s="61">
        <v>41032</v>
      </c>
    </row>
    <row r="127" spans="1:1">
      <c r="A127" s="61">
        <v>41033</v>
      </c>
    </row>
    <row r="128" spans="1:1">
      <c r="A128" s="61">
        <v>41034</v>
      </c>
    </row>
    <row r="129" spans="1:1">
      <c r="A129" s="61">
        <v>41035</v>
      </c>
    </row>
    <row r="130" spans="1:1">
      <c r="A130" s="61">
        <v>41036</v>
      </c>
    </row>
    <row r="131" spans="1:1">
      <c r="A131" s="61">
        <v>41037</v>
      </c>
    </row>
    <row r="132" spans="1:1">
      <c r="A132" s="61">
        <v>41038</v>
      </c>
    </row>
    <row r="133" spans="1:1">
      <c r="A133" s="61">
        <v>41039</v>
      </c>
    </row>
    <row r="134" spans="1:1">
      <c r="A134" s="61">
        <v>41040</v>
      </c>
    </row>
    <row r="135" spans="1:1">
      <c r="A135" s="61">
        <v>41041</v>
      </c>
    </row>
    <row r="136" spans="1:1">
      <c r="A136" s="61">
        <v>41042</v>
      </c>
    </row>
    <row r="137" spans="1:1">
      <c r="A137" s="61">
        <v>41043</v>
      </c>
    </row>
    <row r="138" spans="1:1">
      <c r="A138" s="61">
        <v>41044</v>
      </c>
    </row>
    <row r="139" spans="1:1">
      <c r="A139" s="61">
        <v>41045</v>
      </c>
    </row>
    <row r="140" spans="1:1">
      <c r="A140" s="61">
        <v>41046</v>
      </c>
    </row>
    <row r="141" spans="1:1">
      <c r="A141" s="61">
        <v>41047</v>
      </c>
    </row>
    <row r="142" spans="1:1">
      <c r="A142" s="61">
        <v>41048</v>
      </c>
    </row>
    <row r="143" spans="1:1">
      <c r="A143" s="61">
        <v>41049</v>
      </c>
    </row>
    <row r="144" spans="1:1">
      <c r="A144" s="61">
        <v>41050</v>
      </c>
    </row>
    <row r="145" spans="1:1">
      <c r="A145" s="61">
        <v>41051</v>
      </c>
    </row>
    <row r="146" spans="1:1">
      <c r="A146" s="61">
        <v>41052</v>
      </c>
    </row>
    <row r="147" spans="1:1">
      <c r="A147" s="61">
        <v>41053</v>
      </c>
    </row>
    <row r="148" spans="1:1">
      <c r="A148" s="61">
        <v>41054</v>
      </c>
    </row>
    <row r="149" spans="1:1">
      <c r="A149" s="61">
        <v>41055</v>
      </c>
    </row>
    <row r="150" spans="1:1">
      <c r="A150" s="61">
        <v>41056</v>
      </c>
    </row>
    <row r="151" spans="1:1">
      <c r="A151" s="61">
        <v>41057</v>
      </c>
    </row>
    <row r="152" spans="1:1">
      <c r="A152" s="61">
        <v>41058</v>
      </c>
    </row>
    <row r="153" spans="1:1">
      <c r="A153" s="61">
        <v>41059</v>
      </c>
    </row>
    <row r="154" spans="1:1">
      <c r="A154" s="61">
        <v>41060</v>
      </c>
    </row>
    <row r="155" spans="1:1">
      <c r="A155" s="61">
        <v>41061</v>
      </c>
    </row>
    <row r="156" spans="1:1">
      <c r="A156" s="61">
        <v>41062</v>
      </c>
    </row>
    <row r="157" spans="1:1">
      <c r="A157" s="61">
        <v>41063</v>
      </c>
    </row>
    <row r="158" spans="1:1">
      <c r="A158" s="61">
        <v>41064</v>
      </c>
    </row>
    <row r="159" spans="1:1">
      <c r="A159" s="61">
        <v>41065</v>
      </c>
    </row>
    <row r="160" spans="1:1">
      <c r="A160" s="61">
        <v>41066</v>
      </c>
    </row>
    <row r="161" spans="1:1">
      <c r="A161" s="61">
        <v>41067</v>
      </c>
    </row>
    <row r="162" spans="1:1">
      <c r="A162" s="61">
        <v>41068</v>
      </c>
    </row>
    <row r="163" spans="1:1">
      <c r="A163" s="61">
        <v>41069</v>
      </c>
    </row>
    <row r="164" spans="1:1">
      <c r="A164" s="61">
        <v>41070</v>
      </c>
    </row>
    <row r="165" spans="1:1">
      <c r="A165" s="61">
        <v>41071</v>
      </c>
    </row>
    <row r="166" spans="1:1">
      <c r="A166" s="61">
        <v>41072</v>
      </c>
    </row>
    <row r="167" spans="1:1">
      <c r="A167" s="61">
        <v>41073</v>
      </c>
    </row>
    <row r="168" spans="1:1">
      <c r="A168" s="61">
        <v>41074</v>
      </c>
    </row>
    <row r="169" spans="1:1">
      <c r="A169" s="61">
        <v>41075</v>
      </c>
    </row>
    <row r="170" spans="1:1">
      <c r="A170" s="61">
        <v>41076</v>
      </c>
    </row>
    <row r="171" spans="1:1">
      <c r="A171" s="61">
        <v>41077</v>
      </c>
    </row>
    <row r="172" spans="1:1">
      <c r="A172" s="61">
        <v>41078</v>
      </c>
    </row>
    <row r="173" spans="1:1">
      <c r="A173" s="61">
        <v>41079</v>
      </c>
    </row>
    <row r="174" spans="1:1">
      <c r="A174" s="61">
        <v>41080</v>
      </c>
    </row>
    <row r="175" spans="1:1">
      <c r="A175" s="61">
        <v>41081</v>
      </c>
    </row>
    <row r="176" spans="1:1">
      <c r="A176" s="61">
        <v>41082</v>
      </c>
    </row>
    <row r="177" spans="1:1">
      <c r="A177" s="61">
        <v>41083</v>
      </c>
    </row>
    <row r="178" spans="1:1">
      <c r="A178" s="61">
        <v>41084</v>
      </c>
    </row>
    <row r="179" spans="1:1">
      <c r="A179" s="61">
        <v>41085</v>
      </c>
    </row>
    <row r="180" spans="1:1">
      <c r="A180" s="61">
        <v>41086</v>
      </c>
    </row>
    <row r="181" spans="1:1">
      <c r="A181" s="61">
        <v>41087</v>
      </c>
    </row>
    <row r="182" spans="1:1">
      <c r="A182" s="61">
        <v>41088</v>
      </c>
    </row>
    <row r="183" spans="1:1">
      <c r="A183" s="61">
        <v>41089</v>
      </c>
    </row>
    <row r="184" spans="1:1">
      <c r="A184" s="61">
        <v>41090</v>
      </c>
    </row>
    <row r="185" spans="1:1">
      <c r="A185" s="61">
        <v>41091</v>
      </c>
    </row>
    <row r="186" spans="1:1">
      <c r="A186" s="61">
        <v>41092</v>
      </c>
    </row>
    <row r="187" spans="1:1">
      <c r="A187" s="61">
        <v>41093</v>
      </c>
    </row>
    <row r="188" spans="1:1">
      <c r="A188" s="61">
        <v>41094</v>
      </c>
    </row>
    <row r="189" spans="1:1">
      <c r="A189" s="61">
        <v>41095</v>
      </c>
    </row>
    <row r="190" spans="1:1">
      <c r="A190" s="61">
        <v>41096</v>
      </c>
    </row>
    <row r="191" spans="1:1">
      <c r="A191" s="61">
        <v>41097</v>
      </c>
    </row>
    <row r="192" spans="1:1">
      <c r="A192" s="61">
        <v>41098</v>
      </c>
    </row>
    <row r="193" spans="1:1">
      <c r="A193" s="61">
        <v>41099</v>
      </c>
    </row>
    <row r="194" spans="1:1">
      <c r="A194" s="61">
        <v>41100</v>
      </c>
    </row>
    <row r="195" spans="1:1">
      <c r="A195" s="61">
        <v>41101</v>
      </c>
    </row>
    <row r="196" spans="1:1">
      <c r="A196" s="61">
        <v>41102</v>
      </c>
    </row>
    <row r="197" spans="1:1">
      <c r="A197" s="61">
        <v>41103</v>
      </c>
    </row>
    <row r="198" spans="1:1">
      <c r="A198" s="61">
        <v>41104</v>
      </c>
    </row>
    <row r="199" spans="1:1">
      <c r="A199" s="61">
        <v>41105</v>
      </c>
    </row>
    <row r="200" spans="1:1">
      <c r="A200" s="61">
        <v>41106</v>
      </c>
    </row>
    <row r="201" spans="1:1">
      <c r="A201" s="61">
        <v>41107</v>
      </c>
    </row>
    <row r="202" spans="1:1">
      <c r="A202" s="61">
        <v>41108</v>
      </c>
    </row>
    <row r="203" spans="1:1">
      <c r="A203" s="61">
        <v>41109</v>
      </c>
    </row>
    <row r="204" spans="1:1">
      <c r="A204" s="61">
        <v>41110</v>
      </c>
    </row>
    <row r="205" spans="1:1">
      <c r="A205" s="61">
        <v>41111</v>
      </c>
    </row>
    <row r="206" spans="1:1">
      <c r="A206" s="61">
        <v>41112</v>
      </c>
    </row>
    <row r="207" spans="1:1">
      <c r="A207" s="61">
        <v>41113</v>
      </c>
    </row>
    <row r="208" spans="1:1">
      <c r="A208" s="61">
        <v>41114</v>
      </c>
    </row>
    <row r="209" spans="1:1">
      <c r="A209" s="61">
        <v>41115</v>
      </c>
    </row>
    <row r="210" spans="1:1">
      <c r="A210" s="61">
        <v>41116</v>
      </c>
    </row>
    <row r="211" spans="1:1">
      <c r="A211" s="61">
        <v>41117</v>
      </c>
    </row>
    <row r="212" spans="1:1">
      <c r="A212" s="61">
        <v>41118</v>
      </c>
    </row>
    <row r="213" spans="1:1">
      <c r="A213" s="61">
        <v>41119</v>
      </c>
    </row>
    <row r="214" spans="1:1">
      <c r="A214" s="61">
        <v>41120</v>
      </c>
    </row>
    <row r="215" spans="1:1">
      <c r="A215" s="61">
        <v>41121</v>
      </c>
    </row>
    <row r="216" spans="1:1">
      <c r="A216" s="61">
        <v>41122</v>
      </c>
    </row>
    <row r="217" spans="1:1">
      <c r="A217" s="61">
        <v>41123</v>
      </c>
    </row>
    <row r="218" spans="1:1">
      <c r="A218" s="61">
        <v>41124</v>
      </c>
    </row>
    <row r="219" spans="1:1">
      <c r="A219" s="61">
        <v>41125</v>
      </c>
    </row>
    <row r="220" spans="1:1">
      <c r="A220" s="61">
        <v>41126</v>
      </c>
    </row>
    <row r="221" spans="1:1">
      <c r="A221" s="61">
        <v>41127</v>
      </c>
    </row>
    <row r="222" spans="1:1">
      <c r="A222" s="61">
        <v>41128</v>
      </c>
    </row>
    <row r="223" spans="1:1">
      <c r="A223" s="61">
        <v>41129</v>
      </c>
    </row>
    <row r="224" spans="1:1">
      <c r="A224" s="61">
        <v>41130</v>
      </c>
    </row>
    <row r="225" spans="1:1">
      <c r="A225" s="61">
        <v>41131</v>
      </c>
    </row>
    <row r="226" spans="1:1">
      <c r="A226" s="61">
        <v>41132</v>
      </c>
    </row>
    <row r="227" spans="1:1">
      <c r="A227" s="61">
        <v>41133</v>
      </c>
    </row>
    <row r="228" spans="1:1">
      <c r="A228" s="61">
        <v>41134</v>
      </c>
    </row>
    <row r="229" spans="1:1">
      <c r="A229" s="61">
        <v>41135</v>
      </c>
    </row>
    <row r="230" spans="1:1">
      <c r="A230" s="61">
        <v>41136</v>
      </c>
    </row>
    <row r="231" spans="1:1">
      <c r="A231" s="61">
        <v>41137</v>
      </c>
    </row>
    <row r="232" spans="1:1">
      <c r="A232" s="61">
        <v>41138</v>
      </c>
    </row>
    <row r="233" spans="1:1">
      <c r="A233" s="61">
        <v>41139</v>
      </c>
    </row>
    <row r="234" spans="1:1">
      <c r="A234" s="61">
        <v>41140</v>
      </c>
    </row>
    <row r="235" spans="1:1">
      <c r="A235" s="61">
        <v>41141</v>
      </c>
    </row>
    <row r="236" spans="1:1">
      <c r="A236" s="61">
        <v>41142</v>
      </c>
    </row>
    <row r="237" spans="1:1">
      <c r="A237" s="61">
        <v>41143</v>
      </c>
    </row>
    <row r="238" spans="1:1">
      <c r="A238" s="61">
        <v>41144</v>
      </c>
    </row>
    <row r="239" spans="1:1">
      <c r="A239" s="61">
        <v>41145</v>
      </c>
    </row>
    <row r="240" spans="1:1">
      <c r="A240" s="61">
        <v>41146</v>
      </c>
    </row>
    <row r="241" spans="1:1">
      <c r="A241" s="61">
        <v>41147</v>
      </c>
    </row>
    <row r="242" spans="1:1">
      <c r="A242" s="61">
        <v>41148</v>
      </c>
    </row>
    <row r="243" spans="1:1">
      <c r="A243" s="61">
        <v>41149</v>
      </c>
    </row>
    <row r="244" spans="1:1">
      <c r="A244" s="61">
        <v>41150</v>
      </c>
    </row>
    <row r="245" spans="1:1">
      <c r="A245" s="61">
        <v>41151</v>
      </c>
    </row>
    <row r="246" spans="1:1">
      <c r="A246" s="61">
        <v>41152</v>
      </c>
    </row>
    <row r="247" spans="1:1">
      <c r="A247" s="61">
        <v>41153</v>
      </c>
    </row>
    <row r="248" spans="1:1">
      <c r="A248" s="61">
        <v>41154</v>
      </c>
    </row>
    <row r="249" spans="1:1">
      <c r="A249" s="61">
        <v>41155</v>
      </c>
    </row>
    <row r="250" spans="1:1">
      <c r="A250" s="61">
        <v>41156</v>
      </c>
    </row>
    <row r="251" spans="1:1">
      <c r="A251" s="61">
        <v>41157</v>
      </c>
    </row>
    <row r="252" spans="1:1">
      <c r="A252" s="61">
        <v>41158</v>
      </c>
    </row>
    <row r="253" spans="1:1">
      <c r="A253" s="61">
        <v>41159</v>
      </c>
    </row>
    <row r="254" spans="1:1">
      <c r="A254" s="61">
        <v>41160</v>
      </c>
    </row>
    <row r="255" spans="1:1">
      <c r="A255" s="61">
        <v>41161</v>
      </c>
    </row>
    <row r="256" spans="1:1">
      <c r="A256" s="61">
        <v>41162</v>
      </c>
    </row>
    <row r="257" spans="1:1">
      <c r="A257" s="61">
        <v>41163</v>
      </c>
    </row>
    <row r="258" spans="1:1">
      <c r="A258" s="61">
        <v>41164</v>
      </c>
    </row>
    <row r="259" spans="1:1">
      <c r="A259" s="61">
        <v>41165</v>
      </c>
    </row>
    <row r="260" spans="1:1">
      <c r="A260" s="61">
        <v>41166</v>
      </c>
    </row>
    <row r="261" spans="1:1">
      <c r="A261" s="61">
        <v>41167</v>
      </c>
    </row>
    <row r="262" spans="1:1">
      <c r="A262" s="61">
        <v>41168</v>
      </c>
    </row>
    <row r="263" spans="1:1">
      <c r="A263" s="61">
        <v>41169</v>
      </c>
    </row>
    <row r="264" spans="1:1">
      <c r="A264" s="61">
        <v>41170</v>
      </c>
    </row>
    <row r="265" spans="1:1">
      <c r="A265" s="61">
        <v>41171</v>
      </c>
    </row>
    <row r="266" spans="1:1">
      <c r="A266" s="61">
        <v>41172</v>
      </c>
    </row>
    <row r="267" spans="1:1">
      <c r="A267" s="61">
        <v>41173</v>
      </c>
    </row>
    <row r="268" spans="1:1">
      <c r="A268" s="61">
        <v>41174</v>
      </c>
    </row>
    <row r="269" spans="1:1">
      <c r="A269" s="61">
        <v>41175</v>
      </c>
    </row>
    <row r="270" spans="1:1">
      <c r="A270" s="61">
        <v>41176</v>
      </c>
    </row>
    <row r="271" spans="1:1">
      <c r="A271" s="61">
        <v>41177</v>
      </c>
    </row>
    <row r="272" spans="1:1">
      <c r="A272" s="61">
        <v>41178</v>
      </c>
    </row>
    <row r="273" spans="1:1">
      <c r="A273" s="61">
        <v>41179</v>
      </c>
    </row>
    <row r="274" spans="1:1">
      <c r="A274" s="61">
        <v>41180</v>
      </c>
    </row>
    <row r="275" spans="1:1">
      <c r="A275" s="61">
        <v>41181</v>
      </c>
    </row>
    <row r="276" spans="1:1">
      <c r="A276" s="61">
        <v>41182</v>
      </c>
    </row>
    <row r="277" spans="1:1">
      <c r="A277" s="61">
        <v>41183</v>
      </c>
    </row>
    <row r="278" spans="1:1">
      <c r="A278" s="61">
        <v>41184</v>
      </c>
    </row>
    <row r="279" spans="1:1">
      <c r="A279" s="61">
        <v>41185</v>
      </c>
    </row>
    <row r="280" spans="1:1">
      <c r="A280" s="61">
        <v>41186</v>
      </c>
    </row>
    <row r="281" spans="1:1">
      <c r="A281" s="61">
        <v>41187</v>
      </c>
    </row>
    <row r="282" spans="1:1">
      <c r="A282" s="61">
        <v>41188</v>
      </c>
    </row>
    <row r="283" spans="1:1">
      <c r="A283" s="61">
        <v>41189</v>
      </c>
    </row>
    <row r="284" spans="1:1">
      <c r="A284" s="61">
        <v>41190</v>
      </c>
    </row>
    <row r="285" spans="1:1">
      <c r="A285" s="61">
        <v>41191</v>
      </c>
    </row>
    <row r="286" spans="1:1">
      <c r="A286" s="61">
        <v>41192</v>
      </c>
    </row>
    <row r="287" spans="1:1">
      <c r="A287" s="61">
        <v>41193</v>
      </c>
    </row>
    <row r="288" spans="1:1">
      <c r="A288" s="61">
        <v>41194</v>
      </c>
    </row>
    <row r="289" spans="1:1">
      <c r="A289" s="61">
        <v>41195</v>
      </c>
    </row>
    <row r="290" spans="1:1">
      <c r="A290" s="61">
        <v>41196</v>
      </c>
    </row>
    <row r="291" spans="1:1">
      <c r="A291" s="61">
        <v>41197</v>
      </c>
    </row>
    <row r="292" spans="1:1">
      <c r="A292" s="61">
        <v>41198</v>
      </c>
    </row>
    <row r="293" spans="1:1">
      <c r="A293" s="61">
        <v>41199</v>
      </c>
    </row>
    <row r="294" spans="1:1">
      <c r="A294" s="61">
        <v>41200</v>
      </c>
    </row>
    <row r="295" spans="1:1">
      <c r="A295" s="61">
        <v>41201</v>
      </c>
    </row>
    <row r="296" spans="1:1">
      <c r="A296" s="61">
        <v>41202</v>
      </c>
    </row>
    <row r="297" spans="1:1">
      <c r="A297" s="61">
        <v>41203</v>
      </c>
    </row>
    <row r="298" spans="1:1">
      <c r="A298" s="61">
        <v>41204</v>
      </c>
    </row>
    <row r="299" spans="1:1">
      <c r="A299" s="61">
        <v>41205</v>
      </c>
    </row>
    <row r="300" spans="1:1">
      <c r="A300" s="61">
        <v>41206</v>
      </c>
    </row>
    <row r="301" spans="1:1">
      <c r="A301" s="61">
        <v>41207</v>
      </c>
    </row>
    <row r="302" spans="1:1">
      <c r="A302" s="61">
        <v>41208</v>
      </c>
    </row>
    <row r="303" spans="1:1">
      <c r="A303" s="61">
        <v>41209</v>
      </c>
    </row>
    <row r="304" spans="1:1">
      <c r="A304" s="61">
        <v>41210</v>
      </c>
    </row>
    <row r="305" spans="1:1">
      <c r="A305" s="61">
        <v>41211</v>
      </c>
    </row>
    <row r="306" spans="1:1">
      <c r="A306" s="61">
        <v>41212</v>
      </c>
    </row>
    <row r="307" spans="1:1">
      <c r="A307" s="61">
        <v>41213</v>
      </c>
    </row>
    <row r="308" spans="1:1">
      <c r="A308" s="61">
        <v>41214</v>
      </c>
    </row>
    <row r="309" spans="1:1">
      <c r="A309" s="61">
        <v>41215</v>
      </c>
    </row>
    <row r="310" spans="1:1">
      <c r="A310" s="61">
        <v>41216</v>
      </c>
    </row>
    <row r="311" spans="1:1">
      <c r="A311" s="61">
        <v>41217</v>
      </c>
    </row>
    <row r="312" spans="1:1">
      <c r="A312" s="61">
        <v>41218</v>
      </c>
    </row>
    <row r="313" spans="1:1">
      <c r="A313" s="61">
        <v>41219</v>
      </c>
    </row>
    <row r="314" spans="1:1">
      <c r="A314" s="61">
        <v>41220</v>
      </c>
    </row>
    <row r="315" spans="1:1">
      <c r="A315" s="61">
        <v>41221</v>
      </c>
    </row>
    <row r="316" spans="1:1">
      <c r="A316" s="61">
        <v>41222</v>
      </c>
    </row>
    <row r="317" spans="1:1">
      <c r="A317" s="61">
        <v>41223</v>
      </c>
    </row>
    <row r="318" spans="1:1">
      <c r="A318" s="61">
        <v>41224</v>
      </c>
    </row>
    <row r="319" spans="1:1">
      <c r="A319" s="61">
        <v>41225</v>
      </c>
    </row>
    <row r="320" spans="1:1">
      <c r="A320" s="61">
        <v>41226</v>
      </c>
    </row>
    <row r="321" spans="1:1">
      <c r="A321" s="61">
        <v>41227</v>
      </c>
    </row>
    <row r="322" spans="1:1">
      <c r="A322" s="61">
        <v>41228</v>
      </c>
    </row>
    <row r="323" spans="1:1">
      <c r="A323" s="61">
        <v>41229</v>
      </c>
    </row>
    <row r="324" spans="1:1">
      <c r="A324" s="61">
        <v>41230</v>
      </c>
    </row>
    <row r="325" spans="1:1">
      <c r="A325" s="61">
        <v>41231</v>
      </c>
    </row>
    <row r="326" spans="1:1">
      <c r="A326" s="61">
        <v>41232</v>
      </c>
    </row>
    <row r="327" spans="1:1">
      <c r="A327" s="61">
        <v>41233</v>
      </c>
    </row>
    <row r="328" spans="1:1">
      <c r="A328" s="61">
        <v>41234</v>
      </c>
    </row>
    <row r="329" spans="1:1">
      <c r="A329" s="61">
        <v>41235</v>
      </c>
    </row>
    <row r="330" spans="1:1">
      <c r="A330" s="61">
        <v>41236</v>
      </c>
    </row>
    <row r="331" spans="1:1">
      <c r="A331" s="61">
        <v>41237</v>
      </c>
    </row>
    <row r="332" spans="1:1">
      <c r="A332" s="61">
        <v>41238</v>
      </c>
    </row>
    <row r="333" spans="1:1">
      <c r="A333" s="61">
        <v>41239</v>
      </c>
    </row>
    <row r="334" spans="1:1">
      <c r="A334" s="61">
        <v>41240</v>
      </c>
    </row>
    <row r="335" spans="1:1">
      <c r="A335" s="61">
        <v>41241</v>
      </c>
    </row>
    <row r="336" spans="1:1">
      <c r="A336" s="61">
        <v>41242</v>
      </c>
    </row>
    <row r="337" spans="1:1">
      <c r="A337" s="61">
        <v>41243</v>
      </c>
    </row>
    <row r="338" spans="1:1">
      <c r="A338" s="61">
        <v>41244</v>
      </c>
    </row>
    <row r="339" spans="1:1">
      <c r="A339" s="61">
        <v>41245</v>
      </c>
    </row>
    <row r="340" spans="1:1">
      <c r="A340" s="61">
        <v>41246</v>
      </c>
    </row>
    <row r="341" spans="1:1">
      <c r="A341" s="61">
        <v>41247</v>
      </c>
    </row>
    <row r="342" spans="1:1">
      <c r="A342" s="61">
        <v>41248</v>
      </c>
    </row>
    <row r="343" spans="1:1">
      <c r="A343" s="61">
        <v>41249</v>
      </c>
    </row>
    <row r="344" spans="1:1">
      <c r="A344" s="61">
        <v>41250</v>
      </c>
    </row>
    <row r="345" spans="1:1">
      <c r="A345" s="61">
        <v>41251</v>
      </c>
    </row>
    <row r="346" spans="1:1">
      <c r="A346" s="61">
        <v>41252</v>
      </c>
    </row>
    <row r="347" spans="1:1">
      <c r="A347" s="61">
        <v>41253</v>
      </c>
    </row>
    <row r="348" spans="1:1">
      <c r="A348" s="61">
        <v>41254</v>
      </c>
    </row>
    <row r="349" spans="1:1">
      <c r="A349" s="61">
        <v>41255</v>
      </c>
    </row>
    <row r="350" spans="1:1">
      <c r="A350" s="61">
        <v>41256</v>
      </c>
    </row>
    <row r="351" spans="1:1">
      <c r="A351" s="61">
        <v>41257</v>
      </c>
    </row>
    <row r="352" spans="1:1">
      <c r="A352" s="61">
        <v>41258</v>
      </c>
    </row>
    <row r="353" spans="1:1">
      <c r="A353" s="61">
        <v>41259</v>
      </c>
    </row>
    <row r="354" spans="1:1">
      <c r="A354" s="61">
        <v>41260</v>
      </c>
    </row>
    <row r="355" spans="1:1">
      <c r="A355" s="61">
        <v>41261</v>
      </c>
    </row>
    <row r="356" spans="1:1">
      <c r="A356" s="61">
        <v>41262</v>
      </c>
    </row>
    <row r="357" spans="1:1">
      <c r="A357" s="61">
        <v>41263</v>
      </c>
    </row>
    <row r="358" spans="1:1">
      <c r="A358" s="61">
        <v>41264</v>
      </c>
    </row>
    <row r="359" spans="1:1">
      <c r="A359" s="61">
        <v>41265</v>
      </c>
    </row>
    <row r="360" spans="1:1">
      <c r="A360" s="61">
        <v>41266</v>
      </c>
    </row>
    <row r="361" spans="1:1">
      <c r="A361" s="61">
        <v>41267</v>
      </c>
    </row>
    <row r="362" spans="1:1">
      <c r="A362" s="61">
        <v>41268</v>
      </c>
    </row>
    <row r="363" spans="1:1">
      <c r="A363" s="61">
        <v>41269</v>
      </c>
    </row>
    <row r="364" spans="1:1">
      <c r="A364" s="61">
        <v>41270</v>
      </c>
    </row>
    <row r="365" spans="1:1">
      <c r="A365" s="61">
        <v>41271</v>
      </c>
    </row>
    <row r="366" spans="1:1">
      <c r="A366" s="61">
        <v>41272</v>
      </c>
    </row>
    <row r="367" spans="1:1">
      <c r="A367" s="61">
        <v>41273</v>
      </c>
    </row>
    <row r="368" spans="1:1">
      <c r="A368" s="61">
        <v>41274</v>
      </c>
    </row>
    <row r="369" spans="1:1">
      <c r="A369" s="61">
        <v>41275</v>
      </c>
    </row>
    <row r="370" spans="1:1">
      <c r="A370" s="61">
        <v>41276</v>
      </c>
    </row>
    <row r="371" spans="1:1">
      <c r="A371" s="61">
        <v>41277</v>
      </c>
    </row>
    <row r="372" spans="1:1">
      <c r="A372" s="61">
        <v>41278</v>
      </c>
    </row>
    <row r="373" spans="1:1">
      <c r="A373" s="61">
        <v>41279</v>
      </c>
    </row>
    <row r="374" spans="1:1">
      <c r="A374" s="61">
        <v>41280</v>
      </c>
    </row>
    <row r="375" spans="1:1">
      <c r="A375" s="61">
        <v>41281</v>
      </c>
    </row>
    <row r="376" spans="1:1">
      <c r="A376" s="61">
        <v>41282</v>
      </c>
    </row>
    <row r="377" spans="1:1">
      <c r="A377" s="61">
        <v>41283</v>
      </c>
    </row>
    <row r="378" spans="1:1">
      <c r="A378" s="61">
        <v>41284</v>
      </c>
    </row>
    <row r="379" spans="1:1">
      <c r="A379" s="61">
        <v>41285</v>
      </c>
    </row>
    <row r="380" spans="1:1">
      <c r="A380" s="61">
        <v>41286</v>
      </c>
    </row>
    <row r="381" spans="1:1">
      <c r="A381" s="61">
        <v>41287</v>
      </c>
    </row>
    <row r="382" spans="1:1">
      <c r="A382" s="61">
        <v>41288</v>
      </c>
    </row>
    <row r="383" spans="1:1">
      <c r="A383" s="61">
        <v>41289</v>
      </c>
    </row>
    <row r="384" spans="1:1">
      <c r="A384" s="61">
        <v>41290</v>
      </c>
    </row>
    <row r="385" spans="1:1">
      <c r="A385" s="61">
        <v>41291</v>
      </c>
    </row>
    <row r="386" spans="1:1">
      <c r="A386" s="61">
        <v>41292</v>
      </c>
    </row>
    <row r="387" spans="1:1">
      <c r="A387" s="61">
        <v>41293</v>
      </c>
    </row>
    <row r="388" spans="1:1">
      <c r="A388" s="61">
        <v>41294</v>
      </c>
    </row>
    <row r="389" spans="1:1">
      <c r="A389" s="61">
        <v>41295</v>
      </c>
    </row>
    <row r="390" spans="1:1">
      <c r="A390" s="61">
        <v>41296</v>
      </c>
    </row>
    <row r="391" spans="1:1">
      <c r="A391" s="61">
        <v>41297</v>
      </c>
    </row>
    <row r="392" spans="1:1">
      <c r="A392" s="61">
        <v>41298</v>
      </c>
    </row>
    <row r="393" spans="1:1">
      <c r="A393" s="61">
        <v>41299</v>
      </c>
    </row>
    <row r="394" spans="1:1">
      <c r="A394" s="61">
        <v>41300</v>
      </c>
    </row>
    <row r="395" spans="1:1">
      <c r="A395" s="61">
        <v>41301</v>
      </c>
    </row>
    <row r="396" spans="1:1">
      <c r="A396" s="61">
        <v>41302</v>
      </c>
    </row>
    <row r="397" spans="1:1">
      <c r="A397" s="61">
        <v>41303</v>
      </c>
    </row>
    <row r="398" spans="1:1">
      <c r="A398" s="61">
        <v>41304</v>
      </c>
    </row>
    <row r="399" spans="1:1">
      <c r="A399" s="61">
        <v>41305</v>
      </c>
    </row>
    <row r="400" spans="1:1">
      <c r="A400" s="61">
        <v>41306</v>
      </c>
    </row>
    <row r="401" spans="1:1">
      <c r="A401" s="61">
        <v>41307</v>
      </c>
    </row>
    <row r="402" spans="1:1">
      <c r="A402" s="61">
        <v>41308</v>
      </c>
    </row>
    <row r="403" spans="1:1">
      <c r="A403" s="61">
        <v>41309</v>
      </c>
    </row>
    <row r="404" spans="1:1">
      <c r="A404" s="61">
        <v>41310</v>
      </c>
    </row>
    <row r="405" spans="1:1">
      <c r="A405" s="61">
        <v>41311</v>
      </c>
    </row>
    <row r="406" spans="1:1">
      <c r="A406" s="61">
        <v>41312</v>
      </c>
    </row>
    <row r="407" spans="1:1">
      <c r="A407" s="61">
        <v>41313</v>
      </c>
    </row>
    <row r="408" spans="1:1">
      <c r="A408" s="61">
        <v>41314</v>
      </c>
    </row>
    <row r="409" spans="1:1">
      <c r="A409" s="61">
        <v>41315</v>
      </c>
    </row>
    <row r="410" spans="1:1">
      <c r="A410" s="61">
        <v>41316</v>
      </c>
    </row>
    <row r="411" spans="1:1">
      <c r="A411" s="61">
        <v>41317</v>
      </c>
    </row>
    <row r="412" spans="1:1">
      <c r="A412" s="61">
        <v>41318</v>
      </c>
    </row>
    <row r="413" spans="1:1">
      <c r="A413" s="61">
        <v>41319</v>
      </c>
    </row>
    <row r="414" spans="1:1">
      <c r="A414" s="61">
        <v>41320</v>
      </c>
    </row>
    <row r="415" spans="1:1">
      <c r="A415" s="61">
        <v>41321</v>
      </c>
    </row>
    <row r="416" spans="1:1">
      <c r="A416" s="61">
        <v>41322</v>
      </c>
    </row>
    <row r="417" spans="1:1">
      <c r="A417" s="61">
        <v>41323</v>
      </c>
    </row>
    <row r="418" spans="1:1">
      <c r="A418" s="61">
        <v>41324</v>
      </c>
    </row>
    <row r="419" spans="1:1">
      <c r="A419" s="61">
        <v>41325</v>
      </c>
    </row>
    <row r="420" spans="1:1">
      <c r="A420" s="61">
        <v>41326</v>
      </c>
    </row>
    <row r="421" spans="1:1">
      <c r="A421" s="61">
        <v>41327</v>
      </c>
    </row>
    <row r="422" spans="1:1">
      <c r="A422" s="61">
        <v>41328</v>
      </c>
    </row>
    <row r="423" spans="1:1">
      <c r="A423" s="61">
        <v>41329</v>
      </c>
    </row>
    <row r="424" spans="1:1">
      <c r="A424" s="61">
        <v>41330</v>
      </c>
    </row>
    <row r="425" spans="1:1">
      <c r="A425" s="61">
        <v>41331</v>
      </c>
    </row>
    <row r="426" spans="1:1">
      <c r="A426" s="61">
        <v>41332</v>
      </c>
    </row>
    <row r="427" spans="1:1">
      <c r="A427" s="61">
        <v>41333</v>
      </c>
    </row>
    <row r="428" spans="1:1">
      <c r="A428" s="61">
        <v>41334</v>
      </c>
    </row>
    <row r="429" spans="1:1">
      <c r="A429" s="61">
        <v>41335</v>
      </c>
    </row>
    <row r="430" spans="1:1">
      <c r="A430" s="61">
        <v>41336</v>
      </c>
    </row>
    <row r="431" spans="1:1">
      <c r="A431" s="61">
        <v>41337</v>
      </c>
    </row>
    <row r="432" spans="1:1">
      <c r="A432" s="61">
        <v>41338</v>
      </c>
    </row>
    <row r="433" spans="1:1">
      <c r="A433" s="61">
        <v>41339</v>
      </c>
    </row>
    <row r="434" spans="1:1">
      <c r="A434" s="61">
        <v>41340</v>
      </c>
    </row>
    <row r="435" spans="1:1">
      <c r="A435" s="61">
        <v>41341</v>
      </c>
    </row>
    <row r="436" spans="1:1">
      <c r="A436" s="61">
        <v>41342</v>
      </c>
    </row>
    <row r="437" spans="1:1">
      <c r="A437" s="61">
        <v>41343</v>
      </c>
    </row>
    <row r="438" spans="1:1">
      <c r="A438" s="61">
        <v>41344</v>
      </c>
    </row>
    <row r="439" spans="1:1">
      <c r="A439" s="61">
        <v>41345</v>
      </c>
    </row>
    <row r="440" spans="1:1">
      <c r="A440" s="61">
        <v>41346</v>
      </c>
    </row>
    <row r="441" spans="1:1">
      <c r="A441" s="61">
        <v>41347</v>
      </c>
    </row>
    <row r="442" spans="1:1">
      <c r="A442" s="61">
        <v>41348</v>
      </c>
    </row>
    <row r="443" spans="1:1">
      <c r="A443" s="61">
        <v>41349</v>
      </c>
    </row>
    <row r="444" spans="1:1">
      <c r="A444" s="61">
        <v>41350</v>
      </c>
    </row>
    <row r="445" spans="1:1">
      <c r="A445" s="61">
        <v>41351</v>
      </c>
    </row>
    <row r="446" spans="1:1">
      <c r="A446" s="61">
        <v>41352</v>
      </c>
    </row>
    <row r="447" spans="1:1">
      <c r="A447" s="61">
        <v>41353</v>
      </c>
    </row>
    <row r="448" spans="1:1">
      <c r="A448" s="61">
        <v>41354</v>
      </c>
    </row>
    <row r="449" spans="1:1">
      <c r="A449" s="61">
        <v>41355</v>
      </c>
    </row>
    <row r="450" spans="1:1">
      <c r="A450" s="61">
        <v>41356</v>
      </c>
    </row>
    <row r="451" spans="1:1">
      <c r="A451" s="61">
        <v>41357</v>
      </c>
    </row>
    <row r="452" spans="1:1">
      <c r="A452" s="61">
        <v>41358</v>
      </c>
    </row>
    <row r="453" spans="1:1">
      <c r="A453" s="61">
        <v>41359</v>
      </c>
    </row>
    <row r="454" spans="1:1">
      <c r="A454" s="61">
        <v>41360</v>
      </c>
    </row>
    <row r="455" spans="1:1">
      <c r="A455" s="61">
        <v>41361</v>
      </c>
    </row>
    <row r="456" spans="1:1">
      <c r="A456" s="61">
        <v>41362</v>
      </c>
    </row>
    <row r="457" spans="1:1">
      <c r="A457" s="61">
        <v>41363</v>
      </c>
    </row>
    <row r="458" spans="1:1">
      <c r="A458" s="61">
        <v>41364</v>
      </c>
    </row>
    <row r="459" spans="1:1">
      <c r="A459" s="61">
        <v>41365</v>
      </c>
    </row>
    <row r="460" spans="1:1">
      <c r="A460" s="61">
        <v>41366</v>
      </c>
    </row>
    <row r="461" spans="1:1">
      <c r="A461" s="61">
        <v>41367</v>
      </c>
    </row>
    <row r="462" spans="1:1">
      <c r="A462" s="61">
        <v>41368</v>
      </c>
    </row>
    <row r="463" spans="1:1">
      <c r="A463" s="61">
        <v>41369</v>
      </c>
    </row>
    <row r="464" spans="1:1">
      <c r="A464" s="61">
        <v>41370</v>
      </c>
    </row>
    <row r="465" spans="1:1">
      <c r="A465" s="61">
        <v>41371</v>
      </c>
    </row>
    <row r="466" spans="1:1">
      <c r="A466" s="61">
        <v>41372</v>
      </c>
    </row>
    <row r="467" spans="1:1">
      <c r="A467" s="61">
        <v>41373</v>
      </c>
    </row>
    <row r="468" spans="1:1">
      <c r="A468" s="61">
        <v>41374</v>
      </c>
    </row>
    <row r="469" spans="1:1">
      <c r="A469" s="61">
        <v>41375</v>
      </c>
    </row>
    <row r="470" spans="1:1">
      <c r="A470" s="61">
        <v>41376</v>
      </c>
    </row>
    <row r="471" spans="1:1">
      <c r="A471" s="61">
        <v>41377</v>
      </c>
    </row>
    <row r="472" spans="1:1">
      <c r="A472" s="61">
        <v>41378</v>
      </c>
    </row>
    <row r="473" spans="1:1">
      <c r="A473" s="61">
        <v>41379</v>
      </c>
    </row>
    <row r="474" spans="1:1">
      <c r="A474" s="61">
        <v>41380</v>
      </c>
    </row>
    <row r="475" spans="1:1">
      <c r="A475" s="61">
        <v>41381</v>
      </c>
    </row>
    <row r="476" spans="1:1">
      <c r="A476" s="61">
        <v>41382</v>
      </c>
    </row>
    <row r="477" spans="1:1">
      <c r="A477" s="61">
        <v>41383</v>
      </c>
    </row>
    <row r="478" spans="1:1">
      <c r="A478" s="61">
        <v>41384</v>
      </c>
    </row>
    <row r="479" spans="1:1">
      <c r="A479" s="61">
        <v>41385</v>
      </c>
    </row>
    <row r="480" spans="1:1">
      <c r="A480" s="61">
        <v>41386</v>
      </c>
    </row>
    <row r="481" spans="1:1">
      <c r="A481" s="61">
        <v>41387</v>
      </c>
    </row>
    <row r="482" spans="1:1">
      <c r="A482" s="61">
        <v>41388</v>
      </c>
    </row>
    <row r="483" spans="1:1">
      <c r="A483" s="61">
        <v>41389</v>
      </c>
    </row>
    <row r="484" spans="1:1">
      <c r="A484" s="61">
        <v>41390</v>
      </c>
    </row>
    <row r="485" spans="1:1">
      <c r="A485" s="61">
        <v>41391</v>
      </c>
    </row>
    <row r="486" spans="1:1">
      <c r="A486" s="61">
        <v>41392</v>
      </c>
    </row>
    <row r="487" spans="1:1">
      <c r="A487" s="61">
        <v>41393</v>
      </c>
    </row>
    <row r="488" spans="1:1">
      <c r="A488" s="61">
        <v>41394</v>
      </c>
    </row>
    <row r="489" spans="1:1">
      <c r="A489" s="61">
        <v>41395</v>
      </c>
    </row>
    <row r="490" spans="1:1">
      <c r="A490" s="61">
        <v>41396</v>
      </c>
    </row>
    <row r="491" spans="1:1">
      <c r="A491" s="61">
        <v>41397</v>
      </c>
    </row>
    <row r="492" spans="1:1">
      <c r="A492" s="61">
        <v>41398</v>
      </c>
    </row>
    <row r="493" spans="1:1">
      <c r="A493" s="61">
        <v>41399</v>
      </c>
    </row>
    <row r="494" spans="1:1">
      <c r="A494" s="61">
        <v>41400</v>
      </c>
    </row>
    <row r="495" spans="1:1">
      <c r="A495" s="61">
        <v>41401</v>
      </c>
    </row>
    <row r="496" spans="1:1">
      <c r="A496" s="61">
        <v>41402</v>
      </c>
    </row>
    <row r="497" spans="1:1">
      <c r="A497" s="61">
        <v>41403</v>
      </c>
    </row>
    <row r="498" spans="1:1">
      <c r="A498" s="61">
        <v>41404</v>
      </c>
    </row>
    <row r="499" spans="1:1">
      <c r="A499" s="61">
        <v>41405</v>
      </c>
    </row>
    <row r="500" spans="1:1">
      <c r="A500" s="61">
        <v>41406</v>
      </c>
    </row>
    <row r="501" spans="1:1">
      <c r="A501" s="61">
        <v>41407</v>
      </c>
    </row>
    <row r="502" spans="1:1">
      <c r="A502" s="61">
        <v>41408</v>
      </c>
    </row>
    <row r="503" spans="1:1">
      <c r="A503" s="61">
        <v>41409</v>
      </c>
    </row>
    <row r="504" spans="1:1">
      <c r="A504" s="61">
        <v>41410</v>
      </c>
    </row>
    <row r="505" spans="1:1">
      <c r="A505" s="61">
        <v>41411</v>
      </c>
    </row>
    <row r="506" spans="1:1">
      <c r="A506" s="61">
        <v>41412</v>
      </c>
    </row>
    <row r="507" spans="1:1">
      <c r="A507" s="61">
        <v>41413</v>
      </c>
    </row>
    <row r="508" spans="1:1">
      <c r="A508" s="61">
        <v>41414</v>
      </c>
    </row>
    <row r="509" spans="1:1">
      <c r="A509" s="61">
        <v>41415</v>
      </c>
    </row>
    <row r="510" spans="1:1">
      <c r="A510" s="61">
        <v>41416</v>
      </c>
    </row>
    <row r="511" spans="1:1">
      <c r="A511" s="61">
        <v>41417</v>
      </c>
    </row>
    <row r="512" spans="1:1">
      <c r="A512" s="61">
        <v>41418</v>
      </c>
    </row>
    <row r="513" spans="1:1">
      <c r="A513" s="61">
        <v>41419</v>
      </c>
    </row>
    <row r="514" spans="1:1">
      <c r="A514" s="61">
        <v>41420</v>
      </c>
    </row>
    <row r="515" spans="1:1">
      <c r="A515" s="61">
        <v>41421</v>
      </c>
    </row>
    <row r="516" spans="1:1">
      <c r="A516" s="61">
        <v>41422</v>
      </c>
    </row>
    <row r="517" spans="1:1">
      <c r="A517" s="61">
        <v>41423</v>
      </c>
    </row>
    <row r="518" spans="1:1">
      <c r="A518" s="61">
        <v>41424</v>
      </c>
    </row>
    <row r="519" spans="1:1">
      <c r="A519" s="61">
        <v>41425</v>
      </c>
    </row>
    <row r="520" spans="1:1">
      <c r="A520" s="61">
        <v>41426</v>
      </c>
    </row>
    <row r="521" spans="1:1">
      <c r="A521" s="61">
        <v>41427</v>
      </c>
    </row>
    <row r="522" spans="1:1">
      <c r="A522" s="61">
        <v>41428</v>
      </c>
    </row>
    <row r="523" spans="1:1">
      <c r="A523" s="61">
        <v>41429</v>
      </c>
    </row>
    <row r="524" spans="1:1">
      <c r="A524" s="61">
        <v>41430</v>
      </c>
    </row>
    <row r="525" spans="1:1">
      <c r="A525" s="61">
        <v>41431</v>
      </c>
    </row>
    <row r="526" spans="1:1">
      <c r="A526" s="61">
        <v>41432</v>
      </c>
    </row>
    <row r="527" spans="1:1">
      <c r="A527" s="61">
        <v>41433</v>
      </c>
    </row>
    <row r="528" spans="1:1">
      <c r="A528" s="61">
        <v>41434</v>
      </c>
    </row>
    <row r="529" spans="1:1">
      <c r="A529" s="61">
        <v>41435</v>
      </c>
    </row>
    <row r="530" spans="1:1">
      <c r="A530" s="61">
        <v>41436</v>
      </c>
    </row>
    <row r="531" spans="1:1">
      <c r="A531" s="61">
        <v>41437</v>
      </c>
    </row>
    <row r="532" spans="1:1">
      <c r="A532" s="61">
        <v>41438</v>
      </c>
    </row>
    <row r="533" spans="1:1">
      <c r="A533" s="61">
        <v>41439</v>
      </c>
    </row>
    <row r="534" spans="1:1">
      <c r="A534" s="61">
        <v>41440</v>
      </c>
    </row>
    <row r="535" spans="1:1">
      <c r="A535" s="61">
        <v>41441</v>
      </c>
    </row>
    <row r="536" spans="1:1">
      <c r="A536" s="61">
        <v>41442</v>
      </c>
    </row>
    <row r="537" spans="1:1">
      <c r="A537" s="61">
        <v>41443</v>
      </c>
    </row>
    <row r="538" spans="1:1">
      <c r="A538" s="61">
        <v>41444</v>
      </c>
    </row>
    <row r="539" spans="1:1">
      <c r="A539" s="61">
        <v>41445</v>
      </c>
    </row>
    <row r="540" spans="1:1">
      <c r="A540" s="61">
        <v>41446</v>
      </c>
    </row>
    <row r="541" spans="1:1">
      <c r="A541" s="61">
        <v>41447</v>
      </c>
    </row>
    <row r="542" spans="1:1">
      <c r="A542" s="61">
        <v>41448</v>
      </c>
    </row>
    <row r="543" spans="1:1">
      <c r="A543" s="61">
        <v>41449</v>
      </c>
    </row>
    <row r="544" spans="1:1">
      <c r="A544" s="61">
        <v>41450</v>
      </c>
    </row>
    <row r="545" spans="1:1">
      <c r="A545" s="61">
        <v>41451</v>
      </c>
    </row>
    <row r="546" spans="1:1">
      <c r="A546" s="61">
        <v>41452</v>
      </c>
    </row>
    <row r="547" spans="1:1">
      <c r="A547" s="61">
        <v>41453</v>
      </c>
    </row>
    <row r="548" spans="1:1">
      <c r="A548" s="61">
        <v>41454</v>
      </c>
    </row>
    <row r="549" spans="1:1">
      <c r="A549" s="61">
        <v>41455</v>
      </c>
    </row>
    <row r="550" spans="1:1">
      <c r="A550" s="61">
        <v>41456</v>
      </c>
    </row>
    <row r="551" spans="1:1">
      <c r="A551" s="61">
        <v>41457</v>
      </c>
    </row>
    <row r="552" spans="1:1">
      <c r="A552" s="61">
        <v>41458</v>
      </c>
    </row>
    <row r="553" spans="1:1">
      <c r="A553" s="61">
        <v>41459</v>
      </c>
    </row>
    <row r="554" spans="1:1">
      <c r="A554" s="61">
        <v>41460</v>
      </c>
    </row>
    <row r="555" spans="1:1">
      <c r="A555" s="61">
        <v>41461</v>
      </c>
    </row>
    <row r="556" spans="1:1">
      <c r="A556" s="61">
        <v>41462</v>
      </c>
    </row>
    <row r="557" spans="1:1">
      <c r="A557" s="61">
        <v>41463</v>
      </c>
    </row>
    <row r="558" spans="1:1">
      <c r="A558" s="61">
        <v>41464</v>
      </c>
    </row>
    <row r="559" spans="1:1">
      <c r="A559" s="61">
        <v>41465</v>
      </c>
    </row>
    <row r="560" spans="1:1">
      <c r="A560" s="61">
        <v>41466</v>
      </c>
    </row>
    <row r="561" spans="1:1">
      <c r="A561" s="61">
        <v>41467</v>
      </c>
    </row>
    <row r="562" spans="1:1">
      <c r="A562" s="61">
        <v>41468</v>
      </c>
    </row>
    <row r="563" spans="1:1">
      <c r="A563" s="61">
        <v>41469</v>
      </c>
    </row>
    <row r="564" spans="1:1">
      <c r="A564" s="61">
        <v>41470</v>
      </c>
    </row>
    <row r="565" spans="1:1">
      <c r="A565" s="61">
        <v>41471</v>
      </c>
    </row>
    <row r="566" spans="1:1">
      <c r="A566" s="61">
        <v>41472</v>
      </c>
    </row>
    <row r="567" spans="1:1">
      <c r="A567" s="61">
        <v>41473</v>
      </c>
    </row>
    <row r="568" spans="1:1">
      <c r="A568" s="61">
        <v>41474</v>
      </c>
    </row>
    <row r="569" spans="1:1">
      <c r="A569" s="61">
        <v>41475</v>
      </c>
    </row>
    <row r="570" spans="1:1">
      <c r="A570" s="61">
        <v>41476</v>
      </c>
    </row>
    <row r="571" spans="1:1">
      <c r="A571" s="61">
        <v>41477</v>
      </c>
    </row>
    <row r="572" spans="1:1">
      <c r="A572" s="61">
        <v>41478</v>
      </c>
    </row>
    <row r="573" spans="1:1">
      <c r="A573" s="61">
        <v>41479</v>
      </c>
    </row>
    <row r="574" spans="1:1">
      <c r="A574" s="61">
        <v>41480</v>
      </c>
    </row>
    <row r="575" spans="1:1">
      <c r="A575" s="61">
        <v>41481</v>
      </c>
    </row>
    <row r="576" spans="1:1">
      <c r="A576" s="61">
        <v>41482</v>
      </c>
    </row>
    <row r="577" spans="1:1">
      <c r="A577" s="61">
        <v>41483</v>
      </c>
    </row>
    <row r="578" spans="1:1">
      <c r="A578" s="61">
        <v>41484</v>
      </c>
    </row>
    <row r="579" spans="1:1">
      <c r="A579" s="61">
        <v>41485</v>
      </c>
    </row>
    <row r="580" spans="1:1">
      <c r="A580" s="61">
        <v>41486</v>
      </c>
    </row>
    <row r="581" spans="1:1">
      <c r="A581" s="61">
        <v>41487</v>
      </c>
    </row>
    <row r="582" spans="1:1">
      <c r="A582" s="61">
        <v>41488</v>
      </c>
    </row>
    <row r="583" spans="1:1">
      <c r="A583" s="61">
        <v>41489</v>
      </c>
    </row>
    <row r="584" spans="1:1">
      <c r="A584" s="61">
        <v>41490</v>
      </c>
    </row>
    <row r="585" spans="1:1">
      <c r="A585" s="61">
        <v>41491</v>
      </c>
    </row>
    <row r="586" spans="1:1">
      <c r="A586" s="61">
        <v>41492</v>
      </c>
    </row>
    <row r="587" spans="1:1">
      <c r="A587" s="61">
        <v>41493</v>
      </c>
    </row>
    <row r="588" spans="1:1">
      <c r="A588" s="61">
        <v>41494</v>
      </c>
    </row>
    <row r="589" spans="1:1">
      <c r="A589" s="61">
        <v>41495</v>
      </c>
    </row>
    <row r="590" spans="1:1">
      <c r="A590" s="61">
        <v>41496</v>
      </c>
    </row>
    <row r="591" spans="1:1">
      <c r="A591" s="61">
        <v>41497</v>
      </c>
    </row>
    <row r="592" spans="1:1">
      <c r="A592" s="61">
        <v>41498</v>
      </c>
    </row>
    <row r="593" spans="1:1">
      <c r="A593" s="61">
        <v>41499</v>
      </c>
    </row>
    <row r="594" spans="1:1">
      <c r="A594" s="61">
        <v>41500</v>
      </c>
    </row>
    <row r="595" spans="1:1">
      <c r="A595" s="61">
        <v>41501</v>
      </c>
    </row>
    <row r="596" spans="1:1">
      <c r="A596" s="61">
        <v>41502</v>
      </c>
    </row>
    <row r="597" spans="1:1">
      <c r="A597" s="61">
        <v>41503</v>
      </c>
    </row>
    <row r="598" spans="1:1">
      <c r="A598" s="61">
        <v>41504</v>
      </c>
    </row>
    <row r="599" spans="1:1">
      <c r="A599" s="61">
        <v>41505</v>
      </c>
    </row>
    <row r="600" spans="1:1">
      <c r="A600" s="61">
        <v>41506</v>
      </c>
    </row>
    <row r="601" spans="1:1">
      <c r="A601" s="61">
        <v>41507</v>
      </c>
    </row>
    <row r="602" spans="1:1">
      <c r="A602" s="61">
        <v>41508</v>
      </c>
    </row>
    <row r="603" spans="1:1">
      <c r="A603" s="61">
        <v>41509</v>
      </c>
    </row>
    <row r="604" spans="1:1">
      <c r="A604" s="61">
        <v>41510</v>
      </c>
    </row>
    <row r="605" spans="1:1">
      <c r="A605" s="61">
        <v>41511</v>
      </c>
    </row>
    <row r="606" spans="1:1">
      <c r="A606" s="61">
        <v>41512</v>
      </c>
    </row>
    <row r="607" spans="1:1">
      <c r="A607" s="61">
        <v>41513</v>
      </c>
    </row>
    <row r="608" spans="1:1">
      <c r="A608" s="61">
        <v>41514</v>
      </c>
    </row>
    <row r="609" spans="1:1">
      <c r="A609" s="61">
        <v>41515</v>
      </c>
    </row>
    <row r="610" spans="1:1">
      <c r="A610" s="61">
        <v>41516</v>
      </c>
    </row>
    <row r="611" spans="1:1">
      <c r="A611" s="61">
        <v>41517</v>
      </c>
    </row>
    <row r="612" spans="1:1">
      <c r="A612" s="61">
        <v>41518</v>
      </c>
    </row>
    <row r="613" spans="1:1">
      <c r="A613" s="61">
        <v>41519</v>
      </c>
    </row>
    <row r="614" spans="1:1">
      <c r="A614" s="61">
        <v>41520</v>
      </c>
    </row>
    <row r="615" spans="1:1">
      <c r="A615" s="61">
        <v>41521</v>
      </c>
    </row>
    <row r="616" spans="1:1">
      <c r="A616" s="61">
        <v>41522</v>
      </c>
    </row>
    <row r="617" spans="1:1">
      <c r="A617" s="61">
        <v>41523</v>
      </c>
    </row>
    <row r="618" spans="1:1">
      <c r="A618" s="61">
        <v>41524</v>
      </c>
    </row>
    <row r="619" spans="1:1">
      <c r="A619" s="61">
        <v>41525</v>
      </c>
    </row>
    <row r="620" spans="1:1">
      <c r="A620" s="61">
        <v>41526</v>
      </c>
    </row>
    <row r="621" spans="1:1">
      <c r="A621" s="61">
        <v>41527</v>
      </c>
    </row>
    <row r="622" spans="1:1">
      <c r="A622" s="61">
        <v>41528</v>
      </c>
    </row>
    <row r="623" spans="1:1">
      <c r="A623" s="61">
        <v>41529</v>
      </c>
    </row>
    <row r="624" spans="1:1">
      <c r="A624" s="61">
        <v>41530</v>
      </c>
    </row>
    <row r="625" spans="1:1">
      <c r="A625" s="61">
        <v>41531</v>
      </c>
    </row>
    <row r="626" spans="1:1">
      <c r="A626" s="61">
        <v>41532</v>
      </c>
    </row>
    <row r="627" spans="1:1">
      <c r="A627" s="61">
        <v>41533</v>
      </c>
    </row>
    <row r="628" spans="1:1">
      <c r="A628" s="61">
        <v>41534</v>
      </c>
    </row>
    <row r="629" spans="1:1">
      <c r="A629" s="61">
        <v>41535</v>
      </c>
    </row>
    <row r="630" spans="1:1">
      <c r="A630" s="61">
        <v>41536</v>
      </c>
    </row>
    <row r="631" spans="1:1">
      <c r="A631" s="61">
        <v>41537</v>
      </c>
    </row>
    <row r="632" spans="1:1">
      <c r="A632" s="61">
        <v>41538</v>
      </c>
    </row>
    <row r="633" spans="1:1">
      <c r="A633" s="61">
        <v>41539</v>
      </c>
    </row>
    <row r="634" spans="1:1">
      <c r="A634" s="61">
        <v>41540</v>
      </c>
    </row>
    <row r="635" spans="1:1">
      <c r="A635" s="61">
        <v>41541</v>
      </c>
    </row>
    <row r="636" spans="1:1">
      <c r="A636" s="61">
        <v>41542</v>
      </c>
    </row>
    <row r="637" spans="1:1">
      <c r="A637" s="61">
        <v>41543</v>
      </c>
    </row>
    <row r="638" spans="1:1">
      <c r="A638" s="61">
        <v>41544</v>
      </c>
    </row>
    <row r="639" spans="1:1">
      <c r="A639" s="61">
        <v>41545</v>
      </c>
    </row>
    <row r="640" spans="1:1">
      <c r="A640" s="61">
        <v>41546</v>
      </c>
    </row>
    <row r="641" spans="1:1">
      <c r="A641" s="61">
        <v>41547</v>
      </c>
    </row>
    <row r="642" spans="1:1">
      <c r="A642" s="61">
        <v>41548</v>
      </c>
    </row>
    <row r="643" spans="1:1">
      <c r="A643" s="61">
        <v>41549</v>
      </c>
    </row>
    <row r="644" spans="1:1">
      <c r="A644" s="61">
        <v>41550</v>
      </c>
    </row>
    <row r="645" spans="1:1">
      <c r="A645" s="61">
        <v>41551</v>
      </c>
    </row>
    <row r="646" spans="1:1">
      <c r="A646" s="61">
        <v>41552</v>
      </c>
    </row>
    <row r="647" spans="1:1">
      <c r="A647" s="61">
        <v>41553</v>
      </c>
    </row>
    <row r="648" spans="1:1">
      <c r="A648" s="61">
        <v>41554</v>
      </c>
    </row>
    <row r="649" spans="1:1">
      <c r="A649" s="61">
        <v>41555</v>
      </c>
    </row>
    <row r="650" spans="1:1">
      <c r="A650" s="61">
        <v>41556</v>
      </c>
    </row>
    <row r="651" spans="1:1">
      <c r="A651" s="61">
        <v>41557</v>
      </c>
    </row>
    <row r="652" spans="1:1">
      <c r="A652" s="61">
        <v>41558</v>
      </c>
    </row>
    <row r="653" spans="1:1">
      <c r="A653" s="61">
        <v>41559</v>
      </c>
    </row>
    <row r="654" spans="1:1">
      <c r="A654" s="61">
        <v>41560</v>
      </c>
    </row>
    <row r="655" spans="1:1">
      <c r="A655" s="61">
        <v>41561</v>
      </c>
    </row>
    <row r="656" spans="1:1">
      <c r="A656" s="61">
        <v>41562</v>
      </c>
    </row>
    <row r="657" spans="1:1">
      <c r="A657" s="61">
        <v>41563</v>
      </c>
    </row>
    <row r="658" spans="1:1">
      <c r="A658" s="61">
        <v>41564</v>
      </c>
    </row>
    <row r="659" spans="1:1">
      <c r="A659" s="61">
        <v>41565</v>
      </c>
    </row>
    <row r="660" spans="1:1">
      <c r="A660" s="61">
        <v>41566</v>
      </c>
    </row>
    <row r="661" spans="1:1">
      <c r="A661" s="61">
        <v>41567</v>
      </c>
    </row>
    <row r="662" spans="1:1">
      <c r="A662" s="61">
        <v>41568</v>
      </c>
    </row>
    <row r="663" spans="1:1">
      <c r="A663" s="61">
        <v>41569</v>
      </c>
    </row>
    <row r="664" spans="1:1">
      <c r="A664" s="61">
        <v>41570</v>
      </c>
    </row>
    <row r="665" spans="1:1">
      <c r="A665" s="61">
        <v>41571</v>
      </c>
    </row>
    <row r="666" spans="1:1">
      <c r="A666" s="61">
        <v>41572</v>
      </c>
    </row>
    <row r="667" spans="1:1">
      <c r="A667" s="61">
        <v>41573</v>
      </c>
    </row>
    <row r="668" spans="1:1">
      <c r="A668" s="61">
        <v>41574</v>
      </c>
    </row>
    <row r="669" spans="1:1">
      <c r="A669" s="61">
        <v>41575</v>
      </c>
    </row>
    <row r="670" spans="1:1">
      <c r="A670" s="61">
        <v>41576</v>
      </c>
    </row>
    <row r="671" spans="1:1">
      <c r="A671" s="61">
        <v>41577</v>
      </c>
    </row>
    <row r="672" spans="1:1">
      <c r="A672" s="61">
        <v>41578</v>
      </c>
    </row>
    <row r="673" spans="1:1">
      <c r="A673" s="61">
        <v>41579</v>
      </c>
    </row>
    <row r="674" spans="1:1">
      <c r="A674" s="61">
        <v>41580</v>
      </c>
    </row>
    <row r="675" spans="1:1">
      <c r="A675" s="61">
        <v>41581</v>
      </c>
    </row>
    <row r="676" spans="1:1">
      <c r="A676" s="61">
        <v>41582</v>
      </c>
    </row>
    <row r="677" spans="1:1">
      <c r="A677" s="61">
        <v>41583</v>
      </c>
    </row>
    <row r="678" spans="1:1">
      <c r="A678" s="61">
        <v>41584</v>
      </c>
    </row>
    <row r="679" spans="1:1">
      <c r="A679" s="61">
        <v>41585</v>
      </c>
    </row>
    <row r="680" spans="1:1">
      <c r="A680" s="61">
        <v>41586</v>
      </c>
    </row>
    <row r="681" spans="1:1">
      <c r="A681" s="61">
        <v>41587</v>
      </c>
    </row>
    <row r="682" spans="1:1">
      <c r="A682" s="61">
        <v>41588</v>
      </c>
    </row>
    <row r="683" spans="1:1">
      <c r="A683" s="61">
        <v>41589</v>
      </c>
    </row>
    <row r="684" spans="1:1">
      <c r="A684" s="61">
        <v>41590</v>
      </c>
    </row>
    <row r="685" spans="1:1">
      <c r="A685" s="61">
        <v>41591</v>
      </c>
    </row>
    <row r="686" spans="1:1">
      <c r="A686" s="61">
        <v>41592</v>
      </c>
    </row>
    <row r="687" spans="1:1">
      <c r="A687" s="61">
        <v>41593</v>
      </c>
    </row>
    <row r="688" spans="1:1">
      <c r="A688" s="61">
        <v>41594</v>
      </c>
    </row>
    <row r="689" spans="1:1">
      <c r="A689" s="61">
        <v>41595</v>
      </c>
    </row>
    <row r="690" spans="1:1">
      <c r="A690" s="61">
        <v>41596</v>
      </c>
    </row>
    <row r="691" spans="1:1">
      <c r="A691" s="61">
        <v>41597</v>
      </c>
    </row>
    <row r="692" spans="1:1">
      <c r="A692" s="61">
        <v>41598</v>
      </c>
    </row>
    <row r="693" spans="1:1">
      <c r="A693" s="61">
        <v>41599</v>
      </c>
    </row>
    <row r="694" spans="1:1">
      <c r="A694" s="61">
        <v>41600</v>
      </c>
    </row>
    <row r="695" spans="1:1">
      <c r="A695" s="61">
        <v>41601</v>
      </c>
    </row>
    <row r="696" spans="1:1">
      <c r="A696" s="61">
        <v>41602</v>
      </c>
    </row>
    <row r="697" spans="1:1">
      <c r="A697" s="61">
        <v>41603</v>
      </c>
    </row>
    <row r="698" spans="1:1">
      <c r="A698" s="61">
        <v>41604</v>
      </c>
    </row>
    <row r="699" spans="1:1">
      <c r="A699" s="61">
        <v>41605</v>
      </c>
    </row>
    <row r="700" spans="1:1">
      <c r="A700" s="61">
        <v>41606</v>
      </c>
    </row>
    <row r="701" spans="1:1">
      <c r="A701" s="61">
        <v>41607</v>
      </c>
    </row>
    <row r="702" spans="1:1">
      <c r="A702" s="61">
        <v>41608</v>
      </c>
    </row>
    <row r="703" spans="1:1">
      <c r="A703" s="61">
        <v>41609</v>
      </c>
    </row>
    <row r="704" spans="1:1">
      <c r="A704" s="61">
        <v>41610</v>
      </c>
    </row>
    <row r="705" spans="1:1">
      <c r="A705" s="61">
        <v>41611</v>
      </c>
    </row>
    <row r="706" spans="1:1">
      <c r="A706" s="61">
        <v>41612</v>
      </c>
    </row>
    <row r="707" spans="1:1">
      <c r="A707" s="61">
        <v>41613</v>
      </c>
    </row>
    <row r="708" spans="1:1">
      <c r="A708" s="61">
        <v>41614</v>
      </c>
    </row>
    <row r="709" spans="1:1">
      <c r="A709" s="61">
        <v>41615</v>
      </c>
    </row>
    <row r="710" spans="1:1">
      <c r="A710" s="61">
        <v>41616</v>
      </c>
    </row>
    <row r="711" spans="1:1">
      <c r="A711" s="61">
        <v>41617</v>
      </c>
    </row>
    <row r="712" spans="1:1">
      <c r="A712" s="61">
        <v>41618</v>
      </c>
    </row>
    <row r="713" spans="1:1">
      <c r="A713" s="61">
        <v>41619</v>
      </c>
    </row>
    <row r="714" spans="1:1">
      <c r="A714" s="61">
        <v>41620</v>
      </c>
    </row>
    <row r="715" spans="1:1">
      <c r="A715" s="61">
        <v>41621</v>
      </c>
    </row>
    <row r="716" spans="1:1">
      <c r="A716" s="61">
        <v>41622</v>
      </c>
    </row>
    <row r="717" spans="1:1">
      <c r="A717" s="61">
        <v>41623</v>
      </c>
    </row>
    <row r="718" spans="1:1">
      <c r="A718" s="61">
        <v>41624</v>
      </c>
    </row>
    <row r="719" spans="1:1">
      <c r="A719" s="61">
        <v>41625</v>
      </c>
    </row>
    <row r="720" spans="1:1">
      <c r="A720" s="61">
        <v>41626</v>
      </c>
    </row>
    <row r="721" spans="1:1">
      <c r="A721" s="61">
        <v>41627</v>
      </c>
    </row>
    <row r="722" spans="1:1">
      <c r="A722" s="61">
        <v>41628</v>
      </c>
    </row>
    <row r="723" spans="1:1">
      <c r="A723" s="61">
        <v>41629</v>
      </c>
    </row>
    <row r="724" spans="1:1">
      <c r="A724" s="61">
        <v>41630</v>
      </c>
    </row>
    <row r="725" spans="1:1">
      <c r="A725" s="61">
        <v>41631</v>
      </c>
    </row>
    <row r="726" spans="1:1">
      <c r="A726" s="61">
        <v>41632</v>
      </c>
    </row>
    <row r="727" spans="1:1">
      <c r="A727" s="61">
        <v>41633</v>
      </c>
    </row>
    <row r="728" spans="1:1">
      <c r="A728" s="61">
        <v>41634</v>
      </c>
    </row>
    <row r="729" spans="1:1">
      <c r="A729" s="61">
        <v>41635</v>
      </c>
    </row>
    <row r="730" spans="1:1">
      <c r="A730" s="61">
        <v>41636</v>
      </c>
    </row>
    <row r="731" spans="1:1">
      <c r="A731" s="61">
        <v>41637</v>
      </c>
    </row>
    <row r="732" spans="1:1">
      <c r="A732" s="61">
        <v>41638</v>
      </c>
    </row>
    <row r="733" spans="1:1">
      <c r="A733" s="61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27</vt:i4>
      </vt:variant>
    </vt:vector>
  </HeadingPairs>
  <TitlesOfParts>
    <vt:vector size="56" baseType="lpstr">
      <vt:lpstr>ფორმა N1</vt:lpstr>
      <vt:lpstr>ფორმა N2</vt:lpstr>
      <vt:lpstr>ფორმა N3</vt:lpstr>
      <vt:lpstr>ფორმა N4</vt:lpstr>
      <vt:lpstr>ფორმა N4.1</vt:lpstr>
      <vt:lpstr>ფორმა 4.2</vt:lpstr>
      <vt:lpstr>ფორმა N4.3</vt:lpstr>
      <vt:lpstr>ფორმა 4.4</vt:lpstr>
      <vt:lpstr>ფორმა 4.5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N6</vt:lpstr>
      <vt:lpstr>ფორმა N6.1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'ფორმა 4.2'!Print_Area</vt:lpstr>
      <vt:lpstr>'ფორმა 4.4'!Print_Area</vt:lpstr>
      <vt:lpstr>'ფორმა 4.5'!Print_Area</vt:lpstr>
      <vt:lpstr>'ფორმა 5.2'!Print_Area</vt:lpstr>
      <vt:lpstr>'ფორმა 5.4'!Print_Area</vt:lpstr>
      <vt:lpstr>'ფორმა 5.5'!Print_Area</vt:lpstr>
      <vt:lpstr>'ფორმა 9.3'!Print_Area</vt:lpstr>
      <vt:lpstr>'ფორმა 9.4'!Print_Area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N4.1'!Print_Area</vt:lpstr>
      <vt:lpstr>'ფორმა N5'!Print_Area</vt:lpstr>
      <vt:lpstr>'ფორმა N5.1'!Print_Area</vt:lpstr>
      <vt:lpstr>'ფორმა N6'!Print_Area</vt:lpstr>
      <vt:lpstr>'ფორმა N6.1'!Print_Area</vt:lpstr>
      <vt:lpstr>'ფორმა N7'!Print_Area</vt:lpstr>
      <vt:lpstr>'ფორმა N8'!Print_Area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USER</cp:lastModifiedBy>
  <cp:lastPrinted>2017-09-13T16:20:26Z</cp:lastPrinted>
  <dcterms:created xsi:type="dcterms:W3CDTF">2011-12-27T13:20:18Z</dcterms:created>
  <dcterms:modified xsi:type="dcterms:W3CDTF">2017-09-13T16:37:28Z</dcterms:modified>
</cp:coreProperties>
</file>