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120" yWindow="630" windowWidth="14940" windowHeight="7035" tabRatio="954" firstSheet="3" activeTab="5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</sheets>
  <externalReferences>
    <externalReference r:id="rId26"/>
    <externalReference r:id="rId27"/>
    <externalReference r:id="rId28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7">'ფორმა 4.4'!$A$1:$H$46</definedName>
    <definedName name="_xlnm.Print_Area" localSheetId="20">'ფორმა 9.5'!$A$1:$L$35</definedName>
    <definedName name="_xlnm.Print_Area" localSheetId="21">'ფორმა 9.6'!$A$1:$I$35</definedName>
    <definedName name="_xlnm.Print_Area" localSheetId="14">'ფორმა N 8.1'!$A$1:$H$41</definedName>
    <definedName name="_xlnm.Print_Area" localSheetId="22">'ფორმა N 9.7'!$A$1:$I$38</definedName>
    <definedName name="_xlnm.Print_Area" localSheetId="0">'ფორმა N1'!$A$1:$M$42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N5'!$A$1:$D$90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/>
</workbook>
</file>

<file path=xl/calcChain.xml><?xml version="1.0" encoding="utf-8"?>
<calcChain xmlns="http://schemas.openxmlformats.org/spreadsheetml/2006/main">
  <c r="D16" i="26" l="1"/>
  <c r="C16" i="26"/>
  <c r="D64" i="12" l="1"/>
  <c r="C64" i="12"/>
  <c r="D57" i="12"/>
  <c r="D45" i="12" s="1"/>
  <c r="D47" i="12"/>
  <c r="C47" i="12"/>
  <c r="C45" i="12" s="1"/>
  <c r="C44" i="12" s="1"/>
  <c r="D36" i="12"/>
  <c r="D34" i="12" s="1"/>
  <c r="C36" i="12"/>
  <c r="C34" i="12" s="1"/>
  <c r="D20" i="12"/>
  <c r="C20" i="12"/>
  <c r="D12" i="12"/>
  <c r="C12" i="12"/>
  <c r="D11" i="12"/>
  <c r="C11" i="12"/>
  <c r="C10" i="12" s="1"/>
  <c r="D17" i="5"/>
  <c r="C17" i="5"/>
  <c r="D14" i="5"/>
  <c r="C14" i="5"/>
  <c r="D11" i="5"/>
  <c r="D10" i="5" s="1"/>
  <c r="C11" i="5"/>
  <c r="D24" i="26"/>
  <c r="C24" i="26"/>
  <c r="D74" i="40"/>
  <c r="D65" i="40"/>
  <c r="D59" i="40"/>
  <c r="C59" i="40"/>
  <c r="D54" i="40"/>
  <c r="C54" i="40"/>
  <c r="C53" i="40"/>
  <c r="D49" i="40"/>
  <c r="C49" i="40"/>
  <c r="C48" i="40" s="1"/>
  <c r="D48" i="40"/>
  <c r="D38" i="40"/>
  <c r="C38" i="40"/>
  <c r="C37" i="40"/>
  <c r="D34" i="40"/>
  <c r="C34" i="40"/>
  <c r="D25" i="40"/>
  <c r="C25" i="40"/>
  <c r="C19" i="40" s="1"/>
  <c r="D19" i="40"/>
  <c r="D15" i="40" s="1"/>
  <c r="D11" i="40" s="1"/>
  <c r="D16" i="40"/>
  <c r="C16" i="40"/>
  <c r="D12" i="40"/>
  <c r="C12" i="40"/>
  <c r="C10" i="5" l="1"/>
  <c r="D44" i="12"/>
  <c r="D10" i="12"/>
  <c r="C15" i="40"/>
  <c r="C11" i="40"/>
  <c r="D18" i="15" l="1"/>
  <c r="C24" i="10"/>
  <c r="D24" i="10"/>
  <c r="E24" i="10"/>
  <c r="F24" i="10"/>
  <c r="G24" i="10"/>
  <c r="H24" i="10"/>
  <c r="I24" i="10"/>
  <c r="J24" i="10"/>
  <c r="B24" i="10"/>
  <c r="I21" i="29"/>
  <c r="I20" i="29"/>
  <c r="I19" i="29"/>
  <c r="I18" i="29"/>
  <c r="I17" i="29"/>
  <c r="I16" i="29"/>
  <c r="I15" i="29"/>
  <c r="I14" i="29"/>
  <c r="I13" i="29"/>
  <c r="I12" i="29"/>
  <c r="I11" i="29"/>
  <c r="I10" i="29"/>
  <c r="I9" i="29"/>
  <c r="D12" i="3" l="1"/>
  <c r="C12" i="3"/>
  <c r="G45" i="30" l="1"/>
  <c r="H45" i="30"/>
  <c r="I34" i="29" l="1"/>
  <c r="D26" i="3" l="1"/>
  <c r="D25" i="3"/>
  <c r="D18" i="3"/>
  <c r="C18" i="3"/>
  <c r="D15" i="3"/>
  <c r="D10" i="3" s="1"/>
  <c r="D9" i="3" s="1"/>
  <c r="C15" i="3"/>
  <c r="C10" i="3" s="1"/>
  <c r="C9" i="3" s="1"/>
  <c r="I33" i="29" l="1"/>
  <c r="I32" i="29"/>
  <c r="I31" i="29"/>
  <c r="I30" i="29"/>
  <c r="I29" i="29"/>
  <c r="I27" i="29"/>
  <c r="I26" i="29"/>
  <c r="G18" i="35" l="1"/>
  <c r="I18" i="35" s="1"/>
  <c r="G17" i="35"/>
  <c r="I17" i="35" s="1"/>
  <c r="I16" i="35"/>
  <c r="I15" i="35"/>
  <c r="F15" i="35"/>
  <c r="I14" i="35"/>
  <c r="F14" i="35"/>
  <c r="I13" i="35"/>
  <c r="F13" i="35"/>
  <c r="I12" i="35"/>
  <c r="F12" i="35"/>
  <c r="I11" i="35"/>
  <c r="F11" i="35"/>
  <c r="I10" i="35"/>
  <c r="I9" i="35"/>
  <c r="J39" i="10"/>
  <c r="I39" i="10"/>
  <c r="I36" i="10" s="1"/>
  <c r="H39" i="10"/>
  <c r="G39" i="10"/>
  <c r="G36" i="10" s="1"/>
  <c r="F39" i="10"/>
  <c r="E39" i="10"/>
  <c r="D39" i="10"/>
  <c r="C39" i="10"/>
  <c r="C36" i="10" s="1"/>
  <c r="B39" i="10"/>
  <c r="J36" i="10"/>
  <c r="H36" i="10"/>
  <c r="F36" i="10"/>
  <c r="E36" i="10"/>
  <c r="D36" i="10"/>
  <c r="B36" i="10"/>
  <c r="J32" i="10"/>
  <c r="I32" i="10"/>
  <c r="H32" i="10"/>
  <c r="G32" i="10"/>
  <c r="F32" i="10"/>
  <c r="E32" i="10"/>
  <c r="D32" i="10"/>
  <c r="C32" i="10"/>
  <c r="B32" i="10"/>
  <c r="J19" i="10"/>
  <c r="J17" i="10" s="1"/>
  <c r="I19" i="10"/>
  <c r="H19" i="10"/>
  <c r="H17" i="10" s="1"/>
  <c r="H9" i="10" s="1"/>
  <c r="G19" i="10"/>
  <c r="G17" i="10" s="1"/>
  <c r="F19" i="10"/>
  <c r="E19" i="10"/>
  <c r="D19" i="10"/>
  <c r="C19" i="10"/>
  <c r="C17" i="10" s="1"/>
  <c r="B19" i="10"/>
  <c r="B17" i="10" s="1"/>
  <c r="I17" i="10"/>
  <c r="F17" i="10"/>
  <c r="E17" i="10"/>
  <c r="D17" i="10"/>
  <c r="D9" i="10" s="1"/>
  <c r="J14" i="10"/>
  <c r="I14" i="10"/>
  <c r="H14" i="10"/>
  <c r="G14" i="10"/>
  <c r="F14" i="10"/>
  <c r="E14" i="10"/>
  <c r="D14" i="10"/>
  <c r="C14" i="10"/>
  <c r="B14" i="10"/>
  <c r="J10" i="10"/>
  <c r="I10" i="10"/>
  <c r="H10" i="10"/>
  <c r="G10" i="10"/>
  <c r="F10" i="10"/>
  <c r="E10" i="10"/>
  <c r="D10" i="10"/>
  <c r="C10" i="10"/>
  <c r="B10" i="10"/>
  <c r="G18" i="18"/>
  <c r="G10" i="18"/>
  <c r="G30" i="18" s="1"/>
  <c r="I11" i="9"/>
  <c r="C9" i="10" l="1"/>
  <c r="G9" i="10"/>
  <c r="B9" i="10"/>
  <c r="F9" i="10"/>
  <c r="J9" i="10"/>
  <c r="E9" i="10"/>
  <c r="I9" i="10"/>
  <c r="I28" i="35"/>
  <c r="I25" i="29"/>
  <c r="I24" i="29"/>
  <c r="I23" i="29"/>
  <c r="I22" i="29"/>
  <c r="D75" i="8" l="1"/>
  <c r="C75" i="8"/>
  <c r="D26" i="7" l="1"/>
  <c r="C26" i="7"/>
  <c r="D17" i="28" l="1"/>
  <c r="C17" i="28"/>
  <c r="C18" i="7" l="1"/>
  <c r="I38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A6" i="40"/>
  <c r="C46" i="8" l="1"/>
  <c r="C36" i="8"/>
  <c r="A4" i="39" l="1"/>
  <c r="D14" i="8"/>
  <c r="D46" i="8"/>
  <c r="D36" i="8"/>
  <c r="A4" i="35" l="1"/>
  <c r="H34" i="34" l="1"/>
  <c r="G34" i="34"/>
  <c r="A4" i="34"/>
  <c r="A5" i="33" l="1"/>
  <c r="A4" i="33"/>
  <c r="A5" i="32"/>
  <c r="A4" i="32"/>
  <c r="A4" i="30" l="1"/>
  <c r="H38" i="29"/>
  <c r="G38" i="29"/>
  <c r="A4" i="29"/>
  <c r="A5" i="28" l="1"/>
  <c r="D57" i="8"/>
  <c r="C57" i="8"/>
  <c r="D25" i="27"/>
  <c r="C25" i="27"/>
  <c r="A5" i="27"/>
  <c r="A5" i="26"/>
  <c r="G29" i="18" l="1"/>
  <c r="G28" i="18"/>
  <c r="G27" i="18"/>
  <c r="G26" i="18"/>
  <c r="G25" i="18"/>
  <c r="G24" i="18"/>
  <c r="G23" i="18"/>
  <c r="G22" i="18"/>
  <c r="G21" i="18"/>
  <c r="G20" i="18"/>
  <c r="G19" i="18"/>
  <c r="A4" i="18"/>
  <c r="D52" i="8" l="1"/>
  <c r="C52" i="8"/>
  <c r="A5" i="17" l="1"/>
  <c r="A5" i="16"/>
  <c r="D10" i="8" l="1"/>
  <c r="C10" i="8"/>
  <c r="A4" i="17" l="1"/>
  <c r="A4" i="16"/>
  <c r="A4" i="10"/>
  <c r="A4" i="9"/>
  <c r="A4" i="12"/>
  <c r="A5" i="5"/>
  <c r="A4" i="8"/>
  <c r="A4" i="7"/>
  <c r="D71" i="8" l="1"/>
  <c r="C71" i="8"/>
  <c r="D63" i="8" l="1"/>
  <c r="D32" i="8"/>
  <c r="C32" i="8"/>
  <c r="D23" i="8"/>
  <c r="D17" i="8" s="1"/>
  <c r="C23" i="8"/>
  <c r="C17" i="8" s="1"/>
  <c r="C14" i="8"/>
  <c r="C13" i="8" l="1"/>
  <c r="C9" i="8" s="1"/>
  <c r="D13" i="8"/>
  <c r="D9" i="8" s="1"/>
  <c r="C26" i="3"/>
  <c r="C25" i="3"/>
</calcChain>
</file>

<file path=xl/sharedStrings.xml><?xml version="1.0" encoding="utf-8"?>
<sst xmlns="http://schemas.openxmlformats.org/spreadsheetml/2006/main" count="1410" uniqueCount="712">
  <si>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</si>
  <si>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</si>
  <si>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</si>
  <si>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</si>
  <si>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</si>
  <si>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</si>
  <si>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</si>
  <si>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</si>
  <si>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</si>
  <si>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</si>
  <si>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</si>
  <si>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</si>
  <si>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</si>
  <si>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</si>
  <si>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</si>
  <si>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</si>
  <si>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</si>
  <si>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</si>
  <si>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</si>
  <si>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</si>
  <si>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</si>
  <si>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</si>
  <si>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</si>
  <si>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</si>
  <si>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</si>
  <si>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</si>
  <si>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</si>
  <si>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</si>
  <si>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</si>
  <si>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</si>
  <si>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</si>
  <si>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</si>
  <si>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</si>
  <si>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</si>
  <si>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</si>
  <si>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</si>
  <si>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</si>
  <si>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</si>
  <si>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</si>
  <si>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</si>
  <si>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</si>
  <si>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</si>
  <si>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</si>
  <si>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</si>
  <si>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</si>
  <si>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</si>
  <si>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</si>
  <si>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</si>
  <si>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</si>
  <si>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</si>
  <si>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</si>
  <si>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</si>
  <si>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</si>
  <si>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</si>
  <si>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</si>
  <si>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</si>
  <si>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</si>
  <si>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</si>
  <si>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</si>
  <si>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</si>
  <si>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</si>
  <si>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</si>
  <si>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</si>
  <si>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</si>
  <si>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</si>
  <si>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</si>
  <si>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</si>
  <si>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</si>
  <si>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</si>
  <si>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</si>
  <si>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</si>
  <si>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</si>
  <si>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</si>
  <si>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</si>
  <si>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</si>
  <si>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</si>
  <si>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</si>
  <si>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</si>
  <si>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</si>
  <si>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</si>
  <si>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</si>
  <si>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</si>
  <si>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</si>
  <si>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</si>
  <si>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</si>
  <si>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</si>
  <si>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</si>
  <si>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</si>
  <si>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</si>
  <si>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</si>
  <si>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</si>
  <si>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</si>
  <si>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</si>
  <si>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</si>
  <si>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</si>
  <si>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</si>
  <si>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</si>
  <si>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</si>
  <si>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</si>
  <si>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</si>
  <si>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</si>
  <si>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</si>
  <si>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</si>
  <si>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</si>
  <si>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</si>
  <si>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</si>
  <si>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</si>
  <si>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</si>
  <si>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</si>
  <si>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</si>
  <si>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</si>
  <si>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</si>
  <si>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</si>
  <si>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</si>
  <si>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</si>
  <si>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</si>
  <si>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</si>
  <si>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</si>
  <si>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</si>
  <si>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</si>
  <si>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</si>
  <si>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</si>
  <si>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</si>
  <si>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</si>
  <si>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</si>
  <si>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</si>
  <si>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</si>
  <si>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</si>
  <si>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</si>
  <si>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</si>
  <si>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</si>
  <si>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</si>
  <si>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</si>
  <si>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</si>
  <si>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</si>
  <si>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</si>
  <si>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</si>
  <si>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</si>
  <si>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</si>
  <si>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</si>
  <si>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</si>
  <si>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</si>
  <si>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</si>
  <si>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</si>
  <si>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</si>
  <si>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</si>
  <si>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</si>
  <si>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</si>
  <si>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</si>
  <si>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</si>
  <si>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</si>
  <si>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</si>
  <si>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</si>
  <si>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</si>
  <si>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</si>
  <si>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</si>
  <si>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</si>
  <si>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</si>
  <si>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</si>
  <si>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</si>
  <si>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</si>
  <si>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</si>
  <si>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</si>
  <si>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</si>
  <si>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</si>
  <si>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</si>
  <si>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</si>
  <si>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</si>
  <si>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</si>
  <si>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</si>
  <si>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</si>
  <si>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</si>
  <si>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</si>
  <si>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</si>
  <si>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</si>
  <si>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</si>
  <si>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</si>
  <si>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</si>
  <si>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</si>
  <si>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</si>
  <si>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</si>
  <si>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</si>
  <si>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</si>
  <si>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</si>
  <si>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</si>
  <si>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</si>
  <si>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</si>
  <si>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</si>
  <si>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</si>
  <si>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</si>
  <si>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</si>
  <si>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</si>
  <si>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</si>
  <si>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</si>
  <si>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</si>
  <si>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</si>
  <si>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</si>
  <si>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</si>
  <si>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</si>
  <si>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</si>
  <si>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</si>
  <si>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</si>
  <si>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</si>
  <si>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</si>
  <si>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</si>
  <si>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</si>
  <si>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</si>
  <si>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</si>
  <si>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</si>
  <si>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</si>
  <si>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</si>
  <si>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</si>
  <si>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</si>
  <si>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</si>
  <si>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</si>
  <si>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</si>
  <si>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</si>
  <si>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</si>
  <si>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</si>
  <si>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</si>
  <si>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</si>
  <si>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</si>
  <si>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</si>
  <si>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</si>
  <si>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</si>
  <si>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</si>
  <si>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</si>
  <si>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</si>
  <si>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</si>
  <si>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</si>
  <si>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</si>
  <si>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</si>
  <si>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</si>
  <si>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</si>
  <si>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</si>
  <si>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</si>
  <si>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</si>
  <si>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</si>
  <si>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</si>
  <si>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</si>
  <si>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</si>
  <si>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</si>
  <si>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</si>
  <si>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</si>
  <si>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</si>
  <si>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</si>
  <si>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</si>
  <si>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</si>
  <si>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</si>
  <si>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</si>
  <si>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</si>
  <si>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</si>
  <si>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</si>
  <si>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</si>
  <si>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</si>
  <si>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</si>
  <si>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</si>
  <si>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</si>
  <si>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</si>
  <si>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</si>
  <si>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</si>
  <si>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</si>
  <si>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</si>
  <si>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</si>
  <si>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</si>
  <si>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</si>
  <si>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</si>
  <si>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</si>
  <si>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</si>
  <si>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</si>
  <si>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</si>
  <si>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</si>
  <si>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</si>
  <si>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</si>
  <si>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</si>
  <si>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</si>
  <si>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</si>
  <si>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</si>
  <si>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</si>
  <si>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</si>
  <si>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</si>
  <si>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</si>
  <si>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</si>
  <si>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</si>
  <si>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</si>
  <si>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</si>
  <si>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</si>
  <si>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</si>
  <si>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</si>
  <si>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</si>
  <si>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</si>
  <si>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</si>
  <si>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</si>
  <si>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</si>
  <si>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</si>
  <si>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</si>
  <si>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</si>
  <si>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</si>
  <si>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</si>
  <si>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</si>
  <si>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</si>
  <si>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</si>
  <si>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</si>
  <si>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</si>
  <si>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</si>
  <si>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</si>
  <si>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</si>
  <si>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</si>
  <si>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</si>
  <si>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</si>
  <si>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</si>
  <si>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</si>
  <si>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</si>
  <si>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</si>
  <si>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</si>
  <si>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</si>
  <si>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</si>
  <si>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</si>
  <si>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</si>
  <si>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</si>
  <si>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</si>
  <si>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</si>
  <si>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</si>
  <si>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</si>
  <si>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</si>
  <si>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</si>
  <si>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</si>
  <si>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</si>
  <si>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</si>
  <si>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</si>
  <si>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</si>
  <si>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</si>
  <si>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</si>
  <si>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</si>
  <si>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</si>
  <si>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</si>
  <si>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</si>
  <si>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</si>
  <si>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</si>
  <si>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</si>
  <si>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</si>
  <si>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</si>
  <si>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</si>
  <si>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</si>
  <si>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</si>
  <si>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</si>
  <si>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</si>
  <si>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</si>
  <si>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</si>
  <si>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</si>
  <si>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</si>
  <si>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</si>
  <si>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</si>
  <si>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</si>
  <si>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</si>
  <si>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</si>
  <si>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</si>
  <si>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</si>
  <si>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</si>
  <si>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</si>
  <si>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</si>
  <si>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</si>
  <si>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</si>
  <si>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</si>
  <si>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</si>
  <si>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</si>
  <si>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</si>
  <si>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</si>
  <si>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</si>
  <si>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</si>
  <si>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</si>
  <si>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</si>
  <si>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</si>
  <si>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</si>
  <si>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</si>
  <si>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</si>
  <si>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</si>
  <si>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</si>
  <si>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</si>
  <si>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</si>
  <si>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</si>
  <si>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</si>
  <si>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</si>
  <si>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</si>
  <si>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</si>
  <si>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</si>
  <si>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</si>
  <si>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</si>
  <si>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</si>
  <si>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</si>
  <si>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</si>
  <si>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</si>
  <si>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</si>
  <si>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</si>
  <si>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</si>
  <si>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</si>
  <si>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</si>
  <si>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</si>
  <si>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</si>
  <si>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</si>
  <si>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</si>
  <si>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</si>
  <si>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</si>
  <si>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</si>
  <si>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</si>
  <si>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</si>
  <si>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</si>
  <si>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</si>
  <si>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</si>
  <si>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</si>
  <si>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</si>
  <si>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</si>
  <si>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</si>
  <si>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</si>
  <si>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</si>
  <si>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</si>
  <si>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</si>
  <si>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</si>
  <si>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</si>
  <si>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</si>
  <si>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</si>
  <si>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</si>
  <si>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</si>
  <si>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</si>
  <si>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</si>
  <si>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</si>
  <si>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</si>
  <si>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</si>
  <si>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</si>
  <si>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</si>
  <si>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</si>
  <si>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</si>
  <si>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</si>
  <si>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</si>
  <si>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</si>
  <si>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</si>
  <si>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</si>
  <si>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</si>
  <si>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</si>
  <si>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</si>
  <si>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</si>
  <si>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</si>
  <si>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</si>
  <si>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</si>
  <si>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</si>
  <si>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</si>
  <si>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</si>
  <si>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</si>
  <si>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</si>
  <si>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</si>
  <si>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</si>
  <si>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</si>
  <si>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</si>
  <si>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</si>
  <si>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</si>
  <si>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</si>
  <si>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</si>
  <si>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</si>
  <si>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</si>
  <si>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</si>
  <si>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</si>
  <si>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</si>
  <si>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</si>
  <si>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</si>
  <si>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</si>
  <si>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</si>
  <si>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</si>
  <si>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</si>
  <si>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</si>
  <si>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</si>
  <si>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</si>
  <si>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</si>
  <si>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</si>
  <si>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</si>
  <si>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</si>
  <si>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</si>
  <si>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</si>
  <si>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</si>
  <si>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</si>
  <si>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ფულადი შემოწირულობა</t>
  </si>
  <si>
    <t>მარინე</t>
  </si>
  <si>
    <t>დავით</t>
  </si>
  <si>
    <t>თენგიზ</t>
  </si>
  <si>
    <t>ბანკი ქართუ</t>
  </si>
  <si>
    <t>შემოსავლის ტიპი *</t>
  </si>
  <si>
    <t>პოლიტიკური გაერთიანება "ეროვნული ფორუმი"</t>
  </si>
  <si>
    <t>ირაკლი</t>
  </si>
  <si>
    <t>გოჩა</t>
  </si>
  <si>
    <t>ჯაბიძე</t>
  </si>
  <si>
    <t>01026011115</t>
  </si>
  <si>
    <t>საორგანიზაციო სამსახურის უფროსი</t>
  </si>
  <si>
    <t>კაკაბაძე</t>
  </si>
  <si>
    <t>სარევიზიო კომისიის თავმჯდომარე</t>
  </si>
  <si>
    <t>ავთანდილ</t>
  </si>
  <si>
    <t>დავითაძე</t>
  </si>
  <si>
    <t>01005004676</t>
  </si>
  <si>
    <t>ქ. თბილისის საქალაქო ორგანიზაციის ბიუროს მდივანი</t>
  </si>
  <si>
    <t>ზურაბ</t>
  </si>
  <si>
    <t>ჩიკვაიძე</t>
  </si>
  <si>
    <t>01006006283</t>
  </si>
  <si>
    <t>რეგიონული მართვის სამსახურის უფროსი</t>
  </si>
  <si>
    <t>კახა</t>
  </si>
  <si>
    <t>ჩაკვეტაძე</t>
  </si>
  <si>
    <t>01015007988</t>
  </si>
  <si>
    <t>თავმჯდომარის თანაშემწე</t>
  </si>
  <si>
    <t>კობა</t>
  </si>
  <si>
    <t>ძაძამია</t>
  </si>
  <si>
    <t>51001001535</t>
  </si>
  <si>
    <t>მთავარი ბუღალტერი</t>
  </si>
  <si>
    <t>პოლიანსკაია</t>
  </si>
  <si>
    <t>57001018889</t>
  </si>
  <si>
    <t>საორგანიზაციო სამსახურის სპეციალისტი</t>
  </si>
  <si>
    <t>ხათუნა</t>
  </si>
  <si>
    <t>გურჯიშვილი</t>
  </si>
  <si>
    <t>01010002624</t>
  </si>
  <si>
    <t>საქმის წარმოების სპეციალისტი</t>
  </si>
  <si>
    <t>ტარიელ</t>
  </si>
  <si>
    <t>სოფრომაძე</t>
  </si>
  <si>
    <t>01030005290</t>
  </si>
  <si>
    <t>სამეურნეო_ტექნიკური საქმის სპეციალისტი</t>
  </si>
  <si>
    <t>კუპატაშვილი</t>
  </si>
  <si>
    <t>01024033013</t>
  </si>
  <si>
    <t>საორგანიზაციო სამსახურის ინსპექტორი</t>
  </si>
  <si>
    <t>მალხაზ</t>
  </si>
  <si>
    <t>გოშუანი</t>
  </si>
  <si>
    <t>10001009482</t>
  </si>
  <si>
    <t>სარიდისი</t>
  </si>
  <si>
    <t>01030045168</t>
  </si>
  <si>
    <t>კომპიუტერული მომსახურების სპეციალისტი</t>
  </si>
  <si>
    <t>ლეილა</t>
  </si>
  <si>
    <t>ვარდოსანიძე</t>
  </si>
  <si>
    <t>13001037715</t>
  </si>
  <si>
    <t>დამლაგებელი</t>
  </si>
  <si>
    <t>გია</t>
  </si>
  <si>
    <t>მესხაძე</t>
  </si>
  <si>
    <t>01015009183</t>
  </si>
  <si>
    <t>კრწანისის  რაიონული ორგანიზაციის თავმჯდომარე</t>
  </si>
  <si>
    <t xml:space="preserve">    კახაბერ</t>
  </si>
  <si>
    <t xml:space="preserve">   შარტავა</t>
  </si>
  <si>
    <t>01008005455</t>
  </si>
  <si>
    <t>თავმჯდომარე</t>
  </si>
  <si>
    <t xml:space="preserve">    გიული</t>
  </si>
  <si>
    <t xml:space="preserve">  შუღლიაშვილი</t>
  </si>
  <si>
    <t>01024057988</t>
  </si>
  <si>
    <t>პრესმდივანი</t>
  </si>
  <si>
    <t>შოთა</t>
  </si>
  <si>
    <t>გოგიბერიძე</t>
  </si>
  <si>
    <t>33001012500</t>
  </si>
  <si>
    <t>ოზურგეთის რაიონული ორგანიზაციის თავმჯდომარე</t>
  </si>
  <si>
    <t xml:space="preserve">ზურაბ </t>
  </si>
  <si>
    <t xml:space="preserve"> 01006006283</t>
  </si>
  <si>
    <t>საქართველოს ბანკი</t>
  </si>
  <si>
    <t>GE172BG0000000187727300</t>
  </si>
  <si>
    <t>07.15.2008</t>
  </si>
  <si>
    <t>აშშ დოლარი</t>
  </si>
  <si>
    <t>02.22.2010</t>
  </si>
  <si>
    <t>ბანკიდან თანხის გამოტანა</t>
  </si>
  <si>
    <t>მივლინება</t>
  </si>
  <si>
    <t>ქ. თბილისი, ლვოვის ქ. 80-82 გ</t>
  </si>
  <si>
    <t>საოფისე ფართი</t>
  </si>
  <si>
    <t>02.12.2012–01.08.2013</t>
  </si>
  <si>
    <t>437.30 კვ.მ</t>
  </si>
  <si>
    <t>01024025071</t>
  </si>
  <si>
    <t>ვიოლეტა</t>
  </si>
  <si>
    <t>მჭედლიძე</t>
  </si>
  <si>
    <t>ქ. თბილისი, ფალიაშვილის 67</t>
  </si>
  <si>
    <t>12.02.2013- 12.08.2013</t>
  </si>
  <si>
    <t>130 კვ.მ</t>
  </si>
  <si>
    <t xml:space="preserve">თამარ </t>
  </si>
  <si>
    <t>ალელიშვილი</t>
  </si>
  <si>
    <t xml:space="preserve"> ქ. წნორი, რუსთაველის 37</t>
  </si>
  <si>
    <t>01.03.2013- 01.09.2014</t>
  </si>
  <si>
    <t>217 კვ.მ</t>
  </si>
  <si>
    <t>ნუნუ</t>
  </si>
  <si>
    <t>მჭედლიშვილი</t>
  </si>
  <si>
    <t>ქ. რუსთავი, მეგობრობის გამზირი 4, ბ.13</t>
  </si>
  <si>
    <t>01,05,2013-01,01,2014</t>
  </si>
  <si>
    <t>81,57 კვ.მ</t>
  </si>
  <si>
    <t>ალექსი</t>
  </si>
  <si>
    <t>თურმანიძე</t>
  </si>
  <si>
    <t>სედანი</t>
  </si>
  <si>
    <t>აუდი A6</t>
  </si>
  <si>
    <t>LJA 001</t>
  </si>
  <si>
    <t xml:space="preserve">გოჩა </t>
  </si>
  <si>
    <t>მსუბუქი მაღალი გამავლობის</t>
  </si>
  <si>
    <t>ტოიოტა ლენდკუიზერი</t>
  </si>
  <si>
    <t>FRM 777</t>
  </si>
  <si>
    <t xml:space="preserve">კახა </t>
  </si>
  <si>
    <t>ჰონდა CR-V</t>
  </si>
  <si>
    <t>ONO 656</t>
  </si>
  <si>
    <t>შპს "ტერა მედია"</t>
  </si>
  <si>
    <t>მარკეტინგული კვლევა</t>
  </si>
  <si>
    <t>06.29.2012</t>
  </si>
  <si>
    <t>შპს "ლაქტოზა"</t>
  </si>
  <si>
    <t>დარბაზის ქირავნობა</t>
  </si>
  <si>
    <t>ედუარდ აივაზიან</t>
  </si>
  <si>
    <t>ოფისის იჯარა</t>
  </si>
  <si>
    <t>08.13.2012</t>
  </si>
  <si>
    <t>ნიკოლოზ მესაბლიშვილი</t>
  </si>
  <si>
    <t>ბელა ნაკუდაიძე</t>
  </si>
  <si>
    <t>ქეთევან ჭანტურია</t>
  </si>
  <si>
    <t>დავით ბებერაშვილი</t>
  </si>
  <si>
    <t>შპს "მენეჯმენტ სერვისი"</t>
  </si>
  <si>
    <t>ოფისების იჯარა</t>
  </si>
  <si>
    <t>თურქული კომპანია "MALIYE BAKANLIGI"</t>
  </si>
  <si>
    <t>მაისურების ღირებულება</t>
  </si>
  <si>
    <t>08.31.2012</t>
  </si>
  <si>
    <t>თურქული კომპანია "YILMAZ TEXTIL ABDULLAH YILMAZ"</t>
  </si>
  <si>
    <t>სს "თელასი"</t>
  </si>
  <si>
    <t>მოხმარებული ელექტრო ენერგიის საფასური</t>
  </si>
  <si>
    <t>შპს "თბილს სერვის ჯგუფი"</t>
  </si>
  <si>
    <t>დასუფთავების მოსაკრებელი</t>
  </si>
  <si>
    <t>სატელეფონო მომსახურების საფასური</t>
  </si>
  <si>
    <t>შპს " ჯორჯიან უოთერ ენდ ფაუერი"</t>
  </si>
  <si>
    <t>წყალმომარაგების საფასური</t>
  </si>
  <si>
    <t>დამფუძნებელი კონფერენციების ჩასატარებლად მოსამზადებელი სამუშაოები</t>
  </si>
  <si>
    <t>მამუკა</t>
  </si>
  <si>
    <t>ცაავა</t>
  </si>
  <si>
    <t>01024035588</t>
  </si>
  <si>
    <t>ვაკის რაიონული ორგანიზაციის თავმჯდომარე</t>
  </si>
  <si>
    <t>შორენა</t>
  </si>
  <si>
    <t>ბუხრაშვილი</t>
  </si>
  <si>
    <t>01010010162</t>
  </si>
  <si>
    <t>საბურთალოს  რაიონული ორგანიზაციის ბიუროს მდივანი</t>
  </si>
  <si>
    <t>ნეფარიძე</t>
  </si>
  <si>
    <t>54001002764</t>
  </si>
  <si>
    <t>ისნის რაიონული ორგანიზაციის თავმჯდომარე</t>
  </si>
  <si>
    <t>გივი</t>
  </si>
  <si>
    <t>მეზურნიშვილი</t>
  </si>
  <si>
    <t>01007002036</t>
  </si>
  <si>
    <t>ჩუღურეთის  რაიონული ორგანიზაციის თავმჯდომარე</t>
  </si>
  <si>
    <t>სოსელია</t>
  </si>
  <si>
    <t>01006006284</t>
  </si>
  <si>
    <t>დიდუბის  რაიონული ორგანიზაციის თავმჯდომარე</t>
  </si>
  <si>
    <t>გოგლიძე</t>
  </si>
  <si>
    <t>01019021929</t>
  </si>
  <si>
    <t>ნაძალადევის რაიონული ორგანიზაციის თავმჯდომარე</t>
  </si>
  <si>
    <t xml:space="preserve">ვახტანგ </t>
  </si>
  <si>
    <t>შუკვანი</t>
  </si>
  <si>
    <t>01023007693</t>
  </si>
  <si>
    <t>გლდანის რაიონული ორგანიზაციის თავმჯდომარე</t>
  </si>
  <si>
    <t>ჩაგუნავა</t>
  </si>
  <si>
    <t>01005000119</t>
  </si>
  <si>
    <t>მთაწმინდის რაიონული ორგანიზაციის თავმჯდომარის მ/შ</t>
  </si>
  <si>
    <t>ჩქარეული</t>
  </si>
  <si>
    <t>01024003775</t>
  </si>
  <si>
    <t>სამგორის რაიონული ორგანიზაციის თავმჯდომარე</t>
  </si>
  <si>
    <t>შპს "მაქტიკომი"</t>
  </si>
  <si>
    <t>კავშირგაბმულობის მომსახურეობა</t>
  </si>
  <si>
    <t>სს "სილქნეტი"</t>
  </si>
  <si>
    <t>08/12/2013 -09/01/2013</t>
  </si>
  <si>
    <t>ფირაშვილი</t>
  </si>
  <si>
    <t>ქაცარავა</t>
  </si>
  <si>
    <t>დათუნაშვილი</t>
  </si>
  <si>
    <t>ეკატერინე</t>
  </si>
  <si>
    <t>08.13.2013</t>
  </si>
  <si>
    <t>08.14.2013</t>
  </si>
  <si>
    <t>40001005707</t>
  </si>
  <si>
    <t>01007007455</t>
  </si>
  <si>
    <t>01008004017</t>
  </si>
  <si>
    <t>GE26CR0000000923923601</t>
  </si>
  <si>
    <t>GE74CR0000000923933601</t>
  </si>
  <si>
    <t>GE25CR0000000923943601</t>
  </si>
  <si>
    <t>GE98CR0000000913753601</t>
  </si>
  <si>
    <t>დურგლიშვილი</t>
  </si>
  <si>
    <t>ზურაბაული</t>
  </si>
  <si>
    <t>კანთელაძე</t>
  </si>
  <si>
    <t>კილაძე</t>
  </si>
  <si>
    <t>ამირან</t>
  </si>
  <si>
    <t>გიორგი</t>
  </si>
  <si>
    <t>01003003395</t>
  </si>
  <si>
    <t>01005002052</t>
  </si>
  <si>
    <t>53001002969</t>
  </si>
  <si>
    <t>01008026339</t>
  </si>
  <si>
    <t>08.23.2013</t>
  </si>
  <si>
    <t>GE74CR0000000870583601</t>
  </si>
  <si>
    <t>GE50CR0000000924413601</t>
  </si>
  <si>
    <t>GE02CR0000000924403601</t>
  </si>
  <si>
    <t>GE37CR0000000923703601</t>
  </si>
  <si>
    <t xml:space="preserve">კახაბერ </t>
  </si>
  <si>
    <t>შარტავა</t>
  </si>
  <si>
    <t>გუბაზ</t>
  </si>
  <si>
    <t>სანიკიძე</t>
  </si>
  <si>
    <t>01008013611</t>
  </si>
  <si>
    <t>რევაზ</t>
  </si>
  <si>
    <t>შავიშვილი</t>
  </si>
  <si>
    <t>01024006197</t>
  </si>
  <si>
    <t>შალვა</t>
  </si>
  <si>
    <t>კიკნაველიძე</t>
  </si>
  <si>
    <t>18001017290</t>
  </si>
  <si>
    <t>გიული</t>
  </si>
  <si>
    <t>შუღლიაშვილი</t>
  </si>
  <si>
    <t>ანი</t>
  </si>
  <si>
    <t>მიროტაძე</t>
  </si>
  <si>
    <t>ხეჩინაშვილი</t>
  </si>
  <si>
    <t>თემური</t>
  </si>
  <si>
    <t>მაისურაძე</t>
  </si>
  <si>
    <t>შუახევი, ხელვაჩაური</t>
  </si>
  <si>
    <t>ქ. ბათუმი, ქედა, ქობულეთი, შუახევი, ხელვაჩაური</t>
  </si>
  <si>
    <t>შუახევის და ხელვაჩაურის რაიონული ორგანიზაციების დაფუძნება</t>
  </si>
  <si>
    <t>ბერიძიშვილი</t>
  </si>
  <si>
    <t>კახეთის რეგიონში პარტიული ორგანიზაციებისათვის მეთოდური დახმარების გაწევა და პარტიულ აქტივთან შეხვედრები</t>
  </si>
  <si>
    <t>ქ. თელავი, სიღნაღი, გურჯაანი, საგარეჯო</t>
  </si>
  <si>
    <t>01008011051</t>
  </si>
  <si>
    <t>01024001611</t>
  </si>
  <si>
    <t>ქ. ბათუმი, ოზურგეთი</t>
  </si>
  <si>
    <t>პარტიულ აქტივთან შეხვედრა</t>
  </si>
  <si>
    <t>01001067864</t>
  </si>
  <si>
    <t>08.15.2013</t>
  </si>
  <si>
    <t>სამივლინებო ხარჯი- ვალდებულებები ანგარიშვალდებული პირების მიმართ (16 პირის მიმართ)</t>
  </si>
  <si>
    <t>პარტიის ოფისის საჭიროებისათვის ავტომობილების იჯარა</t>
  </si>
  <si>
    <t>ავტომობილების მომსახურების წინა პერიოდის დავალიანების დაფარვა (შპს "ბურჯი"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</si>
</sst>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50">
    <font>
      <sz val="10"/>
      <name val="Arial"/>
      <charset val="1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11"/>
      <color theme="1"/>
      <name val="ა"/>
      <charset val="1"/>
    </font>
    <font>
      <b/>
      <sz val="11"/>
      <color indexed="8"/>
      <name val="Sylfaen"/>
      <family val="1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9"/>
      <color theme="1"/>
      <name val="Arial Unicode MS"/>
      <family val="2"/>
    </font>
    <font>
      <sz val="9"/>
      <color theme="1"/>
      <name val="Arial"/>
      <family val="2"/>
    </font>
    <font>
      <sz val="10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0" fontId="8" fillId="0" borderId="0"/>
    <xf numFmtId="0" fontId="10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31" fillId="0" borderId="0" applyNumberFormat="0" applyFill="0" applyBorder="0" applyAlignment="0" applyProtection="0"/>
    <xf numFmtId="0" fontId="32" fillId="0" borderId="38" applyNumberFormat="0" applyFill="0" applyAlignment="0" applyProtection="0"/>
    <xf numFmtId="0" fontId="33" fillId="0" borderId="39" applyNumberFormat="0" applyFill="0" applyAlignment="0" applyProtection="0"/>
    <xf numFmtId="0" fontId="34" fillId="0" borderId="40" applyNumberFormat="0" applyFill="0" applyAlignment="0" applyProtection="0"/>
    <xf numFmtId="0" fontId="34" fillId="0" borderId="0" applyNumberFormat="0" applyFill="0" applyBorder="0" applyAlignment="0" applyProtection="0"/>
    <xf numFmtId="0" fontId="35" fillId="7" borderId="0" applyNumberFormat="0" applyBorder="0" applyAlignment="0" applyProtection="0"/>
    <xf numFmtId="0" fontId="36" fillId="8" borderId="0" applyNumberFormat="0" applyBorder="0" applyAlignment="0" applyProtection="0"/>
    <xf numFmtId="0" fontId="37" fillId="9" borderId="0" applyNumberFormat="0" applyBorder="0" applyAlignment="0" applyProtection="0"/>
    <xf numFmtId="0" fontId="38" fillId="10" borderId="41" applyNumberFormat="0" applyAlignment="0" applyProtection="0"/>
    <xf numFmtId="0" fontId="39" fillId="11" borderId="42" applyNumberFormat="0" applyAlignment="0" applyProtection="0"/>
    <xf numFmtId="0" fontId="40" fillId="11" borderId="41" applyNumberFormat="0" applyAlignment="0" applyProtection="0"/>
    <xf numFmtId="0" fontId="41" fillId="0" borderId="43" applyNumberFormat="0" applyFill="0" applyAlignment="0" applyProtection="0"/>
    <xf numFmtId="0" fontId="42" fillId="12" borderId="44" applyNumberFormat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46" applyNumberFormat="0" applyFill="0" applyAlignment="0" applyProtection="0"/>
    <xf numFmtId="0" fontId="46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6" fillId="17" borderId="0" applyNumberFormat="0" applyBorder="0" applyAlignment="0" applyProtection="0"/>
    <xf numFmtId="0" fontId="46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6" fillId="21" borderId="0" applyNumberFormat="0" applyBorder="0" applyAlignment="0" applyProtection="0"/>
    <xf numFmtId="0" fontId="46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6" fillId="25" borderId="0" applyNumberFormat="0" applyBorder="0" applyAlignment="0" applyProtection="0"/>
    <xf numFmtId="0" fontId="46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6" fillId="29" borderId="0" applyNumberFormat="0" applyBorder="0" applyAlignment="0" applyProtection="0"/>
    <xf numFmtId="0" fontId="46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6" fillId="33" borderId="0" applyNumberFormat="0" applyBorder="0" applyAlignment="0" applyProtection="0"/>
    <xf numFmtId="0" fontId="46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6" fillId="37" borderId="0" applyNumberFormat="0" applyBorder="0" applyAlignment="0" applyProtection="0"/>
    <xf numFmtId="0" fontId="1" fillId="0" borderId="0"/>
    <xf numFmtId="0" fontId="1" fillId="13" borderId="45" applyNumberFormat="0" applyFont="0" applyAlignment="0" applyProtection="0"/>
  </cellStyleXfs>
  <cellXfs count="483">
    <xf numFmtId="0" fontId="0" fillId="0" borderId="0" xfId="0"/>
    <xf numFmtId="0" fontId="14" fillId="0" borderId="0" xfId="0" applyFont="1" applyProtection="1"/>
    <xf numFmtId="0" fontId="14" fillId="0" borderId="0" xfId="0" applyFont="1" applyProtection="1">
      <protection locked="0"/>
    </xf>
    <xf numFmtId="0" fontId="14" fillId="0" borderId="0" xfId="1" applyFont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0" xfId="1" applyFont="1" applyProtection="1"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4" fillId="0" borderId="1" xfId="0" applyFont="1" applyBorder="1" applyProtection="1">
      <protection locked="0"/>
    </xf>
    <xf numFmtId="0" fontId="20" fillId="0" borderId="0" xfId="1" applyFont="1" applyAlignment="1" applyProtection="1">
      <alignment horizontal="center" vertical="center" wrapText="1"/>
      <protection locked="0"/>
    </xf>
    <xf numFmtId="0" fontId="14" fillId="0" borderId="0" xfId="1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right"/>
      <protection locked="0"/>
    </xf>
    <xf numFmtId="0" fontId="14" fillId="0" borderId="0" xfId="0" applyFont="1" applyBorder="1" applyProtection="1">
      <protection locked="0"/>
    </xf>
    <xf numFmtId="0" fontId="19" fillId="2" borderId="1" xfId="1" applyFont="1" applyFill="1" applyBorder="1" applyAlignment="1" applyProtection="1">
      <alignment horizontal="left" vertical="center" wrapText="1"/>
    </xf>
    <xf numFmtId="0" fontId="19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2"/>
    </xf>
    <xf numFmtId="0" fontId="14" fillId="2" borderId="1" xfId="1" applyFont="1" applyFill="1" applyBorder="1" applyAlignment="1" applyProtection="1">
      <alignment horizontal="left" vertical="center" wrapText="1" indent="3"/>
    </xf>
    <xf numFmtId="0" fontId="14" fillId="2" borderId="1" xfId="1" applyFont="1" applyFill="1" applyBorder="1" applyAlignment="1" applyProtection="1">
      <alignment horizontal="left" vertical="center" wrapText="1" indent="4"/>
    </xf>
    <xf numFmtId="0" fontId="14" fillId="0" borderId="0" xfId="3" applyFont="1" applyAlignment="1" applyProtection="1">
      <alignment horizontal="center" vertical="center"/>
      <protection locked="0"/>
    </xf>
    <xf numFmtId="0" fontId="15" fillId="0" borderId="0" xfId="3" applyFont="1" applyAlignment="1" applyProtection="1">
      <alignment horizontal="center" vertical="center"/>
      <protection locked="0"/>
    </xf>
    <xf numFmtId="0" fontId="14" fillId="0" borderId="0" xfId="3" applyFont="1" applyProtection="1">
      <protection locked="0"/>
    </xf>
    <xf numFmtId="0" fontId="0" fillId="0" borderId="0" xfId="0" applyProtection="1">
      <protection locked="0"/>
    </xf>
    <xf numFmtId="0" fontId="16" fillId="0" borderId="0" xfId="4" applyFont="1" applyAlignment="1" applyProtection="1">
      <alignment vertical="center" wrapText="1"/>
      <protection locked="0"/>
    </xf>
    <xf numFmtId="0" fontId="17" fillId="0" borderId="0" xfId="4" applyFont="1" applyProtection="1">
      <protection locked="0"/>
    </xf>
    <xf numFmtId="0" fontId="16" fillId="0" borderId="1" xfId="4" applyFont="1" applyBorder="1" applyAlignment="1" applyProtection="1">
      <alignment vertical="center" wrapText="1"/>
      <protection locked="0"/>
    </xf>
    <xf numFmtId="0" fontId="14" fillId="0" borderId="0" xfId="0" applyFont="1" applyFill="1" applyProtection="1">
      <protection locked="0"/>
    </xf>
    <xf numFmtId="0" fontId="22" fillId="0" borderId="6" xfId="2" applyFont="1" applyFill="1" applyBorder="1" applyAlignment="1" applyProtection="1">
      <alignment horizontal="right" vertical="top" wrapText="1"/>
      <protection locked="0"/>
    </xf>
    <xf numFmtId="0" fontId="14" fillId="0" borderId="0" xfId="0" applyFont="1" applyFill="1" applyBorder="1" applyAlignment="1" applyProtection="1">
      <alignment horizontal="left" wrapText="1"/>
      <protection locked="0"/>
    </xf>
    <xf numFmtId="0" fontId="14" fillId="0" borderId="0" xfId="0" applyFont="1" applyFill="1" applyBorder="1" applyAlignment="1" applyProtection="1">
      <alignment horizontal="left"/>
      <protection locked="0"/>
    </xf>
    <xf numFmtId="0" fontId="19" fillId="0" borderId="0" xfId="0" applyFont="1" applyFill="1" applyBorder="1" applyAlignment="1" applyProtection="1">
      <alignment horizontal="left" indent="1"/>
      <protection locked="0"/>
    </xf>
    <xf numFmtId="0" fontId="19" fillId="0" borderId="0" xfId="0" applyFont="1" applyFill="1" applyBorder="1" applyAlignment="1" applyProtection="1">
      <alignment horizontal="left" vertical="center" indent="1"/>
      <protection locked="0"/>
    </xf>
    <xf numFmtId="0" fontId="14" fillId="0" borderId="0" xfId="0" applyFont="1" applyFill="1" applyBorder="1" applyAlignment="1" applyProtection="1">
      <alignment horizontal="left" vertical="center"/>
      <protection locked="0"/>
    </xf>
    <xf numFmtId="3" fontId="19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9" fillId="2" borderId="1" xfId="1" applyNumberFormat="1" applyFont="1" applyFill="1" applyBorder="1" applyAlignment="1" applyProtection="1">
      <alignment horizontal="right" vertical="center"/>
      <protection locked="0"/>
    </xf>
    <xf numFmtId="3" fontId="14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4" fillId="2" borderId="1" xfId="1" applyNumberFormat="1" applyFont="1" applyFill="1" applyBorder="1" applyAlignment="1" applyProtection="1">
      <alignment horizontal="right" vertical="center"/>
      <protection locked="0"/>
    </xf>
    <xf numFmtId="0" fontId="14" fillId="0" borderId="1" xfId="2" applyFont="1" applyFill="1" applyBorder="1" applyAlignment="1" applyProtection="1">
      <alignment horizontal="right" vertical="top"/>
      <protection locked="0"/>
    </xf>
    <xf numFmtId="165" fontId="14" fillId="0" borderId="1" xfId="2" applyNumberFormat="1" applyFont="1" applyFill="1" applyBorder="1" applyAlignment="1" applyProtection="1">
      <alignment horizontal="right" vertical="center"/>
      <protection locked="0"/>
    </xf>
    <xf numFmtId="166" fontId="14" fillId="0" borderId="1" xfId="2" applyNumberFormat="1" applyFont="1" applyFill="1" applyBorder="1" applyAlignment="1" applyProtection="1">
      <alignment horizontal="right" vertical="center"/>
      <protection locked="0"/>
    </xf>
    <xf numFmtId="4" fontId="14" fillId="0" borderId="1" xfId="2" applyNumberFormat="1" applyFont="1" applyFill="1" applyBorder="1" applyAlignment="1" applyProtection="1">
      <alignment horizontal="right" vertical="center"/>
      <protection locked="0"/>
    </xf>
    <xf numFmtId="164" fontId="14" fillId="0" borderId="1" xfId="2" applyNumberFormat="1" applyFont="1" applyFill="1" applyBorder="1" applyAlignment="1" applyProtection="1">
      <alignment horizontal="right" vertical="center"/>
      <protection locked="0"/>
    </xf>
    <xf numFmtId="0" fontId="14" fillId="0" borderId="4" xfId="3" applyFont="1" applyFill="1" applyBorder="1" applyAlignment="1" applyProtection="1">
      <alignment horizontal="right"/>
      <protection locked="0"/>
    </xf>
    <xf numFmtId="0" fontId="14" fillId="0" borderId="4" xfId="3" applyFont="1" applyBorder="1" applyAlignment="1" applyProtection="1">
      <alignment horizontal="right"/>
      <protection locked="0"/>
    </xf>
    <xf numFmtId="0" fontId="19" fillId="0" borderId="0" xfId="0" applyFont="1" applyAlignment="1" applyProtection="1">
      <alignment horizontal="left"/>
      <protection locked="0"/>
    </xf>
    <xf numFmtId="0" fontId="19" fillId="0" borderId="1" xfId="2" applyFont="1" applyFill="1" applyBorder="1" applyAlignment="1" applyProtection="1">
      <alignment horizontal="left" vertical="top" indent="1"/>
    </xf>
    <xf numFmtId="0" fontId="14" fillId="0" borderId="1" xfId="2" applyFont="1" applyFill="1" applyBorder="1" applyAlignment="1" applyProtection="1">
      <alignment horizontal="left" vertical="center" wrapText="1" indent="2"/>
    </xf>
    <xf numFmtId="0" fontId="19" fillId="2" borderId="5" xfId="1" applyFont="1" applyFill="1" applyBorder="1" applyAlignment="1" applyProtection="1">
      <alignment horizontal="left" vertical="center" wrapText="1"/>
    </xf>
    <xf numFmtId="0" fontId="14" fillId="0" borderId="5" xfId="3" applyFont="1" applyBorder="1" applyAlignment="1" applyProtection="1">
      <alignment horizontal="left" vertical="center" indent="1"/>
    </xf>
    <xf numFmtId="0" fontId="19" fillId="0" borderId="0" xfId="0" applyFont="1" applyFill="1" applyBorder="1" applyAlignment="1" applyProtection="1">
      <alignment horizontal="center" wrapText="1"/>
    </xf>
    <xf numFmtId="0" fontId="19" fillId="0" borderId="0" xfId="0" applyFont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/>
    </xf>
    <xf numFmtId="0" fontId="19" fillId="0" borderId="1" xfId="0" applyFont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 indent="1"/>
    </xf>
    <xf numFmtId="0" fontId="14" fillId="0" borderId="1" xfId="0" applyFont="1" applyBorder="1" applyAlignment="1" applyProtection="1">
      <alignment wrapText="1"/>
    </xf>
    <xf numFmtId="0" fontId="19" fillId="0" borderId="1" xfId="0" applyFont="1" applyFill="1" applyBorder="1" applyAlignment="1" applyProtection="1">
      <alignment horizontal="left" vertical="center"/>
    </xf>
    <xf numFmtId="0" fontId="14" fillId="0" borderId="1" xfId="0" applyFont="1" applyFill="1" applyBorder="1" applyAlignment="1" applyProtection="1">
      <alignment horizontal="left" wrapText="1"/>
    </xf>
    <xf numFmtId="0" fontId="14" fillId="0" borderId="1" xfId="0" applyFont="1" applyFill="1" applyBorder="1" applyAlignment="1" applyProtection="1">
      <alignment horizontal="left" vertical="center"/>
    </xf>
    <xf numFmtId="0" fontId="19" fillId="0" borderId="1" xfId="0" applyFont="1" applyFill="1" applyBorder="1" applyAlignment="1" applyProtection="1">
      <alignment horizontal="left" vertical="center" indent="1"/>
    </xf>
    <xf numFmtId="0" fontId="14" fillId="0" borderId="0" xfId="0" applyFont="1" applyFill="1" applyProtection="1"/>
    <xf numFmtId="0" fontId="18" fillId="0" borderId="1" xfId="4" applyFont="1" applyBorder="1" applyAlignment="1" applyProtection="1">
      <alignment vertical="center" wrapText="1"/>
    </xf>
    <xf numFmtId="0" fontId="16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6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7" fillId="0" borderId="0" xfId="4" applyFont="1" applyBorder="1" applyProtection="1">
      <protection locked="0"/>
    </xf>
    <xf numFmtId="0" fontId="13" fillId="0" borderId="0" xfId="0" applyFont="1"/>
    <xf numFmtId="0" fontId="14" fillId="0" borderId="0" xfId="1" applyFont="1" applyBorder="1" applyAlignment="1" applyProtection="1">
      <alignment vertical="center"/>
      <protection locked="0"/>
    </xf>
    <xf numFmtId="0" fontId="16" fillId="0" borderId="1" xfId="4" applyFont="1" applyBorder="1" applyAlignment="1" applyProtection="1">
      <alignment horizontal="center" vertical="center" wrapText="1"/>
      <protection locked="0"/>
    </xf>
    <xf numFmtId="3" fontId="14" fillId="0" borderId="0" xfId="1" applyNumberFormat="1" applyFont="1" applyAlignment="1" applyProtection="1">
      <alignment horizontal="center" vertical="center" wrapText="1"/>
      <protection locked="0"/>
    </xf>
    <xf numFmtId="0" fontId="19" fillId="0" borderId="0" xfId="0" applyFont="1" applyProtection="1">
      <protection locked="0"/>
    </xf>
    <xf numFmtId="0" fontId="14" fillId="0" borderId="3" xfId="0" applyFont="1" applyBorder="1" applyProtection="1">
      <protection locked="0"/>
    </xf>
    <xf numFmtId="0" fontId="19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6" fillId="0" borderId="0" xfId="5" applyFont="1" applyProtection="1">
      <protection locked="0"/>
    </xf>
    <xf numFmtId="0" fontId="16" fillId="0" borderId="0" xfId="5" applyFont="1" applyProtection="1"/>
    <xf numFmtId="49" fontId="16" fillId="0" borderId="0" xfId="5" applyNumberFormat="1" applyFont="1" applyProtection="1">
      <protection locked="0"/>
    </xf>
    <xf numFmtId="0" fontId="19" fillId="5" borderId="0" xfId="0" applyFont="1" applyFill="1" applyProtection="1"/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0" applyFont="1" applyFill="1" applyProtection="1"/>
    <xf numFmtId="0" fontId="14" fillId="5" borderId="0" xfId="0" applyFont="1" applyFill="1" applyBorder="1" applyProtection="1"/>
    <xf numFmtId="0" fontId="14" fillId="5" borderId="0" xfId="1" applyFont="1" applyFill="1" applyAlignment="1" applyProtection="1">
      <alignment vertical="center"/>
    </xf>
    <xf numFmtId="3" fontId="19" fillId="5" borderId="1" xfId="1" applyNumberFormat="1" applyFont="1" applyFill="1" applyBorder="1" applyAlignment="1" applyProtection="1">
      <alignment horizontal="center" vertical="center" wrapText="1"/>
    </xf>
    <xf numFmtId="0" fontId="14" fillId="2" borderId="0" xfId="0" applyFont="1" applyFill="1" applyBorder="1" applyProtection="1"/>
    <xf numFmtId="0" fontId="14" fillId="2" borderId="0" xfId="0" applyFont="1" applyFill="1" applyProtection="1"/>
    <xf numFmtId="3" fontId="19" fillId="5" borderId="1" xfId="1" applyNumberFormat="1" applyFont="1" applyFill="1" applyBorder="1" applyAlignment="1" applyProtection="1">
      <alignment horizontal="right" vertical="center"/>
    </xf>
    <xf numFmtId="3" fontId="14" fillId="5" borderId="1" xfId="1" applyNumberFormat="1" applyFont="1" applyFill="1" applyBorder="1" applyAlignment="1" applyProtection="1">
      <alignment horizontal="right" vertical="center" wrapText="1"/>
    </xf>
    <xf numFmtId="3" fontId="19" fillId="5" borderId="1" xfId="1" applyNumberFormat="1" applyFont="1" applyFill="1" applyBorder="1" applyAlignment="1" applyProtection="1">
      <alignment horizontal="right" vertical="center" wrapText="1"/>
    </xf>
    <xf numFmtId="0" fontId="19" fillId="5" borderId="1" xfId="0" applyFont="1" applyFill="1" applyBorder="1" applyProtection="1"/>
    <xf numFmtId="3" fontId="19" fillId="5" borderId="1" xfId="0" applyNumberFormat="1" applyFont="1" applyFill="1" applyBorder="1" applyProtection="1"/>
    <xf numFmtId="0" fontId="19" fillId="0" borderId="1" xfId="1" applyFont="1" applyFill="1" applyBorder="1" applyAlignment="1" applyProtection="1">
      <alignment horizontal="left" vertical="center" wrapText="1" indent="1"/>
    </xf>
    <xf numFmtId="0" fontId="14" fillId="0" borderId="1" xfId="1" applyFont="1" applyFill="1" applyBorder="1" applyAlignment="1" applyProtection="1">
      <alignment horizontal="left" vertical="center" wrapText="1" indent="2"/>
    </xf>
    <xf numFmtId="3" fontId="19" fillId="6" borderId="1" xfId="1" applyNumberFormat="1" applyFont="1" applyFill="1" applyBorder="1" applyAlignment="1" applyProtection="1">
      <alignment horizontal="left" vertical="center" wrapText="1"/>
    </xf>
    <xf numFmtId="3" fontId="19" fillId="6" borderId="1" xfId="1" applyNumberFormat="1" applyFont="1" applyFill="1" applyBorder="1" applyAlignment="1" applyProtection="1">
      <alignment horizontal="center" vertical="center" wrapText="1"/>
    </xf>
    <xf numFmtId="0" fontId="14" fillId="6" borderId="0" xfId="1" applyFont="1" applyFill="1" applyProtection="1">
      <protection locked="0"/>
    </xf>
    <xf numFmtId="0" fontId="14" fillId="6" borderId="0" xfId="0" applyFont="1" applyFill="1" applyAlignment="1" applyProtection="1">
      <alignment horizontal="center" vertical="center"/>
      <protection locked="0"/>
    </xf>
    <xf numFmtId="0" fontId="20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/>
      <protection locked="0"/>
    </xf>
    <xf numFmtId="0" fontId="14" fillId="6" borderId="0" xfId="0" applyFont="1" applyFill="1" applyProtection="1">
      <protection locked="0"/>
    </xf>
    <xf numFmtId="0" fontId="14" fillId="0" borderId="1" xfId="1" applyFont="1" applyFill="1" applyBorder="1" applyAlignment="1" applyProtection="1">
      <alignment horizontal="left" vertical="center" wrapText="1" indent="3"/>
    </xf>
    <xf numFmtId="0" fontId="14" fillId="0" borderId="1" xfId="1" applyFont="1" applyFill="1" applyBorder="1" applyAlignment="1" applyProtection="1">
      <alignment horizontal="left" vertical="center" wrapText="1" indent="1"/>
    </xf>
    <xf numFmtId="0" fontId="19" fillId="0" borderId="1" xfId="0" applyFont="1" applyFill="1" applyBorder="1" applyProtection="1">
      <protection locked="0"/>
    </xf>
    <xf numFmtId="0" fontId="14" fillId="5" borderId="0" xfId="1" applyFont="1" applyFill="1" applyAlignment="1" applyProtection="1">
      <alignment horizontal="center" vertical="center"/>
    </xf>
    <xf numFmtId="0" fontId="16" fillId="5" borderId="0" xfId="5" applyFont="1" applyFill="1" applyProtection="1"/>
    <xf numFmtId="0" fontId="16" fillId="5" borderId="0" xfId="5" applyFont="1" applyFill="1" applyProtection="1">
      <protection locked="0"/>
    </xf>
    <xf numFmtId="0" fontId="18" fillId="5" borderId="0" xfId="5" applyFont="1" applyFill="1" applyBorder="1" applyAlignment="1" applyProtection="1">
      <alignment horizontal="right"/>
    </xf>
    <xf numFmtId="167" fontId="16" fillId="5" borderId="0" xfId="5" applyNumberFormat="1" applyFont="1" applyFill="1" applyBorder="1" applyProtection="1"/>
    <xf numFmtId="14" fontId="16" fillId="5" borderId="0" xfId="5" applyNumberFormat="1" applyFont="1" applyFill="1" applyBorder="1" applyProtection="1"/>
    <xf numFmtId="0" fontId="18" fillId="5" borderId="0" xfId="5" applyFont="1" applyFill="1" applyBorder="1" applyAlignment="1" applyProtection="1">
      <alignment horizontal="right"/>
      <protection locked="0"/>
    </xf>
    <xf numFmtId="49" fontId="16" fillId="5" borderId="0" xfId="5" applyNumberFormat="1" applyFont="1" applyFill="1" applyProtection="1">
      <protection locked="0"/>
    </xf>
    <xf numFmtId="0" fontId="14" fillId="5" borderId="0" xfId="1" applyFont="1" applyFill="1" applyAlignment="1" applyProtection="1">
      <alignment horizontal="left" vertical="center"/>
    </xf>
    <xf numFmtId="167" fontId="16" fillId="5" borderId="0" xfId="5" applyNumberFormat="1" applyFont="1" applyFill="1" applyBorder="1" applyProtection="1">
      <protection locked="0"/>
    </xf>
    <xf numFmtId="0" fontId="16" fillId="5" borderId="0" xfId="5" applyFont="1" applyFill="1" applyBorder="1" applyProtection="1">
      <protection locked="0"/>
    </xf>
    <xf numFmtId="0" fontId="0" fillId="5" borderId="0" xfId="0" applyFill="1" applyBorder="1"/>
    <xf numFmtId="0" fontId="14" fillId="5" borderId="0" xfId="1" applyFont="1" applyFill="1" applyBorder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left" vertical="center"/>
    </xf>
    <xf numFmtId="0" fontId="14" fillId="5" borderId="0" xfId="0" applyFont="1" applyFill="1" applyBorder="1" applyProtection="1">
      <protection locked="0"/>
    </xf>
    <xf numFmtId="0" fontId="14" fillId="5" borderId="0" xfId="0" applyFont="1" applyFill="1" applyProtection="1">
      <protection locked="0"/>
    </xf>
    <xf numFmtId="3" fontId="19" fillId="5" borderId="1" xfId="1" applyNumberFormat="1" applyFont="1" applyFill="1" applyBorder="1" applyAlignment="1" applyProtection="1">
      <alignment horizontal="left" vertical="center" wrapText="1"/>
    </xf>
    <xf numFmtId="0" fontId="14" fillId="5" borderId="1" xfId="0" applyFont="1" applyFill="1" applyBorder="1" applyProtection="1"/>
    <xf numFmtId="0" fontId="16" fillId="5" borderId="0" xfId="5" applyFont="1" applyFill="1" applyAlignment="1" applyProtection="1">
      <alignment horizontal="left"/>
    </xf>
    <xf numFmtId="14" fontId="18" fillId="5" borderId="0" xfId="5" applyNumberFormat="1" applyFont="1" applyFill="1" applyBorder="1" applyProtection="1"/>
    <xf numFmtId="0" fontId="14" fillId="5" borderId="0" xfId="0" applyFont="1" applyFill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4" fillId="0" borderId="0" xfId="0" applyFont="1" applyFill="1" applyBorder="1" applyProtection="1">
      <protection locked="0"/>
    </xf>
    <xf numFmtId="0" fontId="15" fillId="5" borderId="0" xfId="3" applyFont="1" applyFill="1" applyAlignment="1" applyProtection="1">
      <alignment horizontal="center" vertical="center" wrapText="1"/>
    </xf>
    <xf numFmtId="0" fontId="14" fillId="5" borderId="0" xfId="3" applyFont="1" applyFill="1" applyAlignment="1" applyProtection="1">
      <alignment horizontal="center" vertical="center"/>
      <protection locked="0"/>
    </xf>
    <xf numFmtId="0" fontId="14" fillId="5" borderId="0" xfId="3" applyFont="1" applyFill="1" applyProtection="1"/>
    <xf numFmtId="0" fontId="14" fillId="5" borderId="3" xfId="0" applyFont="1" applyFill="1" applyBorder="1" applyAlignment="1" applyProtection="1">
      <alignment horizontal="left"/>
    </xf>
    <xf numFmtId="0" fontId="14" fillId="5" borderId="0" xfId="0" applyFont="1" applyFill="1" applyBorder="1" applyAlignment="1" applyProtection="1">
      <alignment horizontal="left"/>
    </xf>
    <xf numFmtId="0" fontId="14" fillId="5" borderId="1" xfId="2" applyFont="1" applyFill="1" applyBorder="1" applyAlignment="1" applyProtection="1">
      <alignment horizontal="right" vertical="top"/>
    </xf>
    <xf numFmtId="0" fontId="19" fillId="5" borderId="4" xfId="3" applyFont="1" applyFill="1" applyBorder="1" applyAlignment="1" applyProtection="1">
      <alignment horizontal="right"/>
    </xf>
    <xf numFmtId="0" fontId="19" fillId="0" borderId="0" xfId="0" applyFont="1" applyFill="1" applyBorder="1" applyAlignment="1" applyProtection="1">
      <alignment horizontal="left"/>
    </xf>
    <xf numFmtId="0" fontId="14" fillId="0" borderId="0" xfId="0" applyFont="1" applyFill="1" applyBorder="1" applyProtection="1"/>
    <xf numFmtId="0" fontId="14" fillId="5" borderId="0" xfId="0" applyFont="1" applyFill="1" applyBorder="1" applyAlignment="1" applyProtection="1">
      <alignment horizontal="left" wrapText="1"/>
    </xf>
    <xf numFmtId="0" fontId="14" fillId="5" borderId="3" xfId="0" applyFont="1" applyFill="1" applyBorder="1" applyAlignment="1" applyProtection="1">
      <alignment horizontal="left" wrapText="1"/>
    </xf>
    <xf numFmtId="0" fontId="14" fillId="5" borderId="3" xfId="0" applyFont="1" applyFill="1" applyBorder="1" applyProtection="1"/>
    <xf numFmtId="0" fontId="19" fillId="5" borderId="3" xfId="0" applyFont="1" applyFill="1" applyBorder="1" applyAlignment="1" applyProtection="1">
      <alignment horizontal="center" vertical="center" wrapText="1"/>
    </xf>
    <xf numFmtId="0" fontId="14" fillId="5" borderId="0" xfId="0" applyFont="1" applyFill="1" applyAlignment="1" applyProtection="1">
      <alignment horizontal="center" vertical="center"/>
    </xf>
    <xf numFmtId="0" fontId="14" fillId="5" borderId="3" xfId="1" applyFont="1" applyFill="1" applyBorder="1" applyAlignment="1" applyProtection="1">
      <alignment horizontal="left" vertical="center"/>
    </xf>
    <xf numFmtId="0" fontId="21" fillId="5" borderId="8" xfId="2" applyFont="1" applyFill="1" applyBorder="1" applyAlignment="1" applyProtection="1">
      <alignment horizontal="center" vertical="top" wrapText="1"/>
    </xf>
    <xf numFmtId="0" fontId="21" fillId="5" borderId="27" xfId="2" applyFont="1" applyFill="1" applyBorder="1" applyAlignment="1" applyProtection="1">
      <alignment horizontal="center" vertical="top" wrapText="1"/>
    </xf>
    <xf numFmtId="1" fontId="21" fillId="5" borderId="27" xfId="2" applyNumberFormat="1" applyFont="1" applyFill="1" applyBorder="1" applyAlignment="1" applyProtection="1">
      <alignment horizontal="center" vertical="top" wrapText="1"/>
    </xf>
    <xf numFmtId="1" fontId="21" fillId="5" borderId="8" xfId="2" applyNumberFormat="1" applyFont="1" applyFill="1" applyBorder="1" applyAlignment="1" applyProtection="1">
      <alignment horizontal="center" vertical="top" wrapText="1"/>
    </xf>
    <xf numFmtId="0" fontId="14" fillId="0" borderId="0" xfId="0" applyFont="1" applyFill="1" applyAlignment="1" applyProtection="1">
      <alignment horizontal="center" vertical="center"/>
    </xf>
    <xf numFmtId="0" fontId="16" fillId="5" borderId="1" xfId="4" applyFont="1" applyFill="1" applyBorder="1" applyAlignment="1" applyProtection="1">
      <alignment vertical="center" wrapText="1"/>
    </xf>
    <xf numFmtId="0" fontId="18" fillId="5" borderId="5" xfId="4" applyFont="1" applyFill="1" applyBorder="1" applyAlignment="1" applyProtection="1">
      <alignment horizontal="center" vertical="center" wrapText="1"/>
    </xf>
    <xf numFmtId="0" fontId="18" fillId="5" borderId="4" xfId="4" applyFont="1" applyFill="1" applyBorder="1" applyAlignment="1" applyProtection="1">
      <alignment horizontal="center" vertical="center" wrapText="1"/>
    </xf>
    <xf numFmtId="0" fontId="18" fillId="5" borderId="1" xfId="4" applyFont="1" applyFill="1" applyBorder="1" applyAlignment="1" applyProtection="1">
      <alignment horizontal="center" vertical="center" wrapText="1"/>
    </xf>
    <xf numFmtId="0" fontId="13" fillId="5" borderId="0" xfId="0" applyFont="1" applyFill="1" applyProtection="1"/>
    <xf numFmtId="0" fontId="0" fillId="5" borderId="0" xfId="0" applyFill="1" applyProtection="1"/>
    <xf numFmtId="14" fontId="14" fillId="5" borderId="0" xfId="1" applyNumberFormat="1" applyFont="1" applyFill="1" applyBorder="1" applyAlignment="1" applyProtection="1">
      <alignment vertical="center"/>
    </xf>
    <xf numFmtId="0" fontId="14" fillId="5" borderId="0" xfId="1" applyFont="1" applyFill="1" applyBorder="1" applyAlignment="1" applyProtection="1">
      <alignment vertical="center"/>
    </xf>
    <xf numFmtId="14" fontId="14" fillId="5" borderId="0" xfId="1" applyNumberFormat="1" applyFont="1" applyFill="1" applyBorder="1" applyAlignment="1" applyProtection="1">
      <alignment horizontal="center" vertical="center"/>
    </xf>
    <xf numFmtId="0" fontId="9" fillId="5" borderId="0" xfId="1" applyFont="1" applyFill="1" applyAlignment="1" applyProtection="1">
      <alignment horizontal="left" vertical="center"/>
    </xf>
    <xf numFmtId="0" fontId="8" fillId="5" borderId="0" xfId="0" applyFont="1" applyFill="1" applyProtection="1"/>
    <xf numFmtId="0" fontId="0" fillId="5" borderId="0" xfId="0" applyFill="1" applyProtection="1">
      <protection locked="0"/>
    </xf>
    <xf numFmtId="0" fontId="17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8" fillId="5" borderId="5" xfId="4" applyFont="1" applyFill="1" applyBorder="1" applyAlignment="1" applyProtection="1">
      <alignment horizontal="left" vertical="center" wrapText="1"/>
    </xf>
    <xf numFmtId="0" fontId="14" fillId="5" borderId="0" xfId="1" applyFont="1" applyFill="1" applyBorder="1" applyAlignment="1" applyProtection="1">
      <alignment vertical="center"/>
      <protection locked="0"/>
    </xf>
    <xf numFmtId="0" fontId="17" fillId="5" borderId="0" xfId="4" applyFont="1" applyFill="1" applyBorder="1" applyProtection="1">
      <protection locked="0"/>
    </xf>
    <xf numFmtId="0" fontId="14" fillId="5" borderId="0" xfId="3" applyFont="1" applyFill="1" applyProtection="1">
      <protection locked="0"/>
    </xf>
    <xf numFmtId="0" fontId="14" fillId="5" borderId="0" xfId="1" applyFont="1" applyFill="1" applyProtection="1">
      <protection locked="0"/>
    </xf>
    <xf numFmtId="0" fontId="20" fillId="5" borderId="0" xfId="1" applyFont="1" applyFill="1" applyAlignment="1" applyProtection="1">
      <alignment horizontal="center" vertical="center" wrapText="1"/>
      <protection locked="0"/>
    </xf>
    <xf numFmtId="0" fontId="16" fillId="5" borderId="1" xfId="4" applyFont="1" applyFill="1" applyBorder="1" applyAlignment="1" applyProtection="1">
      <alignment horizontal="center" vertical="center" wrapText="1"/>
    </xf>
    <xf numFmtId="14" fontId="24" fillId="0" borderId="2" xfId="5" applyNumberFormat="1" applyFont="1" applyBorder="1" applyAlignment="1" applyProtection="1">
      <alignment wrapText="1"/>
      <protection locked="0"/>
    </xf>
    <xf numFmtId="14" fontId="19" fillId="0" borderId="0" xfId="0" applyNumberFormat="1" applyFont="1" applyFill="1" applyBorder="1" applyAlignment="1" applyProtection="1">
      <alignment horizontal="center" vertical="center" wrapText="1"/>
    </xf>
    <xf numFmtId="1" fontId="21" fillId="0" borderId="2" xfId="2" applyNumberFormat="1" applyFont="1" applyFill="1" applyBorder="1" applyAlignment="1" applyProtection="1">
      <alignment horizontal="left" vertical="top" wrapText="1"/>
      <protection locked="0"/>
    </xf>
    <xf numFmtId="1" fontId="21" fillId="0" borderId="28" xfId="2" applyNumberFormat="1" applyFont="1" applyFill="1" applyBorder="1" applyAlignment="1" applyProtection="1">
      <alignment horizontal="left" vertical="top" wrapText="1"/>
      <protection locked="0"/>
    </xf>
    <xf numFmtId="0" fontId="23" fillId="5" borderId="1" xfId="2" applyFont="1" applyFill="1" applyBorder="1" applyAlignment="1" applyProtection="1">
      <alignment horizontal="center" vertical="top" wrapText="1"/>
    </xf>
    <xf numFmtId="1" fontId="23" fillId="5" borderId="1" xfId="2" applyNumberFormat="1" applyFont="1" applyFill="1" applyBorder="1" applyAlignment="1" applyProtection="1">
      <alignment horizontal="center" vertical="top" wrapText="1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center" vertical="center"/>
      <protection locked="0"/>
    </xf>
    <xf numFmtId="0" fontId="23" fillId="5" borderId="6" xfId="2" applyFont="1" applyFill="1" applyBorder="1" applyAlignment="1" applyProtection="1">
      <alignment horizontal="center" vertical="top" wrapText="1"/>
    </xf>
    <xf numFmtId="1" fontId="23" fillId="5" borderId="6" xfId="2" applyNumberFormat="1" applyFont="1" applyFill="1" applyBorder="1" applyAlignment="1" applyProtection="1">
      <alignment horizontal="center" vertical="top" wrapText="1"/>
    </xf>
    <xf numFmtId="0" fontId="23" fillId="0" borderId="6" xfId="2" applyFont="1" applyFill="1" applyBorder="1" applyAlignment="1" applyProtection="1">
      <alignment horizontal="left" vertical="top"/>
    </xf>
    <xf numFmtId="0" fontId="21" fillId="0" borderId="6" xfId="2" applyFont="1" applyFill="1" applyBorder="1" applyAlignment="1" applyProtection="1">
      <alignment horizontal="center" vertical="top" wrapText="1"/>
      <protection locked="0"/>
    </xf>
    <xf numFmtId="0" fontId="21" fillId="0" borderId="0" xfId="2" applyFont="1" applyFill="1" applyBorder="1" applyAlignment="1" applyProtection="1">
      <alignment horizontal="center" vertical="top" wrapText="1"/>
      <protection locked="0"/>
    </xf>
    <xf numFmtId="1" fontId="21" fillId="0" borderId="0" xfId="2" applyNumberFormat="1" applyFont="1" applyFill="1" applyBorder="1" applyAlignment="1" applyProtection="1">
      <alignment horizontal="center" vertical="top" wrapText="1"/>
      <protection locked="0"/>
    </xf>
    <xf numFmtId="0" fontId="21" fillId="0" borderId="6" xfId="2" applyFont="1" applyFill="1" applyBorder="1" applyAlignment="1" applyProtection="1">
      <alignment horizontal="left" vertical="top" wrapText="1"/>
      <protection locked="0"/>
    </xf>
    <xf numFmtId="1" fontId="21" fillId="0" borderId="6" xfId="2" applyNumberFormat="1" applyFont="1" applyFill="1" applyBorder="1" applyAlignment="1" applyProtection="1">
      <alignment horizontal="left" vertical="top" wrapText="1"/>
      <protection locked="0"/>
    </xf>
    <xf numFmtId="0" fontId="22" fillId="5" borderId="6" xfId="2" applyFont="1" applyFill="1" applyBorder="1" applyAlignment="1" applyProtection="1">
      <alignment horizontal="right" vertical="top" wrapText="1"/>
      <protection locked="0"/>
    </xf>
    <xf numFmtId="0" fontId="21" fillId="0" borderId="7" xfId="2" applyFont="1" applyFill="1" applyBorder="1" applyAlignment="1" applyProtection="1">
      <alignment horizontal="left" vertical="top" wrapText="1"/>
      <protection locked="0"/>
    </xf>
    <xf numFmtId="1" fontId="21" fillId="0" borderId="7" xfId="2" applyNumberFormat="1" applyFont="1" applyFill="1" applyBorder="1" applyAlignment="1" applyProtection="1">
      <alignment horizontal="left" vertical="top" wrapText="1"/>
      <protection locked="0"/>
    </xf>
    <xf numFmtId="0" fontId="23" fillId="5" borderId="29" xfId="2" applyFont="1" applyFill="1" applyBorder="1" applyAlignment="1" applyProtection="1">
      <alignment horizontal="left" vertical="top"/>
      <protection locked="0"/>
    </xf>
    <xf numFmtId="0" fontId="21" fillId="5" borderId="29" xfId="2" applyFont="1" applyFill="1" applyBorder="1" applyAlignment="1" applyProtection="1">
      <alignment horizontal="left" vertical="top" wrapText="1"/>
      <protection locked="0"/>
    </xf>
    <xf numFmtId="0" fontId="21" fillId="5" borderId="30" xfId="2" applyFont="1" applyFill="1" applyBorder="1" applyAlignment="1" applyProtection="1">
      <alignment horizontal="left" vertical="top" wrapText="1"/>
      <protection locked="0"/>
    </xf>
    <xf numFmtId="1" fontId="21" fillId="5" borderId="30" xfId="2" applyNumberFormat="1" applyFont="1" applyFill="1" applyBorder="1" applyAlignment="1" applyProtection="1">
      <alignment horizontal="left" vertical="top" wrapText="1"/>
      <protection locked="0"/>
    </xf>
    <xf numFmtId="1" fontId="21" fillId="5" borderId="31" xfId="2" applyNumberFormat="1" applyFont="1" applyFill="1" applyBorder="1" applyAlignment="1" applyProtection="1">
      <alignment horizontal="left" vertical="top" wrapText="1"/>
      <protection locked="0"/>
    </xf>
    <xf numFmtId="0" fontId="14" fillId="2" borderId="0" xfId="0" applyFont="1" applyFill="1" applyProtection="1">
      <protection locked="0"/>
    </xf>
    <xf numFmtId="0" fontId="0" fillId="2" borderId="0" xfId="0" applyFill="1"/>
    <xf numFmtId="0" fontId="19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 vertical="center"/>
      <protection locked="0"/>
    </xf>
    <xf numFmtId="0" fontId="14" fillId="2" borderId="3" xfId="0" applyFont="1" applyFill="1" applyBorder="1" applyProtection="1">
      <protection locked="0"/>
    </xf>
    <xf numFmtId="0" fontId="0" fillId="2" borderId="0" xfId="0" applyFill="1" applyBorder="1"/>
    <xf numFmtId="0" fontId="19" fillId="2" borderId="0" xfId="0" applyFont="1" applyFill="1" applyProtection="1">
      <protection locked="0"/>
    </xf>
    <xf numFmtId="0" fontId="14" fillId="2" borderId="0" xfId="0" applyFont="1" applyFill="1" applyBorder="1" applyProtection="1">
      <protection locked="0"/>
    </xf>
    <xf numFmtId="0" fontId="13" fillId="2" borderId="0" xfId="0" applyFont="1" applyFill="1"/>
    <xf numFmtId="0" fontId="13" fillId="5" borderId="0" xfId="3" applyFont="1" applyFill="1" applyProtection="1"/>
    <xf numFmtId="0" fontId="8" fillId="5" borderId="0" xfId="3" applyFill="1" applyProtection="1"/>
    <xf numFmtId="0" fontId="8" fillId="5" borderId="0" xfId="3" applyFill="1" applyBorder="1" applyProtection="1"/>
    <xf numFmtId="0" fontId="8" fillId="0" borderId="0" xfId="3" applyProtection="1">
      <protection locked="0"/>
    </xf>
    <xf numFmtId="0" fontId="8" fillId="5" borderId="0" xfId="3" applyFill="1" applyProtection="1">
      <protection locked="0"/>
    </xf>
    <xf numFmtId="0" fontId="8" fillId="5" borderId="0" xfId="3" applyFill="1" applyBorder="1" applyProtection="1">
      <protection locked="0"/>
    </xf>
    <xf numFmtId="0" fontId="8" fillId="0" borderId="0" xfId="3" applyFill="1" applyProtection="1"/>
    <xf numFmtId="0" fontId="8" fillId="0" borderId="0" xfId="3" applyFill="1" applyBorder="1" applyProtection="1"/>
    <xf numFmtId="0" fontId="8" fillId="5" borderId="3" xfId="3" applyFill="1" applyBorder="1" applyProtection="1"/>
    <xf numFmtId="0" fontId="13" fillId="5" borderId="1" xfId="3" applyFont="1" applyFill="1" applyBorder="1" applyAlignment="1" applyProtection="1">
      <alignment horizontal="center" vertical="center"/>
    </xf>
    <xf numFmtId="0" fontId="13" fillId="5" borderId="1" xfId="3" applyFont="1" applyFill="1" applyBorder="1" applyAlignment="1" applyProtection="1">
      <alignment horizontal="center" vertical="center" wrapText="1"/>
    </xf>
    <xf numFmtId="0" fontId="13" fillId="5" borderId="2" xfId="3" applyFont="1" applyFill="1" applyBorder="1" applyAlignment="1" applyProtection="1">
      <alignment horizontal="center" vertical="center" wrapText="1"/>
    </xf>
    <xf numFmtId="0" fontId="8" fillId="0" borderId="1" xfId="3" applyBorder="1" applyProtection="1">
      <protection locked="0"/>
    </xf>
    <xf numFmtId="14" fontId="8" fillId="0" borderId="1" xfId="3" applyNumberFormat="1" applyBorder="1" applyProtection="1">
      <protection locked="0"/>
    </xf>
    <xf numFmtId="0" fontId="19" fillId="0" borderId="0" xfId="3" applyFont="1" applyProtection="1">
      <protection locked="0"/>
    </xf>
    <xf numFmtId="0" fontId="14" fillId="0" borderId="0" xfId="3" applyFont="1" applyBorder="1" applyProtection="1">
      <protection locked="0"/>
    </xf>
    <xf numFmtId="0" fontId="14" fillId="0" borderId="3" xfId="3" applyFont="1" applyBorder="1" applyProtection="1">
      <protection locked="0"/>
    </xf>
    <xf numFmtId="0" fontId="19" fillId="0" borderId="0" xfId="3" applyFont="1" applyAlignment="1" applyProtection="1">
      <alignment horizontal="left"/>
      <protection locked="0"/>
    </xf>
    <xf numFmtId="0" fontId="14" fillId="0" borderId="0" xfId="3" applyFont="1" applyAlignment="1" applyProtection="1">
      <alignment horizontal="left"/>
      <protection locked="0"/>
    </xf>
    <xf numFmtId="0" fontId="8" fillId="0" borderId="0" xfId="3"/>
    <xf numFmtId="0" fontId="8" fillId="0" borderId="0" xfId="3" applyBorder="1" applyProtection="1">
      <protection locked="0"/>
    </xf>
    <xf numFmtId="0" fontId="8" fillId="0" borderId="1" xfId="3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14" fillId="0" borderId="5" xfId="2" applyFont="1" applyFill="1" applyBorder="1" applyAlignment="1" applyProtection="1">
      <alignment horizontal="left" vertical="center" wrapText="1" indent="2"/>
    </xf>
    <xf numFmtId="4" fontId="14" fillId="0" borderId="4" xfId="2" applyNumberFormat="1" applyFont="1" applyFill="1" applyBorder="1" applyAlignment="1" applyProtection="1">
      <alignment horizontal="right"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6" fillId="0" borderId="2" xfId="4" applyFont="1" applyBorder="1" applyAlignment="1" applyProtection="1">
      <alignment vertical="center" wrapText="1"/>
      <protection locked="0"/>
    </xf>
    <xf numFmtId="0" fontId="14" fillId="5" borderId="0" xfId="1" applyFont="1" applyFill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7" fillId="2" borderId="0" xfId="4" applyFont="1" applyFill="1" applyProtection="1">
      <protection locked="0"/>
    </xf>
    <xf numFmtId="0" fontId="14" fillId="5" borderId="0" xfId="1" applyFont="1" applyFill="1" applyBorder="1" applyAlignment="1" applyProtection="1">
      <alignment horizontal="center" vertical="center"/>
    </xf>
    <xf numFmtId="0" fontId="19" fillId="2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 applyProtection="1">
      <alignment horizontal="left"/>
      <protection locked="0"/>
    </xf>
    <xf numFmtId="0" fontId="8" fillId="2" borderId="0" xfId="0" applyFont="1" applyFill="1"/>
    <xf numFmtId="0" fontId="0" fillId="2" borderId="3" xfId="0" applyFill="1" applyBorder="1"/>
    <xf numFmtId="0" fontId="13" fillId="5" borderId="2" xfId="3" applyFont="1" applyFill="1" applyBorder="1" applyAlignment="1" applyProtection="1">
      <alignment horizontal="center" vertical="center"/>
    </xf>
    <xf numFmtId="0" fontId="19" fillId="5" borderId="0" xfId="0" applyFont="1" applyFill="1" applyBorder="1" applyAlignment="1" applyProtection="1">
      <alignment horizontal="center"/>
      <protection locked="0"/>
    </xf>
    <xf numFmtId="0" fontId="14" fillId="5" borderId="0" xfId="0" applyFont="1" applyFill="1" applyBorder="1" applyAlignment="1" applyProtection="1">
      <alignment horizontal="center" vertical="center"/>
      <protection locked="0"/>
    </xf>
    <xf numFmtId="0" fontId="19" fillId="5" borderId="0" xfId="0" applyFont="1" applyFill="1" applyBorder="1" applyProtection="1">
      <protection locked="0"/>
    </xf>
    <xf numFmtId="0" fontId="13" fillId="5" borderId="0" xfId="0" applyFont="1" applyFill="1" applyBorder="1"/>
    <xf numFmtId="0" fontId="26" fillId="5" borderId="0" xfId="0" applyFont="1" applyFill="1" applyBorder="1" applyProtection="1"/>
    <xf numFmtId="0" fontId="26" fillId="5" borderId="0" xfId="0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9" fillId="0" borderId="1" xfId="1" applyFont="1" applyFill="1" applyBorder="1" applyAlignment="1" applyProtection="1">
      <alignment horizontal="left" vertical="center" wrapText="1"/>
    </xf>
    <xf numFmtId="0" fontId="19" fillId="6" borderId="0" xfId="1" applyFont="1" applyFill="1" applyAlignment="1" applyProtection="1">
      <alignment horizontal="center" vertical="center"/>
      <protection locked="0"/>
    </xf>
    <xf numFmtId="3" fontId="14" fillId="6" borderId="0" xfId="1" applyNumberFormat="1" applyFont="1" applyFill="1" applyAlignment="1" applyProtection="1">
      <alignment horizontal="center" vertical="center"/>
      <protection locked="0"/>
    </xf>
    <xf numFmtId="3" fontId="14" fillId="0" borderId="0" xfId="1" applyNumberFormat="1" applyFont="1" applyAlignment="1" applyProtection="1">
      <alignment horizontal="center" vertical="center"/>
      <protection locked="0"/>
    </xf>
    <xf numFmtId="0" fontId="27" fillId="6" borderId="0" xfId="0" applyFont="1" applyFill="1" applyAlignment="1" applyProtection="1">
      <alignment vertical="center"/>
      <protection locked="0"/>
    </xf>
    <xf numFmtId="0" fontId="27" fillId="0" borderId="0" xfId="0" applyFont="1" applyAlignment="1" applyProtection="1">
      <alignment vertical="center"/>
      <protection locked="0"/>
    </xf>
    <xf numFmtId="0" fontId="14" fillId="0" borderId="1" xfId="1" applyFont="1" applyFill="1" applyBorder="1" applyAlignment="1" applyProtection="1">
      <alignment horizontal="left" vertical="center" wrapText="1" indent="4"/>
    </xf>
    <xf numFmtId="0" fontId="14" fillId="0" borderId="5" xfId="0" applyFont="1" applyFill="1" applyBorder="1" applyAlignment="1" applyProtection="1">
      <alignment horizontal="left" vertical="center" indent="1"/>
    </xf>
    <xf numFmtId="0" fontId="14" fillId="5" borderId="0" xfId="1" applyFont="1" applyFill="1" applyAlignment="1" applyProtection="1">
      <alignment wrapText="1"/>
    </xf>
    <xf numFmtId="0" fontId="14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14" fillId="0" borderId="0" xfId="0" applyFont="1" applyAlignment="1" applyProtection="1">
      <alignment wrapText="1"/>
      <protection locked="0"/>
    </xf>
    <xf numFmtId="0" fontId="14" fillId="0" borderId="0" xfId="3" applyFont="1" applyAlignment="1" applyProtection="1">
      <alignment wrapText="1"/>
      <protection locked="0"/>
    </xf>
    <xf numFmtId="0" fontId="19" fillId="0" borderId="0" xfId="0" applyFont="1" applyAlignment="1" applyProtection="1">
      <alignment wrapText="1"/>
      <protection locked="0"/>
    </xf>
    <xf numFmtId="0" fontId="13" fillId="0" borderId="0" xfId="0" applyFont="1" applyAlignment="1">
      <alignment wrapText="1"/>
    </xf>
    <xf numFmtId="0" fontId="0" fillId="0" borderId="0" xfId="0" applyAlignment="1">
      <alignment wrapText="1"/>
    </xf>
    <xf numFmtId="0" fontId="14" fillId="0" borderId="0" xfId="0" applyFont="1"/>
    <xf numFmtId="0" fontId="14" fillId="0" borderId="1" xfId="0" applyFont="1" applyFill="1" applyBorder="1" applyAlignment="1" applyProtection="1">
      <alignment horizontal="left" vertical="center" wrapText="1" indent="2"/>
    </xf>
    <xf numFmtId="0" fontId="28" fillId="5" borderId="0" xfId="1" applyFont="1" applyFill="1" applyAlignment="1" applyProtection="1">
      <alignment horizontal="right" vertical="center"/>
    </xf>
    <xf numFmtId="0" fontId="8" fillId="5" borderId="0" xfId="3" applyFill="1" applyBorder="1" applyAlignment="1" applyProtection="1">
      <alignment horizontal="left"/>
      <protection locked="0"/>
    </xf>
    <xf numFmtId="0" fontId="8" fillId="5" borderId="34" xfId="3" applyFill="1" applyBorder="1" applyProtection="1"/>
    <xf numFmtId="0" fontId="8" fillId="5" borderId="1" xfId="3" applyFont="1" applyFill="1" applyBorder="1" applyAlignment="1" applyProtection="1">
      <alignment horizontal="center" vertical="center"/>
    </xf>
    <xf numFmtId="0" fontId="8" fillId="5" borderId="1" xfId="3" applyFill="1" applyBorder="1" applyAlignment="1" applyProtection="1">
      <alignment horizontal="center" vertical="center" wrapText="1"/>
    </xf>
    <xf numFmtId="0" fontId="8" fillId="5" borderId="2" xfId="3" applyFill="1" applyBorder="1" applyAlignment="1" applyProtection="1">
      <alignment horizontal="center" vertical="center" wrapText="1"/>
    </xf>
    <xf numFmtId="0" fontId="8" fillId="5" borderId="1" xfId="3" applyFont="1" applyFill="1" applyBorder="1" applyAlignment="1" applyProtection="1">
      <alignment horizontal="center" vertical="center" wrapText="1"/>
    </xf>
    <xf numFmtId="0" fontId="8" fillId="5" borderId="2" xfId="3" applyFont="1" applyFill="1" applyBorder="1" applyAlignment="1" applyProtection="1">
      <alignment horizontal="center" vertical="center" wrapText="1"/>
    </xf>
    <xf numFmtId="0" fontId="24" fillId="0" borderId="1" xfId="7" applyFont="1" applyBorder="1" applyAlignment="1" applyProtection="1">
      <alignment wrapText="1"/>
      <protection locked="0"/>
    </xf>
    <xf numFmtId="14" fontId="8" fillId="5" borderId="1" xfId="3" applyNumberFormat="1" applyFill="1" applyBorder="1" applyProtection="1"/>
    <xf numFmtId="0" fontId="8" fillId="0" borderId="1" xfId="3" applyBorder="1" applyAlignment="1" applyProtection="1">
      <alignment horizontal="left" vertical="center"/>
      <protection locked="0"/>
    </xf>
    <xf numFmtId="0" fontId="21" fillId="0" borderId="9" xfId="2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horizontal="left" vertical="center" wrapText="1" indent="1"/>
    </xf>
    <xf numFmtId="0" fontId="21" fillId="0" borderId="32" xfId="2" applyFont="1" applyFill="1" applyBorder="1" applyAlignment="1" applyProtection="1">
      <alignment horizontal="left" vertical="top" wrapText="1"/>
      <protection locked="0"/>
    </xf>
    <xf numFmtId="0" fontId="14" fillId="5" borderId="1" xfId="0" applyFont="1" applyFill="1" applyBorder="1" applyProtection="1">
      <protection locked="0"/>
    </xf>
    <xf numFmtId="0" fontId="19" fillId="2" borderId="1" xfId="1" applyFont="1" applyFill="1" applyBorder="1" applyAlignment="1" applyProtection="1">
      <alignment vertical="center" wrapText="1"/>
    </xf>
    <xf numFmtId="0" fontId="19" fillId="0" borderId="5" xfId="1" applyFont="1" applyFill="1" applyBorder="1" applyAlignment="1" applyProtection="1">
      <alignment horizontal="left" vertical="center" wrapText="1"/>
    </xf>
    <xf numFmtId="0" fontId="19" fillId="2" borderId="4" xfId="0" applyFont="1" applyFill="1" applyBorder="1" applyProtection="1"/>
    <xf numFmtId="3" fontId="14" fillId="5" borderId="35" xfId="1" applyNumberFormat="1" applyFont="1" applyFill="1" applyBorder="1" applyAlignment="1" applyProtection="1">
      <alignment horizontal="right" vertical="center" wrapText="1"/>
    </xf>
    <xf numFmtId="0" fontId="19" fillId="5" borderId="2" xfId="0" applyFont="1" applyFill="1" applyBorder="1" applyProtection="1"/>
    <xf numFmtId="3" fontId="14" fillId="5" borderId="33" xfId="1" applyNumberFormat="1" applyFont="1" applyFill="1" applyBorder="1" applyAlignment="1" applyProtection="1">
      <alignment horizontal="right" vertical="center" wrapText="1"/>
    </xf>
    <xf numFmtId="0" fontId="16" fillId="5" borderId="0" xfId="5" applyFont="1" applyFill="1" applyBorder="1" applyAlignment="1" applyProtection="1">
      <alignment horizontal="right"/>
    </xf>
    <xf numFmtId="0" fontId="23" fillId="0" borderId="1" xfId="2" applyFont="1" applyFill="1" applyBorder="1" applyAlignment="1" applyProtection="1">
      <alignment horizontal="left" vertical="top" wrapText="1"/>
      <protection locked="0"/>
    </xf>
    <xf numFmtId="0" fontId="14" fillId="5" borderId="3" xfId="0" applyFont="1" applyFill="1" applyBorder="1" applyProtection="1">
      <protection locked="0"/>
    </xf>
    <xf numFmtId="0" fontId="0" fillId="5" borderId="3" xfId="0" applyFill="1" applyBorder="1"/>
    <xf numFmtId="0" fontId="14" fillId="5" borderId="0" xfId="0" applyFont="1" applyFill="1"/>
    <xf numFmtId="0" fontId="14" fillId="5" borderId="0" xfId="0" applyFont="1" applyFill="1" applyBorder="1"/>
    <xf numFmtId="0" fontId="14" fillId="0" borderId="3" xfId="0" applyFont="1" applyBorder="1"/>
    <xf numFmtId="0" fontId="14" fillId="0" borderId="0" xfId="0" applyFont="1" applyBorder="1"/>
    <xf numFmtId="0" fontId="19" fillId="0" borderId="0" xfId="0" applyFont="1"/>
    <xf numFmtId="0" fontId="18" fillId="5" borderId="0" xfId="5" applyFont="1" applyFill="1" applyProtection="1"/>
    <xf numFmtId="0" fontId="16" fillId="5" borderId="0" xfId="5" applyFont="1" applyFill="1" applyBorder="1" applyAlignment="1" applyProtection="1"/>
    <xf numFmtId="0" fontId="18" fillId="5" borderId="13" xfId="5" applyFont="1" applyFill="1" applyBorder="1" applyAlignment="1" applyProtection="1">
      <alignment horizontal="center" vertical="top" wrapText="1"/>
    </xf>
    <xf numFmtId="0" fontId="18" fillId="5" borderId="14" xfId="5" applyFont="1" applyFill="1" applyBorder="1" applyAlignment="1" applyProtection="1">
      <alignment horizontal="center" vertical="top" wrapText="1"/>
    </xf>
    <xf numFmtId="0" fontId="18" fillId="5" borderId="15" xfId="5" applyFont="1" applyFill="1" applyBorder="1" applyAlignment="1" applyProtection="1">
      <alignment horizontal="center" vertical="top" wrapText="1"/>
    </xf>
    <xf numFmtId="0" fontId="18" fillId="3" borderId="13" xfId="5" applyFont="1" applyFill="1" applyBorder="1" applyAlignment="1" applyProtection="1">
      <alignment horizontal="center" vertical="top" wrapText="1"/>
    </xf>
    <xf numFmtId="0" fontId="18" fillId="3" borderId="14" xfId="5" applyFont="1" applyFill="1" applyBorder="1" applyAlignment="1" applyProtection="1">
      <alignment horizontal="center" vertical="top" wrapText="1"/>
    </xf>
    <xf numFmtId="49" fontId="18" fillId="3" borderId="14" xfId="5" applyNumberFormat="1" applyFont="1" applyFill="1" applyBorder="1" applyAlignment="1" applyProtection="1">
      <alignment horizontal="center" vertical="top" wrapText="1"/>
    </xf>
    <xf numFmtId="0" fontId="18" fillId="3" borderId="17" xfId="5" applyFont="1" applyFill="1" applyBorder="1" applyAlignment="1" applyProtection="1">
      <alignment horizontal="center" vertical="top" wrapText="1"/>
    </xf>
    <xf numFmtId="0" fontId="18" fillId="3" borderId="16" xfId="5" applyFont="1" applyFill="1" applyBorder="1" applyAlignment="1" applyProtection="1">
      <alignment horizontal="center" vertical="top" wrapText="1"/>
    </xf>
    <xf numFmtId="0" fontId="18" fillId="4" borderId="13" xfId="5" applyFont="1" applyFill="1" applyBorder="1" applyAlignment="1" applyProtection="1">
      <alignment horizontal="center" vertical="top" wrapText="1"/>
    </xf>
    <xf numFmtId="0" fontId="18" fillId="4" borderId="14" xfId="5" applyFont="1" applyFill="1" applyBorder="1" applyAlignment="1" applyProtection="1">
      <alignment horizontal="center" vertical="top" wrapText="1"/>
    </xf>
    <xf numFmtId="0" fontId="18" fillId="5" borderId="16" xfId="5" applyFont="1" applyFill="1" applyBorder="1" applyAlignment="1" applyProtection="1">
      <alignment horizontal="center" vertical="top" wrapText="1"/>
    </xf>
    <xf numFmtId="0" fontId="18" fillId="0" borderId="0" xfId="5" applyFont="1" applyAlignment="1" applyProtection="1">
      <alignment horizontal="center" vertical="top" wrapText="1"/>
      <protection locked="0"/>
    </xf>
    <xf numFmtId="0" fontId="18" fillId="5" borderId="13" xfId="5" applyFont="1" applyFill="1" applyBorder="1" applyAlignment="1" applyProtection="1">
      <alignment horizontal="center" vertical="center"/>
    </xf>
    <xf numFmtId="0" fontId="18" fillId="5" borderId="14" xfId="5" applyFont="1" applyFill="1" applyBorder="1" applyAlignment="1" applyProtection="1">
      <alignment horizontal="center"/>
    </xf>
    <xf numFmtId="0" fontId="18" fillId="5" borderId="15" xfId="5" applyFont="1" applyFill="1" applyBorder="1" applyAlignment="1" applyProtection="1">
      <alignment horizontal="center"/>
    </xf>
    <xf numFmtId="0" fontId="18" fillId="5" borderId="13" xfId="5" applyFont="1" applyFill="1" applyBorder="1" applyAlignment="1" applyProtection="1">
      <alignment horizontal="center"/>
    </xf>
    <xf numFmtId="0" fontId="18" fillId="5" borderId="14" xfId="5" applyNumberFormat="1" applyFont="1" applyFill="1" applyBorder="1" applyAlignment="1" applyProtection="1">
      <alignment horizontal="center"/>
    </xf>
    <xf numFmtId="0" fontId="18" fillId="5" borderId="17" xfId="5" applyFont="1" applyFill="1" applyBorder="1" applyAlignment="1" applyProtection="1">
      <alignment horizontal="center"/>
    </xf>
    <xf numFmtId="0" fontId="18" fillId="5" borderId="16" xfId="5" applyFont="1" applyFill="1" applyBorder="1" applyAlignment="1" applyProtection="1">
      <alignment horizontal="center"/>
    </xf>
    <xf numFmtId="0" fontId="16" fillId="0" borderId="0" xfId="5" applyFont="1" applyAlignment="1" applyProtection="1">
      <alignment horizontal="center"/>
      <protection locked="0"/>
    </xf>
    <xf numFmtId="0" fontId="16" fillId="0" borderId="18" xfId="5" applyFont="1" applyBorder="1" applyAlignment="1" applyProtection="1">
      <alignment horizontal="center"/>
      <protection locked="0"/>
    </xf>
    <xf numFmtId="14" fontId="16" fillId="0" borderId="2" xfId="5" applyNumberFormat="1" applyFont="1" applyBorder="1" applyAlignment="1" applyProtection="1">
      <alignment wrapText="1"/>
      <protection locked="0"/>
    </xf>
    <xf numFmtId="0" fontId="16" fillId="0" borderId="2" xfId="5" applyFont="1" applyBorder="1" applyAlignment="1" applyProtection="1">
      <alignment wrapText="1"/>
      <protection locked="0"/>
    </xf>
    <xf numFmtId="49" fontId="16" fillId="0" borderId="36" xfId="0" applyNumberFormat="1" applyFont="1" applyBorder="1" applyAlignment="1">
      <alignment horizontal="left" wrapText="1"/>
    </xf>
    <xf numFmtId="0" fontId="16" fillId="4" borderId="18" xfId="5" applyFont="1" applyFill="1" applyBorder="1" applyAlignment="1" applyProtection="1">
      <alignment wrapText="1"/>
      <protection locked="0"/>
    </xf>
    <xf numFmtId="0" fontId="16" fillId="4" borderId="2" xfId="5" applyFont="1" applyFill="1" applyBorder="1" applyAlignment="1" applyProtection="1">
      <alignment wrapText="1"/>
      <protection locked="0"/>
    </xf>
    <xf numFmtId="0" fontId="16" fillId="4" borderId="2" xfId="5" applyFont="1" applyFill="1" applyBorder="1" applyProtection="1">
      <protection locked="0"/>
    </xf>
    <xf numFmtId="0" fontId="16" fillId="0" borderId="19" xfId="5" applyFont="1" applyBorder="1" applyAlignment="1" applyProtection="1">
      <alignment wrapText="1"/>
      <protection locked="0"/>
    </xf>
    <xf numFmtId="0" fontId="16" fillId="0" borderId="20" xfId="5" applyFont="1" applyBorder="1" applyAlignment="1" applyProtection="1">
      <alignment horizontal="center"/>
      <protection locked="0"/>
    </xf>
    <xf numFmtId="49" fontId="16" fillId="0" borderId="1" xfId="5" applyNumberFormat="1" applyFont="1" applyBorder="1" applyProtection="1">
      <protection locked="0"/>
    </xf>
    <xf numFmtId="0" fontId="16" fillId="4" borderId="20" xfId="5" applyFont="1" applyFill="1" applyBorder="1" applyAlignment="1" applyProtection="1">
      <alignment wrapText="1"/>
      <protection locked="0"/>
    </xf>
    <xf numFmtId="0" fontId="16" fillId="4" borderId="1" xfId="5" applyFont="1" applyFill="1" applyBorder="1" applyAlignment="1" applyProtection="1">
      <alignment wrapText="1"/>
      <protection locked="0"/>
    </xf>
    <xf numFmtId="0" fontId="16" fillId="4" borderId="1" xfId="5" applyFont="1" applyFill="1" applyBorder="1" applyProtection="1">
      <protection locked="0"/>
    </xf>
    <xf numFmtId="0" fontId="16" fillId="0" borderId="21" xfId="5" applyFont="1" applyBorder="1" applyAlignment="1" applyProtection="1">
      <alignment wrapText="1"/>
      <protection locked="0"/>
    </xf>
    <xf numFmtId="0" fontId="16" fillId="0" borderId="5" xfId="5" applyFont="1" applyBorder="1" applyProtection="1">
      <protection locked="0"/>
    </xf>
    <xf numFmtId="0" fontId="16" fillId="0" borderId="20" xfId="5" applyFont="1" applyBorder="1" applyAlignment="1" applyProtection="1">
      <alignment wrapText="1"/>
      <protection locked="0"/>
    </xf>
    <xf numFmtId="0" fontId="16" fillId="0" borderId="1" xfId="5" applyFont="1" applyBorder="1" applyAlignment="1" applyProtection="1">
      <alignment wrapText="1"/>
      <protection locked="0"/>
    </xf>
    <xf numFmtId="0" fontId="16" fillId="0" borderId="22" xfId="5" applyFont="1" applyBorder="1" applyAlignment="1" applyProtection="1">
      <alignment horizontal="center"/>
      <protection locked="0"/>
    </xf>
    <xf numFmtId="14" fontId="16" fillId="0" borderId="23" xfId="5" applyNumberFormat="1" applyFont="1" applyBorder="1" applyAlignment="1" applyProtection="1">
      <alignment wrapText="1"/>
      <protection locked="0"/>
    </xf>
    <xf numFmtId="0" fontId="16" fillId="0" borderId="23" xfId="5" applyFont="1" applyBorder="1" applyAlignment="1" applyProtection="1">
      <alignment wrapText="1"/>
      <protection locked="0"/>
    </xf>
    <xf numFmtId="0" fontId="16" fillId="0" borderId="24" xfId="5" applyFont="1" applyBorder="1" applyProtection="1">
      <protection locked="0"/>
    </xf>
    <xf numFmtId="0" fontId="16" fillId="0" borderId="22" xfId="5" applyFont="1" applyBorder="1" applyAlignment="1" applyProtection="1">
      <alignment wrapText="1"/>
      <protection locked="0"/>
    </xf>
    <xf numFmtId="49" fontId="16" fillId="0" borderId="23" xfId="5" applyNumberFormat="1" applyFont="1" applyBorder="1" applyProtection="1">
      <protection locked="0"/>
    </xf>
    <xf numFmtId="0" fontId="16" fillId="4" borderId="22" xfId="5" applyFont="1" applyFill="1" applyBorder="1" applyAlignment="1" applyProtection="1">
      <alignment wrapText="1"/>
      <protection locked="0"/>
    </xf>
    <xf numFmtId="0" fontId="16" fillId="4" borderId="23" xfId="5" applyFont="1" applyFill="1" applyBorder="1" applyAlignment="1" applyProtection="1">
      <alignment wrapText="1"/>
      <protection locked="0"/>
    </xf>
    <xf numFmtId="0" fontId="16" fillId="4" borderId="23" xfId="5" applyFont="1" applyFill="1" applyBorder="1" applyProtection="1">
      <protection locked="0"/>
    </xf>
    <xf numFmtId="0" fontId="16" fillId="0" borderId="25" xfId="5" applyFont="1" applyBorder="1" applyAlignment="1" applyProtection="1">
      <alignment wrapText="1"/>
      <protection locked="0"/>
    </xf>
    <xf numFmtId="49" fontId="14" fillId="0" borderId="1" xfId="1" applyNumberFormat="1" applyFont="1" applyFill="1" applyBorder="1" applyAlignment="1" applyProtection="1">
      <alignment horizontal="center" vertical="center" wrapText="1"/>
    </xf>
    <xf numFmtId="0" fontId="14" fillId="0" borderId="1" xfId="1" applyFont="1" applyFill="1" applyBorder="1" applyAlignment="1" applyProtection="1">
      <alignment horizontal="left" vertical="top" wrapText="1"/>
    </xf>
    <xf numFmtId="4" fontId="14" fillId="0" borderId="1" xfId="1" applyNumberFormat="1" applyFont="1" applyFill="1" applyBorder="1" applyAlignment="1" applyProtection="1">
      <alignment horizontal="center" vertical="center" wrapText="1"/>
    </xf>
    <xf numFmtId="4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1" xfId="1" applyFont="1" applyFill="1" applyBorder="1" applyAlignment="1" applyProtection="1">
      <alignment horizontal="center" vertical="center" wrapText="1"/>
    </xf>
    <xf numFmtId="49" fontId="14" fillId="0" borderId="0" xfId="0" applyNumberFormat="1" applyFont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vertical="top" wrapText="1"/>
    </xf>
    <xf numFmtId="4" fontId="14" fillId="0" borderId="1" xfId="0" applyNumberFormat="1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horizontal="center" vertical="center" wrapText="1"/>
    </xf>
    <xf numFmtId="0" fontId="14" fillId="0" borderId="1" xfId="1" applyFont="1" applyFill="1" applyBorder="1" applyAlignment="1" applyProtection="1">
      <alignment horizontal="left" vertical="center" wrapText="1"/>
    </xf>
    <xf numFmtId="0" fontId="14" fillId="0" borderId="1" xfId="1" applyFont="1" applyFill="1" applyBorder="1" applyAlignment="1" applyProtection="1">
      <alignment vertical="center" wrapText="1"/>
    </xf>
    <xf numFmtId="3" fontId="14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21" fillId="0" borderId="1" xfId="2" applyFont="1" applyFill="1" applyBorder="1" applyAlignment="1" applyProtection="1">
      <alignment horizontal="center" vertical="top" wrapText="1"/>
      <protection locked="0"/>
    </xf>
    <xf numFmtId="0" fontId="24" fillId="0" borderId="1" xfId="5" applyFont="1" applyBorder="1" applyAlignment="1" applyProtection="1">
      <alignment wrapText="1"/>
      <protection locked="0"/>
    </xf>
    <xf numFmtId="1" fontId="21" fillId="0" borderId="1" xfId="2" applyNumberFormat="1" applyFont="1" applyFill="1" applyBorder="1" applyAlignment="1" applyProtection="1">
      <alignment horizontal="left" vertical="top" wrapText="1"/>
      <protection locked="0"/>
    </xf>
    <xf numFmtId="14" fontId="24" fillId="0" borderId="1" xfId="5" applyNumberFormat="1" applyFont="1" applyBorder="1" applyAlignment="1" applyProtection="1">
      <alignment wrapText="1"/>
      <protection locked="0"/>
    </xf>
    <xf numFmtId="0" fontId="22" fillId="0" borderId="1" xfId="2" applyFont="1" applyFill="1" applyBorder="1" applyAlignment="1" applyProtection="1">
      <alignment horizontal="right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0" fontId="24" fillId="0" borderId="2" xfId="8" applyFont="1" applyFill="1" applyBorder="1" applyAlignment="1" applyProtection="1">
      <alignment wrapText="1"/>
      <protection locked="0"/>
    </xf>
    <xf numFmtId="14" fontId="24" fillId="0" borderId="2" xfId="8" applyNumberFormat="1" applyFont="1" applyFill="1" applyBorder="1" applyAlignment="1" applyProtection="1">
      <alignment wrapText="1"/>
      <protection locked="0"/>
    </xf>
    <xf numFmtId="0" fontId="24" fillId="0" borderId="1" xfId="8" applyFont="1" applyBorder="1" applyAlignment="1" applyProtection="1">
      <alignment wrapText="1"/>
      <protection locked="0"/>
    </xf>
    <xf numFmtId="1" fontId="21" fillId="0" borderId="26" xfId="2" applyNumberFormat="1" applyFont="1" applyFill="1" applyBorder="1" applyAlignment="1" applyProtection="1">
      <alignment horizontal="left" vertical="top" wrapText="1"/>
      <protection locked="0"/>
    </xf>
    <xf numFmtId="14" fontId="24" fillId="0" borderId="2" xfId="8" applyNumberFormat="1" applyFont="1" applyBorder="1" applyAlignment="1" applyProtection="1">
      <alignment wrapText="1"/>
      <protection locked="0"/>
    </xf>
    <xf numFmtId="0" fontId="21" fillId="0" borderId="6" xfId="2" applyFont="1" applyFill="1" applyBorder="1" applyAlignment="1" applyProtection="1">
      <alignment horizontal="center" vertical="center" wrapText="1"/>
      <protection locked="0"/>
    </xf>
    <xf numFmtId="1" fontId="21" fillId="0" borderId="6" xfId="2" applyNumberFormat="1" applyFont="1" applyFill="1" applyBorder="1" applyAlignment="1" applyProtection="1">
      <alignment horizontal="center" vertical="center" wrapText="1"/>
      <protection locked="0"/>
    </xf>
    <xf numFmtId="0" fontId="16" fillId="5" borderId="1" xfId="9" applyFont="1" applyFill="1" applyBorder="1" applyAlignment="1" applyProtection="1">
      <alignment vertical="center" wrapText="1"/>
    </xf>
    <xf numFmtId="0" fontId="16" fillId="0" borderId="1" xfId="9" applyFont="1" applyBorder="1" applyAlignment="1" applyProtection="1">
      <alignment vertical="center" wrapText="1"/>
      <protection locked="0"/>
    </xf>
    <xf numFmtId="0" fontId="16" fillId="0" borderId="1" xfId="9" applyFont="1" applyFill="1" applyBorder="1" applyAlignment="1" applyProtection="1">
      <alignment vertical="center" wrapText="1"/>
      <protection locked="0"/>
    </xf>
    <xf numFmtId="0" fontId="16" fillId="0" borderId="1" xfId="9" applyFont="1" applyFill="1" applyBorder="1" applyAlignment="1" applyProtection="1">
      <alignment vertical="center" wrapText="1"/>
    </xf>
    <xf numFmtId="3" fontId="19" fillId="0" borderId="1" xfId="1" applyNumberFormat="1" applyFont="1" applyFill="1" applyBorder="1" applyAlignment="1" applyProtection="1">
      <alignment horizontal="right" vertical="center"/>
    </xf>
    <xf numFmtId="0" fontId="16" fillId="0" borderId="1" xfId="9" applyFont="1" applyBorder="1" applyAlignment="1" applyProtection="1">
      <alignment horizontal="center" vertical="center" wrapText="1"/>
      <protection locked="0"/>
    </xf>
    <xf numFmtId="0" fontId="16" fillId="0" borderId="1" xfId="9" applyFont="1" applyFill="1" applyBorder="1" applyAlignment="1" applyProtection="1">
      <alignment horizontal="center" vertical="center" wrapText="1"/>
      <protection locked="0"/>
    </xf>
    <xf numFmtId="49" fontId="16" fillId="0" borderId="1" xfId="9" applyNumberFormat="1" applyFont="1" applyFill="1" applyBorder="1" applyAlignment="1" applyProtection="1">
      <alignment horizontal="left" vertical="center" wrapText="1"/>
      <protection locked="0"/>
    </xf>
    <xf numFmtId="0" fontId="16" fillId="0" borderId="2" xfId="9" applyFont="1" applyBorder="1" applyAlignment="1" applyProtection="1">
      <alignment vertical="center" wrapText="1"/>
      <protection locked="0"/>
    </xf>
    <xf numFmtId="0" fontId="16" fillId="0" borderId="1" xfId="9" applyFont="1" applyBorder="1" applyAlignment="1" applyProtection="1">
      <alignment horizontal="left" vertical="center" wrapText="1"/>
      <protection locked="0"/>
    </xf>
    <xf numFmtId="4" fontId="29" fillId="0" borderId="1" xfId="0" applyNumberFormat="1" applyFont="1" applyBorder="1" applyAlignment="1">
      <alignment wrapText="1"/>
    </xf>
    <xf numFmtId="49" fontId="16" fillId="0" borderId="1" xfId="9" applyNumberFormat="1" applyFont="1" applyBorder="1" applyAlignment="1" applyProtection="1">
      <alignment horizontal="center" vertical="center" wrapText="1"/>
      <protection locked="0"/>
    </xf>
    <xf numFmtId="4" fontId="8" fillId="0" borderId="1" xfId="0" applyNumberFormat="1" applyFont="1" applyBorder="1" applyAlignment="1">
      <alignment horizontal="center" wrapText="1"/>
    </xf>
    <xf numFmtId="0" fontId="16" fillId="0" borderId="2" xfId="9" applyFont="1" applyBorder="1" applyAlignment="1" applyProtection="1">
      <alignment horizontal="center" vertical="center" wrapText="1"/>
      <protection locked="0"/>
    </xf>
    <xf numFmtId="4" fontId="8" fillId="0" borderId="1" xfId="0" applyNumberFormat="1" applyFont="1" applyBorder="1" applyAlignment="1">
      <alignment horizontal="center" vertical="center" wrapText="1"/>
    </xf>
    <xf numFmtId="0" fontId="14" fillId="2" borderId="1" xfId="0" applyFont="1" applyFill="1" applyBorder="1" applyProtection="1">
      <protection locked="0"/>
    </xf>
    <xf numFmtId="1" fontId="21" fillId="0" borderId="1" xfId="2" applyNumberFormat="1" applyFont="1" applyFill="1" applyBorder="1" applyAlignment="1" applyProtection="1">
      <alignment horizontal="center" vertical="top" wrapText="1"/>
      <protection locked="0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4" fontId="21" fillId="0" borderId="1" xfId="2" applyNumberFormat="1" applyFont="1" applyFill="1" applyBorder="1" applyAlignment="1" applyProtection="1">
      <alignment horizontal="right" vertical="center" wrapText="1"/>
      <protection locked="0"/>
    </xf>
    <xf numFmtId="14" fontId="8" fillId="0" borderId="1" xfId="3" applyNumberFormat="1" applyFill="1" applyBorder="1" applyAlignment="1" applyProtection="1">
      <alignment horizontal="center"/>
      <protection locked="0"/>
    </xf>
    <xf numFmtId="14" fontId="8" fillId="0" borderId="1" xfId="3" applyNumberFormat="1" applyBorder="1" applyAlignment="1" applyProtection="1">
      <alignment horizontal="center"/>
      <protection locked="0"/>
    </xf>
    <xf numFmtId="0" fontId="21" fillId="0" borderId="1" xfId="2" applyFont="1" applyFill="1" applyBorder="1" applyAlignment="1" applyProtection="1">
      <alignment horizontal="right" vertical="center" wrapText="1"/>
      <protection locked="0"/>
    </xf>
    <xf numFmtId="1" fontId="21" fillId="0" borderId="1" xfId="2" applyNumberFormat="1" applyFont="1" applyFill="1" applyBorder="1" applyAlignment="1" applyProtection="1">
      <alignment horizontal="left" vertical="center" wrapText="1"/>
      <protection locked="0"/>
    </xf>
    <xf numFmtId="1" fontId="21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21" fillId="0" borderId="6" xfId="2" applyFont="1" applyFill="1" applyBorder="1" applyAlignment="1" applyProtection="1">
      <alignment horizontal="right" vertical="center" wrapText="1"/>
      <protection locked="0"/>
    </xf>
    <xf numFmtId="0" fontId="21" fillId="0" borderId="37" xfId="2" applyFont="1" applyFill="1" applyBorder="1" applyAlignment="1" applyProtection="1">
      <alignment horizontal="right" vertical="center" wrapText="1"/>
      <protection locked="0"/>
    </xf>
    <xf numFmtId="0" fontId="21" fillId="0" borderId="7" xfId="2" applyFont="1" applyFill="1" applyBorder="1" applyAlignment="1" applyProtection="1">
      <alignment horizontal="right" vertical="center" wrapText="1"/>
      <protection locked="0"/>
    </xf>
    <xf numFmtId="0" fontId="21" fillId="0" borderId="32" xfId="2" applyFont="1" applyFill="1" applyBorder="1" applyAlignment="1" applyProtection="1">
      <alignment horizontal="right" vertical="center" wrapText="1"/>
      <protection locked="0"/>
    </xf>
    <xf numFmtId="4" fontId="21" fillId="0" borderId="26" xfId="2" applyNumberFormat="1" applyFont="1" applyFill="1" applyBorder="1" applyAlignment="1" applyProtection="1">
      <alignment horizontal="right" vertical="center" wrapText="1"/>
      <protection locked="0"/>
    </xf>
    <xf numFmtId="0" fontId="23" fillId="0" borderId="1" xfId="2" applyFont="1" applyFill="1" applyBorder="1" applyAlignment="1" applyProtection="1">
      <alignment horizontal="right" vertical="center" wrapText="1"/>
      <protection locked="0"/>
    </xf>
    <xf numFmtId="0" fontId="2" fillId="0" borderId="0" xfId="10"/>
    <xf numFmtId="4" fontId="21" fillId="0" borderId="6" xfId="2" applyNumberFormat="1" applyFont="1" applyFill="1" applyBorder="1" applyAlignment="1" applyProtection="1">
      <alignment horizontal="left" vertical="top" wrapText="1"/>
      <protection locked="0"/>
    </xf>
    <xf numFmtId="2" fontId="21" fillId="5" borderId="6" xfId="2" applyNumberFormat="1" applyFont="1" applyFill="1" applyBorder="1" applyAlignment="1" applyProtection="1">
      <alignment horizontal="right" vertical="top" wrapText="1"/>
      <protection locked="0"/>
    </xf>
    <xf numFmtId="2" fontId="22" fillId="5" borderId="6" xfId="2" applyNumberFormat="1" applyFont="1" applyFill="1" applyBorder="1" applyAlignment="1" applyProtection="1">
      <alignment horizontal="right" vertical="top" wrapText="1"/>
      <protection locked="0"/>
    </xf>
    <xf numFmtId="14" fontId="24" fillId="0" borderId="2" xfId="8" applyNumberFormat="1" applyFont="1" applyBorder="1" applyAlignment="1" applyProtection="1">
      <alignment horizontal="right" wrapText="1"/>
      <protection locked="0"/>
    </xf>
    <xf numFmtId="1" fontId="21" fillId="0" borderId="7" xfId="2" applyNumberFormat="1" applyFont="1" applyFill="1" applyBorder="1" applyAlignment="1" applyProtection="1">
      <alignment horizontal="center" vertical="top" wrapText="1"/>
      <protection locked="0"/>
    </xf>
    <xf numFmtId="4" fontId="19" fillId="5" borderId="1" xfId="1" applyNumberFormat="1" applyFont="1" applyFill="1" applyBorder="1" applyAlignment="1" applyProtection="1">
      <alignment horizontal="center" vertical="center"/>
    </xf>
    <xf numFmtId="4" fontId="14" fillId="5" borderId="1" xfId="1" applyNumberFormat="1" applyFont="1" applyFill="1" applyBorder="1" applyAlignment="1" applyProtection="1">
      <alignment horizontal="center" vertical="center" wrapText="1"/>
    </xf>
    <xf numFmtId="4" fontId="19" fillId="5" borderId="1" xfId="1" applyNumberFormat="1" applyFont="1" applyFill="1" applyBorder="1" applyAlignment="1" applyProtection="1">
      <alignment horizontal="center" vertical="center" wrapText="1"/>
    </xf>
    <xf numFmtId="4" fontId="19" fillId="2" borderId="1" xfId="1" applyNumberFormat="1" applyFont="1" applyFill="1" applyBorder="1" applyAlignment="1" applyProtection="1">
      <alignment horizontal="center" vertical="center"/>
      <protection locked="0"/>
    </xf>
    <xf numFmtId="4" fontId="14" fillId="0" borderId="1" xfId="2" applyNumberFormat="1" applyFont="1" applyFill="1" applyBorder="1" applyAlignment="1" applyProtection="1">
      <alignment horizontal="center" vertical="top"/>
      <protection locked="0"/>
    </xf>
    <xf numFmtId="4" fontId="14" fillId="0" borderId="1" xfId="2" applyNumberFormat="1" applyFont="1" applyFill="1" applyBorder="1" applyAlignment="1" applyProtection="1">
      <alignment horizontal="center" vertical="center"/>
      <protection locked="0"/>
    </xf>
    <xf numFmtId="4" fontId="19" fillId="5" borderId="1" xfId="0" applyNumberFormat="1" applyFont="1" applyFill="1" applyBorder="1" applyAlignment="1" applyProtection="1">
      <alignment horizontal="center"/>
    </xf>
    <xf numFmtId="4" fontId="14" fillId="5" borderId="1" xfId="0" applyNumberFormat="1" applyFont="1" applyFill="1" applyBorder="1" applyAlignment="1" applyProtection="1">
      <alignment horizontal="center"/>
    </xf>
    <xf numFmtId="4" fontId="14" fillId="5" borderId="33" xfId="0" applyNumberFormat="1" applyFont="1" applyFill="1" applyBorder="1" applyAlignment="1" applyProtection="1">
      <alignment horizontal="center"/>
    </xf>
    <xf numFmtId="4" fontId="14" fillId="0" borderId="4" xfId="0" applyNumberFormat="1" applyFont="1" applyBorder="1" applyAlignment="1" applyProtection="1">
      <alignment horizontal="center"/>
      <protection locked="0"/>
    </xf>
    <xf numFmtId="4" fontId="14" fillId="5" borderId="2" xfId="0" applyNumberFormat="1" applyFont="1" applyFill="1" applyBorder="1" applyAlignment="1" applyProtection="1">
      <alignment horizontal="center"/>
    </xf>
    <xf numFmtId="4" fontId="14" fillId="0" borderId="1" xfId="0" applyNumberFormat="1" applyFont="1" applyBorder="1" applyAlignment="1" applyProtection="1">
      <alignment horizontal="center"/>
      <protection locked="0"/>
    </xf>
    <xf numFmtId="4" fontId="14" fillId="0" borderId="1" xfId="0" applyNumberFormat="1" applyFont="1" applyFill="1" applyBorder="1" applyAlignment="1" applyProtection="1">
      <alignment horizontal="center"/>
    </xf>
    <xf numFmtId="4" fontId="19" fillId="5" borderId="1" xfId="0" applyNumberFormat="1" applyFont="1" applyFill="1" applyBorder="1" applyAlignment="1" applyProtection="1">
      <alignment horizontal="right" vertical="center" wrapText="1"/>
    </xf>
    <xf numFmtId="4" fontId="19" fillId="5" borderId="1" xfId="0" applyNumberFormat="1" applyFont="1" applyFill="1" applyBorder="1" applyProtection="1"/>
    <xf numFmtId="4" fontId="19" fillId="5" borderId="1" xfId="1" applyNumberFormat="1" applyFont="1" applyFill="1" applyBorder="1" applyAlignment="1" applyProtection="1">
      <alignment horizontal="right" vertical="center"/>
    </xf>
    <xf numFmtId="4" fontId="19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19" fillId="2" borderId="1" xfId="1" applyNumberFormat="1" applyFont="1" applyFill="1" applyBorder="1" applyAlignment="1" applyProtection="1">
      <alignment horizontal="right" vertical="center"/>
      <protection locked="0"/>
    </xf>
    <xf numFmtId="4" fontId="23" fillId="0" borderId="1" xfId="2" applyNumberFormat="1" applyFont="1" applyFill="1" applyBorder="1" applyAlignment="1" applyProtection="1">
      <alignment horizontal="right" vertical="center" wrapText="1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1" fontId="30" fillId="0" borderId="1" xfId="2" applyNumberFormat="1" applyFont="1" applyFill="1" applyBorder="1" applyAlignment="1" applyProtection="1">
      <alignment horizontal="left" vertical="top" wrapText="1"/>
      <protection locked="0"/>
    </xf>
    <xf numFmtId="1" fontId="23" fillId="0" borderId="1" xfId="2" applyNumberFormat="1" applyFont="1" applyFill="1" applyBorder="1" applyAlignment="1" applyProtection="1">
      <alignment horizontal="center" vertical="top" wrapText="1"/>
      <protection locked="0"/>
    </xf>
    <xf numFmtId="49" fontId="47" fillId="0" borderId="36" xfId="0" applyNumberFormat="1" applyFont="1" applyBorder="1" applyAlignment="1">
      <alignment horizontal="left" wrapText="1"/>
    </xf>
    <xf numFmtId="0" fontId="14" fillId="0" borderId="1" xfId="0" applyFont="1" applyFill="1" applyBorder="1" applyProtection="1">
      <protection locked="0"/>
    </xf>
    <xf numFmtId="0" fontId="19" fillId="0" borderId="1" xfId="1" applyFont="1" applyFill="1" applyBorder="1" applyAlignment="1" applyProtection="1">
      <alignment horizontal="center" vertical="center" wrapText="1"/>
    </xf>
    <xf numFmtId="3" fontId="14" fillId="6" borderId="1" xfId="1" applyNumberFormat="1" applyFont="1" applyFill="1" applyBorder="1" applyAlignment="1" applyProtection="1">
      <alignment horizontal="center" vertical="center" wrapText="1"/>
    </xf>
    <xf numFmtId="49" fontId="19" fillId="6" borderId="1" xfId="1" applyNumberFormat="1" applyFont="1" applyFill="1" applyBorder="1" applyAlignment="1" applyProtection="1">
      <alignment horizontal="center" vertical="center" wrapText="1"/>
    </xf>
    <xf numFmtId="49" fontId="14" fillId="5" borderId="0" xfId="1" applyNumberFormat="1" applyFont="1" applyFill="1" applyAlignment="1" applyProtection="1">
      <alignment horizontal="center" vertical="center"/>
    </xf>
    <xf numFmtId="49" fontId="16" fillId="0" borderId="36" xfId="51" applyNumberFormat="1" applyFont="1" applyBorder="1" applyAlignment="1">
      <alignment horizontal="left" wrapText="1"/>
    </xf>
    <xf numFmtId="49" fontId="16" fillId="0" borderId="36" xfId="51" applyNumberFormat="1" applyFont="1" applyBorder="1" applyAlignment="1">
      <alignment horizontal="left" wrapText="1"/>
    </xf>
    <xf numFmtId="49" fontId="16" fillId="0" borderId="36" xfId="51" applyNumberFormat="1" applyFont="1" applyBorder="1" applyAlignment="1">
      <alignment horizontal="left" wrapText="1"/>
    </xf>
    <xf numFmtId="0" fontId="14" fillId="0" borderId="1" xfId="0" applyFont="1" applyBorder="1"/>
    <xf numFmtId="0" fontId="19" fillId="2" borderId="0" xfId="0" applyFont="1" applyFill="1"/>
    <xf numFmtId="0" fontId="14" fillId="2" borderId="0" xfId="0" applyFont="1" applyFill="1"/>
    <xf numFmtId="49" fontId="14" fillId="5" borderId="0" xfId="0" applyNumberFormat="1" applyFont="1" applyFill="1" applyBorder="1" applyAlignment="1" applyProtection="1">
      <alignment horizontal="center" vertical="center"/>
    </xf>
    <xf numFmtId="49" fontId="14" fillId="5" borderId="0" xfId="0" applyNumberFormat="1" applyFont="1" applyFill="1" applyAlignment="1" applyProtection="1">
      <alignment horizontal="center" vertical="center"/>
    </xf>
    <xf numFmtId="49" fontId="14" fillId="0" borderId="0" xfId="0" applyNumberFormat="1" applyFont="1" applyFill="1" applyAlignment="1" applyProtection="1">
      <alignment horizontal="center" vertical="center"/>
      <protection locked="0"/>
    </xf>
    <xf numFmtId="49" fontId="19" fillId="0" borderId="1" xfId="1" applyNumberFormat="1" applyFont="1" applyFill="1" applyBorder="1" applyAlignment="1" applyProtection="1">
      <alignment horizontal="center" vertical="center" wrapText="1"/>
    </xf>
    <xf numFmtId="49" fontId="19" fillId="0" borderId="1" xfId="0" applyNumberFormat="1" applyFont="1" applyFill="1" applyBorder="1" applyAlignment="1" applyProtection="1">
      <alignment horizontal="center" vertical="center"/>
      <protection locked="0"/>
    </xf>
    <xf numFmtId="49" fontId="19" fillId="2" borderId="0" xfId="0" applyNumberFormat="1" applyFont="1" applyFill="1" applyAlignment="1" applyProtection="1">
      <alignment horizontal="center" vertical="center"/>
      <protection locked="0"/>
    </xf>
    <xf numFmtId="49" fontId="14" fillId="2" borderId="0" xfId="0" applyNumberFormat="1" applyFont="1" applyFill="1" applyAlignment="1" applyProtection="1">
      <alignment horizontal="center" vertical="center"/>
      <protection locked="0"/>
    </xf>
    <xf numFmtId="49" fontId="19" fillId="2" borderId="0" xfId="0" applyNumberFormat="1" applyFont="1" applyFill="1" applyAlignment="1">
      <alignment horizontal="center" vertical="center"/>
    </xf>
    <xf numFmtId="3" fontId="19" fillId="6" borderId="1" xfId="1" applyNumberFormat="1" applyFont="1" applyFill="1" applyBorder="1" applyAlignment="1" applyProtection="1">
      <alignment horizontal="right" vertical="center"/>
    </xf>
    <xf numFmtId="0" fontId="16" fillId="6" borderId="1" xfId="9" applyFont="1" applyFill="1" applyBorder="1" applyAlignment="1" applyProtection="1">
      <alignment vertical="center" wrapText="1"/>
      <protection locked="0"/>
    </xf>
    <xf numFmtId="2" fontId="48" fillId="0" borderId="36" xfId="0" applyNumberFormat="1" applyFont="1" applyBorder="1" applyAlignment="1">
      <alignment horizontal="left" wrapText="1"/>
    </xf>
    <xf numFmtId="2" fontId="49" fillId="0" borderId="36" xfId="0" applyNumberFormat="1" applyFont="1" applyBorder="1" applyAlignment="1">
      <alignment horizontal="left" wrapText="1"/>
    </xf>
    <xf numFmtId="2" fontId="16" fillId="0" borderId="5" xfId="5" applyNumberFormat="1" applyFont="1" applyBorder="1" applyAlignment="1" applyProtection="1">
      <alignment horizontal="left"/>
      <protection locked="0"/>
    </xf>
    <xf numFmtId="2" fontId="16" fillId="0" borderId="5" xfId="5" applyNumberFormat="1" applyFont="1" applyBorder="1" applyProtection="1">
      <protection locked="0"/>
    </xf>
    <xf numFmtId="2" fontId="14" fillId="2" borderId="0" xfId="0" applyNumberFormat="1" applyFont="1" applyFill="1" applyProtection="1">
      <protection locked="0"/>
    </xf>
    <xf numFmtId="2" fontId="22" fillId="5" borderId="7" xfId="2" applyNumberFormat="1" applyFont="1" applyFill="1" applyBorder="1" applyAlignment="1" applyProtection="1">
      <alignment horizontal="right" vertical="top" wrapText="1"/>
      <protection locked="0"/>
    </xf>
    <xf numFmtId="4" fontId="14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19" fillId="0" borderId="0" xfId="1" applyNumberFormat="1" applyFont="1" applyAlignment="1" applyProtection="1">
      <alignment horizontal="center" vertical="center"/>
      <protection locked="0"/>
    </xf>
    <xf numFmtId="4" fontId="14" fillId="6" borderId="1" xfId="0" applyNumberFormat="1" applyFont="1" applyFill="1" applyBorder="1" applyProtection="1">
      <protection locked="0"/>
    </xf>
    <xf numFmtId="4" fontId="14" fillId="6" borderId="0" xfId="0" applyNumberFormat="1" applyFont="1" applyFill="1" applyProtection="1">
      <protection locked="0"/>
    </xf>
    <xf numFmtId="4" fontId="19" fillId="6" borderId="1" xfId="0" applyNumberFormat="1" applyFont="1" applyFill="1" applyBorder="1" applyProtection="1"/>
    <xf numFmtId="0" fontId="18" fillId="4" borderId="10" xfId="5" applyFont="1" applyFill="1" applyBorder="1" applyAlignment="1" applyProtection="1">
      <alignment horizontal="center"/>
    </xf>
    <xf numFmtId="0" fontId="18" fillId="4" borderId="12" xfId="5" applyFont="1" applyFill="1" applyBorder="1" applyAlignment="1" applyProtection="1">
      <alignment horizontal="center"/>
    </xf>
    <xf numFmtId="0" fontId="18" fillId="4" borderId="11" xfId="5" applyFont="1" applyFill="1" applyBorder="1" applyAlignment="1" applyProtection="1">
      <alignment horizontal="center"/>
    </xf>
    <xf numFmtId="14" fontId="16" fillId="0" borderId="0" xfId="8" applyNumberFormat="1" applyFont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14" fillId="5" borderId="0" xfId="1" applyFont="1" applyFill="1" applyAlignment="1" applyProtection="1">
      <alignment horizontal="center" vertical="center"/>
    </xf>
    <xf numFmtId="0" fontId="14" fillId="0" borderId="0" xfId="0" applyFont="1" applyAlignment="1">
      <alignment wrapText="1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6" fillId="5" borderId="1" xfId="4" applyFont="1" applyFill="1" applyBorder="1" applyAlignment="1" applyProtection="1">
      <alignment horizontal="center" vertical="center" wrapText="1"/>
    </xf>
    <xf numFmtId="0" fontId="14" fillId="0" borderId="3" xfId="0" applyFont="1" applyBorder="1" applyAlignment="1" applyProtection="1">
      <alignment horizontal="center"/>
      <protection locked="0"/>
    </xf>
  </cellXfs>
  <cellStyles count="53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Calculation" xfId="21" builtinId="22" customBuiltin="1"/>
    <cellStyle name="Check Cell" xfId="23" builtinId="23" customBuiltin="1"/>
    <cellStyle name="Explanatory Text" xfId="25" builtinId="53" customBuiltin="1"/>
    <cellStyle name="Good" xfId="16" builtinId="26" customBuiltin="1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2" xfId="2"/>
    <cellStyle name="Normal 3" xfId="3"/>
    <cellStyle name="Normal 4" xfId="4"/>
    <cellStyle name="Normal 4 2" xfId="9"/>
    <cellStyle name="Normal 5" xfId="5"/>
    <cellStyle name="Normal 5 2" xfId="6"/>
    <cellStyle name="Normal 5 2 2" xfId="7"/>
    <cellStyle name="Normal 5 2 3" xfId="8"/>
    <cellStyle name="Normal 6" xfId="10"/>
    <cellStyle name="Normal 7" xfId="51"/>
    <cellStyle name="Normal_FORMEBI" xfId="1"/>
    <cellStyle name="Note 2" xfId="52"/>
    <cellStyle name="Output" xfId="20" builtinId="21" customBuiltin="1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46</xdr:row>
      <xdr:rowOff>171450</xdr:rowOff>
    </xdr:from>
    <xdr:to>
      <xdr:col>2</xdr:col>
      <xdr:colOff>1495425</xdr:colOff>
      <xdr:row>46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53</xdr:row>
      <xdr:rowOff>171450</xdr:rowOff>
    </xdr:from>
    <xdr:to>
      <xdr:col>1</xdr:col>
      <xdr:colOff>1495425</xdr:colOff>
      <xdr:row>53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54</xdr:row>
      <xdr:rowOff>4082</xdr:rowOff>
    </xdr:from>
    <xdr:to>
      <xdr:col>5</xdr:col>
      <xdr:colOff>110219</xdr:colOff>
      <xdr:row>54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liuri%20deklaraciis%20formebi%2012.08-01.09-kob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/>
      <sheetData sheetId="2"/>
      <sheetData sheetId="3">
        <row r="53">
          <cell r="C53">
            <v>850</v>
          </cell>
          <cell r="D53">
            <v>26343.8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47"/>
  <sheetViews>
    <sheetView showGridLines="0" view="pageBreakPreview" zoomScale="96" zoomScaleNormal="100" zoomScaleSheetLayoutView="96" workbookViewId="0">
      <selection activeCell="D18" sqref="D18"/>
    </sheetView>
  </sheetViews>
  <sheetFormatPr defaultRowHeight="15"/>
  <cols>
    <col min="1" max="1" width="6.28515625" style="75" bestFit="1" customWidth="1"/>
    <col min="2" max="2" width="13.140625" style="75" customWidth="1"/>
    <col min="3" max="3" width="16.42578125" style="75" customWidth="1"/>
    <col min="4" max="4" width="15.140625" style="75" customWidth="1"/>
    <col min="5" max="5" width="16.140625" style="75" customWidth="1"/>
    <col min="6" max="6" width="12.28515625" style="75" customWidth="1"/>
    <col min="7" max="7" width="16" style="77" customWidth="1"/>
    <col min="8" max="8" width="26.42578125" style="77" customWidth="1"/>
    <col min="9" max="9" width="19.140625" style="77" customWidth="1"/>
    <col min="10" max="10" width="16" style="75" customWidth="1"/>
    <col min="11" max="11" width="15.85546875" style="75" customWidth="1"/>
    <col min="12" max="12" width="14.85546875" style="75" customWidth="1"/>
    <col min="13" max="13" width="10.5703125" style="75" customWidth="1"/>
    <col min="14" max="16384" width="9.140625" style="75"/>
  </cols>
  <sheetData>
    <row r="1" spans="1:14">
      <c r="A1" s="78" t="s">
        <v>312</v>
      </c>
      <c r="B1" s="105"/>
      <c r="C1" s="105"/>
      <c r="D1" s="105"/>
      <c r="E1" s="106"/>
      <c r="F1" s="300"/>
      <c r="G1" s="300"/>
      <c r="H1" s="114"/>
      <c r="I1" s="78"/>
      <c r="J1" s="105"/>
      <c r="K1" s="106"/>
      <c r="L1" s="106"/>
      <c r="M1" s="296" t="s">
        <v>110</v>
      </c>
    </row>
    <row r="2" spans="1:14" ht="15" customHeight="1">
      <c r="A2" s="80" t="s">
        <v>141</v>
      </c>
      <c r="B2" s="105"/>
      <c r="C2" s="105"/>
      <c r="D2" s="105"/>
      <c r="E2" s="106"/>
      <c r="F2" s="300"/>
      <c r="G2" s="300"/>
      <c r="H2" s="114"/>
      <c r="I2" s="80"/>
      <c r="J2" s="105"/>
      <c r="K2" s="106"/>
      <c r="L2" s="475" t="s">
        <v>650</v>
      </c>
      <c r="M2" s="476"/>
      <c r="N2" s="476"/>
    </row>
    <row r="3" spans="1:14">
      <c r="A3" s="105"/>
      <c r="B3" s="105"/>
      <c r="C3" s="107"/>
      <c r="D3" s="108"/>
      <c r="E3" s="106"/>
      <c r="F3" s="106"/>
      <c r="G3" s="109"/>
      <c r="H3" s="106"/>
      <c r="I3" s="106"/>
      <c r="J3" s="300"/>
      <c r="K3" s="105"/>
      <c r="L3" s="105"/>
      <c r="M3" s="106"/>
    </row>
    <row r="4" spans="1:14">
      <c r="A4" s="300" t="s">
        <v>277</v>
      </c>
      <c r="B4" s="301"/>
      <c r="C4" s="301"/>
      <c r="D4" s="301" t="s">
        <v>279</v>
      </c>
      <c r="E4" s="123"/>
      <c r="F4" s="106"/>
      <c r="G4" s="111"/>
      <c r="H4" s="106"/>
      <c r="I4" s="122"/>
      <c r="J4" s="123"/>
      <c r="K4" s="105"/>
      <c r="L4" s="106"/>
      <c r="M4" s="106"/>
    </row>
    <row r="5" spans="1:14">
      <c r="A5" s="26" t="s">
        <v>485</v>
      </c>
      <c r="B5" s="26"/>
      <c r="C5" s="26"/>
      <c r="D5" s="115"/>
      <c r="E5" s="106"/>
      <c r="F5" s="106"/>
      <c r="G5" s="111"/>
      <c r="H5" s="111"/>
      <c r="I5" s="111"/>
      <c r="J5" s="110"/>
      <c r="K5" s="114"/>
      <c r="L5" s="105"/>
      <c r="M5" s="106"/>
    </row>
    <row r="6" spans="1:14" ht="15.75" thickBot="1">
      <c r="A6" s="112"/>
      <c r="B6" s="106"/>
      <c r="C6" s="110"/>
      <c r="D6" s="113"/>
      <c r="E6" s="106"/>
      <c r="F6" s="106"/>
      <c r="G6" s="111"/>
      <c r="H6" s="111"/>
      <c r="I6" s="111"/>
      <c r="J6" s="106"/>
      <c r="K6" s="105"/>
      <c r="L6" s="105"/>
      <c r="M6" s="106"/>
    </row>
    <row r="7" spans="1:14" ht="15.75" thickBot="1">
      <c r="A7" s="105"/>
      <c r="B7" s="305"/>
      <c r="C7" s="105"/>
      <c r="D7" s="105"/>
      <c r="E7" s="306"/>
      <c r="F7" s="306"/>
      <c r="G7" s="300"/>
      <c r="H7" s="300"/>
      <c r="I7" s="300"/>
      <c r="J7" s="472" t="s">
        <v>446</v>
      </c>
      <c r="K7" s="473"/>
      <c r="L7" s="474"/>
      <c r="M7" s="105"/>
    </row>
    <row r="8" spans="1:14" s="318" customFormat="1" ht="60.75" thickBot="1">
      <c r="A8" s="307" t="s">
        <v>64</v>
      </c>
      <c r="B8" s="308" t="s">
        <v>142</v>
      </c>
      <c r="C8" s="308" t="s">
        <v>484</v>
      </c>
      <c r="D8" s="309" t="s">
        <v>285</v>
      </c>
      <c r="E8" s="310" t="s">
        <v>227</v>
      </c>
      <c r="F8" s="311" t="s">
        <v>226</v>
      </c>
      <c r="G8" s="312" t="s">
        <v>230</v>
      </c>
      <c r="H8" s="313" t="s">
        <v>231</v>
      </c>
      <c r="I8" s="314" t="s">
        <v>228</v>
      </c>
      <c r="J8" s="315" t="s">
        <v>281</v>
      </c>
      <c r="K8" s="316" t="s">
        <v>282</v>
      </c>
      <c r="L8" s="316" t="s">
        <v>232</v>
      </c>
      <c r="M8" s="317" t="s">
        <v>233</v>
      </c>
    </row>
    <row r="9" spans="1:14" s="326" customFormat="1" ht="15.75" thickBot="1">
      <c r="A9" s="319">
        <v>1</v>
      </c>
      <c r="B9" s="320">
        <v>2</v>
      </c>
      <c r="C9" s="320">
        <v>3</v>
      </c>
      <c r="D9" s="321">
        <v>4</v>
      </c>
      <c r="E9" s="322">
        <v>7</v>
      </c>
      <c r="F9" s="320">
        <v>8</v>
      </c>
      <c r="G9" s="323">
        <v>9</v>
      </c>
      <c r="H9" s="324">
        <v>12</v>
      </c>
      <c r="I9" s="325">
        <v>13</v>
      </c>
      <c r="J9" s="322">
        <v>14</v>
      </c>
      <c r="K9" s="320">
        <v>15</v>
      </c>
      <c r="L9" s="320">
        <v>16</v>
      </c>
      <c r="M9" s="325">
        <v>17</v>
      </c>
    </row>
    <row r="10" spans="1:14" ht="30">
      <c r="A10" s="327">
        <v>1</v>
      </c>
      <c r="B10" s="328" t="s">
        <v>655</v>
      </c>
      <c r="C10" s="329" t="s">
        <v>479</v>
      </c>
      <c r="D10" s="461">
        <v>6196.1</v>
      </c>
      <c r="E10" s="439" t="s">
        <v>651</v>
      </c>
      <c r="F10" s="439" t="s">
        <v>627</v>
      </c>
      <c r="G10" s="439" t="s">
        <v>657</v>
      </c>
      <c r="H10" s="445" t="s">
        <v>660</v>
      </c>
      <c r="I10" s="330" t="s">
        <v>483</v>
      </c>
      <c r="J10" s="331"/>
      <c r="K10" s="332"/>
      <c r="L10" s="333"/>
      <c r="M10" s="334"/>
    </row>
    <row r="11" spans="1:14" ht="30">
      <c r="A11" s="335">
        <v>2</v>
      </c>
      <c r="B11" s="328" t="s">
        <v>655</v>
      </c>
      <c r="C11" s="329" t="s">
        <v>479</v>
      </c>
      <c r="D11" s="461">
        <v>7499.25</v>
      </c>
      <c r="E11" s="439" t="s">
        <v>652</v>
      </c>
      <c r="F11" s="439" t="s">
        <v>654</v>
      </c>
      <c r="G11" s="439" t="s">
        <v>658</v>
      </c>
      <c r="H11" s="445" t="s">
        <v>661</v>
      </c>
      <c r="I11" s="330" t="s">
        <v>483</v>
      </c>
      <c r="J11" s="337"/>
      <c r="K11" s="338"/>
      <c r="L11" s="339"/>
      <c r="M11" s="340"/>
    </row>
    <row r="12" spans="1:14" ht="30">
      <c r="A12" s="335">
        <v>3</v>
      </c>
      <c r="B12" s="328" t="s">
        <v>655</v>
      </c>
      <c r="C12" s="329" t="s">
        <v>479</v>
      </c>
      <c r="D12" s="461">
        <v>11998.8</v>
      </c>
      <c r="E12" s="439" t="s">
        <v>653</v>
      </c>
      <c r="F12" s="439" t="s">
        <v>512</v>
      </c>
      <c r="G12" s="439" t="s">
        <v>659</v>
      </c>
      <c r="H12" s="445" t="s">
        <v>662</v>
      </c>
      <c r="I12" s="330" t="s">
        <v>483</v>
      </c>
      <c r="J12" s="337"/>
      <c r="K12" s="338"/>
      <c r="L12" s="339"/>
      <c r="M12" s="340"/>
    </row>
    <row r="13" spans="1:14" ht="30">
      <c r="A13" s="335">
        <v>4</v>
      </c>
      <c r="B13" s="328" t="s">
        <v>656</v>
      </c>
      <c r="C13" s="329" t="s">
        <v>479</v>
      </c>
      <c r="D13" s="461">
        <v>14992.5</v>
      </c>
      <c r="E13" s="439" t="s">
        <v>498</v>
      </c>
      <c r="F13" s="439" t="s">
        <v>497</v>
      </c>
      <c r="G13" s="439" t="s">
        <v>499</v>
      </c>
      <c r="H13" s="446" t="s">
        <v>663</v>
      </c>
      <c r="I13" s="330" t="s">
        <v>483</v>
      </c>
      <c r="J13" s="337"/>
      <c r="K13" s="338"/>
      <c r="L13" s="339"/>
      <c r="M13" s="340"/>
    </row>
    <row r="14" spans="1:14" ht="27.75">
      <c r="A14" s="335">
        <v>5</v>
      </c>
      <c r="B14" s="328" t="s">
        <v>674</v>
      </c>
      <c r="C14" s="439" t="s">
        <v>479</v>
      </c>
      <c r="D14" s="461">
        <v>4997.5</v>
      </c>
      <c r="E14" s="439" t="s">
        <v>664</v>
      </c>
      <c r="F14" s="439" t="s">
        <v>668</v>
      </c>
      <c r="G14" s="439" t="s">
        <v>670</v>
      </c>
      <c r="H14" s="447" t="s">
        <v>675</v>
      </c>
      <c r="I14" s="330" t="s">
        <v>483</v>
      </c>
      <c r="J14" s="337"/>
      <c r="K14" s="338"/>
      <c r="L14" s="339"/>
      <c r="M14" s="340"/>
    </row>
    <row r="15" spans="1:14" ht="27.75">
      <c r="A15" s="335">
        <v>6</v>
      </c>
      <c r="B15" s="328" t="s">
        <v>674</v>
      </c>
      <c r="C15" s="439" t="s">
        <v>479</v>
      </c>
      <c r="D15" s="461">
        <v>5997</v>
      </c>
      <c r="E15" s="439" t="s">
        <v>665</v>
      </c>
      <c r="F15" s="439" t="s">
        <v>616</v>
      </c>
      <c r="G15" s="439" t="s">
        <v>671</v>
      </c>
      <c r="H15" s="447" t="s">
        <v>676</v>
      </c>
      <c r="I15" s="330" t="s">
        <v>483</v>
      </c>
      <c r="J15" s="337"/>
      <c r="K15" s="338"/>
      <c r="L15" s="339"/>
      <c r="M15" s="340"/>
    </row>
    <row r="16" spans="1:14" ht="27.75">
      <c r="A16" s="335">
        <v>7</v>
      </c>
      <c r="B16" s="328" t="s">
        <v>674</v>
      </c>
      <c r="C16" s="439" t="s">
        <v>479</v>
      </c>
      <c r="D16" s="461">
        <v>7996</v>
      </c>
      <c r="E16" s="439" t="s">
        <v>666</v>
      </c>
      <c r="F16" s="439" t="s">
        <v>482</v>
      </c>
      <c r="G16" s="439" t="s">
        <v>672</v>
      </c>
      <c r="H16" s="447" t="s">
        <v>677</v>
      </c>
      <c r="I16" s="330" t="s">
        <v>483</v>
      </c>
      <c r="J16" s="337"/>
      <c r="K16" s="338"/>
      <c r="L16" s="339"/>
      <c r="M16" s="340"/>
    </row>
    <row r="17" spans="1:13" ht="27.75">
      <c r="A17" s="335">
        <v>8</v>
      </c>
      <c r="B17" s="328" t="s">
        <v>674</v>
      </c>
      <c r="C17" s="439" t="s">
        <v>479</v>
      </c>
      <c r="D17" s="461">
        <v>24987.51</v>
      </c>
      <c r="E17" s="439" t="s">
        <v>667</v>
      </c>
      <c r="F17" s="439" t="s">
        <v>669</v>
      </c>
      <c r="G17" s="439" t="s">
        <v>673</v>
      </c>
      <c r="H17" s="447" t="s">
        <v>678</v>
      </c>
      <c r="I17" s="330" t="s">
        <v>483</v>
      </c>
      <c r="J17" s="337"/>
      <c r="K17" s="338"/>
      <c r="L17" s="339"/>
      <c r="M17" s="340"/>
    </row>
    <row r="18" spans="1:13" ht="34.5" customHeight="1">
      <c r="A18" s="335">
        <v>9</v>
      </c>
      <c r="B18" s="328"/>
      <c r="C18" s="329"/>
      <c r="D18" s="462">
        <f>SUM(D10:D17)</f>
        <v>84664.66</v>
      </c>
      <c r="E18" s="330"/>
      <c r="F18" s="330"/>
      <c r="G18" s="330"/>
      <c r="H18" s="330"/>
      <c r="I18" s="330"/>
      <c r="J18" s="337"/>
      <c r="K18" s="338"/>
      <c r="L18" s="339"/>
      <c r="M18" s="340"/>
    </row>
    <row r="19" spans="1:13" ht="15.75">
      <c r="A19" s="335">
        <v>10</v>
      </c>
      <c r="B19" s="328"/>
      <c r="C19" s="329"/>
      <c r="D19" s="463"/>
      <c r="E19" s="342"/>
      <c r="F19" s="343"/>
      <c r="G19" s="336"/>
      <c r="H19" s="410"/>
      <c r="I19" s="330"/>
      <c r="J19" s="337"/>
      <c r="K19" s="338"/>
      <c r="L19" s="339"/>
      <c r="M19" s="340"/>
    </row>
    <row r="20" spans="1:13">
      <c r="A20" s="335">
        <v>11</v>
      </c>
      <c r="B20" s="328"/>
      <c r="C20" s="329"/>
      <c r="D20" s="464"/>
      <c r="E20" s="342"/>
      <c r="F20" s="343"/>
      <c r="G20" s="336"/>
      <c r="H20" s="336"/>
      <c r="I20" s="336"/>
      <c r="J20" s="337"/>
      <c r="K20" s="338"/>
      <c r="L20" s="339"/>
      <c r="M20" s="340"/>
    </row>
    <row r="21" spans="1:13">
      <c r="A21" s="335">
        <v>12</v>
      </c>
      <c r="B21" s="328"/>
      <c r="C21" s="329"/>
      <c r="D21" s="341"/>
      <c r="E21" s="342"/>
      <c r="F21" s="343"/>
      <c r="G21" s="336"/>
      <c r="H21" s="336"/>
      <c r="I21" s="336"/>
      <c r="J21" s="337"/>
      <c r="K21" s="338"/>
      <c r="L21" s="339"/>
      <c r="M21" s="340"/>
    </row>
    <row r="22" spans="1:13">
      <c r="A22" s="335">
        <v>13</v>
      </c>
      <c r="B22" s="328"/>
      <c r="C22" s="329"/>
      <c r="D22" s="341"/>
      <c r="E22" s="342"/>
      <c r="F22" s="343"/>
      <c r="G22" s="336"/>
      <c r="H22" s="336"/>
      <c r="I22" s="336"/>
      <c r="J22" s="337"/>
      <c r="K22" s="338"/>
      <c r="L22" s="339"/>
      <c r="M22" s="340"/>
    </row>
    <row r="23" spans="1:13">
      <c r="A23" s="335">
        <v>14</v>
      </c>
      <c r="B23" s="328"/>
      <c r="C23" s="329"/>
      <c r="D23" s="341"/>
      <c r="E23" s="342"/>
      <c r="F23" s="343"/>
      <c r="G23" s="336"/>
      <c r="H23" s="336"/>
      <c r="I23" s="336"/>
      <c r="J23" s="337"/>
      <c r="K23" s="338"/>
      <c r="L23" s="339"/>
      <c r="M23" s="340"/>
    </row>
    <row r="24" spans="1:13">
      <c r="A24" s="335">
        <v>15</v>
      </c>
      <c r="B24" s="328"/>
      <c r="C24" s="329"/>
      <c r="D24" s="341"/>
      <c r="E24" s="342"/>
      <c r="F24" s="343"/>
      <c r="G24" s="336"/>
      <c r="H24" s="336"/>
      <c r="I24" s="336"/>
      <c r="J24" s="337"/>
      <c r="K24" s="338"/>
      <c r="L24" s="339"/>
      <c r="M24" s="340"/>
    </row>
    <row r="25" spans="1:13" ht="15.75" thickBot="1">
      <c r="A25" s="344" t="s">
        <v>280</v>
      </c>
      <c r="B25" s="345"/>
      <c r="C25" s="346"/>
      <c r="D25" s="347"/>
      <c r="E25" s="348"/>
      <c r="F25" s="346"/>
      <c r="G25" s="349"/>
      <c r="H25" s="349"/>
      <c r="I25" s="349"/>
      <c r="J25" s="350"/>
      <c r="K25" s="351"/>
      <c r="L25" s="352"/>
      <c r="M25" s="353"/>
    </row>
    <row r="29" spans="1:13">
      <c r="A29" s="76" t="s">
        <v>438</v>
      </c>
    </row>
    <row r="30" spans="1:13">
      <c r="A30" s="76" t="s">
        <v>452</v>
      </c>
    </row>
    <row r="31" spans="1:13">
      <c r="A31" s="76" t="s">
        <v>451</v>
      </c>
    </row>
    <row r="32" spans="1:13">
      <c r="B32" s="76"/>
    </row>
    <row r="33" spans="1:11">
      <c r="B33" s="76"/>
    </row>
    <row r="34" spans="1:11">
      <c r="B34" s="76"/>
    </row>
    <row r="35" spans="1:11">
      <c r="B35" s="76"/>
    </row>
    <row r="36" spans="1:11">
      <c r="B36" s="76"/>
    </row>
    <row r="37" spans="1:11">
      <c r="B37" s="76"/>
      <c r="G37" s="75"/>
      <c r="H37" s="75"/>
    </row>
    <row r="38" spans="1:11" s="2" customFormat="1">
      <c r="B38" s="72" t="s">
        <v>107</v>
      </c>
    </row>
    <row r="39" spans="1:11" s="2" customFormat="1">
      <c r="C39" s="71"/>
      <c r="G39" s="71"/>
      <c r="H39" s="302"/>
      <c r="I39" s="273"/>
    </row>
    <row r="40" spans="1:11" s="2" customFormat="1">
      <c r="A40" s="273"/>
      <c r="C40" s="70" t="s">
        <v>271</v>
      </c>
      <c r="G40" s="12" t="s">
        <v>276</v>
      </c>
      <c r="H40" s="303"/>
      <c r="I40" s="273"/>
      <c r="K40" s="12"/>
    </row>
    <row r="41" spans="1:11" s="2" customFormat="1">
      <c r="A41" s="273"/>
      <c r="G41" s="2" t="s">
        <v>272</v>
      </c>
      <c r="H41" s="273"/>
      <c r="I41" s="273"/>
    </row>
    <row r="42" spans="1:11" s="273" customFormat="1">
      <c r="B42" s="2"/>
      <c r="C42" s="304" t="s">
        <v>140</v>
      </c>
      <c r="E42" s="75"/>
      <c r="F42" s="75"/>
      <c r="K42" s="75"/>
    </row>
    <row r="43" spans="1:11" s="273" customFormat="1">
      <c r="E43" s="75"/>
      <c r="F43" s="75"/>
    </row>
    <row r="44" spans="1:11" s="273" customFormat="1">
      <c r="E44" s="75"/>
      <c r="F44" s="75"/>
    </row>
    <row r="45" spans="1:11" s="273" customFormat="1">
      <c r="E45" s="75"/>
      <c r="F45" s="75"/>
    </row>
    <row r="46" spans="1:11" s="273" customFormat="1">
      <c r="E46" s="75"/>
      <c r="F46" s="75"/>
    </row>
    <row r="47" spans="1:11" s="273" customFormat="1"/>
  </sheetData>
  <mergeCells count="2">
    <mergeCell ref="J7:L7"/>
    <mergeCell ref="L2:N2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25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5 E14:E17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5"/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Normal="100" zoomScaleSheetLayoutView="70" workbookViewId="0">
      <selection activeCell="C2" sqref="C2:E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8" t="s">
        <v>339</v>
      </c>
      <c r="B1" s="81"/>
      <c r="C1" s="477" t="s">
        <v>110</v>
      </c>
      <c r="D1" s="477"/>
      <c r="E1" s="95"/>
    </row>
    <row r="2" spans="1:5" s="6" customFormat="1" ht="15" customHeight="1">
      <c r="A2" s="78" t="s">
        <v>333</v>
      </c>
      <c r="B2" s="81"/>
      <c r="C2" s="475" t="s">
        <v>650</v>
      </c>
      <c r="D2" s="476"/>
      <c r="E2" s="476"/>
    </row>
    <row r="3" spans="1:5" s="6" customFormat="1">
      <c r="A3" s="80" t="s">
        <v>141</v>
      </c>
      <c r="B3" s="78"/>
      <c r="C3" s="179"/>
      <c r="D3" s="179"/>
      <c r="E3" s="95"/>
    </row>
    <row r="4" spans="1:5" s="6" customFormat="1">
      <c r="A4" s="80"/>
      <c r="B4" s="80"/>
      <c r="C4" s="179"/>
      <c r="D4" s="179"/>
      <c r="E4" s="95"/>
    </row>
    <row r="5" spans="1:5">
      <c r="A5" s="81" t="str">
        <f>'ფორმა N2'!A4</f>
        <v>ანგარიშვალდებული პირის დასახელება:</v>
      </c>
      <c r="B5" s="81"/>
      <c r="C5" s="80"/>
      <c r="D5" s="80"/>
      <c r="E5" s="96"/>
    </row>
    <row r="6" spans="1:5">
      <c r="A6" s="26" t="s">
        <v>485</v>
      </c>
      <c r="B6" s="26"/>
      <c r="C6" s="26"/>
      <c r="D6" s="115"/>
      <c r="E6" s="96"/>
    </row>
    <row r="7" spans="1:5">
      <c r="A7" s="81"/>
      <c r="B7" s="81"/>
      <c r="C7" s="80"/>
      <c r="D7" s="80"/>
      <c r="E7" s="96"/>
    </row>
    <row r="8" spans="1:5" s="6" customFormat="1">
      <c r="A8" s="178"/>
      <c r="B8" s="178"/>
      <c r="C8" s="82"/>
      <c r="D8" s="82"/>
      <c r="E8" s="95"/>
    </row>
    <row r="9" spans="1:5" s="6" customFormat="1" ht="30">
      <c r="A9" s="93" t="s">
        <v>64</v>
      </c>
      <c r="B9" s="93" t="s">
        <v>338</v>
      </c>
      <c r="C9" s="83" t="s">
        <v>10</v>
      </c>
      <c r="D9" s="83" t="s">
        <v>9</v>
      </c>
      <c r="E9" s="95"/>
    </row>
    <row r="10" spans="1:5" s="9" customFormat="1" ht="18">
      <c r="A10" s="102" t="s">
        <v>334</v>
      </c>
      <c r="B10" s="102"/>
      <c r="C10" s="4"/>
      <c r="D10" s="4"/>
      <c r="E10" s="97"/>
    </row>
    <row r="11" spans="1:5" s="10" customFormat="1">
      <c r="A11" s="102" t="s">
        <v>335</v>
      </c>
      <c r="B11" s="102"/>
      <c r="C11" s="4"/>
      <c r="D11" s="4"/>
      <c r="E11" s="98"/>
    </row>
    <row r="12" spans="1:5" s="10" customFormat="1">
      <c r="A12" s="91" t="s">
        <v>283</v>
      </c>
      <c r="B12" s="91"/>
      <c r="C12" s="4"/>
      <c r="D12" s="4"/>
      <c r="E12" s="98"/>
    </row>
    <row r="13" spans="1:5" s="10" customFormat="1">
      <c r="A13" s="91" t="s">
        <v>283</v>
      </c>
      <c r="B13" s="91"/>
      <c r="C13" s="4"/>
      <c r="D13" s="4"/>
      <c r="E13" s="98"/>
    </row>
    <row r="14" spans="1:5" s="10" customFormat="1">
      <c r="A14" s="91" t="s">
        <v>283</v>
      </c>
      <c r="B14" s="91"/>
      <c r="C14" s="4"/>
      <c r="D14" s="4"/>
      <c r="E14" s="98"/>
    </row>
    <row r="15" spans="1:5" s="10" customFormat="1">
      <c r="A15" s="91" t="s">
        <v>283</v>
      </c>
      <c r="B15" s="91"/>
      <c r="C15" s="4"/>
      <c r="D15" s="4"/>
      <c r="E15" s="98"/>
    </row>
    <row r="16" spans="1:5" s="10" customFormat="1">
      <c r="A16" s="91" t="s">
        <v>283</v>
      </c>
      <c r="B16" s="91"/>
      <c r="C16" s="4"/>
      <c r="D16" s="4"/>
      <c r="E16" s="98"/>
    </row>
    <row r="17" spans="1:5" s="10" customFormat="1" ht="17.25" customHeight="1">
      <c r="A17" s="102" t="s">
        <v>336</v>
      </c>
      <c r="B17" s="91"/>
      <c r="C17" s="4"/>
      <c r="D17" s="4"/>
      <c r="E17" s="98"/>
    </row>
    <row r="18" spans="1:5" s="10" customFormat="1" ht="18" customHeight="1">
      <c r="A18" s="102" t="s">
        <v>337</v>
      </c>
      <c r="B18" s="91"/>
      <c r="C18" s="4"/>
      <c r="D18" s="4"/>
      <c r="E18" s="98"/>
    </row>
    <row r="19" spans="1:5" s="10" customFormat="1">
      <c r="A19" s="91" t="s">
        <v>283</v>
      </c>
      <c r="B19" s="91"/>
      <c r="C19" s="4"/>
      <c r="D19" s="4"/>
      <c r="E19" s="98"/>
    </row>
    <row r="20" spans="1:5" s="10" customFormat="1">
      <c r="A20" s="91" t="s">
        <v>283</v>
      </c>
      <c r="B20" s="91"/>
      <c r="C20" s="4"/>
      <c r="D20" s="4"/>
      <c r="E20" s="98"/>
    </row>
    <row r="21" spans="1:5" s="10" customFormat="1">
      <c r="A21" s="91" t="s">
        <v>283</v>
      </c>
      <c r="B21" s="91"/>
      <c r="C21" s="4"/>
      <c r="D21" s="4"/>
      <c r="E21" s="98"/>
    </row>
    <row r="22" spans="1:5" s="10" customFormat="1">
      <c r="A22" s="91" t="s">
        <v>283</v>
      </c>
      <c r="B22" s="91"/>
      <c r="C22" s="4"/>
      <c r="D22" s="4"/>
      <c r="E22" s="98"/>
    </row>
    <row r="23" spans="1:5" s="10" customFormat="1">
      <c r="A23" s="91" t="s">
        <v>283</v>
      </c>
      <c r="B23" s="91"/>
      <c r="C23" s="4"/>
      <c r="D23" s="4"/>
      <c r="E23" s="98"/>
    </row>
    <row r="24" spans="1:5" s="3" customFormat="1">
      <c r="A24" s="92"/>
      <c r="B24" s="92"/>
      <c r="C24" s="4"/>
      <c r="D24" s="4"/>
      <c r="E24" s="99"/>
    </row>
    <row r="25" spans="1:5">
      <c r="A25" s="103"/>
      <c r="B25" s="103" t="s">
        <v>340</v>
      </c>
      <c r="C25" s="90">
        <f>SUM(C10:C24)</f>
        <v>0</v>
      </c>
      <c r="D25" s="90">
        <f>SUM(D10:D24)</f>
        <v>0</v>
      </c>
      <c r="E25" s="100"/>
    </row>
    <row r="26" spans="1:5">
      <c r="A26" s="44"/>
      <c r="B26" s="44"/>
    </row>
    <row r="27" spans="1:5">
      <c r="A27" s="2" t="s">
        <v>440</v>
      </c>
      <c r="E27" s="5"/>
    </row>
    <row r="28" spans="1:5">
      <c r="A28" s="2" t="s">
        <v>424</v>
      </c>
    </row>
    <row r="29" spans="1:5">
      <c r="A29" s="231" t="s">
        <v>425</v>
      </c>
    </row>
    <row r="30" spans="1:5">
      <c r="A30" s="231"/>
    </row>
    <row r="31" spans="1:5">
      <c r="A31" s="231" t="s">
        <v>357</v>
      </c>
    </row>
    <row r="32" spans="1:5" s="22" customFormat="1" ht="12.75"/>
    <row r="33" spans="1:9">
      <c r="A33" s="70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0"/>
      <c r="B36" s="70" t="s">
        <v>274</v>
      </c>
      <c r="D36" s="12"/>
      <c r="E36"/>
      <c r="F36"/>
      <c r="G36"/>
      <c r="H36"/>
      <c r="I36"/>
    </row>
    <row r="37" spans="1:9">
      <c r="B37" s="2" t="s">
        <v>273</v>
      </c>
      <c r="D37" s="12"/>
      <c r="E37"/>
      <c r="F37"/>
      <c r="G37"/>
      <c r="H37"/>
      <c r="I37"/>
    </row>
    <row r="38" spans="1:9" customFormat="1" ht="12.75">
      <c r="A38" s="66"/>
      <c r="B38" s="66" t="s">
        <v>140</v>
      </c>
    </row>
    <row r="39" spans="1:9" s="22" customFormat="1" ht="12.75"/>
  </sheetData>
  <mergeCells count="2">
    <mergeCell ref="C1:D1"/>
    <mergeCell ref="C2:E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0" zoomScaleNormal="100" zoomScaleSheetLayoutView="70" workbookViewId="0">
      <selection activeCell="C10" sqref="C10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8" t="s">
        <v>467</v>
      </c>
      <c r="B1" s="80"/>
      <c r="C1" s="479" t="s">
        <v>110</v>
      </c>
      <c r="D1" s="479"/>
    </row>
    <row r="2" spans="1:5" ht="15" customHeight="1">
      <c r="A2" s="78" t="s">
        <v>468</v>
      </c>
      <c r="B2" s="80"/>
      <c r="C2" s="475" t="s">
        <v>650</v>
      </c>
      <c r="D2" s="476"/>
      <c r="E2" s="476"/>
    </row>
    <row r="3" spans="1:5">
      <c r="A3" s="80" t="s">
        <v>141</v>
      </c>
      <c r="B3" s="80"/>
      <c r="C3" s="79"/>
      <c r="D3" s="79"/>
    </row>
    <row r="4" spans="1:5">
      <c r="A4" s="78"/>
      <c r="B4" s="80"/>
      <c r="C4" s="79"/>
      <c r="D4" s="79"/>
    </row>
    <row r="5" spans="1:5">
      <c r="A5" s="81" t="str">
        <f>'ფორმა N2'!A4</f>
        <v>ანგარიშვალდებული პირის დასახელება:</v>
      </c>
      <c r="B5" s="81"/>
      <c r="C5" s="81"/>
      <c r="D5" s="80"/>
      <c r="E5" s="5"/>
    </row>
    <row r="6" spans="1:5">
      <c r="A6" s="26" t="s">
        <v>485</v>
      </c>
      <c r="B6" s="26"/>
      <c r="C6" s="26"/>
      <c r="D6" s="115"/>
      <c r="E6" s="5"/>
    </row>
    <row r="7" spans="1:5">
      <c r="A7" s="81"/>
      <c r="B7" s="81"/>
      <c r="C7" s="81"/>
      <c r="D7" s="80"/>
      <c r="E7" s="5"/>
    </row>
    <row r="8" spans="1:5" s="6" customFormat="1">
      <c r="A8" s="104"/>
      <c r="B8" s="104"/>
      <c r="C8" s="82"/>
      <c r="D8" s="82"/>
    </row>
    <row r="9" spans="1:5" s="6" customFormat="1" ht="30">
      <c r="A9" s="120" t="s">
        <v>64</v>
      </c>
      <c r="B9" s="83" t="s">
        <v>11</v>
      </c>
      <c r="C9" s="83" t="s">
        <v>10</v>
      </c>
      <c r="D9" s="83" t="s">
        <v>9</v>
      </c>
    </row>
    <row r="10" spans="1:5" s="7" customFormat="1">
      <c r="A10" s="13">
        <v>1</v>
      </c>
      <c r="B10" s="13" t="s">
        <v>108</v>
      </c>
      <c r="C10" s="431">
        <f>SUM(C11,C14,C17,C20:C22)</f>
        <v>8900</v>
      </c>
      <c r="D10" s="431">
        <f>SUM(D11,D14,D17,D20:D22)</f>
        <v>7370</v>
      </c>
    </row>
    <row r="11" spans="1:5" s="9" customFormat="1" ht="18">
      <c r="A11" s="14">
        <v>1.1000000000000001</v>
      </c>
      <c r="B11" s="14" t="s">
        <v>68</v>
      </c>
      <c r="C11" s="431">
        <f>SUM(C12:C13)</f>
        <v>0</v>
      </c>
      <c r="D11" s="431">
        <f>SUM(D12:D13)</f>
        <v>0</v>
      </c>
    </row>
    <row r="12" spans="1:5" s="9" customFormat="1" ht="18">
      <c r="A12" s="16" t="s">
        <v>30</v>
      </c>
      <c r="B12" s="16" t="s">
        <v>70</v>
      </c>
      <c r="C12" s="432"/>
      <c r="D12" s="433"/>
    </row>
    <row r="13" spans="1:5" s="9" customFormat="1" ht="18">
      <c r="A13" s="16" t="s">
        <v>31</v>
      </c>
      <c r="B13" s="16" t="s">
        <v>71</v>
      </c>
      <c r="C13" s="432"/>
      <c r="D13" s="433"/>
    </row>
    <row r="14" spans="1:5" s="3" customFormat="1">
      <c r="A14" s="14">
        <v>1.2</v>
      </c>
      <c r="B14" s="14" t="s">
        <v>69</v>
      </c>
      <c r="C14" s="431">
        <f>SUM(C15:C16)</f>
        <v>0</v>
      </c>
      <c r="D14" s="431">
        <f>SUM(D15:D16)</f>
        <v>0</v>
      </c>
    </row>
    <row r="15" spans="1:5">
      <c r="A15" s="16" t="s">
        <v>32</v>
      </c>
      <c r="B15" s="16" t="s">
        <v>72</v>
      </c>
      <c r="C15" s="432"/>
      <c r="D15" s="433"/>
    </row>
    <row r="16" spans="1:5">
      <c r="A16" s="16" t="s">
        <v>33</v>
      </c>
      <c r="B16" s="16" t="s">
        <v>73</v>
      </c>
      <c r="C16" s="432"/>
      <c r="D16" s="433"/>
    </row>
    <row r="17" spans="1:9">
      <c r="A17" s="14">
        <v>1.3</v>
      </c>
      <c r="B17" s="14" t="s">
        <v>74</v>
      </c>
      <c r="C17" s="431">
        <f>SUM(C18:C19)</f>
        <v>8750</v>
      </c>
      <c r="D17" s="431">
        <f>SUM(D18:D19)</f>
        <v>7220</v>
      </c>
    </row>
    <row r="18" spans="1:9">
      <c r="A18" s="16" t="s">
        <v>50</v>
      </c>
      <c r="B18" s="16" t="s">
        <v>75</v>
      </c>
      <c r="C18" s="432">
        <v>8750</v>
      </c>
      <c r="D18" s="433">
        <v>7220</v>
      </c>
    </row>
    <row r="19" spans="1:9">
      <c r="A19" s="16" t="s">
        <v>51</v>
      </c>
      <c r="B19" s="16" t="s">
        <v>76</v>
      </c>
      <c r="C19" s="432"/>
      <c r="D19" s="433"/>
    </row>
    <row r="20" spans="1:9">
      <c r="A20" s="14">
        <v>1.4</v>
      </c>
      <c r="B20" s="14" t="s">
        <v>77</v>
      </c>
      <c r="C20" s="432"/>
      <c r="D20" s="433"/>
    </row>
    <row r="21" spans="1:9">
      <c r="A21" s="14">
        <v>1.5</v>
      </c>
      <c r="B21" s="14" t="s">
        <v>78</v>
      </c>
      <c r="C21" s="432">
        <v>150</v>
      </c>
      <c r="D21" s="433">
        <v>150</v>
      </c>
    </row>
    <row r="22" spans="1:9">
      <c r="A22" s="14">
        <v>1.6</v>
      </c>
      <c r="B22" s="14" t="s">
        <v>8</v>
      </c>
      <c r="C22" s="432"/>
      <c r="D22" s="433"/>
    </row>
    <row r="25" spans="1:9" s="22" customFormat="1" ht="12.75"/>
    <row r="26" spans="1:9">
      <c r="A26" s="70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0" t="s">
        <v>274</v>
      </c>
      <c r="D29" s="12"/>
      <c r="E29"/>
      <c r="F29"/>
      <c r="G29"/>
      <c r="H29"/>
      <c r="I29"/>
    </row>
    <row r="30" spans="1:9">
      <c r="A30"/>
      <c r="B30" s="2" t="s">
        <v>273</v>
      </c>
      <c r="D30" s="12"/>
      <c r="E30"/>
      <c r="F30"/>
      <c r="G30"/>
      <c r="H30"/>
      <c r="I30"/>
    </row>
    <row r="31" spans="1:9" customFormat="1" ht="12.75">
      <c r="B31" s="66" t="s">
        <v>140</v>
      </c>
    </row>
    <row r="32" spans="1:9" s="22" customFormat="1" ht="12.75"/>
  </sheetData>
  <mergeCells count="2">
    <mergeCell ref="C1:D1"/>
    <mergeCell ref="C2:E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Normal="100" zoomScaleSheetLayoutView="70" workbookViewId="0">
      <selection activeCell="C2" sqref="C2:E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8" t="s">
        <v>469</v>
      </c>
      <c r="B1" s="81"/>
      <c r="C1" s="477" t="s">
        <v>110</v>
      </c>
      <c r="D1" s="477"/>
      <c r="E1" s="95"/>
    </row>
    <row r="2" spans="1:5" s="6" customFormat="1" ht="15" customHeight="1">
      <c r="A2" s="78" t="s">
        <v>466</v>
      </c>
      <c r="B2" s="81"/>
      <c r="C2" s="475" t="s">
        <v>650</v>
      </c>
      <c r="D2" s="476"/>
      <c r="E2" s="476"/>
    </row>
    <row r="3" spans="1:5" s="6" customFormat="1">
      <c r="A3" s="80" t="s">
        <v>141</v>
      </c>
      <c r="B3" s="78"/>
      <c r="C3" s="179"/>
      <c r="D3" s="179"/>
      <c r="E3" s="95"/>
    </row>
    <row r="4" spans="1:5" s="6" customFormat="1">
      <c r="A4" s="80"/>
      <c r="B4" s="80"/>
      <c r="C4" s="179"/>
      <c r="D4" s="179"/>
      <c r="E4" s="95"/>
    </row>
    <row r="5" spans="1:5">
      <c r="A5" s="81" t="str">
        <f>'ფორმა N2'!A4</f>
        <v>ანგარიშვალდებული პირის დასახელება:</v>
      </c>
      <c r="B5" s="81"/>
      <c r="C5" s="80"/>
      <c r="D5" s="80"/>
      <c r="E5" s="96"/>
    </row>
    <row r="6" spans="1:5">
      <c r="A6" s="26" t="s">
        <v>485</v>
      </c>
      <c r="B6" s="26"/>
      <c r="C6" s="26"/>
      <c r="D6" s="115"/>
      <c r="E6" s="96"/>
    </row>
    <row r="7" spans="1:5">
      <c r="A7" s="81"/>
      <c r="B7" s="81"/>
      <c r="C7" s="80"/>
      <c r="D7" s="80"/>
      <c r="E7" s="96"/>
    </row>
    <row r="8" spans="1:5" s="6" customFormat="1">
      <c r="A8" s="178"/>
      <c r="B8" s="178"/>
      <c r="C8" s="82"/>
      <c r="D8" s="82"/>
      <c r="E8" s="95"/>
    </row>
    <row r="9" spans="1:5" s="6" customFormat="1" ht="30">
      <c r="A9" s="93" t="s">
        <v>64</v>
      </c>
      <c r="B9" s="93" t="s">
        <v>338</v>
      </c>
      <c r="C9" s="83" t="s">
        <v>10</v>
      </c>
      <c r="D9" s="83" t="s">
        <v>9</v>
      </c>
      <c r="E9" s="95"/>
    </row>
    <row r="10" spans="1:5" s="9" customFormat="1" ht="18">
      <c r="A10" s="102" t="s">
        <v>302</v>
      </c>
      <c r="B10" s="102"/>
      <c r="C10" s="4"/>
      <c r="D10" s="4"/>
      <c r="E10" s="97"/>
    </row>
    <row r="11" spans="1:5" s="10" customFormat="1">
      <c r="A11" s="102" t="s">
        <v>303</v>
      </c>
      <c r="B11" s="102"/>
      <c r="C11" s="4"/>
      <c r="D11" s="4"/>
      <c r="E11" s="98"/>
    </row>
    <row r="12" spans="1:5" s="10" customFormat="1">
      <c r="A12" s="102" t="s">
        <v>304</v>
      </c>
      <c r="B12" s="91"/>
      <c r="C12" s="4"/>
      <c r="D12" s="4"/>
      <c r="E12" s="98"/>
    </row>
    <row r="13" spans="1:5" s="10" customFormat="1">
      <c r="A13" s="91" t="s">
        <v>283</v>
      </c>
      <c r="B13" s="91"/>
      <c r="C13" s="4"/>
      <c r="D13" s="4"/>
      <c r="E13" s="98"/>
    </row>
    <row r="14" spans="1:5" s="10" customFormat="1">
      <c r="A14" s="91" t="s">
        <v>283</v>
      </c>
      <c r="B14" s="91"/>
      <c r="C14" s="4"/>
      <c r="D14" s="4"/>
      <c r="E14" s="98"/>
    </row>
    <row r="15" spans="1:5" s="10" customFormat="1">
      <c r="A15" s="91" t="s">
        <v>283</v>
      </c>
      <c r="B15" s="91"/>
      <c r="C15" s="4"/>
      <c r="D15" s="4"/>
      <c r="E15" s="98"/>
    </row>
    <row r="16" spans="1:5" s="10" customFormat="1">
      <c r="A16" s="91" t="s">
        <v>283</v>
      </c>
      <c r="B16" s="91"/>
      <c r="C16" s="4"/>
      <c r="D16" s="4"/>
      <c r="E16" s="98"/>
    </row>
    <row r="17" spans="1:9">
      <c r="A17" s="103"/>
      <c r="B17" s="103" t="s">
        <v>340</v>
      </c>
      <c r="C17" s="90">
        <f>SUM(C10:C16)</f>
        <v>0</v>
      </c>
      <c r="D17" s="90">
        <f>SUM(D10:D16)</f>
        <v>0</v>
      </c>
      <c r="E17" s="100"/>
    </row>
    <row r="18" spans="1:9">
      <c r="A18" s="44"/>
      <c r="B18" s="44"/>
    </row>
    <row r="19" spans="1:9">
      <c r="A19" s="2" t="s">
        <v>407</v>
      </c>
      <c r="E19" s="5"/>
    </row>
    <row r="20" spans="1:9">
      <c r="A20" s="2" t="s">
        <v>409</v>
      </c>
    </row>
    <row r="21" spans="1:9">
      <c r="A21" s="231"/>
    </row>
    <row r="22" spans="1:9">
      <c r="A22" s="231" t="s">
        <v>408</v>
      </c>
    </row>
    <row r="23" spans="1:9" s="22" customFormat="1" ht="12.75"/>
    <row r="24" spans="1:9">
      <c r="A24" s="70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0"/>
      <c r="B27" s="70" t="s">
        <v>456</v>
      </c>
      <c r="D27" s="12"/>
      <c r="E27"/>
      <c r="F27"/>
      <c r="G27"/>
      <c r="H27"/>
      <c r="I27"/>
    </row>
    <row r="28" spans="1:9">
      <c r="B28" s="2" t="s">
        <v>457</v>
      </c>
      <c r="D28" s="12"/>
      <c r="E28"/>
      <c r="F28"/>
      <c r="G28"/>
      <c r="H28"/>
      <c r="I28"/>
    </row>
    <row r="29" spans="1:9" customFormat="1" ht="12.75">
      <c r="A29" s="66"/>
      <c r="B29" s="66" t="s">
        <v>140</v>
      </c>
    </row>
    <row r="30" spans="1:9" s="22" customFormat="1" ht="12.75"/>
  </sheetData>
  <mergeCells count="2">
    <mergeCell ref="C1:D1"/>
    <mergeCell ref="C2:E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70" zoomScaleNormal="100" zoomScaleSheetLayoutView="70" workbookViewId="0">
      <selection activeCell="C12" sqref="C12:D79"/>
    </sheetView>
  </sheetViews>
  <sheetFormatPr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6">
      <c r="A1" s="78" t="s">
        <v>225</v>
      </c>
      <c r="B1" s="137"/>
      <c r="C1" s="480" t="s">
        <v>199</v>
      </c>
      <c r="D1" s="480"/>
      <c r="E1" s="119"/>
    </row>
    <row r="2" spans="1:6" ht="15" customHeight="1">
      <c r="A2" s="80" t="s">
        <v>141</v>
      </c>
      <c r="B2" s="137"/>
      <c r="C2" s="81"/>
      <c r="D2" s="475" t="s">
        <v>650</v>
      </c>
      <c r="E2" s="476"/>
      <c r="F2" s="476"/>
    </row>
    <row r="3" spans="1:6">
      <c r="A3" s="132"/>
      <c r="B3" s="137"/>
      <c r="C3" s="81"/>
      <c r="D3" s="81"/>
      <c r="E3" s="119"/>
    </row>
    <row r="4" spans="1:6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124"/>
    </row>
    <row r="5" spans="1:6">
      <c r="A5" s="26" t="s">
        <v>485</v>
      </c>
      <c r="B5" s="26"/>
      <c r="C5" s="26"/>
      <c r="D5" s="115"/>
      <c r="E5" s="124"/>
    </row>
    <row r="6" spans="1:6">
      <c r="A6" s="81"/>
      <c r="B6" s="80"/>
      <c r="C6" s="80"/>
      <c r="D6" s="80"/>
      <c r="E6" s="124"/>
    </row>
    <row r="7" spans="1:6">
      <c r="A7" s="131"/>
      <c r="B7" s="138"/>
      <c r="C7" s="139"/>
      <c r="D7" s="139"/>
      <c r="E7" s="119"/>
    </row>
    <row r="8" spans="1:6" ht="45">
      <c r="A8" s="140" t="s">
        <v>114</v>
      </c>
      <c r="B8" s="140" t="s">
        <v>191</v>
      </c>
      <c r="C8" s="140" t="s">
        <v>308</v>
      </c>
      <c r="D8" s="140" t="s">
        <v>260</v>
      </c>
      <c r="E8" s="119"/>
    </row>
    <row r="9" spans="1:6">
      <c r="A9" s="49"/>
      <c r="B9" s="50"/>
      <c r="C9" s="173"/>
      <c r="D9" s="173"/>
      <c r="E9" s="119"/>
    </row>
    <row r="10" spans="1:6">
      <c r="A10" s="51" t="s">
        <v>192</v>
      </c>
      <c r="B10" s="52"/>
      <c r="C10" s="429">
        <f>SUM(C11,C34)</f>
        <v>22144.33</v>
      </c>
      <c r="D10" s="429">
        <f>SUM(D11,D34)</f>
        <v>19143.689999999999</v>
      </c>
      <c r="E10" s="119"/>
    </row>
    <row r="11" spans="1:6">
      <c r="A11" s="53" t="s">
        <v>193</v>
      </c>
      <c r="B11" s="54"/>
      <c r="C11" s="430">
        <f>SUM(C12:C32)</f>
        <v>16676.54</v>
      </c>
      <c r="D11" s="430">
        <f>SUM(D12:D32)</f>
        <v>11321.9</v>
      </c>
      <c r="E11" s="119"/>
    </row>
    <row r="12" spans="1:6">
      <c r="A12" s="57">
        <v>1110</v>
      </c>
      <c r="B12" s="56" t="s">
        <v>143</v>
      </c>
      <c r="C12" s="469">
        <f>546.9+204</f>
        <v>750.9</v>
      </c>
      <c r="D12" s="469">
        <f>546.9+204</f>
        <v>750.9</v>
      </c>
      <c r="E12" s="119"/>
    </row>
    <row r="13" spans="1:6">
      <c r="A13" s="57">
        <v>1120</v>
      </c>
      <c r="B13" s="56" t="s">
        <v>144</v>
      </c>
      <c r="C13" s="469"/>
      <c r="D13" s="469"/>
      <c r="E13" s="119"/>
    </row>
    <row r="14" spans="1:6">
      <c r="A14" s="57">
        <v>1211</v>
      </c>
      <c r="B14" s="56" t="s">
        <v>145</v>
      </c>
      <c r="C14" s="469">
        <v>2332.2800000000002</v>
      </c>
      <c r="D14" s="469">
        <v>7005.64</v>
      </c>
      <c r="E14" s="119"/>
    </row>
    <row r="15" spans="1:6">
      <c r="A15" s="57">
        <v>1212</v>
      </c>
      <c r="B15" s="56" t="s">
        <v>146</v>
      </c>
      <c r="C15" s="469"/>
      <c r="D15" s="469"/>
      <c r="E15" s="119"/>
    </row>
    <row r="16" spans="1:6">
      <c r="A16" s="57">
        <v>1213</v>
      </c>
      <c r="B16" s="56" t="s">
        <v>147</v>
      </c>
      <c r="C16" s="469"/>
      <c r="D16" s="469"/>
      <c r="E16" s="119"/>
    </row>
    <row r="17" spans="1:5">
      <c r="A17" s="57">
        <v>1214</v>
      </c>
      <c r="B17" s="56" t="s">
        <v>148</v>
      </c>
      <c r="C17" s="469"/>
      <c r="D17" s="469"/>
      <c r="E17" s="119"/>
    </row>
    <row r="18" spans="1:5">
      <c r="A18" s="57">
        <v>1215</v>
      </c>
      <c r="B18" s="56" t="s">
        <v>149</v>
      </c>
      <c r="C18" s="469"/>
      <c r="D18" s="469"/>
      <c r="E18" s="119"/>
    </row>
    <row r="19" spans="1:5">
      <c r="A19" s="57">
        <v>1300</v>
      </c>
      <c r="B19" s="56" t="s">
        <v>150</v>
      </c>
      <c r="C19" s="469"/>
      <c r="D19" s="469"/>
      <c r="E19" s="119"/>
    </row>
    <row r="20" spans="1:5">
      <c r="A20" s="57">
        <v>1410</v>
      </c>
      <c r="B20" s="56" t="s">
        <v>151</v>
      </c>
      <c r="C20" s="469">
        <f>172.5+680</f>
        <v>852.5</v>
      </c>
      <c r="D20" s="469">
        <f>172.5</f>
        <v>172.5</v>
      </c>
      <c r="E20" s="119"/>
    </row>
    <row r="21" spans="1:5">
      <c r="A21" s="57">
        <v>1421</v>
      </c>
      <c r="B21" s="56" t="s">
        <v>152</v>
      </c>
      <c r="C21" s="469"/>
      <c r="D21" s="469"/>
      <c r="E21" s="119"/>
    </row>
    <row r="22" spans="1:5">
      <c r="A22" s="57">
        <v>1422</v>
      </c>
      <c r="B22" s="56" t="s">
        <v>153</v>
      </c>
      <c r="C22" s="469"/>
      <c r="D22" s="469"/>
      <c r="E22" s="119"/>
    </row>
    <row r="23" spans="1:5">
      <c r="A23" s="57">
        <v>1423</v>
      </c>
      <c r="B23" s="56" t="s">
        <v>154</v>
      </c>
      <c r="C23" s="469">
        <v>9348</v>
      </c>
      <c r="D23" s="469">
        <v>0</v>
      </c>
      <c r="E23" s="119"/>
    </row>
    <row r="24" spans="1:5">
      <c r="A24" s="57">
        <v>1431</v>
      </c>
      <c r="B24" s="56" t="s">
        <v>155</v>
      </c>
      <c r="C24" s="469"/>
      <c r="D24" s="469"/>
      <c r="E24" s="119"/>
    </row>
    <row r="25" spans="1:5">
      <c r="A25" s="57">
        <v>1432</v>
      </c>
      <c r="B25" s="56" t="s">
        <v>156</v>
      </c>
      <c r="C25" s="469"/>
      <c r="D25" s="469"/>
      <c r="E25" s="119"/>
    </row>
    <row r="26" spans="1:5">
      <c r="A26" s="57">
        <v>1433</v>
      </c>
      <c r="B26" s="56" t="s">
        <v>157</v>
      </c>
      <c r="C26" s="469"/>
      <c r="D26" s="469"/>
      <c r="E26" s="119"/>
    </row>
    <row r="27" spans="1:5">
      <c r="A27" s="57">
        <v>1441</v>
      </c>
      <c r="B27" s="56" t="s">
        <v>158</v>
      </c>
      <c r="C27" s="469">
        <v>3392.86</v>
      </c>
      <c r="D27" s="469">
        <v>3392.86</v>
      </c>
      <c r="E27" s="119"/>
    </row>
    <row r="28" spans="1:5">
      <c r="A28" s="57">
        <v>1442</v>
      </c>
      <c r="B28" s="56" t="s">
        <v>159</v>
      </c>
      <c r="C28" s="469"/>
      <c r="D28" s="469"/>
      <c r="E28" s="119"/>
    </row>
    <row r="29" spans="1:5">
      <c r="A29" s="57">
        <v>1443</v>
      </c>
      <c r="B29" s="56" t="s">
        <v>160</v>
      </c>
      <c r="C29" s="469"/>
      <c r="D29" s="469"/>
      <c r="E29" s="119"/>
    </row>
    <row r="30" spans="1:5">
      <c r="A30" s="57">
        <v>1444</v>
      </c>
      <c r="B30" s="56" t="s">
        <v>161</v>
      </c>
      <c r="C30" s="469"/>
      <c r="D30" s="469"/>
      <c r="E30" s="119"/>
    </row>
    <row r="31" spans="1:5">
      <c r="A31" s="57">
        <v>1445</v>
      </c>
      <c r="B31" s="56" t="s">
        <v>162</v>
      </c>
      <c r="C31" s="469"/>
      <c r="D31" s="469"/>
      <c r="E31" s="119"/>
    </row>
    <row r="32" spans="1:5">
      <c r="A32" s="57">
        <v>1446</v>
      </c>
      <c r="B32" s="56" t="s">
        <v>163</v>
      </c>
      <c r="C32" s="469">
        <v>0</v>
      </c>
      <c r="D32" s="469">
        <v>0</v>
      </c>
      <c r="E32" s="119"/>
    </row>
    <row r="33" spans="1:5">
      <c r="A33" s="30"/>
      <c r="C33" s="470"/>
      <c r="D33" s="470"/>
      <c r="E33" s="119"/>
    </row>
    <row r="34" spans="1:5">
      <c r="A34" s="58" t="s">
        <v>194</v>
      </c>
      <c r="B34" s="56"/>
      <c r="C34" s="471">
        <f>SUM(C35:C42)</f>
        <v>5467.79</v>
      </c>
      <c r="D34" s="471">
        <f>SUM(D35:D42)</f>
        <v>7821.79</v>
      </c>
      <c r="E34" s="119"/>
    </row>
    <row r="35" spans="1:5">
      <c r="A35" s="57">
        <v>2110</v>
      </c>
      <c r="B35" s="56" t="s">
        <v>100</v>
      </c>
      <c r="C35" s="469"/>
      <c r="D35" s="469"/>
      <c r="E35" s="119"/>
    </row>
    <row r="36" spans="1:5">
      <c r="A36" s="57">
        <v>2120</v>
      </c>
      <c r="B36" s="56" t="s">
        <v>164</v>
      </c>
      <c r="C36" s="469">
        <f>4881.5</f>
        <v>4881.5</v>
      </c>
      <c r="D36" s="469">
        <f>4881.5</f>
        <v>4881.5</v>
      </c>
      <c r="E36" s="119"/>
    </row>
    <row r="37" spans="1:5">
      <c r="A37" s="57">
        <v>2130</v>
      </c>
      <c r="B37" s="56" t="s">
        <v>101</v>
      </c>
      <c r="C37" s="469">
        <v>586.29</v>
      </c>
      <c r="D37" s="469">
        <v>586.29</v>
      </c>
      <c r="E37" s="119"/>
    </row>
    <row r="38" spans="1:5">
      <c r="A38" s="57">
        <v>2140</v>
      </c>
      <c r="B38" s="56" t="s">
        <v>417</v>
      </c>
      <c r="C38" s="469"/>
      <c r="D38" s="469"/>
      <c r="E38" s="119"/>
    </row>
    <row r="39" spans="1:5">
      <c r="A39" s="57">
        <v>2150</v>
      </c>
      <c r="B39" s="56" t="s">
        <v>421</v>
      </c>
      <c r="C39" s="469"/>
      <c r="D39" s="469"/>
      <c r="E39" s="119"/>
    </row>
    <row r="40" spans="1:5">
      <c r="A40" s="57">
        <v>2220</v>
      </c>
      <c r="B40" s="56" t="s">
        <v>102</v>
      </c>
      <c r="C40" s="469"/>
      <c r="D40" s="469">
        <v>2354</v>
      </c>
      <c r="E40" s="119"/>
    </row>
    <row r="41" spans="1:5">
      <c r="A41" s="57">
        <v>2300</v>
      </c>
      <c r="B41" s="56" t="s">
        <v>165</v>
      </c>
      <c r="C41" s="469"/>
      <c r="D41" s="469"/>
      <c r="E41" s="119"/>
    </row>
    <row r="42" spans="1:5">
      <c r="A42" s="57">
        <v>2400</v>
      </c>
      <c r="B42" s="56" t="s">
        <v>166</v>
      </c>
      <c r="C42" s="469"/>
      <c r="D42" s="469"/>
      <c r="E42" s="119"/>
    </row>
    <row r="43" spans="1:5">
      <c r="A43" s="31"/>
      <c r="C43" s="470"/>
      <c r="D43" s="470"/>
      <c r="E43" s="119"/>
    </row>
    <row r="44" spans="1:5">
      <c r="A44" s="55" t="s">
        <v>198</v>
      </c>
      <c r="B44" s="56"/>
      <c r="C44" s="471">
        <f>SUM(C45,C64)</f>
        <v>22144.329999999987</v>
      </c>
      <c r="D44" s="471">
        <f>SUM(D45,D64)</f>
        <v>19143.689999999988</v>
      </c>
      <c r="E44" s="119"/>
    </row>
    <row r="45" spans="1:5">
      <c r="A45" s="58" t="s">
        <v>195</v>
      </c>
      <c r="B45" s="56"/>
      <c r="C45" s="471">
        <f>SUM(C46:C61)</f>
        <v>222211.03</v>
      </c>
      <c r="D45" s="471">
        <f>SUM(D46:D61)</f>
        <v>141231.10999999999</v>
      </c>
      <c r="E45" s="119"/>
    </row>
    <row r="46" spans="1:5">
      <c r="A46" s="57">
        <v>3100</v>
      </c>
      <c r="B46" s="56" t="s">
        <v>167</v>
      </c>
      <c r="C46" s="469"/>
      <c r="D46" s="469"/>
      <c r="E46" s="119"/>
    </row>
    <row r="47" spans="1:5">
      <c r="A47" s="57">
        <v>3210</v>
      </c>
      <c r="B47" s="56" t="s">
        <v>168</v>
      </c>
      <c r="C47" s="469">
        <f>402.42+138.37+24.07+3.14+13.6+10542.66+26343.8+64179.61</f>
        <v>101647.67</v>
      </c>
      <c r="D47" s="469">
        <f>402.42+138.37+24.07+3.14+13.6+10542.66+26343.8+64179.61-10542.66-26343.8-346.57</f>
        <v>64414.639999999992</v>
      </c>
      <c r="E47" s="119"/>
    </row>
    <row r="48" spans="1:5">
      <c r="A48" s="57">
        <v>3221</v>
      </c>
      <c r="B48" s="56" t="s">
        <v>169</v>
      </c>
      <c r="C48" s="469"/>
      <c r="D48" s="469"/>
      <c r="E48" s="119"/>
    </row>
    <row r="49" spans="1:5">
      <c r="A49" s="57">
        <v>3222</v>
      </c>
      <c r="B49" s="56" t="s">
        <v>170</v>
      </c>
      <c r="C49" s="469"/>
      <c r="D49" s="469"/>
      <c r="E49" s="119"/>
    </row>
    <row r="50" spans="1:5">
      <c r="A50" s="57">
        <v>3223</v>
      </c>
      <c r="B50" s="56" t="s">
        <v>171</v>
      </c>
      <c r="C50" s="469"/>
      <c r="D50" s="469"/>
      <c r="E50" s="119"/>
    </row>
    <row r="51" spans="1:5">
      <c r="A51" s="57">
        <v>3224</v>
      </c>
      <c r="B51" s="56" t="s">
        <v>172</v>
      </c>
      <c r="C51" s="469"/>
      <c r="D51" s="469"/>
      <c r="E51" s="119"/>
    </row>
    <row r="52" spans="1:5">
      <c r="A52" s="57">
        <v>3231</v>
      </c>
      <c r="B52" s="56" t="s">
        <v>173</v>
      </c>
      <c r="C52" s="469"/>
      <c r="D52" s="469"/>
      <c r="E52" s="119"/>
    </row>
    <row r="53" spans="1:5">
      <c r="A53" s="57">
        <v>3232</v>
      </c>
      <c r="B53" s="56" t="s">
        <v>174</v>
      </c>
      <c r="C53" s="469"/>
      <c r="D53" s="469"/>
      <c r="E53" s="119"/>
    </row>
    <row r="54" spans="1:5">
      <c r="A54" s="57">
        <v>3234</v>
      </c>
      <c r="B54" s="56" t="s">
        <v>175</v>
      </c>
      <c r="C54" s="469"/>
      <c r="D54" s="469">
        <v>1530</v>
      </c>
      <c r="E54" s="119"/>
    </row>
    <row r="55" spans="1:5" ht="30">
      <c r="A55" s="57">
        <v>3236</v>
      </c>
      <c r="B55" s="56" t="s">
        <v>190</v>
      </c>
      <c r="C55" s="469"/>
      <c r="D55" s="469"/>
      <c r="E55" s="119"/>
    </row>
    <row r="56" spans="1:5" ht="45">
      <c r="A56" s="57">
        <v>3237</v>
      </c>
      <c r="B56" s="56" t="s">
        <v>176</v>
      </c>
      <c r="C56" s="469"/>
      <c r="D56" s="469"/>
      <c r="E56" s="119"/>
    </row>
    <row r="57" spans="1:5">
      <c r="A57" s="57">
        <v>3241</v>
      </c>
      <c r="B57" s="56" t="s">
        <v>177</v>
      </c>
      <c r="C57" s="469">
        <v>119338.36</v>
      </c>
      <c r="D57" s="469">
        <f>119338.36-45276.89</f>
        <v>74061.47</v>
      </c>
      <c r="E57" s="119"/>
    </row>
    <row r="58" spans="1:5">
      <c r="A58" s="57">
        <v>3242</v>
      </c>
      <c r="B58" s="56" t="s">
        <v>178</v>
      </c>
      <c r="C58" s="469"/>
      <c r="D58" s="469"/>
      <c r="E58" s="119"/>
    </row>
    <row r="59" spans="1:5">
      <c r="A59" s="57">
        <v>3243</v>
      </c>
      <c r="B59" s="56" t="s">
        <v>179</v>
      </c>
      <c r="C59" s="469"/>
      <c r="D59" s="469"/>
      <c r="E59" s="119"/>
    </row>
    <row r="60" spans="1:5">
      <c r="A60" s="57">
        <v>3245</v>
      </c>
      <c r="B60" s="56" t="s">
        <v>180</v>
      </c>
      <c r="C60" s="469"/>
      <c r="D60" s="469"/>
      <c r="E60" s="119"/>
    </row>
    <row r="61" spans="1:5">
      <c r="A61" s="57">
        <v>3246</v>
      </c>
      <c r="B61" s="56" t="s">
        <v>181</v>
      </c>
      <c r="C61" s="469">
        <v>1225</v>
      </c>
      <c r="D61" s="469">
        <v>1225</v>
      </c>
      <c r="E61" s="119"/>
    </row>
    <row r="62" spans="1:5">
      <c r="A62" s="31"/>
      <c r="C62" s="470"/>
      <c r="D62" s="470"/>
      <c r="E62" s="119"/>
    </row>
    <row r="63" spans="1:5">
      <c r="A63" s="32"/>
      <c r="C63" s="470"/>
      <c r="D63" s="470"/>
      <c r="E63" s="119"/>
    </row>
    <row r="64" spans="1:5">
      <c r="A64" s="58" t="s">
        <v>196</v>
      </c>
      <c r="B64" s="56"/>
      <c r="C64" s="471">
        <f>SUM(C65:C67)</f>
        <v>-200066.7</v>
      </c>
      <c r="D64" s="471">
        <f>SUM(D65:D67)</f>
        <v>-122087.42</v>
      </c>
      <c r="E64" s="119"/>
    </row>
    <row r="65" spans="1:5">
      <c r="A65" s="57">
        <v>5100</v>
      </c>
      <c r="B65" s="56" t="s">
        <v>258</v>
      </c>
      <c r="C65" s="469"/>
      <c r="D65" s="469"/>
      <c r="E65" s="119"/>
    </row>
    <row r="66" spans="1:5">
      <c r="A66" s="57">
        <v>5220</v>
      </c>
      <c r="B66" s="56" t="s">
        <v>441</v>
      </c>
      <c r="C66" s="469">
        <v>-200066.7</v>
      </c>
      <c r="D66" s="469">
        <v>-122087.42</v>
      </c>
      <c r="E66" s="119"/>
    </row>
    <row r="67" spans="1:5">
      <c r="A67" s="57">
        <v>5230</v>
      </c>
      <c r="B67" s="56" t="s">
        <v>442</v>
      </c>
      <c r="C67" s="469"/>
      <c r="D67" s="469"/>
      <c r="E67" s="119"/>
    </row>
    <row r="68" spans="1:5">
      <c r="A68" s="31"/>
      <c r="C68" s="470"/>
      <c r="D68" s="470"/>
      <c r="E68" s="119"/>
    </row>
    <row r="69" spans="1:5">
      <c r="A69" s="2"/>
      <c r="C69" s="470"/>
      <c r="D69" s="470"/>
      <c r="E69" s="119"/>
    </row>
    <row r="70" spans="1:5">
      <c r="A70" s="55" t="s">
        <v>197</v>
      </c>
      <c r="B70" s="56"/>
      <c r="C70" s="469"/>
      <c r="D70" s="469"/>
      <c r="E70" s="119"/>
    </row>
    <row r="71" spans="1:5" ht="30">
      <c r="A71" s="57">
        <v>1</v>
      </c>
      <c r="B71" s="56" t="s">
        <v>182</v>
      </c>
      <c r="C71" s="469"/>
      <c r="D71" s="469"/>
      <c r="E71" s="119"/>
    </row>
    <row r="72" spans="1:5">
      <c r="A72" s="57">
        <v>2</v>
      </c>
      <c r="B72" s="56" t="s">
        <v>183</v>
      </c>
      <c r="C72" s="469"/>
      <c r="D72" s="469"/>
      <c r="E72" s="119"/>
    </row>
    <row r="73" spans="1:5">
      <c r="A73" s="57">
        <v>3</v>
      </c>
      <c r="B73" s="56" t="s">
        <v>184</v>
      </c>
      <c r="C73" s="469"/>
      <c r="D73" s="469"/>
      <c r="E73" s="119"/>
    </row>
    <row r="74" spans="1:5">
      <c r="A74" s="57">
        <v>4</v>
      </c>
      <c r="B74" s="56" t="s">
        <v>372</v>
      </c>
      <c r="C74" s="469"/>
      <c r="D74" s="469"/>
      <c r="E74" s="119"/>
    </row>
    <row r="75" spans="1:5">
      <c r="A75" s="57">
        <v>5</v>
      </c>
      <c r="B75" s="56" t="s">
        <v>185</v>
      </c>
      <c r="C75" s="469"/>
      <c r="D75" s="469"/>
      <c r="E75" s="119"/>
    </row>
    <row r="76" spans="1:5">
      <c r="A76" s="57">
        <v>6</v>
      </c>
      <c r="B76" s="56" t="s">
        <v>186</v>
      </c>
      <c r="C76" s="469"/>
      <c r="D76" s="469"/>
      <c r="E76" s="119"/>
    </row>
    <row r="77" spans="1:5">
      <c r="A77" s="57">
        <v>7</v>
      </c>
      <c r="B77" s="56" t="s">
        <v>187</v>
      </c>
      <c r="C77" s="469"/>
      <c r="D77" s="469"/>
      <c r="E77" s="119"/>
    </row>
    <row r="78" spans="1:5">
      <c r="A78" s="57">
        <v>8</v>
      </c>
      <c r="B78" s="56" t="s">
        <v>188</v>
      </c>
      <c r="C78" s="469"/>
      <c r="D78" s="469"/>
      <c r="E78" s="119"/>
    </row>
    <row r="79" spans="1:5">
      <c r="A79" s="57">
        <v>9</v>
      </c>
      <c r="B79" s="56" t="s">
        <v>189</v>
      </c>
      <c r="C79" s="469"/>
      <c r="D79" s="469"/>
      <c r="E79" s="119"/>
    </row>
    <row r="83" spans="1:9">
      <c r="A83" s="2"/>
      <c r="B83" s="2"/>
    </row>
    <row r="84" spans="1:9">
      <c r="A84" s="70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0" t="s">
        <v>456</v>
      </c>
      <c r="D87" s="12"/>
      <c r="E87"/>
      <c r="F87"/>
      <c r="G87"/>
      <c r="H87"/>
      <c r="I87"/>
    </row>
    <row r="88" spans="1:9">
      <c r="A88"/>
      <c r="B88" s="2" t="s">
        <v>457</v>
      </c>
      <c r="D88" s="12"/>
      <c r="E88"/>
      <c r="F88"/>
      <c r="G88"/>
      <c r="H88"/>
      <c r="I88"/>
    </row>
    <row r="89" spans="1:9" customFormat="1" ht="12.75">
      <c r="B89" s="66" t="s">
        <v>140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F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8"/>
  <sheetViews>
    <sheetView showGridLines="0" view="pageBreakPreview" zoomScale="96" zoomScaleNormal="100" zoomScaleSheetLayoutView="96" workbookViewId="0">
      <selection activeCell="I10" sqref="I10"/>
    </sheetView>
  </sheetViews>
  <sheetFormatPr defaultRowHeight="15"/>
  <cols>
    <col min="1" max="1" width="4.85546875" style="2" customWidth="1"/>
    <col min="2" max="2" width="23.140625" style="2" customWidth="1"/>
    <col min="3" max="3" width="25.7109375" style="2" customWidth="1"/>
    <col min="4" max="4" width="9.1406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8" t="s">
        <v>463</v>
      </c>
      <c r="B1" s="80"/>
      <c r="C1" s="80"/>
      <c r="D1" s="80"/>
      <c r="E1" s="80"/>
      <c r="F1" s="80"/>
      <c r="G1" s="80"/>
      <c r="H1" s="80"/>
      <c r="I1" s="477" t="s">
        <v>110</v>
      </c>
      <c r="J1" s="477"/>
      <c r="K1" s="119"/>
    </row>
    <row r="2" spans="1:11" ht="15" customHeight="1">
      <c r="A2" s="80" t="s">
        <v>141</v>
      </c>
      <c r="B2" s="80"/>
      <c r="C2" s="80"/>
      <c r="D2" s="80"/>
      <c r="E2" s="80"/>
      <c r="F2" s="80"/>
      <c r="G2" s="80"/>
      <c r="H2" s="80"/>
      <c r="I2" s="475" t="s">
        <v>650</v>
      </c>
      <c r="J2" s="476"/>
      <c r="K2" s="476"/>
    </row>
    <row r="3" spans="1:11">
      <c r="A3" s="80"/>
      <c r="B3" s="80"/>
      <c r="C3" s="80"/>
      <c r="D3" s="80"/>
      <c r="E3" s="80"/>
      <c r="F3" s="80"/>
      <c r="G3" s="80"/>
      <c r="H3" s="80"/>
      <c r="I3" s="79"/>
      <c r="J3" s="79"/>
      <c r="K3" s="119"/>
    </row>
    <row r="4" spans="1:11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141"/>
      <c r="G4" s="80"/>
      <c r="H4" s="80"/>
      <c r="I4" s="80"/>
      <c r="J4" s="80"/>
      <c r="K4" s="119"/>
    </row>
    <row r="5" spans="1:11">
      <c r="A5" s="26" t="s">
        <v>485</v>
      </c>
      <c r="B5" s="26"/>
      <c r="C5" s="26"/>
      <c r="D5" s="115"/>
      <c r="E5" s="253"/>
      <c r="F5" s="254"/>
      <c r="G5" s="253"/>
      <c r="H5" s="253"/>
      <c r="I5" s="253"/>
      <c r="J5" s="253"/>
      <c r="K5" s="119"/>
    </row>
    <row r="6" spans="1:11">
      <c r="A6" s="81"/>
      <c r="B6" s="81"/>
      <c r="C6" s="80"/>
      <c r="D6" s="80"/>
      <c r="E6" s="80"/>
      <c r="F6" s="141"/>
      <c r="G6" s="80"/>
      <c r="H6" s="80"/>
      <c r="I6" s="80"/>
      <c r="J6" s="80"/>
      <c r="K6" s="119"/>
    </row>
    <row r="7" spans="1:11">
      <c r="A7" s="142"/>
      <c r="B7" s="139"/>
      <c r="C7" s="139"/>
      <c r="D7" s="139"/>
      <c r="E7" s="139"/>
      <c r="F7" s="139"/>
      <c r="G7" s="139"/>
      <c r="H7" s="139"/>
      <c r="I7" s="139"/>
      <c r="J7" s="139"/>
      <c r="K7" s="119"/>
    </row>
    <row r="8" spans="1:11" s="26" customFormat="1" ht="45">
      <c r="A8" s="144" t="s">
        <v>64</v>
      </c>
      <c r="B8" s="144" t="s">
        <v>112</v>
      </c>
      <c r="C8" s="145" t="s">
        <v>114</v>
      </c>
      <c r="D8" s="145" t="s">
        <v>278</v>
      </c>
      <c r="E8" s="145" t="s">
        <v>113</v>
      </c>
      <c r="F8" s="143" t="s">
        <v>259</v>
      </c>
      <c r="G8" s="143" t="s">
        <v>299</v>
      </c>
      <c r="H8" s="143" t="s">
        <v>300</v>
      </c>
      <c r="I8" s="143" t="s">
        <v>260</v>
      </c>
      <c r="J8" s="146" t="s">
        <v>115</v>
      </c>
      <c r="K8" s="119"/>
    </row>
    <row r="9" spans="1:11" s="26" customFormat="1">
      <c r="A9" s="176">
        <v>1</v>
      </c>
      <c r="B9" s="176">
        <v>2</v>
      </c>
      <c r="C9" s="177">
        <v>3</v>
      </c>
      <c r="D9" s="177">
        <v>4</v>
      </c>
      <c r="E9" s="177">
        <v>5</v>
      </c>
      <c r="F9" s="177">
        <v>6</v>
      </c>
      <c r="G9" s="177">
        <v>7</v>
      </c>
      <c r="H9" s="177">
        <v>8</v>
      </c>
      <c r="I9" s="177">
        <v>9</v>
      </c>
      <c r="J9" s="177">
        <v>10</v>
      </c>
      <c r="K9" s="119"/>
    </row>
    <row r="10" spans="1:11" s="26" customFormat="1" ht="15.75">
      <c r="A10" s="372">
        <v>1</v>
      </c>
      <c r="B10" s="373" t="s">
        <v>551</v>
      </c>
      <c r="C10" s="174" t="s">
        <v>552</v>
      </c>
      <c r="D10" s="175" t="s">
        <v>222</v>
      </c>
      <c r="E10" s="374" t="s">
        <v>553</v>
      </c>
      <c r="F10" s="27">
        <v>2332.2800000000002</v>
      </c>
      <c r="G10" s="27">
        <v>109034.96</v>
      </c>
      <c r="H10" s="27">
        <v>104361.60000000001</v>
      </c>
      <c r="I10" s="27">
        <v>7005.64</v>
      </c>
      <c r="J10" s="27"/>
      <c r="K10" s="119"/>
    </row>
    <row r="11" spans="1:11" s="26" customFormat="1" ht="30">
      <c r="A11" s="372">
        <v>2</v>
      </c>
      <c r="B11" s="375" t="s">
        <v>551</v>
      </c>
      <c r="C11" s="369">
        <v>187727300</v>
      </c>
      <c r="D11" s="376" t="s">
        <v>554</v>
      </c>
      <c r="E11" s="377" t="s">
        <v>555</v>
      </c>
      <c r="F11" s="27">
        <v>0</v>
      </c>
      <c r="G11" s="27">
        <v>0</v>
      </c>
      <c r="H11" s="27">
        <v>0</v>
      </c>
      <c r="I11" s="27">
        <f>F11+G11-H11</f>
        <v>0</v>
      </c>
      <c r="J11" s="27"/>
      <c r="K11" s="119"/>
    </row>
    <row r="12" spans="1:11" s="26" customFormat="1">
      <c r="A12" s="372">
        <v>3</v>
      </c>
      <c r="B12" s="176"/>
      <c r="C12" s="177"/>
      <c r="D12" s="177"/>
      <c r="E12" s="177"/>
      <c r="F12" s="177"/>
      <c r="G12" s="177"/>
      <c r="H12" s="177"/>
      <c r="I12" s="177"/>
      <c r="J12" s="177"/>
      <c r="K12" s="119"/>
    </row>
    <row r="13" spans="1:11" s="26" customFormat="1" ht="15.75">
      <c r="A13" s="367">
        <v>4</v>
      </c>
      <c r="B13" s="368"/>
      <c r="C13" s="369"/>
      <c r="D13" s="369"/>
      <c r="E13" s="370"/>
      <c r="F13" s="371"/>
      <c r="G13" s="371"/>
      <c r="H13" s="371"/>
      <c r="I13" s="371"/>
      <c r="J13" s="371"/>
      <c r="K13" s="119"/>
    </row>
    <row r="14" spans="1:11">
      <c r="A14" s="118"/>
      <c r="B14" s="118"/>
      <c r="C14" s="118"/>
      <c r="D14" s="118"/>
      <c r="E14" s="118"/>
      <c r="F14" s="118"/>
      <c r="G14" s="118"/>
      <c r="H14" s="118"/>
      <c r="I14" s="118"/>
      <c r="J14" s="118"/>
    </row>
    <row r="15" spans="1:11">
      <c r="A15" s="118"/>
      <c r="B15" s="118"/>
      <c r="C15" s="118"/>
      <c r="D15" s="118"/>
      <c r="E15" s="118"/>
      <c r="F15" s="118"/>
      <c r="G15" s="118"/>
      <c r="H15" s="118"/>
      <c r="I15" s="118"/>
      <c r="J15" s="118"/>
    </row>
    <row r="16" spans="1:11">
      <c r="A16" s="118"/>
      <c r="B16" s="118"/>
      <c r="C16" s="118"/>
      <c r="D16" s="118"/>
      <c r="E16" s="118"/>
      <c r="F16" s="118"/>
      <c r="G16" s="118"/>
      <c r="H16" s="118"/>
      <c r="I16" s="118"/>
      <c r="J16" s="118"/>
    </row>
    <row r="17" spans="1:10">
      <c r="A17" s="118"/>
      <c r="B17" s="118"/>
      <c r="C17" s="118"/>
      <c r="D17" s="118"/>
      <c r="E17" s="118"/>
      <c r="F17" s="118"/>
      <c r="G17" s="118"/>
      <c r="H17" s="118"/>
      <c r="I17" s="118"/>
      <c r="J17" s="118"/>
    </row>
    <row r="18" spans="1:10">
      <c r="A18" s="118"/>
      <c r="B18" s="249" t="s">
        <v>107</v>
      </c>
      <c r="C18" s="118"/>
      <c r="D18" s="118"/>
      <c r="E18" s="118"/>
      <c r="F18" s="250"/>
      <c r="G18" s="118"/>
      <c r="H18" s="118"/>
      <c r="I18" s="118"/>
      <c r="J18" s="118"/>
    </row>
    <row r="19" spans="1:10">
      <c r="A19" s="118"/>
      <c r="B19" s="118"/>
      <c r="C19" s="118"/>
      <c r="D19" s="118"/>
      <c r="E19" s="118"/>
      <c r="F19" s="115"/>
      <c r="G19" s="115"/>
      <c r="H19" s="115"/>
      <c r="I19" s="115"/>
      <c r="J19" s="115"/>
    </row>
    <row r="20" spans="1:10">
      <c r="A20" s="118"/>
      <c r="B20" s="118"/>
      <c r="C20" s="298"/>
      <c r="D20" s="118"/>
      <c r="E20" s="118"/>
      <c r="F20" s="298"/>
      <c r="G20" s="299"/>
      <c r="H20" s="299"/>
      <c r="I20" s="115"/>
      <c r="J20" s="115"/>
    </row>
    <row r="21" spans="1:10">
      <c r="A21" s="115"/>
      <c r="B21" s="118"/>
      <c r="C21" s="251" t="s">
        <v>271</v>
      </c>
      <c r="D21" s="251"/>
      <c r="E21" s="118"/>
      <c r="F21" s="118" t="s">
        <v>276</v>
      </c>
      <c r="G21" s="115"/>
      <c r="H21" s="115"/>
      <c r="I21" s="115"/>
      <c r="J21" s="115"/>
    </row>
    <row r="22" spans="1:10">
      <c r="A22" s="115"/>
      <c r="B22" s="118"/>
      <c r="C22" s="252" t="s">
        <v>140</v>
      </c>
      <c r="D22" s="118"/>
      <c r="E22" s="118"/>
      <c r="F22" s="118" t="s">
        <v>272</v>
      </c>
      <c r="G22" s="115"/>
      <c r="H22" s="115"/>
      <c r="I22" s="115"/>
      <c r="J22" s="115"/>
    </row>
    <row r="23" spans="1:10" customFormat="1">
      <c r="A23" s="115"/>
      <c r="B23" s="118"/>
      <c r="C23" s="118"/>
      <c r="D23" s="252"/>
      <c r="E23" s="115"/>
      <c r="F23" s="115"/>
      <c r="G23" s="115"/>
      <c r="H23" s="115"/>
      <c r="I23" s="115"/>
      <c r="J23" s="115"/>
    </row>
    <row r="24" spans="1:10" customFormat="1" ht="12.75">
      <c r="A24" s="115"/>
      <c r="B24" s="115"/>
      <c r="C24" s="115"/>
      <c r="D24" s="115"/>
      <c r="E24" s="115"/>
      <c r="F24" s="115"/>
      <c r="G24" s="115"/>
      <c r="H24" s="115"/>
      <c r="I24" s="115"/>
      <c r="J24" s="115"/>
    </row>
    <row r="25" spans="1:10" customFormat="1" ht="12.75"/>
    <row r="26" spans="1:10" customFormat="1" ht="12.75"/>
    <row r="27" spans="1:10" customFormat="1" ht="12.75"/>
    <row r="28" spans="1:10" customFormat="1" ht="12.75"/>
  </sheetData>
  <mergeCells count="2">
    <mergeCell ref="I1:J1"/>
    <mergeCell ref="I2:K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3 B10: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3 E10:E11"/>
    <dataValidation allowBlank="1" showInputMessage="1" showErrorMessage="1" prompt="თვე/დღე/წელი" sqref="J13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3"/>
  <sheetViews>
    <sheetView view="pageBreakPreview" zoomScale="106" zoomScaleNormal="100" zoomScaleSheetLayoutView="106" workbookViewId="0">
      <selection activeCell="F17" sqref="F17"/>
    </sheetView>
  </sheetViews>
  <sheetFormatPr defaultRowHeight="15"/>
  <cols>
    <col min="1" max="1" width="12" style="200" customWidth="1"/>
    <col min="2" max="2" width="13.28515625" style="200" customWidth="1"/>
    <col min="3" max="3" width="21.42578125" style="200" customWidth="1"/>
    <col min="4" max="4" width="17.85546875" style="200" customWidth="1"/>
    <col min="5" max="5" width="12.7109375" style="200" customWidth="1"/>
    <col min="6" max="6" width="36.85546875" style="200" customWidth="1"/>
    <col min="7" max="7" width="22.28515625" style="200" customWidth="1"/>
    <col min="8" max="8" width="0.5703125" style="200" customWidth="1"/>
    <col min="9" max="16384" width="9.140625" style="200"/>
  </cols>
  <sheetData>
    <row r="1" spans="1:9">
      <c r="A1" s="78" t="s">
        <v>375</v>
      </c>
      <c r="B1" s="80"/>
      <c r="C1" s="80"/>
      <c r="D1" s="80"/>
      <c r="E1" s="80"/>
      <c r="F1" s="80"/>
      <c r="G1" s="182" t="s">
        <v>110</v>
      </c>
      <c r="H1" s="183"/>
    </row>
    <row r="2" spans="1:9">
      <c r="A2" s="80" t="s">
        <v>141</v>
      </c>
      <c r="B2" s="80"/>
      <c r="C2" s="80"/>
      <c r="D2" s="80"/>
      <c r="E2" s="80"/>
      <c r="F2" s="80"/>
      <c r="G2" s="475" t="s">
        <v>650</v>
      </c>
      <c r="H2" s="476"/>
      <c r="I2" s="476"/>
    </row>
    <row r="3" spans="1:9">
      <c r="A3" s="80"/>
      <c r="B3" s="80"/>
      <c r="C3" s="80"/>
      <c r="D3" s="80"/>
      <c r="E3" s="80"/>
      <c r="F3" s="80"/>
      <c r="G3" s="116"/>
      <c r="H3" s="183"/>
    </row>
    <row r="4" spans="1:9">
      <c r="A4" s="81" t="str">
        <f>'[3]ფორმა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80"/>
      <c r="H4" s="118"/>
    </row>
    <row r="5" spans="1:9">
      <c r="A5" s="26" t="s">
        <v>485</v>
      </c>
      <c r="B5" s="26"/>
      <c r="C5" s="26"/>
      <c r="D5" s="115"/>
      <c r="E5" s="238"/>
      <c r="F5" s="238"/>
      <c r="G5" s="238"/>
      <c r="H5" s="118"/>
    </row>
    <row r="6" spans="1:9">
      <c r="A6" s="81"/>
      <c r="B6" s="80"/>
      <c r="C6" s="80"/>
      <c r="D6" s="80"/>
      <c r="E6" s="80"/>
      <c r="F6" s="80"/>
      <c r="G6" s="80"/>
      <c r="H6" s="118"/>
    </row>
    <row r="7" spans="1:9">
      <c r="A7" s="80"/>
      <c r="B7" s="80"/>
      <c r="C7" s="80"/>
      <c r="D7" s="80"/>
      <c r="E7" s="80"/>
      <c r="F7" s="80"/>
      <c r="G7" s="80"/>
      <c r="H7" s="119"/>
    </row>
    <row r="8" spans="1:9" ht="45.75" customHeight="1">
      <c r="A8" s="184" t="s">
        <v>318</v>
      </c>
      <c r="B8" s="184" t="s">
        <v>142</v>
      </c>
      <c r="C8" s="185" t="s">
        <v>373</v>
      </c>
      <c r="D8" s="185" t="s">
        <v>374</v>
      </c>
      <c r="E8" s="185" t="s">
        <v>278</v>
      </c>
      <c r="F8" s="184" t="s">
        <v>325</v>
      </c>
      <c r="G8" s="185" t="s">
        <v>319</v>
      </c>
      <c r="H8" s="119"/>
    </row>
    <row r="9" spans="1:9">
      <c r="A9" s="186" t="s">
        <v>320</v>
      </c>
      <c r="B9" s="187"/>
      <c r="C9" s="188"/>
      <c r="D9" s="189"/>
      <c r="E9" s="189"/>
      <c r="F9" s="189"/>
      <c r="G9" s="412">
        <v>750.9</v>
      </c>
      <c r="H9" s="119"/>
    </row>
    <row r="10" spans="1:9" ht="15.75">
      <c r="A10" s="187">
        <v>1</v>
      </c>
      <c r="B10" s="377"/>
      <c r="C10" s="378">
        <v>930</v>
      </c>
      <c r="D10" s="379"/>
      <c r="E10" s="191" t="s">
        <v>222</v>
      </c>
      <c r="F10" s="190" t="s">
        <v>556</v>
      </c>
      <c r="G10" s="413">
        <f>G9+C10-D10</f>
        <v>1680.9</v>
      </c>
      <c r="H10" s="119"/>
    </row>
    <row r="11" spans="1:9" ht="15.75">
      <c r="A11" s="187">
        <v>2</v>
      </c>
      <c r="B11" s="414" t="s">
        <v>708</v>
      </c>
      <c r="C11" s="378"/>
      <c r="D11" s="379">
        <v>930</v>
      </c>
      <c r="E11" s="191" t="s">
        <v>222</v>
      </c>
      <c r="F11" s="191" t="s">
        <v>557</v>
      </c>
      <c r="G11" s="413">
        <v>750.9</v>
      </c>
      <c r="H11" s="119"/>
    </row>
    <row r="12" spans="1:9" ht="15.75">
      <c r="A12" s="187">
        <v>3</v>
      </c>
      <c r="B12" s="377"/>
      <c r="C12" s="378"/>
      <c r="D12" s="379"/>
      <c r="E12" s="191"/>
      <c r="F12" s="191"/>
      <c r="G12" s="413"/>
      <c r="H12" s="119"/>
    </row>
    <row r="13" spans="1:9" ht="15.75">
      <c r="A13" s="187">
        <v>4</v>
      </c>
      <c r="B13" s="377"/>
      <c r="C13" s="378"/>
      <c r="D13" s="379"/>
      <c r="E13" s="191"/>
      <c r="F13" s="190"/>
      <c r="G13" s="413"/>
      <c r="H13" s="119"/>
    </row>
    <row r="14" spans="1:9" ht="15.75">
      <c r="A14" s="187">
        <v>5</v>
      </c>
      <c r="B14" s="377"/>
      <c r="C14" s="378"/>
      <c r="D14" s="379"/>
      <c r="E14" s="191"/>
      <c r="F14" s="191"/>
      <c r="G14" s="413"/>
      <c r="H14" s="119"/>
    </row>
    <row r="15" spans="1:9" ht="15.75">
      <c r="A15" s="187">
        <v>6</v>
      </c>
      <c r="B15" s="377"/>
      <c r="C15" s="378"/>
      <c r="D15" s="379"/>
      <c r="E15" s="191"/>
      <c r="F15" s="191"/>
      <c r="G15" s="413"/>
      <c r="H15" s="119"/>
    </row>
    <row r="16" spans="1:9" ht="15.75">
      <c r="A16" s="187">
        <v>7</v>
      </c>
      <c r="B16" s="377"/>
      <c r="C16" s="378"/>
      <c r="D16" s="379"/>
      <c r="E16" s="191"/>
      <c r="F16" s="191"/>
      <c r="G16" s="413"/>
      <c r="H16" s="119"/>
    </row>
    <row r="17" spans="1:8" ht="15.75">
      <c r="A17" s="187">
        <v>8</v>
      </c>
      <c r="B17" s="377"/>
      <c r="C17" s="190"/>
      <c r="D17" s="191"/>
      <c r="E17" s="191"/>
      <c r="F17" s="191"/>
      <c r="G17" s="413"/>
      <c r="H17" s="119"/>
    </row>
    <row r="18" spans="1:8" ht="15.75">
      <c r="A18" s="187">
        <v>9</v>
      </c>
      <c r="B18" s="377"/>
      <c r="C18" s="190"/>
      <c r="D18" s="191"/>
      <c r="E18" s="191"/>
      <c r="F18" s="191"/>
      <c r="G18" s="413" t="str">
        <f t="shared" ref="G18" si="0">IF(ISBLANK(B18),"",G17+C18-D18)</f>
        <v/>
      </c>
      <c r="H18" s="119"/>
    </row>
    <row r="19" spans="1:8" ht="15.75">
      <c r="A19" s="187">
        <v>10</v>
      </c>
      <c r="B19" s="172"/>
      <c r="C19" s="190"/>
      <c r="D19" s="191"/>
      <c r="E19" s="191"/>
      <c r="F19" s="191"/>
      <c r="G19" s="413" t="str">
        <f t="shared" ref="G19:G28" si="1">IF(ISBLANK(B19),"",G18+C19-D19)</f>
        <v/>
      </c>
      <c r="H19" s="119"/>
    </row>
    <row r="20" spans="1:8" ht="15.75">
      <c r="A20" s="187">
        <v>11</v>
      </c>
      <c r="B20" s="172"/>
      <c r="C20" s="190"/>
      <c r="D20" s="191"/>
      <c r="E20" s="191"/>
      <c r="F20" s="191"/>
      <c r="G20" s="192" t="str">
        <f t="shared" si="1"/>
        <v/>
      </c>
      <c r="H20" s="119"/>
    </row>
    <row r="21" spans="1:8" ht="15.75">
      <c r="A21" s="187">
        <v>12</v>
      </c>
      <c r="B21" s="172"/>
      <c r="C21" s="190"/>
      <c r="D21" s="191"/>
      <c r="E21" s="191"/>
      <c r="F21" s="191"/>
      <c r="G21" s="192" t="str">
        <f t="shared" si="1"/>
        <v/>
      </c>
      <c r="H21" s="119"/>
    </row>
    <row r="22" spans="1:8" ht="15.75">
      <c r="A22" s="187">
        <v>13</v>
      </c>
      <c r="B22" s="172"/>
      <c r="C22" s="190"/>
      <c r="D22" s="191"/>
      <c r="E22" s="191"/>
      <c r="F22" s="191"/>
      <c r="G22" s="192" t="str">
        <f t="shared" si="1"/>
        <v/>
      </c>
      <c r="H22" s="119"/>
    </row>
    <row r="23" spans="1:8" ht="15.75">
      <c r="A23" s="187">
        <v>14</v>
      </c>
      <c r="B23" s="172"/>
      <c r="C23" s="190"/>
      <c r="D23" s="191"/>
      <c r="E23" s="191"/>
      <c r="F23" s="191"/>
      <c r="G23" s="192" t="str">
        <f t="shared" si="1"/>
        <v/>
      </c>
      <c r="H23" s="119"/>
    </row>
    <row r="24" spans="1:8" ht="15.75">
      <c r="A24" s="187">
        <v>15</v>
      </c>
      <c r="B24" s="172"/>
      <c r="C24" s="190"/>
      <c r="D24" s="191"/>
      <c r="E24" s="191"/>
      <c r="F24" s="191"/>
      <c r="G24" s="192" t="str">
        <f t="shared" si="1"/>
        <v/>
      </c>
      <c r="H24" s="119"/>
    </row>
    <row r="25" spans="1:8" ht="15.75">
      <c r="A25" s="187">
        <v>16</v>
      </c>
      <c r="B25" s="172"/>
      <c r="C25" s="190"/>
      <c r="D25" s="191"/>
      <c r="E25" s="191"/>
      <c r="F25" s="191"/>
      <c r="G25" s="192" t="str">
        <f t="shared" si="1"/>
        <v/>
      </c>
      <c r="H25" s="119"/>
    </row>
    <row r="26" spans="1:8" ht="15.75">
      <c r="A26" s="187">
        <v>17</v>
      </c>
      <c r="B26" s="172"/>
      <c r="C26" s="190"/>
      <c r="D26" s="191"/>
      <c r="E26" s="191"/>
      <c r="F26" s="191"/>
      <c r="G26" s="192" t="str">
        <f t="shared" si="1"/>
        <v/>
      </c>
      <c r="H26" s="119"/>
    </row>
    <row r="27" spans="1:8" ht="15.75">
      <c r="A27" s="187">
        <v>18</v>
      </c>
      <c r="B27" s="172"/>
      <c r="C27" s="190"/>
      <c r="D27" s="191"/>
      <c r="E27" s="191"/>
      <c r="F27" s="191"/>
      <c r="G27" s="192" t="str">
        <f t="shared" si="1"/>
        <v/>
      </c>
      <c r="H27" s="119"/>
    </row>
    <row r="28" spans="1:8" ht="15.75">
      <c r="A28" s="187">
        <v>19</v>
      </c>
      <c r="B28" s="172"/>
      <c r="C28" s="190"/>
      <c r="D28" s="191"/>
      <c r="E28" s="191"/>
      <c r="F28" s="191"/>
      <c r="G28" s="192" t="str">
        <f t="shared" si="1"/>
        <v/>
      </c>
      <c r="H28" s="119"/>
    </row>
    <row r="29" spans="1:8" ht="15.75">
      <c r="A29" s="187" t="s">
        <v>283</v>
      </c>
      <c r="B29" s="172"/>
      <c r="C29" s="193"/>
      <c r="D29" s="194"/>
      <c r="E29" s="194"/>
      <c r="F29" s="194"/>
      <c r="G29" s="192" t="str">
        <f>IF(ISBLANK(B29),"",#REF!+C29-D29)</f>
        <v/>
      </c>
      <c r="H29" s="119"/>
    </row>
    <row r="30" spans="1:8">
      <c r="A30" s="195" t="s">
        <v>321</v>
      </c>
      <c r="B30" s="196"/>
      <c r="C30" s="197"/>
      <c r="D30" s="198"/>
      <c r="E30" s="198"/>
      <c r="F30" s="199"/>
      <c r="G30" s="466">
        <f>G10-C10</f>
        <v>750.90000000000009</v>
      </c>
      <c r="H30" s="119"/>
    </row>
    <row r="31" spans="1:8">
      <c r="G31" s="465"/>
    </row>
    <row r="34" spans="1:10">
      <c r="B34" s="202" t="s">
        <v>107</v>
      </c>
      <c r="F34" s="203"/>
    </row>
    <row r="35" spans="1:10">
      <c r="F35" s="201"/>
      <c r="G35" s="201"/>
      <c r="H35" s="201"/>
      <c r="I35" s="201"/>
      <c r="J35" s="201"/>
    </row>
    <row r="36" spans="1:10">
      <c r="C36" s="204"/>
      <c r="F36" s="204"/>
      <c r="G36" s="205"/>
      <c r="H36" s="201"/>
      <c r="I36" s="201"/>
      <c r="J36" s="201"/>
    </row>
    <row r="37" spans="1:10">
      <c r="A37" s="201"/>
      <c r="C37" s="206" t="s">
        <v>271</v>
      </c>
      <c r="F37" s="207" t="s">
        <v>276</v>
      </c>
      <c r="G37" s="205"/>
      <c r="H37" s="201"/>
      <c r="I37" s="201"/>
      <c r="J37" s="201"/>
    </row>
    <row r="38" spans="1:10">
      <c r="A38" s="201"/>
      <c r="C38" s="208" t="s">
        <v>140</v>
      </c>
      <c r="F38" s="200" t="s">
        <v>272</v>
      </c>
      <c r="G38" s="201"/>
      <c r="H38" s="201"/>
      <c r="I38" s="201"/>
      <c r="J38" s="201"/>
    </row>
    <row r="39" spans="1:10" s="201" customFormat="1">
      <c r="B39" s="200"/>
    </row>
    <row r="40" spans="1:10" s="201" customFormat="1" ht="12.75"/>
    <row r="41" spans="1:10" s="201" customFormat="1" ht="12.75"/>
    <row r="42" spans="1:10" s="201" customFormat="1" ht="12.75"/>
    <row r="43" spans="1:10" s="201" customFormat="1" ht="12.75"/>
  </sheetData>
  <mergeCells count="1">
    <mergeCell ref="G2:I2"/>
  </mergeCells>
  <dataValidations count="1">
    <dataValidation allowBlank="1" showInputMessage="1" showErrorMessage="1" prompt="თვე/დღე/წელი" sqref="B10:B29"/>
  </dataValidations>
  <printOptions gridLines="1"/>
  <pageMargins left="0.7" right="0.7" top="0.75" bottom="0.7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topLeftCell="A7" zoomScale="91" zoomScaleNormal="100" zoomScaleSheetLayoutView="91" workbookViewId="0">
      <selection activeCell="I24" sqref="I24"/>
    </sheetView>
  </sheetViews>
  <sheetFormatPr defaultRowHeight="12.7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>
      <c r="A1" s="152" t="s">
        <v>309</v>
      </c>
      <c r="B1" s="153"/>
      <c r="C1" s="153"/>
      <c r="D1" s="153"/>
      <c r="E1" s="153"/>
      <c r="F1" s="82"/>
      <c r="G1" s="82"/>
      <c r="H1" s="82"/>
      <c r="I1" s="479" t="s">
        <v>110</v>
      </c>
      <c r="J1" s="479"/>
      <c r="K1" s="159"/>
    </row>
    <row r="2" spans="1:12" s="22" customFormat="1" ht="15" customHeight="1">
      <c r="A2" s="119" t="s">
        <v>141</v>
      </c>
      <c r="B2" s="153"/>
      <c r="C2" s="153"/>
      <c r="D2" s="153"/>
      <c r="E2" s="153"/>
      <c r="F2" s="154"/>
      <c r="G2" s="155"/>
      <c r="H2" s="155"/>
      <c r="I2" s="475" t="s">
        <v>650</v>
      </c>
      <c r="J2" s="476"/>
      <c r="K2" s="476"/>
    </row>
    <row r="3" spans="1:12" s="22" customFormat="1" ht="15">
      <c r="A3" s="153"/>
      <c r="B3" s="153"/>
      <c r="C3" s="153"/>
      <c r="D3" s="153"/>
      <c r="E3" s="153"/>
      <c r="F3" s="154"/>
      <c r="G3" s="155"/>
      <c r="H3" s="155"/>
      <c r="I3" s="156"/>
      <c r="J3" s="79"/>
      <c r="K3" s="159"/>
    </row>
    <row r="4" spans="1:12" s="2" customFormat="1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1"/>
      <c r="G4" s="81"/>
      <c r="H4" s="81"/>
      <c r="I4" s="141"/>
      <c r="J4" s="80"/>
      <c r="K4" s="119"/>
      <c r="L4" s="22"/>
    </row>
    <row r="5" spans="1:12" s="2" customFormat="1" ht="15">
      <c r="A5" s="26" t="s">
        <v>485</v>
      </c>
      <c r="B5" s="26"/>
      <c r="C5" s="26"/>
      <c r="D5" s="115"/>
      <c r="E5" s="136"/>
      <c r="F5" s="59"/>
      <c r="G5" s="59"/>
      <c r="H5" s="59"/>
      <c r="I5" s="147"/>
      <c r="J5" s="59"/>
      <c r="K5" s="119"/>
    </row>
    <row r="6" spans="1:12" s="22" customFormat="1" ht="13.5">
      <c r="A6" s="157"/>
      <c r="B6" s="158"/>
      <c r="C6" s="158"/>
      <c r="D6" s="153"/>
      <c r="E6" s="153"/>
      <c r="F6" s="153"/>
      <c r="G6" s="153"/>
      <c r="H6" s="153"/>
      <c r="I6" s="153"/>
      <c r="J6" s="153"/>
      <c r="K6" s="159"/>
    </row>
    <row r="7" spans="1:12" ht="45">
      <c r="A7" s="148"/>
      <c r="B7" s="481" t="s">
        <v>221</v>
      </c>
      <c r="C7" s="481"/>
      <c r="D7" s="481" t="s">
        <v>297</v>
      </c>
      <c r="E7" s="481"/>
      <c r="F7" s="481" t="s">
        <v>298</v>
      </c>
      <c r="G7" s="481"/>
      <c r="H7" s="171" t="s">
        <v>284</v>
      </c>
      <c r="I7" s="481" t="s">
        <v>224</v>
      </c>
      <c r="J7" s="481"/>
      <c r="K7" s="160"/>
    </row>
    <row r="8" spans="1:12" ht="15">
      <c r="A8" s="149" t="s">
        <v>116</v>
      </c>
      <c r="B8" s="150" t="s">
        <v>223</v>
      </c>
      <c r="C8" s="151" t="s">
        <v>222</v>
      </c>
      <c r="D8" s="150" t="s">
        <v>223</v>
      </c>
      <c r="E8" s="151" t="s">
        <v>222</v>
      </c>
      <c r="F8" s="150" t="s">
        <v>223</v>
      </c>
      <c r="G8" s="151" t="s">
        <v>222</v>
      </c>
      <c r="H8" s="151" t="s">
        <v>222</v>
      </c>
      <c r="I8" s="150" t="s">
        <v>223</v>
      </c>
      <c r="J8" s="151" t="s">
        <v>222</v>
      </c>
      <c r="K8" s="160"/>
    </row>
    <row r="9" spans="1:12" ht="15">
      <c r="A9" s="60" t="s">
        <v>117</v>
      </c>
      <c r="B9" s="86">
        <f>SUM(B10,B14,B17)</f>
        <v>5</v>
      </c>
      <c r="C9" s="86">
        <f>SUM(C10,C14,C17)</f>
        <v>5467.79</v>
      </c>
      <c r="D9" s="86">
        <f t="shared" ref="D9:J9" si="0">SUM(D10,D14,D17)</f>
        <v>0</v>
      </c>
      <c r="E9" s="86">
        <f>SUM(E10,E14,E17)</f>
        <v>0</v>
      </c>
      <c r="F9" s="86">
        <f t="shared" si="0"/>
        <v>0</v>
      </c>
      <c r="G9" s="86">
        <f>SUM(G10,G14,G17)</f>
        <v>0</v>
      </c>
      <c r="H9" s="86">
        <f>SUM(H10,H14,H17)</f>
        <v>0</v>
      </c>
      <c r="I9" s="86">
        <f>SUM(I10,I14,I17)</f>
        <v>5</v>
      </c>
      <c r="J9" s="86">
        <f t="shared" si="0"/>
        <v>5467.79</v>
      </c>
      <c r="K9" s="160"/>
    </row>
    <row r="10" spans="1:12" ht="15">
      <c r="A10" s="61" t="s">
        <v>118</v>
      </c>
      <c r="B10" s="380">
        <f>SUM(B11:B13)</f>
        <v>0</v>
      </c>
      <c r="C10" s="380">
        <f>SUM(C11:C13)</f>
        <v>0</v>
      </c>
      <c r="D10" s="380">
        <f t="shared" ref="D10:J10" si="1">SUM(D11:D13)</f>
        <v>0</v>
      </c>
      <c r="E10" s="380">
        <f>SUM(E11:E13)</f>
        <v>0</v>
      </c>
      <c r="F10" s="380">
        <f t="shared" si="1"/>
        <v>0</v>
      </c>
      <c r="G10" s="380">
        <f>SUM(G11:G13)</f>
        <v>0</v>
      </c>
      <c r="H10" s="380">
        <f>SUM(H11:H13)</f>
        <v>0</v>
      </c>
      <c r="I10" s="380">
        <f>SUM(I11:I13)</f>
        <v>0</v>
      </c>
      <c r="J10" s="380">
        <f t="shared" si="1"/>
        <v>0</v>
      </c>
      <c r="K10" s="160"/>
    </row>
    <row r="11" spans="1:12" ht="15">
      <c r="A11" s="61" t="s">
        <v>119</v>
      </c>
      <c r="B11" s="381"/>
      <c r="C11" s="381"/>
      <c r="D11" s="381"/>
      <c r="E11" s="381"/>
      <c r="F11" s="381"/>
      <c r="G11" s="381"/>
      <c r="H11" s="381"/>
      <c r="I11" s="381"/>
      <c r="J11" s="381"/>
      <c r="K11" s="160"/>
    </row>
    <row r="12" spans="1:12" ht="15">
      <c r="A12" s="61" t="s">
        <v>120</v>
      </c>
      <c r="B12" s="381"/>
      <c r="C12" s="381"/>
      <c r="D12" s="381"/>
      <c r="E12" s="381"/>
      <c r="F12" s="381"/>
      <c r="G12" s="381"/>
      <c r="H12" s="381"/>
      <c r="I12" s="381"/>
      <c r="J12" s="381"/>
      <c r="K12" s="160"/>
    </row>
    <row r="13" spans="1:12" ht="15">
      <c r="A13" s="61" t="s">
        <v>121</v>
      </c>
      <c r="B13" s="381"/>
      <c r="C13" s="381"/>
      <c r="D13" s="381"/>
      <c r="E13" s="381"/>
      <c r="F13" s="381"/>
      <c r="G13" s="381"/>
      <c r="H13" s="381"/>
      <c r="I13" s="381"/>
      <c r="J13" s="381"/>
      <c r="K13" s="160"/>
    </row>
    <row r="14" spans="1:12" ht="15">
      <c r="A14" s="61" t="s">
        <v>122</v>
      </c>
      <c r="B14" s="380">
        <f>SUM(B15:B16)</f>
        <v>4</v>
      </c>
      <c r="C14" s="380">
        <f>SUM(C15:C16)</f>
        <v>4881.5</v>
      </c>
      <c r="D14" s="380">
        <f t="shared" ref="D14:J14" si="2">SUM(D15:D16)</f>
        <v>0</v>
      </c>
      <c r="E14" s="380">
        <f>SUM(E15:E16)</f>
        <v>0</v>
      </c>
      <c r="F14" s="380">
        <f t="shared" si="2"/>
        <v>0</v>
      </c>
      <c r="G14" s="380">
        <f>SUM(G15:G16)</f>
        <v>0</v>
      </c>
      <c r="H14" s="380">
        <f>SUM(H15:H16)</f>
        <v>0</v>
      </c>
      <c r="I14" s="380">
        <f>SUM(I15:I16)</f>
        <v>4</v>
      </c>
      <c r="J14" s="380">
        <f t="shared" si="2"/>
        <v>4881.5</v>
      </c>
      <c r="K14" s="160"/>
    </row>
    <row r="15" spans="1:12" ht="15">
      <c r="A15" s="61" t="s">
        <v>123</v>
      </c>
      <c r="B15" s="381"/>
      <c r="C15" s="381"/>
      <c r="D15" s="381"/>
      <c r="E15" s="381"/>
      <c r="F15" s="381"/>
      <c r="G15" s="381"/>
      <c r="H15" s="381"/>
      <c r="I15" s="381"/>
      <c r="J15" s="381"/>
      <c r="K15" s="160"/>
    </row>
    <row r="16" spans="1:12" ht="15">
      <c r="A16" s="61" t="s">
        <v>124</v>
      </c>
      <c r="B16" s="382">
        <v>4</v>
      </c>
      <c r="C16" s="382">
        <v>4881.5</v>
      </c>
      <c r="D16" s="382"/>
      <c r="E16" s="382"/>
      <c r="F16" s="382"/>
      <c r="G16" s="382"/>
      <c r="H16" s="382"/>
      <c r="I16" s="382">
        <v>4</v>
      </c>
      <c r="J16" s="382">
        <v>4881.5</v>
      </c>
      <c r="K16" s="160"/>
    </row>
    <row r="17" spans="1:11" ht="15">
      <c r="A17" s="61" t="s">
        <v>125</v>
      </c>
      <c r="B17" s="383">
        <f>SUM(B18:B19,B22,B23)</f>
        <v>1</v>
      </c>
      <c r="C17" s="383">
        <f>SUM(C18:C19,C22,C23)</f>
        <v>586.29</v>
      </c>
      <c r="D17" s="383">
        <f t="shared" ref="D17:J17" si="3">SUM(D18:D19,D22,D23)</f>
        <v>0</v>
      </c>
      <c r="E17" s="383">
        <f>SUM(E18:E19,E22,E23)</f>
        <v>0</v>
      </c>
      <c r="F17" s="383">
        <f t="shared" si="3"/>
        <v>0</v>
      </c>
      <c r="G17" s="383">
        <f>SUM(G18:G19,G22,G23)</f>
        <v>0</v>
      </c>
      <c r="H17" s="383">
        <f>SUM(H18:H19,H22,H23)</f>
        <v>0</v>
      </c>
      <c r="I17" s="383">
        <f>SUM(I18:I19,I22,I23)</f>
        <v>1</v>
      </c>
      <c r="J17" s="383">
        <f t="shared" si="3"/>
        <v>586.29</v>
      </c>
      <c r="K17" s="160"/>
    </row>
    <row r="18" spans="1:11" ht="15">
      <c r="A18" s="61" t="s">
        <v>126</v>
      </c>
      <c r="B18" s="382"/>
      <c r="C18" s="382"/>
      <c r="D18" s="382"/>
      <c r="E18" s="382"/>
      <c r="F18" s="382"/>
      <c r="G18" s="382"/>
      <c r="H18" s="382"/>
      <c r="I18" s="382"/>
      <c r="J18" s="382"/>
      <c r="K18" s="160"/>
    </row>
    <row r="19" spans="1:11" ht="15">
      <c r="A19" s="61" t="s">
        <v>127</v>
      </c>
      <c r="B19" s="383">
        <f>SUM(B20:B21)</f>
        <v>1</v>
      </c>
      <c r="C19" s="383">
        <f>SUM(C20:C21)</f>
        <v>586.29</v>
      </c>
      <c r="D19" s="383">
        <f t="shared" ref="D19:J19" si="4">SUM(D20:D21)</f>
        <v>0</v>
      </c>
      <c r="E19" s="383">
        <f>SUM(E20:E21)</f>
        <v>0</v>
      </c>
      <c r="F19" s="383">
        <f t="shared" si="4"/>
        <v>0</v>
      </c>
      <c r="G19" s="383">
        <f>SUM(G20:G21)</f>
        <v>0</v>
      </c>
      <c r="H19" s="383">
        <f>SUM(H20:H21)</f>
        <v>0</v>
      </c>
      <c r="I19" s="383">
        <f>SUM(I20:I21)</f>
        <v>1</v>
      </c>
      <c r="J19" s="383">
        <f t="shared" si="4"/>
        <v>586.29</v>
      </c>
      <c r="K19" s="160"/>
    </row>
    <row r="20" spans="1:11" ht="15">
      <c r="A20" s="61" t="s">
        <v>128</v>
      </c>
      <c r="B20" s="382"/>
      <c r="C20" s="382"/>
      <c r="D20" s="382"/>
      <c r="E20" s="382"/>
      <c r="F20" s="382"/>
      <c r="G20" s="382"/>
      <c r="H20" s="382"/>
      <c r="I20" s="382"/>
      <c r="J20" s="382"/>
      <c r="K20" s="160"/>
    </row>
    <row r="21" spans="1:11" ht="15">
      <c r="A21" s="61" t="s">
        <v>129</v>
      </c>
      <c r="B21" s="382">
        <v>1</v>
      </c>
      <c r="C21" s="382">
        <v>586.29</v>
      </c>
      <c r="D21" s="382"/>
      <c r="E21" s="382"/>
      <c r="F21" s="382"/>
      <c r="G21" s="382"/>
      <c r="H21" s="382"/>
      <c r="I21" s="382">
        <v>1</v>
      </c>
      <c r="J21" s="382">
        <v>586.29</v>
      </c>
      <c r="K21" s="160"/>
    </row>
    <row r="22" spans="1:11" ht="15">
      <c r="A22" s="61" t="s">
        <v>130</v>
      </c>
      <c r="B22" s="382"/>
      <c r="C22" s="382"/>
      <c r="D22" s="382"/>
      <c r="E22" s="382"/>
      <c r="F22" s="382"/>
      <c r="G22" s="382"/>
      <c r="H22" s="382"/>
      <c r="I22" s="382"/>
      <c r="J22" s="382"/>
      <c r="K22" s="160"/>
    </row>
    <row r="23" spans="1:11" ht="15">
      <c r="A23" s="61" t="s">
        <v>131</v>
      </c>
      <c r="B23" s="382"/>
      <c r="C23" s="382"/>
      <c r="D23" s="382"/>
      <c r="E23" s="382"/>
      <c r="F23" s="382"/>
      <c r="G23" s="382"/>
      <c r="H23" s="382"/>
      <c r="I23" s="382"/>
      <c r="J23" s="382"/>
      <c r="K23" s="160"/>
    </row>
    <row r="24" spans="1:11" ht="15">
      <c r="A24" s="60" t="s">
        <v>132</v>
      </c>
      <c r="B24" s="459">
        <f>SUM(B25:B31)</f>
        <v>0</v>
      </c>
      <c r="C24" s="459">
        <f t="shared" ref="C24:J24" si="5">SUM(C25:C31)</f>
        <v>0</v>
      </c>
      <c r="D24" s="459">
        <f t="shared" si="5"/>
        <v>2000</v>
      </c>
      <c r="E24" s="459">
        <f t="shared" si="5"/>
        <v>4280</v>
      </c>
      <c r="F24" s="459">
        <f t="shared" si="5"/>
        <v>900</v>
      </c>
      <c r="G24" s="459">
        <f t="shared" si="5"/>
        <v>1926</v>
      </c>
      <c r="H24" s="459">
        <f t="shared" si="5"/>
        <v>0</v>
      </c>
      <c r="I24" s="459">
        <f t="shared" si="5"/>
        <v>1100</v>
      </c>
      <c r="J24" s="459">
        <f t="shared" si="5"/>
        <v>2354</v>
      </c>
      <c r="K24" s="160"/>
    </row>
    <row r="25" spans="1:11" ht="15">
      <c r="A25" s="61" t="s">
        <v>261</v>
      </c>
      <c r="B25" s="460"/>
      <c r="C25" s="460"/>
      <c r="D25" s="460"/>
      <c r="E25" s="460"/>
      <c r="F25" s="460"/>
      <c r="G25" s="460"/>
      <c r="H25" s="460"/>
      <c r="I25" s="460"/>
      <c r="J25" s="460"/>
      <c r="K25" s="160"/>
    </row>
    <row r="26" spans="1:11" ht="15">
      <c r="A26" s="61" t="s">
        <v>262</v>
      </c>
      <c r="B26" s="460"/>
      <c r="C26" s="460"/>
      <c r="D26" s="460"/>
      <c r="E26" s="460"/>
      <c r="F26" s="460"/>
      <c r="G26" s="460"/>
      <c r="H26" s="460"/>
      <c r="I26" s="460"/>
      <c r="J26" s="460"/>
      <c r="K26" s="160"/>
    </row>
    <row r="27" spans="1:11" ht="15">
      <c r="A27" s="61" t="s">
        <v>263</v>
      </c>
      <c r="B27" s="460"/>
      <c r="C27" s="460"/>
      <c r="D27" s="460"/>
      <c r="E27" s="460"/>
      <c r="F27" s="460"/>
      <c r="G27" s="460"/>
      <c r="H27" s="460"/>
      <c r="I27" s="460"/>
      <c r="J27" s="460"/>
      <c r="K27" s="160"/>
    </row>
    <row r="28" spans="1:11" ht="15">
      <c r="A28" s="61" t="s">
        <v>264</v>
      </c>
      <c r="B28" s="460"/>
      <c r="C28" s="460"/>
      <c r="D28" s="460"/>
      <c r="E28" s="460"/>
      <c r="F28" s="460"/>
      <c r="G28" s="460"/>
      <c r="H28" s="460"/>
      <c r="I28" s="460"/>
      <c r="J28" s="460"/>
      <c r="K28" s="160"/>
    </row>
    <row r="29" spans="1:11" ht="15">
      <c r="A29" s="61" t="s">
        <v>265</v>
      </c>
      <c r="B29" s="460"/>
      <c r="C29" s="460"/>
      <c r="D29" s="460"/>
      <c r="E29" s="460"/>
      <c r="F29" s="460"/>
      <c r="G29" s="460"/>
      <c r="H29" s="460"/>
      <c r="I29" s="460"/>
      <c r="J29" s="460"/>
      <c r="K29" s="160"/>
    </row>
    <row r="30" spans="1:11" ht="15">
      <c r="A30" s="61" t="s">
        <v>266</v>
      </c>
      <c r="B30" s="460"/>
      <c r="C30" s="460"/>
      <c r="D30" s="460"/>
      <c r="E30" s="460"/>
      <c r="F30" s="460"/>
      <c r="G30" s="460"/>
      <c r="H30" s="460"/>
      <c r="I30" s="460"/>
      <c r="J30" s="460"/>
      <c r="K30" s="160"/>
    </row>
    <row r="31" spans="1:11" ht="15">
      <c r="A31" s="61" t="s">
        <v>267</v>
      </c>
      <c r="B31" s="460"/>
      <c r="C31" s="460"/>
      <c r="D31" s="460">
        <v>2000</v>
      </c>
      <c r="E31" s="460">
        <v>4280</v>
      </c>
      <c r="F31" s="460">
        <v>900</v>
      </c>
      <c r="G31" s="460">
        <v>1926</v>
      </c>
      <c r="H31" s="460"/>
      <c r="I31" s="460">
        <v>1100</v>
      </c>
      <c r="J31" s="460">
        <v>2354</v>
      </c>
      <c r="K31" s="160"/>
    </row>
    <row r="32" spans="1:11" ht="15">
      <c r="A32" s="60" t="s">
        <v>133</v>
      </c>
      <c r="B32" s="384">
        <f>SUM(B33:B35)</f>
        <v>0</v>
      </c>
      <c r="C32" s="384">
        <f>SUM(C33:C35)</f>
        <v>0</v>
      </c>
      <c r="D32" s="384">
        <f t="shared" ref="D32:J32" si="6">SUM(D33:D35)</f>
        <v>0</v>
      </c>
      <c r="E32" s="384">
        <f>SUM(E33:E35)</f>
        <v>0</v>
      </c>
      <c r="F32" s="384">
        <f t="shared" si="6"/>
        <v>0</v>
      </c>
      <c r="G32" s="384">
        <f>SUM(G33:G35)</f>
        <v>0</v>
      </c>
      <c r="H32" s="384">
        <f>SUM(H33:H35)</f>
        <v>0</v>
      </c>
      <c r="I32" s="384">
        <f>SUM(I33:I35)</f>
        <v>0</v>
      </c>
      <c r="J32" s="384">
        <f t="shared" si="6"/>
        <v>0</v>
      </c>
      <c r="K32" s="160"/>
    </row>
    <row r="33" spans="1:11" ht="15">
      <c r="A33" s="61" t="s">
        <v>268</v>
      </c>
      <c r="B33" s="382"/>
      <c r="C33" s="382"/>
      <c r="D33" s="382"/>
      <c r="E33" s="382"/>
      <c r="F33" s="382"/>
      <c r="G33" s="382"/>
      <c r="H33" s="382"/>
      <c r="I33" s="382"/>
      <c r="J33" s="382"/>
      <c r="K33" s="160"/>
    </row>
    <row r="34" spans="1:11" ht="15">
      <c r="A34" s="61" t="s">
        <v>269</v>
      </c>
      <c r="B34" s="382"/>
      <c r="C34" s="382"/>
      <c r="D34" s="382"/>
      <c r="E34" s="382"/>
      <c r="F34" s="382"/>
      <c r="G34" s="382"/>
      <c r="H34" s="382"/>
      <c r="I34" s="382"/>
      <c r="J34" s="382"/>
      <c r="K34" s="160"/>
    </row>
    <row r="35" spans="1:11" ht="15">
      <c r="A35" s="61" t="s">
        <v>270</v>
      </c>
      <c r="B35" s="382"/>
      <c r="C35" s="382"/>
      <c r="D35" s="382"/>
      <c r="E35" s="382"/>
      <c r="F35" s="382"/>
      <c r="G35" s="382"/>
      <c r="H35" s="382"/>
      <c r="I35" s="382"/>
      <c r="J35" s="382"/>
      <c r="K35" s="160"/>
    </row>
    <row r="36" spans="1:11" ht="15">
      <c r="A36" s="60" t="s">
        <v>134</v>
      </c>
      <c r="B36" s="384">
        <f t="shared" ref="B36:J36" si="7">SUM(B37:B39,B42)</f>
        <v>0</v>
      </c>
      <c r="C36" s="384">
        <f t="shared" si="7"/>
        <v>0</v>
      </c>
      <c r="D36" s="384">
        <f t="shared" si="7"/>
        <v>0</v>
      </c>
      <c r="E36" s="384">
        <f t="shared" si="7"/>
        <v>0</v>
      </c>
      <c r="F36" s="384">
        <f t="shared" si="7"/>
        <v>0</v>
      </c>
      <c r="G36" s="384">
        <f t="shared" si="7"/>
        <v>0</v>
      </c>
      <c r="H36" s="384">
        <f t="shared" si="7"/>
        <v>0</v>
      </c>
      <c r="I36" s="384">
        <f t="shared" si="7"/>
        <v>0</v>
      </c>
      <c r="J36" s="384">
        <f t="shared" si="7"/>
        <v>0</v>
      </c>
      <c r="K36" s="160"/>
    </row>
    <row r="37" spans="1:11" ht="15">
      <c r="A37" s="61" t="s">
        <v>135</v>
      </c>
      <c r="B37" s="382"/>
      <c r="C37" s="382"/>
      <c r="D37" s="382"/>
      <c r="E37" s="382"/>
      <c r="F37" s="382"/>
      <c r="G37" s="382"/>
      <c r="H37" s="382"/>
      <c r="I37" s="382"/>
      <c r="J37" s="382"/>
      <c r="K37" s="160"/>
    </row>
    <row r="38" spans="1:11" ht="15">
      <c r="A38" s="61" t="s">
        <v>136</v>
      </c>
      <c r="B38" s="382"/>
      <c r="C38" s="382"/>
      <c r="D38" s="382"/>
      <c r="E38" s="382"/>
      <c r="F38" s="382"/>
      <c r="G38" s="382"/>
      <c r="H38" s="382"/>
      <c r="I38" s="382"/>
      <c r="J38" s="382"/>
      <c r="K38" s="160"/>
    </row>
    <row r="39" spans="1:11" ht="15">
      <c r="A39" s="61" t="s">
        <v>137</v>
      </c>
      <c r="B39" s="383">
        <f t="shared" ref="B39:J39" si="8">SUM(B40:B41)</f>
        <v>0</v>
      </c>
      <c r="C39" s="383">
        <f t="shared" si="8"/>
        <v>0</v>
      </c>
      <c r="D39" s="383">
        <f t="shared" si="8"/>
        <v>0</v>
      </c>
      <c r="E39" s="383">
        <f t="shared" si="8"/>
        <v>0</v>
      </c>
      <c r="F39" s="383">
        <f t="shared" si="8"/>
        <v>0</v>
      </c>
      <c r="G39" s="383">
        <f t="shared" si="8"/>
        <v>0</v>
      </c>
      <c r="H39" s="383">
        <f t="shared" si="8"/>
        <v>0</v>
      </c>
      <c r="I39" s="383">
        <f t="shared" si="8"/>
        <v>0</v>
      </c>
      <c r="J39" s="383">
        <f t="shared" si="8"/>
        <v>0</v>
      </c>
      <c r="K39" s="160"/>
    </row>
    <row r="40" spans="1:11" ht="30">
      <c r="A40" s="61" t="s">
        <v>443</v>
      </c>
      <c r="B40" s="381"/>
      <c r="C40" s="381"/>
      <c r="D40" s="381"/>
      <c r="E40" s="381"/>
      <c r="F40" s="381"/>
      <c r="G40" s="381"/>
      <c r="H40" s="381"/>
      <c r="I40" s="381"/>
      <c r="J40" s="381"/>
      <c r="K40" s="160"/>
    </row>
    <row r="41" spans="1:11" ht="15">
      <c r="A41" s="61" t="s">
        <v>138</v>
      </c>
      <c r="B41" s="381"/>
      <c r="C41" s="381"/>
      <c r="D41" s="381"/>
      <c r="E41" s="381"/>
      <c r="F41" s="381"/>
      <c r="G41" s="381"/>
      <c r="H41" s="381"/>
      <c r="I41" s="381"/>
      <c r="J41" s="381"/>
      <c r="K41" s="160"/>
    </row>
    <row r="42" spans="1:11" ht="15">
      <c r="A42" s="61" t="s">
        <v>139</v>
      </c>
      <c r="B42" s="381"/>
      <c r="C42" s="381"/>
      <c r="D42" s="381"/>
      <c r="E42" s="381"/>
      <c r="F42" s="381"/>
      <c r="G42" s="381"/>
      <c r="H42" s="381"/>
      <c r="I42" s="381"/>
      <c r="J42" s="381"/>
      <c r="K42" s="160"/>
    </row>
    <row r="43" spans="1:11" ht="1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/>
    <row r="45" spans="1:11" s="22" customFormat="1">
      <c r="A45" s="24"/>
    </row>
    <row r="46" spans="1:11" s="2" customFormat="1" ht="15">
      <c r="A46" s="72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1"/>
      <c r="C48" s="71"/>
      <c r="F48" s="71"/>
      <c r="G48" s="74"/>
      <c r="H48" s="71"/>
      <c r="I48"/>
      <c r="J48"/>
    </row>
    <row r="49" spans="1:10" s="2" customFormat="1" ht="15">
      <c r="B49" s="70" t="s">
        <v>271</v>
      </c>
      <c r="F49" s="12" t="s">
        <v>276</v>
      </c>
      <c r="G49" s="73"/>
      <c r="I49"/>
      <c r="J49"/>
    </row>
    <row r="50" spans="1:10" s="2" customFormat="1" ht="15">
      <c r="B50" s="66" t="s">
        <v>140</v>
      </c>
      <c r="F50" s="2" t="s">
        <v>272</v>
      </c>
      <c r="G50"/>
      <c r="I50"/>
      <c r="J50"/>
    </row>
    <row r="51" spans="1:10" customFormat="1" ht="15">
      <c r="A51" s="2"/>
      <c r="B51" s="24"/>
      <c r="H51" s="24"/>
    </row>
    <row r="52" spans="1:10" s="2" customFormat="1" ht="15">
      <c r="A52" s="11"/>
      <c r="B52" s="11"/>
      <c r="C52" s="11"/>
    </row>
    <row r="53" spans="1:10" ht="15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K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Normal="100" zoomScaleSheetLayoutView="70" workbookViewId="0">
      <selection activeCell="H2" sqref="H2:J2"/>
    </sheetView>
  </sheetViews>
  <sheetFormatPr defaultRowHeight="12.7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4"/>
  </cols>
  <sheetData>
    <row r="1" spans="1:12" s="22" customFormat="1" ht="15">
      <c r="A1" s="152" t="s">
        <v>310</v>
      </c>
      <c r="B1" s="153"/>
      <c r="C1" s="153"/>
      <c r="D1" s="153"/>
      <c r="E1" s="153"/>
      <c r="F1" s="153"/>
      <c r="G1" s="159"/>
      <c r="H1" s="104" t="s">
        <v>199</v>
      </c>
      <c r="I1" s="159"/>
      <c r="J1" s="67"/>
      <c r="K1" s="67"/>
      <c r="L1" s="67"/>
    </row>
    <row r="2" spans="1:12" s="22" customFormat="1" ht="15">
      <c r="A2" s="119" t="s">
        <v>141</v>
      </c>
      <c r="B2" s="153"/>
      <c r="C2" s="153"/>
      <c r="D2" s="153"/>
      <c r="E2" s="153"/>
      <c r="F2" s="153"/>
      <c r="G2" s="161"/>
      <c r="H2" s="475" t="s">
        <v>650</v>
      </c>
      <c r="I2" s="476"/>
      <c r="J2" s="476"/>
      <c r="K2" s="67"/>
      <c r="L2" s="67"/>
    </row>
    <row r="3" spans="1:12" s="22" customFormat="1" ht="15">
      <c r="A3" s="153"/>
      <c r="B3" s="153"/>
      <c r="C3" s="153"/>
      <c r="D3" s="153"/>
      <c r="E3" s="153"/>
      <c r="F3" s="153"/>
      <c r="G3" s="161"/>
      <c r="H3" s="156"/>
      <c r="I3" s="161"/>
      <c r="J3" s="67"/>
      <c r="K3" s="67"/>
      <c r="L3" s="67"/>
    </row>
    <row r="4" spans="1:12" s="2" customFormat="1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153"/>
      <c r="F4" s="153"/>
      <c r="G4" s="153"/>
      <c r="H4" s="153"/>
      <c r="I4" s="159"/>
      <c r="J4" s="64"/>
      <c r="K4" s="64"/>
      <c r="L4" s="22"/>
    </row>
    <row r="5" spans="1:12" s="2" customFormat="1" ht="15">
      <c r="A5" s="135" t="str">
        <f>'ფორმა N2'!A5</f>
        <v>პოლიტიკური გაერთიანება "ეროვნული ფორუმი"</v>
      </c>
      <c r="B5" s="136"/>
      <c r="C5" s="136"/>
      <c r="D5" s="136"/>
      <c r="E5" s="163"/>
      <c r="F5" s="164"/>
      <c r="G5" s="164"/>
      <c r="H5" s="164"/>
      <c r="I5" s="159"/>
      <c r="J5" s="64"/>
      <c r="K5" s="64"/>
      <c r="L5" s="12"/>
    </row>
    <row r="6" spans="1:12" s="22" customFormat="1" ht="13.5">
      <c r="A6" s="157"/>
      <c r="B6" s="158"/>
      <c r="C6" s="158"/>
      <c r="D6" s="158"/>
      <c r="E6" s="153"/>
      <c r="F6" s="153"/>
      <c r="G6" s="153"/>
      <c r="H6" s="153"/>
      <c r="I6" s="159"/>
      <c r="J6" s="64"/>
      <c r="K6" s="64"/>
      <c r="L6" s="64"/>
    </row>
    <row r="7" spans="1:12" ht="30">
      <c r="A7" s="149" t="s">
        <v>64</v>
      </c>
      <c r="B7" s="149" t="s">
        <v>384</v>
      </c>
      <c r="C7" s="151" t="s">
        <v>385</v>
      </c>
      <c r="D7" s="151" t="s">
        <v>238</v>
      </c>
      <c r="E7" s="151" t="s">
        <v>243</v>
      </c>
      <c r="F7" s="151" t="s">
        <v>244</v>
      </c>
      <c r="G7" s="151" t="s">
        <v>245</v>
      </c>
      <c r="H7" s="151" t="s">
        <v>246</v>
      </c>
      <c r="I7" s="159"/>
    </row>
    <row r="8" spans="1:12" ht="15">
      <c r="A8" s="149">
        <v>1</v>
      </c>
      <c r="B8" s="149">
        <v>2</v>
      </c>
      <c r="C8" s="151">
        <v>3</v>
      </c>
      <c r="D8" s="149">
        <v>4</v>
      </c>
      <c r="E8" s="151">
        <v>5</v>
      </c>
      <c r="F8" s="149">
        <v>6</v>
      </c>
      <c r="G8" s="151">
        <v>7</v>
      </c>
      <c r="H8" s="151">
        <v>8</v>
      </c>
      <c r="I8" s="159"/>
    </row>
    <row r="9" spans="1:12" ht="15">
      <c r="A9" s="68">
        <v>1</v>
      </c>
      <c r="B9" s="25"/>
      <c r="C9" s="25"/>
      <c r="D9" s="25"/>
      <c r="E9" s="25"/>
      <c r="F9" s="25"/>
      <c r="G9" s="172"/>
      <c r="H9" s="25"/>
      <c r="I9" s="159"/>
    </row>
    <row r="10" spans="1:12" ht="15">
      <c r="A10" s="68">
        <v>2</v>
      </c>
      <c r="B10" s="25"/>
      <c r="C10" s="25"/>
      <c r="D10" s="25"/>
      <c r="E10" s="25"/>
      <c r="F10" s="25"/>
      <c r="G10" s="172"/>
      <c r="H10" s="25"/>
      <c r="I10" s="159"/>
    </row>
    <row r="11" spans="1:12" ht="15">
      <c r="A11" s="68">
        <v>3</v>
      </c>
      <c r="B11" s="25"/>
      <c r="C11" s="25"/>
      <c r="D11" s="25"/>
      <c r="E11" s="25"/>
      <c r="F11" s="25"/>
      <c r="G11" s="172"/>
      <c r="H11" s="25"/>
      <c r="I11" s="159"/>
    </row>
    <row r="12" spans="1:12" ht="15">
      <c r="A12" s="68">
        <v>4</v>
      </c>
      <c r="B12" s="25"/>
      <c r="C12" s="25"/>
      <c r="D12" s="25"/>
      <c r="E12" s="25"/>
      <c r="F12" s="25"/>
      <c r="G12" s="172"/>
      <c r="H12" s="25"/>
      <c r="I12" s="159"/>
    </row>
    <row r="13" spans="1:12" ht="15">
      <c r="A13" s="68">
        <v>5</v>
      </c>
      <c r="B13" s="25"/>
      <c r="C13" s="25"/>
      <c r="D13" s="25"/>
      <c r="E13" s="25"/>
      <c r="F13" s="25"/>
      <c r="G13" s="172"/>
      <c r="H13" s="25"/>
      <c r="I13" s="159"/>
    </row>
    <row r="14" spans="1:12" ht="15">
      <c r="A14" s="68">
        <v>6</v>
      </c>
      <c r="B14" s="25"/>
      <c r="C14" s="25"/>
      <c r="D14" s="25"/>
      <c r="E14" s="25"/>
      <c r="F14" s="25"/>
      <c r="G14" s="172"/>
      <c r="H14" s="25"/>
      <c r="I14" s="159"/>
    </row>
    <row r="15" spans="1:12" s="22" customFormat="1" ht="15">
      <c r="A15" s="68">
        <v>7</v>
      </c>
      <c r="B15" s="25"/>
      <c r="C15" s="25"/>
      <c r="D15" s="25"/>
      <c r="E15" s="25"/>
      <c r="F15" s="25"/>
      <c r="G15" s="172"/>
      <c r="H15" s="25"/>
      <c r="I15" s="159"/>
      <c r="J15" s="64"/>
      <c r="K15" s="64"/>
      <c r="L15" s="64"/>
    </row>
    <row r="16" spans="1:12" s="22" customFormat="1" ht="15">
      <c r="A16" s="68">
        <v>8</v>
      </c>
      <c r="B16" s="25"/>
      <c r="C16" s="25"/>
      <c r="D16" s="25"/>
      <c r="E16" s="25"/>
      <c r="F16" s="25"/>
      <c r="G16" s="172"/>
      <c r="H16" s="25"/>
      <c r="I16" s="159"/>
      <c r="J16" s="64"/>
      <c r="K16" s="64"/>
      <c r="L16" s="64"/>
    </row>
    <row r="17" spans="1:12" s="22" customFormat="1" ht="15">
      <c r="A17" s="68">
        <v>9</v>
      </c>
      <c r="B17" s="25"/>
      <c r="C17" s="25"/>
      <c r="D17" s="25"/>
      <c r="E17" s="25"/>
      <c r="F17" s="25"/>
      <c r="G17" s="172"/>
      <c r="H17" s="25"/>
      <c r="I17" s="159"/>
      <c r="J17" s="64"/>
      <c r="K17" s="64"/>
      <c r="L17" s="64"/>
    </row>
    <row r="18" spans="1:12" s="22" customFormat="1" ht="15">
      <c r="A18" s="68">
        <v>10</v>
      </c>
      <c r="B18" s="25"/>
      <c r="C18" s="25"/>
      <c r="D18" s="25"/>
      <c r="E18" s="25"/>
      <c r="F18" s="25"/>
      <c r="G18" s="172"/>
      <c r="H18" s="25"/>
      <c r="I18" s="159"/>
      <c r="J18" s="64"/>
      <c r="K18" s="64"/>
      <c r="L18" s="64"/>
    </row>
    <row r="19" spans="1:12" s="22" customFormat="1" ht="15">
      <c r="A19" s="68">
        <v>11</v>
      </c>
      <c r="B19" s="25"/>
      <c r="C19" s="25"/>
      <c r="D19" s="25"/>
      <c r="E19" s="25"/>
      <c r="F19" s="25"/>
      <c r="G19" s="172"/>
      <c r="H19" s="25"/>
      <c r="I19" s="159"/>
      <c r="J19" s="64"/>
      <c r="K19" s="64"/>
      <c r="L19" s="64"/>
    </row>
    <row r="20" spans="1:12" s="22" customFormat="1" ht="15">
      <c r="A20" s="68">
        <v>12</v>
      </c>
      <c r="B20" s="25"/>
      <c r="C20" s="25"/>
      <c r="D20" s="25"/>
      <c r="E20" s="25"/>
      <c r="F20" s="25"/>
      <c r="G20" s="172"/>
      <c r="H20" s="25"/>
      <c r="I20" s="159"/>
      <c r="J20" s="64"/>
      <c r="K20" s="64"/>
      <c r="L20" s="64"/>
    </row>
    <row r="21" spans="1:12" s="22" customFormat="1" ht="15">
      <c r="A21" s="68">
        <v>13</v>
      </c>
      <c r="B21" s="25"/>
      <c r="C21" s="25"/>
      <c r="D21" s="25"/>
      <c r="E21" s="25"/>
      <c r="F21" s="25"/>
      <c r="G21" s="172"/>
      <c r="H21" s="25"/>
      <c r="I21" s="159"/>
      <c r="J21" s="64"/>
      <c r="K21" s="64"/>
      <c r="L21" s="64"/>
    </row>
    <row r="22" spans="1:12" s="22" customFormat="1" ht="15">
      <c r="A22" s="68">
        <v>14</v>
      </c>
      <c r="B22" s="25"/>
      <c r="C22" s="25"/>
      <c r="D22" s="25"/>
      <c r="E22" s="25"/>
      <c r="F22" s="25"/>
      <c r="G22" s="172"/>
      <c r="H22" s="25"/>
      <c r="I22" s="159"/>
      <c r="J22" s="64"/>
      <c r="K22" s="64"/>
      <c r="L22" s="64"/>
    </row>
    <row r="23" spans="1:12" s="22" customFormat="1" ht="15">
      <c r="A23" s="68">
        <v>15</v>
      </c>
      <c r="B23" s="25"/>
      <c r="C23" s="25"/>
      <c r="D23" s="25"/>
      <c r="E23" s="25"/>
      <c r="F23" s="25"/>
      <c r="G23" s="172"/>
      <c r="H23" s="25"/>
      <c r="I23" s="159"/>
      <c r="J23" s="64"/>
      <c r="K23" s="64"/>
      <c r="L23" s="64"/>
    </row>
    <row r="24" spans="1:12" s="22" customFormat="1" ht="15">
      <c r="A24" s="68">
        <v>16</v>
      </c>
      <c r="B24" s="25"/>
      <c r="C24" s="25"/>
      <c r="D24" s="25"/>
      <c r="E24" s="25"/>
      <c r="F24" s="25"/>
      <c r="G24" s="172"/>
      <c r="H24" s="25"/>
      <c r="I24" s="159"/>
      <c r="J24" s="64"/>
      <c r="K24" s="64"/>
      <c r="L24" s="64"/>
    </row>
    <row r="25" spans="1:12" s="22" customFormat="1" ht="15">
      <c r="A25" s="68">
        <v>17</v>
      </c>
      <c r="B25" s="25"/>
      <c r="C25" s="25"/>
      <c r="D25" s="25"/>
      <c r="E25" s="25"/>
      <c r="F25" s="25"/>
      <c r="G25" s="172"/>
      <c r="H25" s="25"/>
      <c r="I25" s="159"/>
      <c r="J25" s="64"/>
      <c r="K25" s="64"/>
      <c r="L25" s="64"/>
    </row>
    <row r="26" spans="1:12" s="22" customFormat="1" ht="15">
      <c r="A26" s="68">
        <v>18</v>
      </c>
      <c r="B26" s="25"/>
      <c r="C26" s="25"/>
      <c r="D26" s="25"/>
      <c r="E26" s="25"/>
      <c r="F26" s="25"/>
      <c r="G26" s="172"/>
      <c r="H26" s="25"/>
      <c r="I26" s="159"/>
      <c r="J26" s="64"/>
      <c r="K26" s="64"/>
      <c r="L26" s="64"/>
    </row>
    <row r="27" spans="1:12" s="22" customFormat="1" ht="15">
      <c r="A27" s="68" t="s">
        <v>283</v>
      </c>
      <c r="B27" s="25"/>
      <c r="C27" s="25"/>
      <c r="D27" s="25"/>
      <c r="E27" s="25"/>
      <c r="F27" s="25"/>
      <c r="G27" s="172"/>
      <c r="H27" s="25"/>
      <c r="I27" s="159"/>
      <c r="J27" s="64"/>
      <c r="K27" s="64"/>
      <c r="L27" s="64"/>
    </row>
    <row r="28" spans="1:12" s="22" customFormat="1">
      <c r="J28" s="64"/>
      <c r="K28" s="64"/>
      <c r="L28" s="64"/>
    </row>
    <row r="29" spans="1:12" s="22" customFormat="1"/>
    <row r="30" spans="1:12" s="22" customFormat="1">
      <c r="A30" s="24"/>
    </row>
    <row r="31" spans="1:12" s="2" customFormat="1" ht="15">
      <c r="B31" s="72" t="s">
        <v>107</v>
      </c>
      <c r="E31" s="5"/>
    </row>
    <row r="32" spans="1:12" s="2" customFormat="1" ht="15">
      <c r="C32" s="71"/>
      <c r="E32" s="71"/>
      <c r="F32" s="74"/>
      <c r="G32"/>
      <c r="H32"/>
      <c r="I32"/>
    </row>
    <row r="33" spans="1:9" s="2" customFormat="1" ht="15">
      <c r="A33"/>
      <c r="C33" s="70" t="s">
        <v>271</v>
      </c>
      <c r="E33" s="12" t="s">
        <v>276</v>
      </c>
      <c r="F33" s="73"/>
      <c r="G33"/>
      <c r="H33"/>
      <c r="I33"/>
    </row>
    <row r="34" spans="1:9" s="2" customFormat="1" ht="15">
      <c r="A34"/>
      <c r="C34" s="66" t="s">
        <v>140</v>
      </c>
      <c r="E34" s="2" t="s">
        <v>272</v>
      </c>
      <c r="F34"/>
      <c r="G34"/>
      <c r="H34"/>
      <c r="I34"/>
    </row>
    <row r="35" spans="1:9" customFormat="1" ht="15">
      <c r="B35" s="2"/>
      <c r="C35" s="24"/>
    </row>
  </sheetData>
  <mergeCells count="1">
    <mergeCell ref="H2:J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Normal="100" zoomScaleSheetLayoutView="70" workbookViewId="0">
      <selection activeCell="I2" sqref="I2:K2"/>
    </sheetView>
  </sheetViews>
  <sheetFormatPr defaultRowHeight="12.7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65" customWidth="1"/>
    <col min="11" max="16384" width="9.140625" style="24"/>
  </cols>
  <sheetData>
    <row r="1" spans="1:12" s="22" customFormat="1" ht="15">
      <c r="A1" s="152" t="s">
        <v>311</v>
      </c>
      <c r="B1" s="153"/>
      <c r="C1" s="153"/>
      <c r="D1" s="153"/>
      <c r="E1" s="153"/>
      <c r="F1" s="153"/>
      <c r="G1" s="153"/>
      <c r="H1" s="159"/>
      <c r="I1" s="82" t="s">
        <v>199</v>
      </c>
      <c r="J1" s="166"/>
    </row>
    <row r="2" spans="1:12" s="22" customFormat="1" ht="15">
      <c r="A2" s="119" t="s">
        <v>141</v>
      </c>
      <c r="B2" s="153"/>
      <c r="C2" s="153"/>
      <c r="D2" s="153"/>
      <c r="E2" s="153"/>
      <c r="F2" s="153"/>
      <c r="G2" s="153"/>
      <c r="H2" s="159"/>
      <c r="I2" s="475" t="s">
        <v>650</v>
      </c>
      <c r="J2" s="476"/>
      <c r="K2" s="476"/>
    </row>
    <row r="3" spans="1:12" s="22" customFormat="1" ht="15">
      <c r="A3" s="153"/>
      <c r="B3" s="153"/>
      <c r="C3" s="153"/>
      <c r="D3" s="153"/>
      <c r="E3" s="153"/>
      <c r="F3" s="153"/>
      <c r="G3" s="153"/>
      <c r="H3" s="156"/>
      <c r="I3" s="156"/>
      <c r="J3" s="166"/>
    </row>
    <row r="4" spans="1:12" s="2" customFormat="1" ht="15">
      <c r="A4" s="80" t="str">
        <f>'ფორმა N2'!A4</f>
        <v>ანგარიშვალდებული პირის დასახელება:</v>
      </c>
      <c r="B4" s="80"/>
      <c r="C4" s="80"/>
      <c r="D4" s="81"/>
      <c r="E4" s="162"/>
      <c r="F4" s="153"/>
      <c r="G4" s="153"/>
      <c r="H4" s="153"/>
      <c r="I4" s="162"/>
      <c r="J4" s="118"/>
      <c r="L4" s="22"/>
    </row>
    <row r="5" spans="1:12" s="2" customFormat="1" ht="15">
      <c r="A5" s="135" t="str">
        <f>'ფორმა N1'!D4</f>
        <v xml:space="preserve"> </v>
      </c>
      <c r="B5" s="26" t="s">
        <v>485</v>
      </c>
      <c r="C5" s="26"/>
      <c r="D5" s="26"/>
      <c r="E5" s="115"/>
      <c r="F5" s="164"/>
      <c r="G5" s="164"/>
      <c r="H5" s="164"/>
      <c r="I5" s="163"/>
      <c r="J5" s="118"/>
    </row>
    <row r="6" spans="1:12" s="22" customFormat="1" ht="13.5">
      <c r="A6" s="157"/>
      <c r="B6" s="158"/>
      <c r="C6" s="158"/>
      <c r="D6" s="158"/>
      <c r="E6" s="153"/>
      <c r="F6" s="153"/>
      <c r="G6" s="153"/>
      <c r="H6" s="153"/>
      <c r="I6" s="153"/>
      <c r="J6" s="161"/>
    </row>
    <row r="7" spans="1:12" ht="30">
      <c r="A7" s="165" t="s">
        <v>64</v>
      </c>
      <c r="B7" s="149" t="s">
        <v>251</v>
      </c>
      <c r="C7" s="151" t="s">
        <v>247</v>
      </c>
      <c r="D7" s="151" t="s">
        <v>248</v>
      </c>
      <c r="E7" s="151" t="s">
        <v>249</v>
      </c>
      <c r="F7" s="151" t="s">
        <v>250</v>
      </c>
      <c r="G7" s="151" t="s">
        <v>244</v>
      </c>
      <c r="H7" s="151" t="s">
        <v>245</v>
      </c>
      <c r="I7" s="151" t="s">
        <v>246</v>
      </c>
      <c r="J7" s="167"/>
    </row>
    <row r="8" spans="1:12" ht="15">
      <c r="A8" s="149">
        <v>1</v>
      </c>
      <c r="B8" s="149">
        <v>2</v>
      </c>
      <c r="C8" s="151">
        <v>3</v>
      </c>
      <c r="D8" s="149">
        <v>4</v>
      </c>
      <c r="E8" s="151">
        <v>5</v>
      </c>
      <c r="F8" s="149">
        <v>6</v>
      </c>
      <c r="G8" s="151">
        <v>7</v>
      </c>
      <c r="H8" s="149">
        <v>8</v>
      </c>
      <c r="I8" s="151">
        <v>9</v>
      </c>
      <c r="J8" s="167"/>
    </row>
    <row r="9" spans="1:12" ht="15">
      <c r="A9" s="68">
        <v>1</v>
      </c>
      <c r="B9" s="25"/>
      <c r="C9" s="25"/>
      <c r="D9" s="25"/>
      <c r="E9" s="25"/>
      <c r="F9" s="25"/>
      <c r="G9" s="25"/>
      <c r="H9" s="172"/>
      <c r="I9" s="25"/>
      <c r="J9" s="167"/>
    </row>
    <row r="10" spans="1:12" ht="15">
      <c r="A10" s="68">
        <v>2</v>
      </c>
      <c r="B10" s="25"/>
      <c r="C10" s="25"/>
      <c r="D10" s="25"/>
      <c r="E10" s="25"/>
      <c r="F10" s="25"/>
      <c r="G10" s="25"/>
      <c r="H10" s="172"/>
      <c r="I10" s="25"/>
      <c r="J10" s="167"/>
    </row>
    <row r="11" spans="1:12" ht="15">
      <c r="A11" s="68">
        <v>3</v>
      </c>
      <c r="B11" s="25"/>
      <c r="C11" s="25"/>
      <c r="D11" s="25"/>
      <c r="E11" s="25"/>
      <c r="F11" s="25"/>
      <c r="G11" s="25"/>
      <c r="H11" s="172"/>
      <c r="I11" s="25"/>
      <c r="J11" s="167"/>
    </row>
    <row r="12" spans="1:12" ht="15">
      <c r="A12" s="68">
        <v>4</v>
      </c>
      <c r="B12" s="25"/>
      <c r="C12" s="25"/>
      <c r="D12" s="25"/>
      <c r="E12" s="25"/>
      <c r="F12" s="25"/>
      <c r="G12" s="25"/>
      <c r="H12" s="172"/>
      <c r="I12" s="25"/>
      <c r="J12" s="167"/>
    </row>
    <row r="13" spans="1:12" ht="15">
      <c r="A13" s="68">
        <v>5</v>
      </c>
      <c r="B13" s="25"/>
      <c r="C13" s="25"/>
      <c r="D13" s="25"/>
      <c r="E13" s="25"/>
      <c r="F13" s="25"/>
      <c r="G13" s="25"/>
      <c r="H13" s="172"/>
      <c r="I13" s="25"/>
      <c r="J13" s="167"/>
    </row>
    <row r="14" spans="1:12" ht="15">
      <c r="A14" s="68">
        <v>6</v>
      </c>
      <c r="B14" s="25"/>
      <c r="C14" s="25"/>
      <c r="D14" s="25"/>
      <c r="E14" s="25"/>
      <c r="F14" s="25"/>
      <c r="G14" s="25"/>
      <c r="H14" s="172"/>
      <c r="I14" s="25"/>
      <c r="J14" s="167"/>
    </row>
    <row r="15" spans="1:12" s="22" customFormat="1" ht="15">
      <c r="A15" s="68">
        <v>7</v>
      </c>
      <c r="B15" s="25"/>
      <c r="C15" s="25"/>
      <c r="D15" s="25"/>
      <c r="E15" s="25"/>
      <c r="F15" s="25"/>
      <c r="G15" s="25"/>
      <c r="H15" s="172"/>
      <c r="I15" s="25"/>
      <c r="J15" s="161"/>
    </row>
    <row r="16" spans="1:12" s="22" customFormat="1" ht="15">
      <c r="A16" s="68">
        <v>8</v>
      </c>
      <c r="B16" s="25"/>
      <c r="C16" s="25"/>
      <c r="D16" s="25"/>
      <c r="E16" s="25"/>
      <c r="F16" s="25"/>
      <c r="G16" s="25"/>
      <c r="H16" s="172"/>
      <c r="I16" s="25"/>
      <c r="J16" s="161"/>
    </row>
    <row r="17" spans="1:10" s="22" customFormat="1" ht="15">
      <c r="A17" s="68">
        <v>9</v>
      </c>
      <c r="B17" s="25"/>
      <c r="C17" s="25"/>
      <c r="D17" s="25"/>
      <c r="E17" s="25"/>
      <c r="F17" s="25"/>
      <c r="G17" s="25"/>
      <c r="H17" s="172"/>
      <c r="I17" s="25"/>
      <c r="J17" s="161"/>
    </row>
    <row r="18" spans="1:10" s="22" customFormat="1" ht="15">
      <c r="A18" s="68">
        <v>10</v>
      </c>
      <c r="B18" s="25"/>
      <c r="C18" s="25"/>
      <c r="D18" s="25"/>
      <c r="E18" s="25"/>
      <c r="F18" s="25"/>
      <c r="G18" s="25"/>
      <c r="H18" s="172"/>
      <c r="I18" s="25"/>
      <c r="J18" s="161"/>
    </row>
    <row r="19" spans="1:10" s="22" customFormat="1" ht="15">
      <c r="A19" s="68">
        <v>11</v>
      </c>
      <c r="B19" s="25"/>
      <c r="C19" s="25"/>
      <c r="D19" s="25"/>
      <c r="E19" s="25"/>
      <c r="F19" s="25"/>
      <c r="G19" s="25"/>
      <c r="H19" s="172"/>
      <c r="I19" s="25"/>
      <c r="J19" s="161"/>
    </row>
    <row r="20" spans="1:10" s="22" customFormat="1" ht="15">
      <c r="A20" s="68">
        <v>12</v>
      </c>
      <c r="B20" s="25"/>
      <c r="C20" s="25"/>
      <c r="D20" s="25"/>
      <c r="E20" s="25"/>
      <c r="F20" s="25"/>
      <c r="G20" s="25"/>
      <c r="H20" s="172"/>
      <c r="I20" s="25"/>
      <c r="J20" s="161"/>
    </row>
    <row r="21" spans="1:10" s="22" customFormat="1" ht="15">
      <c r="A21" s="68">
        <v>13</v>
      </c>
      <c r="B21" s="25"/>
      <c r="C21" s="25"/>
      <c r="D21" s="25"/>
      <c r="E21" s="25"/>
      <c r="F21" s="25"/>
      <c r="G21" s="25"/>
      <c r="H21" s="172"/>
      <c r="I21" s="25"/>
      <c r="J21" s="161"/>
    </row>
    <row r="22" spans="1:10" s="22" customFormat="1" ht="15">
      <c r="A22" s="68">
        <v>14</v>
      </c>
      <c r="B22" s="25"/>
      <c r="C22" s="25"/>
      <c r="D22" s="25"/>
      <c r="E22" s="25"/>
      <c r="F22" s="25"/>
      <c r="G22" s="25"/>
      <c r="H22" s="172"/>
      <c r="I22" s="25"/>
      <c r="J22" s="161"/>
    </row>
    <row r="23" spans="1:10" s="22" customFormat="1" ht="15">
      <c r="A23" s="68">
        <v>15</v>
      </c>
      <c r="B23" s="25"/>
      <c r="C23" s="25"/>
      <c r="D23" s="25"/>
      <c r="E23" s="25"/>
      <c r="F23" s="25"/>
      <c r="G23" s="25"/>
      <c r="H23" s="172"/>
      <c r="I23" s="25"/>
      <c r="J23" s="161"/>
    </row>
    <row r="24" spans="1:10" s="22" customFormat="1" ht="15">
      <c r="A24" s="68">
        <v>16</v>
      </c>
      <c r="B24" s="25"/>
      <c r="C24" s="25"/>
      <c r="D24" s="25"/>
      <c r="E24" s="25"/>
      <c r="F24" s="25"/>
      <c r="G24" s="25"/>
      <c r="H24" s="172"/>
      <c r="I24" s="25"/>
      <c r="J24" s="161"/>
    </row>
    <row r="25" spans="1:10" s="22" customFormat="1" ht="15">
      <c r="A25" s="68">
        <v>17</v>
      </c>
      <c r="B25" s="25"/>
      <c r="C25" s="25"/>
      <c r="D25" s="25"/>
      <c r="E25" s="25"/>
      <c r="F25" s="25"/>
      <c r="G25" s="25"/>
      <c r="H25" s="172"/>
      <c r="I25" s="25"/>
      <c r="J25" s="161"/>
    </row>
    <row r="26" spans="1:10" s="22" customFormat="1" ht="15">
      <c r="A26" s="68">
        <v>18</v>
      </c>
      <c r="B26" s="25"/>
      <c r="C26" s="25"/>
      <c r="D26" s="25"/>
      <c r="E26" s="25"/>
      <c r="F26" s="25"/>
      <c r="G26" s="25"/>
      <c r="H26" s="172"/>
      <c r="I26" s="25"/>
      <c r="J26" s="161"/>
    </row>
    <row r="27" spans="1:10" s="22" customFormat="1" ht="15">
      <c r="A27" s="68" t="s">
        <v>283</v>
      </c>
      <c r="B27" s="25"/>
      <c r="C27" s="25"/>
      <c r="D27" s="25"/>
      <c r="E27" s="25"/>
      <c r="F27" s="25"/>
      <c r="G27" s="25"/>
      <c r="H27" s="172"/>
      <c r="I27" s="25"/>
      <c r="J27" s="161"/>
    </row>
    <row r="28" spans="1:10" s="22" customFormat="1">
      <c r="J28" s="64"/>
    </row>
    <row r="29" spans="1:10" s="22" customFormat="1"/>
    <row r="30" spans="1:10" s="22" customFormat="1">
      <c r="A30" s="24"/>
    </row>
    <row r="31" spans="1:10" s="2" customFormat="1" ht="15">
      <c r="B31" s="72" t="s">
        <v>107</v>
      </c>
      <c r="E31" s="5"/>
    </row>
    <row r="32" spans="1:10" s="2" customFormat="1" ht="15">
      <c r="C32" s="71"/>
      <c r="E32" s="71"/>
      <c r="F32" s="74"/>
      <c r="G32" s="74"/>
      <c r="H32"/>
      <c r="I32"/>
    </row>
    <row r="33" spans="1:10" s="2" customFormat="1" ht="15">
      <c r="A33"/>
      <c r="C33" s="70" t="s">
        <v>271</v>
      </c>
      <c r="E33" s="12" t="s">
        <v>276</v>
      </c>
      <c r="F33" s="73"/>
      <c r="G33"/>
      <c r="H33"/>
      <c r="I33"/>
    </row>
    <row r="34" spans="1:10" s="2" customFormat="1" ht="15">
      <c r="A34"/>
      <c r="C34" s="66" t="s">
        <v>140</v>
      </c>
      <c r="E34" s="2" t="s">
        <v>272</v>
      </c>
      <c r="F34"/>
      <c r="G34"/>
      <c r="H34"/>
      <c r="I34"/>
    </row>
    <row r="35" spans="1:10" customFormat="1" ht="15">
      <c r="B35" s="2"/>
      <c r="C35" s="24"/>
    </row>
    <row r="36" spans="1:10" customFormat="1"/>
    <row r="37" spans="1:10" s="22" customFormat="1">
      <c r="J37" s="64"/>
    </row>
    <row r="38" spans="1:10" s="22" customFormat="1">
      <c r="J38" s="64"/>
    </row>
    <row r="39" spans="1:10" s="22" customFormat="1">
      <c r="J39" s="64"/>
    </row>
    <row r="40" spans="1:10" s="22" customFormat="1">
      <c r="J40" s="64"/>
    </row>
    <row r="41" spans="1:10" s="22" customFormat="1">
      <c r="J41" s="64"/>
    </row>
    <row r="42" spans="1:10" s="22" customFormat="1">
      <c r="J42" s="64"/>
    </row>
    <row r="43" spans="1:10" s="22" customFormat="1">
      <c r="J43" s="64"/>
    </row>
    <row r="44" spans="1:10" s="22" customFormat="1">
      <c r="J44" s="64"/>
    </row>
    <row r="45" spans="1:10" s="22" customFormat="1">
      <c r="J45" s="64"/>
    </row>
    <row r="46" spans="1:10" s="22" customFormat="1">
      <c r="J46" s="64"/>
    </row>
    <row r="47" spans="1:10" s="22" customFormat="1">
      <c r="J47" s="64"/>
    </row>
    <row r="48" spans="1:10" s="22" customFormat="1">
      <c r="J48" s="64"/>
    </row>
    <row r="49" spans="10:10" s="22" customFormat="1">
      <c r="J49" s="64"/>
    </row>
    <row r="50" spans="10:10" s="22" customFormat="1">
      <c r="J50" s="64"/>
    </row>
    <row r="51" spans="10:10" s="22" customFormat="1">
      <c r="J51" s="64"/>
    </row>
    <row r="52" spans="10:10" s="22" customFormat="1">
      <c r="J52" s="64"/>
    </row>
    <row r="53" spans="10:10" s="22" customFormat="1">
      <c r="J53" s="64"/>
    </row>
    <row r="54" spans="10:10" s="22" customFormat="1">
      <c r="J54" s="64"/>
    </row>
  </sheetData>
  <mergeCells count="1">
    <mergeCell ref="I2:K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Normal="100" zoomScaleSheetLayoutView="70" workbookViewId="0">
      <selection activeCell="G2" sqref="G2:I2"/>
    </sheetView>
  </sheetViews>
  <sheetFormatPr defaultRowHeight="12.75"/>
  <cols>
    <col min="1" max="1" width="4.85546875" style="228" customWidth="1"/>
    <col min="2" max="2" width="37.42578125" style="228" customWidth="1"/>
    <col min="3" max="3" width="21.5703125" style="228" customWidth="1"/>
    <col min="4" max="4" width="20" style="228" customWidth="1"/>
    <col min="5" max="5" width="18.7109375" style="228" customWidth="1"/>
    <col min="6" max="6" width="24.140625" style="228" customWidth="1"/>
    <col min="7" max="7" width="27.140625" style="228" customWidth="1"/>
    <col min="8" max="8" width="0.7109375" style="228" customWidth="1"/>
    <col min="9" max="16384" width="9.140625" style="228"/>
  </cols>
  <sheetData>
    <row r="1" spans="1:9" s="212" customFormat="1" ht="15">
      <c r="A1" s="209" t="s">
        <v>331</v>
      </c>
      <c r="B1" s="210"/>
      <c r="C1" s="210"/>
      <c r="D1" s="210"/>
      <c r="E1" s="210"/>
      <c r="F1" s="82"/>
      <c r="G1" s="82" t="s">
        <v>110</v>
      </c>
      <c r="H1" s="213"/>
    </row>
    <row r="2" spans="1:9" s="212" customFormat="1" ht="14.25" customHeight="1">
      <c r="A2" s="213" t="s">
        <v>322</v>
      </c>
      <c r="B2" s="210"/>
      <c r="C2" s="210"/>
      <c r="D2" s="210"/>
      <c r="E2" s="211"/>
      <c r="F2" s="211"/>
      <c r="G2" s="475" t="s">
        <v>650</v>
      </c>
      <c r="H2" s="476"/>
      <c r="I2" s="476"/>
    </row>
    <row r="3" spans="1:9" s="212" customFormat="1">
      <c r="A3" s="213"/>
      <c r="B3" s="210"/>
      <c r="C3" s="210"/>
      <c r="D3" s="210"/>
      <c r="E3" s="211"/>
      <c r="F3" s="211"/>
      <c r="G3" s="211"/>
      <c r="H3" s="213"/>
    </row>
    <row r="4" spans="1:9" s="212" customFormat="1" ht="15">
      <c r="A4" s="130" t="s">
        <v>277</v>
      </c>
      <c r="B4" s="210"/>
      <c r="C4" s="210"/>
      <c r="D4" s="210"/>
      <c r="E4" s="214"/>
      <c r="F4" s="214"/>
      <c r="G4" s="211"/>
      <c r="H4" s="213"/>
    </row>
    <row r="5" spans="1:9" s="212" customFormat="1" ht="15">
      <c r="A5" s="215"/>
      <c r="B5" s="26" t="s">
        <v>485</v>
      </c>
      <c r="C5" s="26"/>
      <c r="D5" s="26"/>
      <c r="E5" s="115"/>
      <c r="F5" s="215"/>
      <c r="G5" s="216"/>
      <c r="H5" s="213"/>
    </row>
    <row r="6" spans="1:9" s="229" customFormat="1">
      <c r="A6" s="217"/>
      <c r="B6" s="217"/>
      <c r="C6" s="217"/>
      <c r="D6" s="217"/>
      <c r="E6" s="217"/>
      <c r="F6" s="217"/>
      <c r="G6" s="217"/>
      <c r="H6" s="214"/>
    </row>
    <row r="7" spans="1:9" s="212" customFormat="1" ht="51">
      <c r="A7" s="248" t="s">
        <v>64</v>
      </c>
      <c r="B7" s="220" t="s">
        <v>326</v>
      </c>
      <c r="C7" s="220" t="s">
        <v>327</v>
      </c>
      <c r="D7" s="220" t="s">
        <v>328</v>
      </c>
      <c r="E7" s="220" t="s">
        <v>329</v>
      </c>
      <c r="F7" s="220" t="s">
        <v>330</v>
      </c>
      <c r="G7" s="220" t="s">
        <v>323</v>
      </c>
      <c r="H7" s="213"/>
    </row>
    <row r="8" spans="1:9" s="212" customFormat="1">
      <c r="A8" s="218">
        <v>1</v>
      </c>
      <c r="B8" s="219">
        <v>2</v>
      </c>
      <c r="C8" s="219">
        <v>3</v>
      </c>
      <c r="D8" s="219">
        <v>4</v>
      </c>
      <c r="E8" s="220">
        <v>5</v>
      </c>
      <c r="F8" s="220">
        <v>6</v>
      </c>
      <c r="G8" s="220">
        <v>7</v>
      </c>
      <c r="H8" s="213"/>
    </row>
    <row r="9" spans="1:9" s="212" customFormat="1">
      <c r="A9" s="230">
        <v>1</v>
      </c>
      <c r="B9" s="221"/>
      <c r="C9" s="221"/>
      <c r="D9" s="222"/>
      <c r="E9" s="221"/>
      <c r="F9" s="221"/>
      <c r="G9" s="221"/>
      <c r="H9" s="213"/>
    </row>
    <row r="10" spans="1:9" s="212" customFormat="1">
      <c r="A10" s="230">
        <v>2</v>
      </c>
      <c r="B10" s="221"/>
      <c r="C10" s="221"/>
      <c r="D10" s="222"/>
      <c r="E10" s="221"/>
      <c r="F10" s="221"/>
      <c r="G10" s="221"/>
      <c r="H10" s="213"/>
    </row>
    <row r="11" spans="1:9" s="212" customFormat="1">
      <c r="A11" s="230">
        <v>3</v>
      </c>
      <c r="B11" s="221"/>
      <c r="C11" s="221"/>
      <c r="D11" s="222"/>
      <c r="E11" s="221"/>
      <c r="F11" s="221"/>
      <c r="G11" s="221"/>
      <c r="H11" s="213"/>
    </row>
    <row r="12" spans="1:9" s="212" customFormat="1">
      <c r="A12" s="230">
        <v>4</v>
      </c>
      <c r="B12" s="221"/>
      <c r="C12" s="221"/>
      <c r="D12" s="222"/>
      <c r="E12" s="221"/>
      <c r="F12" s="221"/>
      <c r="G12" s="221"/>
      <c r="H12" s="213"/>
    </row>
    <row r="13" spans="1:9" s="212" customFormat="1">
      <c r="A13" s="230">
        <v>5</v>
      </c>
      <c r="B13" s="221"/>
      <c r="C13" s="221"/>
      <c r="D13" s="222"/>
      <c r="E13" s="221"/>
      <c r="F13" s="221"/>
      <c r="G13" s="221"/>
      <c r="H13" s="213"/>
    </row>
    <row r="14" spans="1:9" s="212" customFormat="1">
      <c r="A14" s="230">
        <v>6</v>
      </c>
      <c r="B14" s="221"/>
      <c r="C14" s="221"/>
      <c r="D14" s="222"/>
      <c r="E14" s="221"/>
      <c r="F14" s="221"/>
      <c r="G14" s="221"/>
      <c r="H14" s="213"/>
    </row>
    <row r="15" spans="1:9" s="212" customFormat="1">
      <c r="A15" s="230">
        <v>7</v>
      </c>
      <c r="B15" s="221"/>
      <c r="C15" s="221"/>
      <c r="D15" s="222"/>
      <c r="E15" s="221"/>
      <c r="F15" s="221"/>
      <c r="G15" s="221"/>
      <c r="H15" s="213"/>
    </row>
    <row r="16" spans="1:9" s="212" customFormat="1">
      <c r="A16" s="230">
        <v>8</v>
      </c>
      <c r="B16" s="221"/>
      <c r="C16" s="221"/>
      <c r="D16" s="222"/>
      <c r="E16" s="221"/>
      <c r="F16" s="221"/>
      <c r="G16" s="221"/>
      <c r="H16" s="213"/>
    </row>
    <row r="17" spans="1:11" s="212" customFormat="1">
      <c r="A17" s="230">
        <v>9</v>
      </c>
      <c r="B17" s="221"/>
      <c r="C17" s="221"/>
      <c r="D17" s="222"/>
      <c r="E17" s="221"/>
      <c r="F17" s="221"/>
      <c r="G17" s="221"/>
      <c r="H17" s="213"/>
    </row>
    <row r="18" spans="1:11" s="212" customFormat="1">
      <c r="A18" s="230">
        <v>10</v>
      </c>
      <c r="B18" s="221"/>
      <c r="C18" s="221"/>
      <c r="D18" s="222"/>
      <c r="E18" s="221"/>
      <c r="F18" s="221"/>
      <c r="G18" s="221"/>
      <c r="H18" s="213"/>
    </row>
    <row r="19" spans="1:11" s="212" customFormat="1">
      <c r="A19" s="230" t="s">
        <v>280</v>
      </c>
      <c r="B19" s="221"/>
      <c r="C19" s="221"/>
      <c r="D19" s="222"/>
      <c r="E19" s="221"/>
      <c r="F19" s="221"/>
      <c r="G19" s="221"/>
      <c r="H19" s="213"/>
    </row>
    <row r="22" spans="1:11" s="212" customFormat="1"/>
    <row r="23" spans="1:11" s="212" customFormat="1"/>
    <row r="24" spans="1:11" s="21" customFormat="1" ht="15">
      <c r="B24" s="223" t="s">
        <v>107</v>
      </c>
      <c r="C24" s="223"/>
    </row>
    <row r="25" spans="1:11" s="21" customFormat="1" ht="15">
      <c r="B25" s="223"/>
      <c r="C25" s="223"/>
    </row>
    <row r="26" spans="1:11" s="21" customFormat="1" ht="15">
      <c r="C26" s="225"/>
      <c r="F26" s="225"/>
      <c r="G26" s="225"/>
      <c r="H26" s="224"/>
    </row>
    <row r="27" spans="1:11" s="21" customFormat="1" ht="15">
      <c r="C27" s="226" t="s">
        <v>271</v>
      </c>
      <c r="F27" s="223" t="s">
        <v>324</v>
      </c>
      <c r="J27" s="224"/>
      <c r="K27" s="224"/>
    </row>
    <row r="28" spans="1:11" s="21" customFormat="1" ht="15">
      <c r="C28" s="226" t="s">
        <v>140</v>
      </c>
      <c r="F28" s="227" t="s">
        <v>272</v>
      </c>
      <c r="J28" s="224"/>
      <c r="K28" s="224"/>
    </row>
    <row r="29" spans="1:11" s="212" customFormat="1" ht="15">
      <c r="C29" s="226"/>
      <c r="J29" s="229"/>
      <c r="K29" s="229"/>
    </row>
  </sheetData>
  <mergeCells count="1">
    <mergeCell ref="G2:I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Normal="100" zoomScaleSheetLayoutView="70" workbookViewId="0">
      <selection activeCell="R37" sqref="R37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8" t="s">
        <v>306</v>
      </c>
      <c r="B1" s="80"/>
      <c r="C1" s="477" t="s">
        <v>110</v>
      </c>
      <c r="D1" s="477"/>
      <c r="E1" s="124"/>
    </row>
    <row r="2" spans="1:7" ht="15" customHeight="1">
      <c r="A2" s="80" t="s">
        <v>141</v>
      </c>
      <c r="B2" s="80"/>
      <c r="C2" s="475" t="s">
        <v>650</v>
      </c>
      <c r="D2" s="476"/>
      <c r="E2" s="476"/>
    </row>
    <row r="3" spans="1:7">
      <c r="A3" s="78"/>
      <c r="B3" s="80"/>
      <c r="C3" s="79"/>
      <c r="D3" s="79"/>
      <c r="E3" s="124"/>
    </row>
    <row r="4" spans="1:7">
      <c r="A4" s="81" t="s">
        <v>277</v>
      </c>
      <c r="B4" s="116"/>
      <c r="C4" s="117"/>
      <c r="D4" s="80"/>
      <c r="E4" s="124"/>
    </row>
    <row r="5" spans="1:7">
      <c r="A5" s="26" t="s">
        <v>485</v>
      </c>
      <c r="B5" s="26"/>
      <c r="C5" s="26"/>
      <c r="D5" s="115"/>
      <c r="E5" s="124"/>
    </row>
    <row r="6" spans="1:7">
      <c r="A6" s="118"/>
      <c r="B6" s="118"/>
      <c r="C6" s="118"/>
      <c r="D6" s="119"/>
      <c r="E6" s="124"/>
    </row>
    <row r="7" spans="1:7">
      <c r="A7" s="80"/>
      <c r="B7" s="80"/>
      <c r="C7" s="80"/>
      <c r="D7" s="80"/>
      <c r="E7" s="124"/>
    </row>
    <row r="8" spans="1:7" s="6" customFormat="1" ht="39" customHeight="1">
      <c r="A8" s="120" t="s">
        <v>64</v>
      </c>
      <c r="B8" s="83" t="s">
        <v>252</v>
      </c>
      <c r="C8" s="83" t="s">
        <v>66</v>
      </c>
      <c r="D8" s="83" t="s">
        <v>67</v>
      </c>
      <c r="E8" s="124"/>
    </row>
    <row r="9" spans="1:7" s="7" customFormat="1" ht="16.5" customHeight="1">
      <c r="A9" s="257">
        <v>1</v>
      </c>
      <c r="B9" s="257" t="s">
        <v>65</v>
      </c>
      <c r="C9" s="89">
        <f>C10</f>
        <v>109034.96</v>
      </c>
      <c r="D9" s="89">
        <f>D10</f>
        <v>109034.96</v>
      </c>
      <c r="E9" s="124"/>
    </row>
    <row r="10" spans="1:7" s="7" customFormat="1" ht="16.5" customHeight="1">
      <c r="A10" s="91">
        <v>1.1000000000000001</v>
      </c>
      <c r="B10" s="91" t="s">
        <v>80</v>
      </c>
      <c r="C10" s="89">
        <f>C12+C15</f>
        <v>109034.96</v>
      </c>
      <c r="D10" s="89">
        <f>D12+D15</f>
        <v>109034.96</v>
      </c>
      <c r="E10" s="124"/>
    </row>
    <row r="11" spans="1:7" s="9" customFormat="1" ht="16.5" customHeight="1">
      <c r="A11" s="92" t="s">
        <v>30</v>
      </c>
      <c r="B11" s="92" t="s">
        <v>79</v>
      </c>
      <c r="C11" s="8"/>
      <c r="D11" s="8"/>
      <c r="E11" s="124"/>
    </row>
    <row r="12" spans="1:7" s="10" customFormat="1" ht="16.5" customHeight="1">
      <c r="A12" s="92" t="s">
        <v>31</v>
      </c>
      <c r="B12" s="92" t="s">
        <v>313</v>
      </c>
      <c r="C12" s="89">
        <f>C13</f>
        <v>84664.66</v>
      </c>
      <c r="D12" s="89">
        <f>D13</f>
        <v>84664.66</v>
      </c>
      <c r="E12" s="124"/>
      <c r="G12" s="69"/>
    </row>
    <row r="13" spans="1:7" s="3" customFormat="1" ht="16.5" customHeight="1">
      <c r="A13" s="101" t="s">
        <v>81</v>
      </c>
      <c r="B13" s="101" t="s">
        <v>316</v>
      </c>
      <c r="C13" s="89">
        <v>84664.66</v>
      </c>
      <c r="D13" s="89">
        <v>84664.66</v>
      </c>
      <c r="E13" s="124"/>
    </row>
    <row r="14" spans="1:7" s="3" customFormat="1" ht="16.5" customHeight="1">
      <c r="A14" s="101" t="s">
        <v>109</v>
      </c>
      <c r="B14" s="101" t="s">
        <v>97</v>
      </c>
      <c r="C14" s="8"/>
      <c r="D14" s="8"/>
      <c r="E14" s="124"/>
    </row>
    <row r="15" spans="1:7" s="3" customFormat="1" ht="16.5" customHeight="1">
      <c r="A15" s="92" t="s">
        <v>82</v>
      </c>
      <c r="B15" s="92" t="s">
        <v>83</v>
      </c>
      <c r="C15" s="121">
        <f>SUM(C16:C17)</f>
        <v>24370.3</v>
      </c>
      <c r="D15" s="121">
        <f>SUM(D16:D17)</f>
        <v>24370.3</v>
      </c>
      <c r="E15" s="124"/>
    </row>
    <row r="16" spans="1:7" s="3" customFormat="1" ht="16.5" customHeight="1">
      <c r="A16" s="101" t="s">
        <v>84</v>
      </c>
      <c r="B16" s="101" t="s">
        <v>86</v>
      </c>
      <c r="C16" s="8">
        <v>24370.3</v>
      </c>
      <c r="D16" s="8">
        <v>24370.3</v>
      </c>
      <c r="E16" s="124"/>
    </row>
    <row r="17" spans="1:6" s="3" customFormat="1" ht="30">
      <c r="A17" s="101" t="s">
        <v>85</v>
      </c>
      <c r="B17" s="101" t="s">
        <v>111</v>
      </c>
      <c r="C17" s="8"/>
      <c r="D17" s="8"/>
      <c r="E17" s="124"/>
    </row>
    <row r="18" spans="1:6" s="3" customFormat="1" ht="16.5" customHeight="1">
      <c r="A18" s="92" t="s">
        <v>87</v>
      </c>
      <c r="B18" s="92" t="s">
        <v>423</v>
      </c>
      <c r="C18" s="121">
        <f>SUM(C19:C22)</f>
        <v>0</v>
      </c>
      <c r="D18" s="121">
        <f>SUM(D19:D22)</f>
        <v>0</v>
      </c>
      <c r="E18" s="124"/>
    </row>
    <row r="19" spans="1:6" s="3" customFormat="1" ht="16.5" customHeight="1">
      <c r="A19" s="101" t="s">
        <v>88</v>
      </c>
      <c r="B19" s="101" t="s">
        <v>89</v>
      </c>
      <c r="C19" s="8"/>
      <c r="D19" s="8"/>
      <c r="E19" s="124"/>
    </row>
    <row r="20" spans="1:6" s="3" customFormat="1" ht="30">
      <c r="A20" s="101" t="s">
        <v>92</v>
      </c>
      <c r="B20" s="101" t="s">
        <v>90</v>
      </c>
      <c r="C20" s="8"/>
      <c r="D20" s="8"/>
      <c r="E20" s="124"/>
    </row>
    <row r="21" spans="1:6" s="3" customFormat="1" ht="16.5" customHeight="1">
      <c r="A21" s="101" t="s">
        <v>93</v>
      </c>
      <c r="B21" s="101" t="s">
        <v>91</v>
      </c>
      <c r="C21" s="8"/>
      <c r="D21" s="8"/>
      <c r="E21" s="124"/>
    </row>
    <row r="22" spans="1:6" s="3" customFormat="1" ht="16.5" customHeight="1">
      <c r="A22" s="101" t="s">
        <v>94</v>
      </c>
      <c r="B22" s="101" t="s">
        <v>454</v>
      </c>
      <c r="C22" s="8"/>
      <c r="D22" s="8"/>
      <c r="E22" s="124"/>
    </row>
    <row r="23" spans="1:6" s="3" customFormat="1" ht="16.5" customHeight="1">
      <c r="A23" s="92" t="s">
        <v>95</v>
      </c>
      <c r="B23" s="92" t="s">
        <v>455</v>
      </c>
      <c r="C23" s="289"/>
      <c r="D23" s="8"/>
      <c r="E23" s="124"/>
    </row>
    <row r="24" spans="1:6" s="3" customFormat="1">
      <c r="A24" s="92" t="s">
        <v>254</v>
      </c>
      <c r="B24" s="92" t="s">
        <v>461</v>
      </c>
      <c r="C24" s="8"/>
      <c r="D24" s="8"/>
      <c r="E24" s="124"/>
    </row>
    <row r="25" spans="1:6" ht="16.5" customHeight="1">
      <c r="A25" s="91">
        <v>1.2</v>
      </c>
      <c r="B25" s="91" t="s">
        <v>96</v>
      </c>
      <c r="C25" s="89">
        <f ca="1">SUM(C26,C30)</f>
        <v>0</v>
      </c>
      <c r="D25" s="89">
        <f>SUM(D26,D30)</f>
        <v>0</v>
      </c>
      <c r="E25" s="124"/>
    </row>
    <row r="26" spans="1:6" ht="16.5" customHeight="1">
      <c r="A26" s="92" t="s">
        <v>32</v>
      </c>
      <c r="B26" s="92" t="s">
        <v>316</v>
      </c>
      <c r="C26" s="121">
        <f ca="1">SUM(C10:C25)</f>
        <v>0</v>
      </c>
      <c r="D26" s="121">
        <f>SUM(D27:D29)</f>
        <v>0</v>
      </c>
      <c r="E26" s="124"/>
    </row>
    <row r="27" spans="1:6">
      <c r="A27" s="263" t="s">
        <v>98</v>
      </c>
      <c r="B27" s="263" t="s">
        <v>314</v>
      </c>
      <c r="C27" s="8"/>
      <c r="D27" s="8"/>
      <c r="E27" s="124"/>
    </row>
    <row r="28" spans="1:6">
      <c r="A28" s="263" t="s">
        <v>99</v>
      </c>
      <c r="B28" s="263" t="s">
        <v>317</v>
      </c>
      <c r="C28" s="8"/>
      <c r="D28" s="8"/>
      <c r="E28" s="124"/>
    </row>
    <row r="29" spans="1:6">
      <c r="A29" s="263" t="s">
        <v>464</v>
      </c>
      <c r="B29" s="263" t="s">
        <v>315</v>
      </c>
      <c r="C29" s="8"/>
      <c r="D29" s="8"/>
      <c r="E29" s="124"/>
    </row>
    <row r="30" spans="1:6">
      <c r="A30" s="92" t="s">
        <v>33</v>
      </c>
      <c r="B30" s="274" t="s">
        <v>460</v>
      </c>
      <c r="C30" s="8"/>
      <c r="D30" s="8"/>
      <c r="E30" s="124"/>
    </row>
    <row r="31" spans="1:6">
      <c r="D31" s="26"/>
      <c r="E31" s="125"/>
      <c r="F31" s="26"/>
    </row>
    <row r="32" spans="1:6">
      <c r="A32" s="1"/>
      <c r="D32" s="26"/>
      <c r="E32" s="125"/>
      <c r="F32" s="26"/>
    </row>
    <row r="33" spans="1:9">
      <c r="D33" s="26"/>
      <c r="E33" s="125"/>
      <c r="F33" s="26"/>
    </row>
    <row r="34" spans="1:9">
      <c r="D34" s="26"/>
      <c r="E34" s="125"/>
      <c r="F34" s="26"/>
    </row>
    <row r="35" spans="1:9">
      <c r="A35" s="70" t="s">
        <v>107</v>
      </c>
      <c r="D35" s="26"/>
      <c r="E35" s="125"/>
      <c r="F35" s="26"/>
    </row>
    <row r="36" spans="1:9">
      <c r="D36" s="26"/>
      <c r="E36" s="126"/>
      <c r="F36" s="126"/>
      <c r="G36"/>
      <c r="H36"/>
      <c r="I36"/>
    </row>
    <row r="37" spans="1:9">
      <c r="D37" s="127"/>
      <c r="E37" s="126"/>
      <c r="F37" s="126"/>
      <c r="G37"/>
      <c r="H37"/>
      <c r="I37"/>
    </row>
    <row r="38" spans="1:9">
      <c r="A38"/>
      <c r="B38" s="70" t="s">
        <v>274</v>
      </c>
      <c r="D38" s="127"/>
      <c r="E38" s="126"/>
      <c r="F38" s="126"/>
      <c r="G38"/>
      <c r="H38"/>
      <c r="I38"/>
    </row>
    <row r="39" spans="1:9">
      <c r="A39"/>
      <c r="B39" s="2" t="s">
        <v>273</v>
      </c>
      <c r="D39" s="127"/>
      <c r="E39" s="126"/>
      <c r="F39" s="126"/>
      <c r="G39"/>
      <c r="H39"/>
      <c r="I39"/>
    </row>
    <row r="40" spans="1:9" customFormat="1" ht="12.75">
      <c r="B40" s="66" t="s">
        <v>140</v>
      </c>
      <c r="D40" s="126"/>
      <c r="E40" s="126"/>
      <c r="F40" s="126"/>
    </row>
    <row r="41" spans="1:9">
      <c r="D41" s="26"/>
      <c r="E41" s="125"/>
      <c r="F41" s="26"/>
    </row>
  </sheetData>
  <mergeCells count="2">
    <mergeCell ref="C1:D1"/>
    <mergeCell ref="C2:E2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98" zoomScaleNormal="80" zoomScaleSheetLayoutView="98" workbookViewId="0">
      <selection activeCell="K2" sqref="K2:M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3" ht="15">
      <c r="A1" s="152" t="s">
        <v>473</v>
      </c>
      <c r="B1" s="153"/>
      <c r="C1" s="153"/>
      <c r="D1" s="153"/>
      <c r="E1" s="153"/>
      <c r="F1" s="153"/>
      <c r="G1" s="153"/>
      <c r="H1" s="153"/>
      <c r="I1" s="153"/>
      <c r="J1" s="153"/>
      <c r="K1" s="82" t="s">
        <v>110</v>
      </c>
    </row>
    <row r="2" spans="1:13" ht="15">
      <c r="A2" s="119" t="s">
        <v>141</v>
      </c>
      <c r="B2" s="153"/>
      <c r="C2" s="153"/>
      <c r="D2" s="153"/>
      <c r="E2" s="153"/>
      <c r="F2" s="153"/>
      <c r="G2" s="153"/>
      <c r="H2" s="153"/>
      <c r="I2" s="153"/>
      <c r="J2" s="153"/>
      <c r="K2" s="475" t="s">
        <v>650</v>
      </c>
      <c r="L2" s="476"/>
      <c r="M2" s="476"/>
    </row>
    <row r="3" spans="1:13" ht="15">
      <c r="A3" s="153"/>
      <c r="B3" s="153"/>
      <c r="C3" s="153"/>
      <c r="D3" s="153"/>
      <c r="E3" s="153"/>
      <c r="F3" s="153"/>
      <c r="G3" s="153"/>
      <c r="H3" s="153"/>
      <c r="I3" s="153"/>
      <c r="J3" s="153"/>
      <c r="K3" s="156"/>
    </row>
    <row r="4" spans="1:13" ht="15">
      <c r="A4" s="80" t="str">
        <f>'ფორმა N2'!A4</f>
        <v>ანგარიშვალდებული პირის დასახელება:</v>
      </c>
      <c r="B4" s="80"/>
      <c r="C4" s="80"/>
      <c r="D4" s="81"/>
      <c r="E4" s="162"/>
      <c r="F4" s="153"/>
      <c r="G4" s="153"/>
      <c r="H4" s="153"/>
      <c r="I4" s="153"/>
      <c r="J4" s="153"/>
      <c r="K4" s="162"/>
    </row>
    <row r="5" spans="1:13" s="201" customFormat="1" ht="15">
      <c r="A5" s="238" t="str">
        <f>'ფორმა N1'!D4</f>
        <v xml:space="preserve"> </v>
      </c>
      <c r="B5" s="26" t="s">
        <v>485</v>
      </c>
      <c r="C5" s="26"/>
      <c r="D5" s="26"/>
      <c r="E5" s="115"/>
      <c r="F5" s="240"/>
      <c r="G5" s="240"/>
      <c r="H5" s="240"/>
      <c r="I5" s="240"/>
      <c r="J5" s="240"/>
      <c r="K5" s="239"/>
    </row>
    <row r="6" spans="1:13" ht="13.5">
      <c r="A6" s="157"/>
      <c r="B6" s="158"/>
      <c r="C6" s="158"/>
      <c r="D6" s="158"/>
      <c r="E6" s="153"/>
      <c r="F6" s="153"/>
      <c r="G6" s="153"/>
      <c r="H6" s="153"/>
      <c r="I6" s="153"/>
      <c r="J6" s="153"/>
      <c r="K6" s="153"/>
    </row>
    <row r="7" spans="1:13" ht="60">
      <c r="A7" s="165" t="s">
        <v>64</v>
      </c>
      <c r="B7" s="151" t="s">
        <v>386</v>
      </c>
      <c r="C7" s="151" t="s">
        <v>387</v>
      </c>
      <c r="D7" s="151" t="s">
        <v>389</v>
      </c>
      <c r="E7" s="151" t="s">
        <v>388</v>
      </c>
      <c r="F7" s="151" t="s">
        <v>397</v>
      </c>
      <c r="G7" s="151" t="s">
        <v>398</v>
      </c>
      <c r="H7" s="151" t="s">
        <v>392</v>
      </c>
      <c r="I7" s="151" t="s">
        <v>393</v>
      </c>
      <c r="J7" s="151" t="s">
        <v>405</v>
      </c>
      <c r="K7" s="151" t="s">
        <v>394</v>
      </c>
    </row>
    <row r="8" spans="1:13" ht="15">
      <c r="A8" s="149">
        <v>1</v>
      </c>
      <c r="B8" s="149">
        <v>2</v>
      </c>
      <c r="C8" s="151">
        <v>3</v>
      </c>
      <c r="D8" s="149">
        <v>4</v>
      </c>
      <c r="E8" s="151">
        <v>5</v>
      </c>
      <c r="F8" s="149">
        <v>6</v>
      </c>
      <c r="G8" s="151">
        <v>7</v>
      </c>
      <c r="H8" s="149">
        <v>8</v>
      </c>
      <c r="I8" s="151">
        <v>9</v>
      </c>
      <c r="J8" s="149">
        <v>10</v>
      </c>
      <c r="K8" s="151">
        <v>11</v>
      </c>
    </row>
    <row r="9" spans="1:13" ht="30">
      <c r="A9" s="385">
        <v>1</v>
      </c>
      <c r="B9" s="382" t="s">
        <v>558</v>
      </c>
      <c r="C9" s="382" t="s">
        <v>559</v>
      </c>
      <c r="D9" s="382" t="s">
        <v>560</v>
      </c>
      <c r="E9" s="382" t="s">
        <v>561</v>
      </c>
      <c r="F9" s="386">
        <v>2000</v>
      </c>
      <c r="G9" s="387" t="s">
        <v>562</v>
      </c>
      <c r="H9" s="382" t="s">
        <v>563</v>
      </c>
      <c r="I9" s="382" t="s">
        <v>564</v>
      </c>
      <c r="J9" s="388"/>
      <c r="K9" s="381"/>
    </row>
    <row r="10" spans="1:13" ht="30">
      <c r="A10" s="385">
        <v>2</v>
      </c>
      <c r="B10" s="381" t="s">
        <v>565</v>
      </c>
      <c r="C10" s="382" t="s">
        <v>559</v>
      </c>
      <c r="D10" s="381" t="s">
        <v>566</v>
      </c>
      <c r="E10" s="381" t="s">
        <v>567</v>
      </c>
      <c r="F10" s="385">
        <v>1000</v>
      </c>
      <c r="G10" s="389">
        <v>65002000521</v>
      </c>
      <c r="H10" s="388" t="s">
        <v>568</v>
      </c>
      <c r="I10" s="388" t="s">
        <v>569</v>
      </c>
      <c r="J10" s="388"/>
      <c r="K10" s="381"/>
    </row>
    <row r="11" spans="1:13" ht="30">
      <c r="A11" s="385">
        <v>3</v>
      </c>
      <c r="B11" s="381" t="s">
        <v>570</v>
      </c>
      <c r="C11" s="382" t="s">
        <v>559</v>
      </c>
      <c r="D11" s="381" t="s">
        <v>571</v>
      </c>
      <c r="E11" s="381" t="s">
        <v>572</v>
      </c>
      <c r="F11" s="385">
        <v>500</v>
      </c>
      <c r="G11" s="389">
        <v>60001032742</v>
      </c>
      <c r="H11" s="388" t="s">
        <v>573</v>
      </c>
      <c r="I11" s="388" t="s">
        <v>574</v>
      </c>
      <c r="J11" s="388"/>
      <c r="K11" s="381"/>
    </row>
    <row r="12" spans="1:13" ht="45">
      <c r="A12" s="385">
        <v>4</v>
      </c>
      <c r="B12" s="381" t="s">
        <v>575</v>
      </c>
      <c r="C12" s="382" t="s">
        <v>559</v>
      </c>
      <c r="D12" s="381" t="s">
        <v>576</v>
      </c>
      <c r="E12" s="381" t="s">
        <v>577</v>
      </c>
      <c r="F12" s="385">
        <v>1000</v>
      </c>
      <c r="G12" s="389">
        <v>35001014355</v>
      </c>
      <c r="H12" s="388" t="s">
        <v>578</v>
      </c>
      <c r="I12" s="388" t="s">
        <v>579</v>
      </c>
      <c r="J12" s="388"/>
      <c r="K12" s="381"/>
    </row>
    <row r="13" spans="1:13" ht="15">
      <c r="A13" s="68">
        <v>5</v>
      </c>
      <c r="B13" s="25"/>
      <c r="C13" s="25"/>
      <c r="D13" s="25"/>
      <c r="E13" s="25"/>
      <c r="F13" s="25"/>
      <c r="G13" s="25"/>
      <c r="H13" s="236"/>
      <c r="I13" s="236"/>
      <c r="J13" s="236"/>
      <c r="K13" s="25"/>
    </row>
    <row r="14" spans="1:13" ht="15">
      <c r="A14" s="68">
        <v>6</v>
      </c>
      <c r="B14" s="25"/>
      <c r="C14" s="25"/>
      <c r="D14" s="25"/>
      <c r="E14" s="25"/>
      <c r="F14" s="25"/>
      <c r="G14" s="25"/>
      <c r="H14" s="236"/>
      <c r="I14" s="236"/>
      <c r="J14" s="236"/>
      <c r="K14" s="25"/>
    </row>
    <row r="15" spans="1:13" ht="15">
      <c r="A15" s="68">
        <v>7</v>
      </c>
      <c r="B15" s="25"/>
      <c r="C15" s="25"/>
      <c r="D15" s="25"/>
      <c r="E15" s="25"/>
      <c r="F15" s="25"/>
      <c r="G15" s="25"/>
      <c r="H15" s="236"/>
      <c r="I15" s="236"/>
      <c r="J15" s="236"/>
      <c r="K15" s="25"/>
    </row>
    <row r="16" spans="1:13" ht="15">
      <c r="A16" s="68">
        <v>8</v>
      </c>
      <c r="B16" s="25"/>
      <c r="C16" s="25"/>
      <c r="D16" s="25"/>
      <c r="E16" s="25"/>
      <c r="F16" s="25"/>
      <c r="G16" s="25"/>
      <c r="H16" s="236"/>
      <c r="I16" s="236"/>
      <c r="J16" s="236"/>
      <c r="K16" s="25"/>
    </row>
    <row r="17" spans="1:11" ht="15">
      <c r="A17" s="68">
        <v>9</v>
      </c>
      <c r="B17" s="25"/>
      <c r="C17" s="25"/>
      <c r="D17" s="25"/>
      <c r="E17" s="25"/>
      <c r="F17" s="25"/>
      <c r="G17" s="25"/>
      <c r="H17" s="236"/>
      <c r="I17" s="236"/>
      <c r="J17" s="236"/>
      <c r="K17" s="25"/>
    </row>
    <row r="18" spans="1:11" ht="15">
      <c r="A18" s="68">
        <v>10</v>
      </c>
      <c r="B18" s="25"/>
      <c r="C18" s="25"/>
      <c r="D18" s="25"/>
      <c r="E18" s="25"/>
      <c r="F18" s="25"/>
      <c r="G18" s="25"/>
      <c r="H18" s="236"/>
      <c r="I18" s="236"/>
      <c r="J18" s="236"/>
      <c r="K18" s="25"/>
    </row>
    <row r="19" spans="1:11" ht="15">
      <c r="A19" s="68">
        <v>11</v>
      </c>
      <c r="B19" s="25"/>
      <c r="C19" s="25"/>
      <c r="D19" s="25"/>
      <c r="E19" s="25"/>
      <c r="F19" s="25"/>
      <c r="G19" s="25"/>
      <c r="H19" s="236"/>
      <c r="I19" s="236"/>
      <c r="J19" s="236"/>
      <c r="K19" s="25"/>
    </row>
    <row r="20" spans="1:11" ht="15">
      <c r="A20" s="68">
        <v>12</v>
      </c>
      <c r="B20" s="25"/>
      <c r="C20" s="25"/>
      <c r="D20" s="25"/>
      <c r="E20" s="25"/>
      <c r="F20" s="25"/>
      <c r="G20" s="25"/>
      <c r="H20" s="236"/>
      <c r="I20" s="236"/>
      <c r="J20" s="236"/>
      <c r="K20" s="25"/>
    </row>
    <row r="21" spans="1:11" ht="15">
      <c r="A21" s="68">
        <v>13</v>
      </c>
      <c r="B21" s="25"/>
      <c r="C21" s="25"/>
      <c r="D21" s="25"/>
      <c r="E21" s="25"/>
      <c r="F21" s="25"/>
      <c r="G21" s="25"/>
      <c r="H21" s="236"/>
      <c r="I21" s="236"/>
      <c r="J21" s="236"/>
      <c r="K21" s="25"/>
    </row>
    <row r="22" spans="1:11" ht="15">
      <c r="A22" s="68">
        <v>14</v>
      </c>
      <c r="B22" s="25"/>
      <c r="C22" s="25"/>
      <c r="D22" s="25"/>
      <c r="E22" s="25"/>
      <c r="F22" s="25"/>
      <c r="G22" s="25"/>
      <c r="H22" s="236"/>
      <c r="I22" s="236"/>
      <c r="J22" s="236"/>
      <c r="K22" s="25"/>
    </row>
    <row r="23" spans="1:11" ht="15">
      <c r="A23" s="68">
        <v>15</v>
      </c>
      <c r="B23" s="25"/>
      <c r="C23" s="25"/>
      <c r="D23" s="25"/>
      <c r="E23" s="25"/>
      <c r="F23" s="25"/>
      <c r="G23" s="25"/>
      <c r="H23" s="236"/>
      <c r="I23" s="236"/>
      <c r="J23" s="236"/>
      <c r="K23" s="25"/>
    </row>
    <row r="24" spans="1:11" ht="15">
      <c r="A24" s="68">
        <v>16</v>
      </c>
      <c r="B24" s="25"/>
      <c r="C24" s="25"/>
      <c r="D24" s="25"/>
      <c r="E24" s="25"/>
      <c r="F24" s="25"/>
      <c r="G24" s="25"/>
      <c r="H24" s="236"/>
      <c r="I24" s="236"/>
      <c r="J24" s="236"/>
      <c r="K24" s="25"/>
    </row>
    <row r="25" spans="1:11" ht="15">
      <c r="A25" s="68">
        <v>17</v>
      </c>
      <c r="B25" s="25"/>
      <c r="C25" s="25"/>
      <c r="D25" s="25"/>
      <c r="E25" s="25"/>
      <c r="F25" s="25"/>
      <c r="G25" s="25"/>
      <c r="H25" s="236"/>
      <c r="I25" s="236"/>
      <c r="J25" s="236"/>
      <c r="K25" s="25"/>
    </row>
    <row r="26" spans="1:11" ht="15">
      <c r="A26" s="68">
        <v>18</v>
      </c>
      <c r="B26" s="25"/>
      <c r="C26" s="25"/>
      <c r="D26" s="25"/>
      <c r="E26" s="25"/>
      <c r="F26" s="25"/>
      <c r="G26" s="25"/>
      <c r="H26" s="236"/>
      <c r="I26" s="236"/>
      <c r="J26" s="236"/>
      <c r="K26" s="25"/>
    </row>
    <row r="27" spans="1:11" ht="15">
      <c r="A27" s="68" t="s">
        <v>283</v>
      </c>
      <c r="B27" s="25"/>
      <c r="C27" s="25"/>
      <c r="D27" s="25"/>
      <c r="E27" s="25"/>
      <c r="F27" s="25"/>
      <c r="G27" s="25"/>
      <c r="H27" s="236"/>
      <c r="I27" s="236"/>
      <c r="J27" s="236"/>
      <c r="K27" s="25"/>
    </row>
    <row r="28" spans="1:1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>
      <c r="A30" s="24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>
      <c r="A31" s="2"/>
      <c r="B31" s="72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82"/>
      <c r="D32" s="482"/>
      <c r="F32" s="71"/>
      <c r="G32" s="74"/>
    </row>
    <row r="33" spans="2:6" ht="15">
      <c r="B33" s="2"/>
      <c r="C33" s="70" t="s">
        <v>271</v>
      </c>
      <c r="D33" s="2"/>
      <c r="F33" s="12" t="s">
        <v>276</v>
      </c>
    </row>
    <row r="34" spans="2:6" ht="15">
      <c r="B34" s="2"/>
      <c r="C34" s="2"/>
      <c r="D34" s="2"/>
      <c r="F34" s="2" t="s">
        <v>272</v>
      </c>
    </row>
    <row r="35" spans="2:6" ht="15">
      <c r="B35" s="2"/>
      <c r="C35" s="66" t="s">
        <v>140</v>
      </c>
    </row>
  </sheetData>
  <mergeCells count="2">
    <mergeCell ref="C32:D32"/>
    <mergeCell ref="K2:M2"/>
  </mergeCells>
  <pageMargins left="0.7" right="0.7" top="0.75" bottom="0.75" header="0.3" footer="0.3"/>
  <pageSetup scale="53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5"/>
  <sheetViews>
    <sheetView view="pageBreakPreview" zoomScaleNormal="100" zoomScaleSheetLayoutView="100" workbookViewId="0">
      <selection activeCell="L2" sqref="L2:N2"/>
    </sheetView>
  </sheetViews>
  <sheetFormatPr defaultRowHeight="12.75"/>
  <cols>
    <col min="1" max="1" width="11.7109375" style="201" customWidth="1"/>
    <col min="2" max="2" width="21.140625" style="201" customWidth="1"/>
    <col min="3" max="3" width="21.5703125" style="201" customWidth="1"/>
    <col min="4" max="4" width="19.140625" style="201" customWidth="1"/>
    <col min="5" max="5" width="15.140625" style="201" customWidth="1"/>
    <col min="6" max="6" width="20.85546875" style="201" customWidth="1"/>
    <col min="7" max="7" width="23.85546875" style="201" customWidth="1"/>
    <col min="8" max="8" width="19" style="201" customWidth="1"/>
    <col min="9" max="9" width="21.140625" style="201" customWidth="1"/>
    <col min="10" max="10" width="17" style="201" customWidth="1"/>
    <col min="11" max="11" width="21.5703125" style="201" customWidth="1"/>
    <col min="12" max="12" width="24.42578125" style="201" customWidth="1"/>
    <col min="13" max="16384" width="9.140625" style="201"/>
  </cols>
  <sheetData>
    <row r="1" spans="1:14" customFormat="1" ht="15">
      <c r="A1" s="152" t="s">
        <v>474</v>
      </c>
      <c r="B1" s="152"/>
      <c r="C1" s="153"/>
      <c r="D1" s="153"/>
      <c r="E1" s="153"/>
      <c r="F1" s="153"/>
      <c r="G1" s="153"/>
      <c r="H1" s="153"/>
      <c r="I1" s="153"/>
      <c r="J1" s="153"/>
      <c r="K1" s="159"/>
      <c r="L1" s="82" t="s">
        <v>110</v>
      </c>
    </row>
    <row r="2" spans="1:14" customFormat="1" ht="15">
      <c r="A2" s="119" t="s">
        <v>141</v>
      </c>
      <c r="B2" s="119"/>
      <c r="C2" s="153"/>
      <c r="D2" s="153"/>
      <c r="E2" s="153"/>
      <c r="F2" s="153"/>
      <c r="G2" s="153"/>
      <c r="H2" s="153"/>
      <c r="I2" s="153"/>
      <c r="J2" s="153"/>
      <c r="K2" s="159"/>
      <c r="L2" s="475" t="s">
        <v>650</v>
      </c>
      <c r="M2" s="476"/>
      <c r="N2" s="476"/>
    </row>
    <row r="3" spans="1:14" customFormat="1" ht="15">
      <c r="A3" s="153"/>
      <c r="B3" s="153"/>
      <c r="C3" s="153"/>
      <c r="D3" s="153"/>
      <c r="E3" s="153"/>
      <c r="F3" s="153"/>
      <c r="G3" s="153"/>
      <c r="H3" s="153"/>
      <c r="I3" s="153"/>
      <c r="J3" s="153"/>
      <c r="K3" s="156"/>
      <c r="L3" s="156"/>
      <c r="M3" s="201"/>
    </row>
    <row r="4" spans="1:14" customFormat="1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1"/>
      <c r="F4" s="162"/>
      <c r="G4" s="153"/>
      <c r="H4" s="153"/>
      <c r="I4" s="153"/>
      <c r="J4" s="153"/>
      <c r="K4" s="153"/>
      <c r="L4" s="153"/>
    </row>
    <row r="5" spans="1:14" ht="15">
      <c r="A5" s="238" t="str">
        <f>'ფორმა N1'!D4</f>
        <v xml:space="preserve"> </v>
      </c>
      <c r="B5" s="26" t="s">
        <v>485</v>
      </c>
      <c r="C5" s="26"/>
      <c r="D5" s="26"/>
      <c r="E5" s="115"/>
      <c r="F5" s="239"/>
      <c r="G5" s="240"/>
      <c r="H5" s="240"/>
      <c r="I5" s="240"/>
      <c r="J5" s="240"/>
      <c r="K5" s="240"/>
      <c r="L5" s="239"/>
    </row>
    <row r="6" spans="1:14" customFormat="1" ht="13.5">
      <c r="A6" s="157"/>
      <c r="B6" s="157"/>
      <c r="C6" s="158"/>
      <c r="D6" s="158"/>
      <c r="E6" s="158"/>
      <c r="F6" s="153"/>
      <c r="G6" s="153"/>
      <c r="H6" s="153"/>
      <c r="I6" s="153"/>
      <c r="J6" s="153"/>
      <c r="K6" s="153"/>
      <c r="L6" s="153"/>
    </row>
    <row r="7" spans="1:14" customFormat="1" ht="60">
      <c r="A7" s="165" t="s">
        <v>64</v>
      </c>
      <c r="B7" s="149" t="s">
        <v>251</v>
      </c>
      <c r="C7" s="151" t="s">
        <v>247</v>
      </c>
      <c r="D7" s="151" t="s">
        <v>248</v>
      </c>
      <c r="E7" s="151" t="s">
        <v>359</v>
      </c>
      <c r="F7" s="151" t="s">
        <v>250</v>
      </c>
      <c r="G7" s="151" t="s">
        <v>396</v>
      </c>
      <c r="H7" s="151" t="s">
        <v>398</v>
      </c>
      <c r="I7" s="151" t="s">
        <v>392</v>
      </c>
      <c r="J7" s="151" t="s">
        <v>393</v>
      </c>
      <c r="K7" s="151" t="s">
        <v>405</v>
      </c>
      <c r="L7" s="151" t="s">
        <v>394</v>
      </c>
    </row>
    <row r="8" spans="1:14" customFormat="1" ht="15">
      <c r="A8" s="149">
        <v>1</v>
      </c>
      <c r="B8" s="149">
        <v>2</v>
      </c>
      <c r="C8" s="151">
        <v>3</v>
      </c>
      <c r="D8" s="149">
        <v>4</v>
      </c>
      <c r="E8" s="151">
        <v>5</v>
      </c>
      <c r="F8" s="149">
        <v>6</v>
      </c>
      <c r="G8" s="151">
        <v>7</v>
      </c>
      <c r="H8" s="149">
        <v>8</v>
      </c>
      <c r="I8" s="149">
        <v>9</v>
      </c>
      <c r="J8" s="149">
        <v>10</v>
      </c>
      <c r="K8" s="151">
        <v>11</v>
      </c>
      <c r="L8" s="151">
        <v>12</v>
      </c>
    </row>
    <row r="9" spans="1:14" customFormat="1" ht="15">
      <c r="A9" s="68">
        <v>1</v>
      </c>
      <c r="B9" s="390" t="s">
        <v>580</v>
      </c>
      <c r="C9" s="381" t="s">
        <v>581</v>
      </c>
      <c r="D9" s="381" t="s">
        <v>581</v>
      </c>
      <c r="E9" s="385">
        <v>2003</v>
      </c>
      <c r="F9" s="385" t="s">
        <v>582</v>
      </c>
      <c r="G9" s="385">
        <v>250</v>
      </c>
      <c r="H9" s="391" t="s">
        <v>489</v>
      </c>
      <c r="I9" s="392" t="s">
        <v>583</v>
      </c>
      <c r="J9" s="393" t="s">
        <v>488</v>
      </c>
      <c r="K9" s="236"/>
      <c r="L9" s="25"/>
    </row>
    <row r="10" spans="1:14" customFormat="1" ht="30">
      <c r="A10" s="68">
        <v>2</v>
      </c>
      <c r="B10" s="390" t="s">
        <v>584</v>
      </c>
      <c r="C10" s="381" t="s">
        <v>585</v>
      </c>
      <c r="D10" s="381" t="s">
        <v>585</v>
      </c>
      <c r="E10" s="385">
        <v>2006</v>
      </c>
      <c r="F10" s="385" t="s">
        <v>586</v>
      </c>
      <c r="G10" s="385">
        <v>300</v>
      </c>
      <c r="H10" s="391" t="s">
        <v>503</v>
      </c>
      <c r="I10" s="394" t="s">
        <v>587</v>
      </c>
      <c r="J10" s="393" t="s">
        <v>502</v>
      </c>
      <c r="K10" s="236"/>
      <c r="L10" s="25"/>
    </row>
    <row r="11" spans="1:14" customFormat="1" ht="28.5">
      <c r="A11" s="68">
        <v>3</v>
      </c>
      <c r="B11" s="390" t="s">
        <v>584</v>
      </c>
      <c r="C11" s="381" t="s">
        <v>588</v>
      </c>
      <c r="D11" s="381" t="s">
        <v>588</v>
      </c>
      <c r="E11" s="385">
        <v>1998</v>
      </c>
      <c r="F11" s="385" t="s">
        <v>589</v>
      </c>
      <c r="G11" s="385">
        <v>300</v>
      </c>
      <c r="H11" s="385">
        <v>10001009482</v>
      </c>
      <c r="I11" s="393" t="s">
        <v>523</v>
      </c>
      <c r="J11" s="393" t="s">
        <v>524</v>
      </c>
      <c r="K11" s="236"/>
      <c r="L11" s="25"/>
    </row>
    <row r="12" spans="1:14" customFormat="1" ht="15">
      <c r="A12" s="68">
        <v>4</v>
      </c>
      <c r="B12" s="68"/>
      <c r="C12" s="25"/>
      <c r="D12" s="25"/>
      <c r="E12" s="25"/>
      <c r="F12" s="25"/>
      <c r="G12" s="25"/>
      <c r="H12" s="25"/>
      <c r="I12" s="236"/>
      <c r="J12" s="236"/>
      <c r="K12" s="236"/>
      <c r="L12" s="25"/>
    </row>
    <row r="13" spans="1:14" customFormat="1" ht="15">
      <c r="A13" s="68">
        <v>5</v>
      </c>
      <c r="B13" s="68"/>
      <c r="C13" s="25"/>
      <c r="D13" s="25"/>
      <c r="E13" s="25"/>
      <c r="F13" s="25"/>
      <c r="G13" s="25"/>
      <c r="H13" s="25"/>
      <c r="I13" s="236"/>
      <c r="J13" s="236"/>
      <c r="K13" s="236"/>
      <c r="L13" s="25"/>
    </row>
    <row r="14" spans="1:14" customFormat="1" ht="15">
      <c r="A14" s="68">
        <v>6</v>
      </c>
      <c r="B14" s="68"/>
      <c r="C14" s="25"/>
      <c r="D14" s="25"/>
      <c r="E14" s="25"/>
      <c r="F14" s="25"/>
      <c r="G14" s="25"/>
      <c r="H14" s="25"/>
      <c r="I14" s="236"/>
      <c r="J14" s="236"/>
      <c r="K14" s="236"/>
      <c r="L14" s="25"/>
    </row>
    <row r="15" spans="1:14" customFormat="1" ht="15">
      <c r="A15" s="68">
        <v>7</v>
      </c>
      <c r="B15" s="68"/>
      <c r="C15" s="25"/>
      <c r="D15" s="25"/>
      <c r="E15" s="25"/>
      <c r="F15" s="25"/>
      <c r="G15" s="25"/>
      <c r="H15" s="25"/>
      <c r="I15" s="236"/>
      <c r="J15" s="236"/>
      <c r="K15" s="236"/>
      <c r="L15" s="25"/>
    </row>
    <row r="16" spans="1:14" customFormat="1" ht="15">
      <c r="A16" s="68">
        <v>8</v>
      </c>
      <c r="B16" s="68"/>
      <c r="C16" s="25"/>
      <c r="D16" s="25"/>
      <c r="E16" s="25"/>
      <c r="F16" s="25"/>
      <c r="G16" s="25"/>
      <c r="H16" s="25"/>
      <c r="I16" s="236"/>
      <c r="J16" s="236"/>
      <c r="K16" s="236"/>
      <c r="L16" s="25"/>
    </row>
    <row r="17" spans="1:12" customFormat="1" ht="15">
      <c r="A17" s="68">
        <v>9</v>
      </c>
      <c r="B17" s="68"/>
      <c r="C17" s="25"/>
      <c r="D17" s="25"/>
      <c r="E17" s="25"/>
      <c r="F17" s="25"/>
      <c r="G17" s="25"/>
      <c r="H17" s="25"/>
      <c r="I17" s="236"/>
      <c r="J17" s="236"/>
      <c r="K17" s="236"/>
      <c r="L17" s="25"/>
    </row>
    <row r="18" spans="1:12" customFormat="1" ht="15">
      <c r="A18" s="68">
        <v>10</v>
      </c>
      <c r="B18" s="68"/>
      <c r="C18" s="25"/>
      <c r="D18" s="25"/>
      <c r="E18" s="25"/>
      <c r="F18" s="25"/>
      <c r="G18" s="25"/>
      <c r="H18" s="25"/>
      <c r="I18" s="236"/>
      <c r="J18" s="236"/>
      <c r="K18" s="236"/>
      <c r="L18" s="25"/>
    </row>
    <row r="19" spans="1:12" customFormat="1" ht="15">
      <c r="A19" s="68">
        <v>11</v>
      </c>
      <c r="B19" s="68"/>
      <c r="C19" s="25"/>
      <c r="D19" s="25"/>
      <c r="E19" s="25"/>
      <c r="F19" s="25"/>
      <c r="G19" s="25"/>
      <c r="H19" s="25"/>
      <c r="I19" s="236"/>
      <c r="J19" s="236"/>
      <c r="K19" s="236"/>
      <c r="L19" s="25"/>
    </row>
    <row r="20" spans="1:12" customFormat="1" ht="15">
      <c r="A20" s="68">
        <v>12</v>
      </c>
      <c r="B20" s="68"/>
      <c r="C20" s="25"/>
      <c r="D20" s="25"/>
      <c r="E20" s="25"/>
      <c r="F20" s="25"/>
      <c r="G20" s="25"/>
      <c r="H20" s="25"/>
      <c r="I20" s="236"/>
      <c r="J20" s="236"/>
      <c r="K20" s="236"/>
      <c r="L20" s="25"/>
    </row>
    <row r="21" spans="1:12" customFormat="1" ht="15">
      <c r="A21" s="68">
        <v>13</v>
      </c>
      <c r="B21" s="68"/>
      <c r="C21" s="25"/>
      <c r="D21" s="25"/>
      <c r="E21" s="25"/>
      <c r="F21" s="25"/>
      <c r="G21" s="25"/>
      <c r="H21" s="25"/>
      <c r="I21" s="236"/>
      <c r="J21" s="236"/>
      <c r="K21" s="236"/>
      <c r="L21" s="25"/>
    </row>
    <row r="22" spans="1:12" customFormat="1" ht="15">
      <c r="A22" s="68">
        <v>14</v>
      </c>
      <c r="B22" s="68"/>
      <c r="C22" s="25"/>
      <c r="D22" s="25"/>
      <c r="E22" s="25"/>
      <c r="F22" s="25"/>
      <c r="G22" s="25"/>
      <c r="H22" s="25"/>
      <c r="I22" s="236"/>
      <c r="J22" s="236"/>
      <c r="K22" s="236"/>
      <c r="L22" s="25"/>
    </row>
    <row r="23" spans="1:12" customFormat="1" ht="15">
      <c r="A23" s="68">
        <v>15</v>
      </c>
      <c r="B23" s="68"/>
      <c r="C23" s="25"/>
      <c r="D23" s="25"/>
      <c r="E23" s="25"/>
      <c r="F23" s="25"/>
      <c r="G23" s="25"/>
      <c r="H23" s="25"/>
      <c r="I23" s="236"/>
      <c r="J23" s="236"/>
      <c r="K23" s="236"/>
      <c r="L23" s="25"/>
    </row>
    <row r="24" spans="1:12" customFormat="1" ht="15">
      <c r="A24" s="68">
        <v>16</v>
      </c>
      <c r="B24" s="68"/>
      <c r="C24" s="25"/>
      <c r="D24" s="25"/>
      <c r="E24" s="25"/>
      <c r="F24" s="25"/>
      <c r="G24" s="25"/>
      <c r="H24" s="25"/>
      <c r="I24" s="236"/>
      <c r="J24" s="236"/>
      <c r="K24" s="236"/>
      <c r="L24" s="25"/>
    </row>
    <row r="25" spans="1:12" customFormat="1" ht="15">
      <c r="A25" s="68">
        <v>17</v>
      </c>
      <c r="B25" s="68"/>
      <c r="C25" s="25"/>
      <c r="D25" s="25"/>
      <c r="E25" s="25"/>
      <c r="F25" s="25"/>
      <c r="G25" s="25"/>
      <c r="H25" s="25"/>
      <c r="I25" s="236"/>
      <c r="J25" s="236"/>
      <c r="K25" s="236"/>
      <c r="L25" s="25"/>
    </row>
    <row r="26" spans="1:12" customFormat="1" ht="15">
      <c r="A26" s="68">
        <v>18</v>
      </c>
      <c r="B26" s="68"/>
      <c r="C26" s="25"/>
      <c r="D26" s="25"/>
      <c r="E26" s="25"/>
      <c r="F26" s="25"/>
      <c r="G26" s="25"/>
      <c r="H26" s="25"/>
      <c r="I26" s="236"/>
      <c r="J26" s="236"/>
      <c r="K26" s="236"/>
      <c r="L26" s="25"/>
    </row>
    <row r="27" spans="1:12" customFormat="1" ht="15">
      <c r="A27" s="68" t="s">
        <v>283</v>
      </c>
      <c r="B27" s="68"/>
      <c r="C27" s="25"/>
      <c r="D27" s="25"/>
      <c r="E27" s="25"/>
      <c r="F27" s="25"/>
      <c r="G27" s="25"/>
      <c r="H27" s="25"/>
      <c r="I27" s="236"/>
      <c r="J27" s="236"/>
      <c r="K27" s="236"/>
      <c r="L27" s="25"/>
    </row>
    <row r="28" spans="1:12">
      <c r="A28" s="241"/>
      <c r="B28" s="241"/>
      <c r="C28" s="241"/>
      <c r="D28" s="241"/>
      <c r="E28" s="241"/>
      <c r="F28" s="241"/>
      <c r="G28" s="241"/>
      <c r="H28" s="241"/>
      <c r="I28" s="241"/>
      <c r="J28" s="241"/>
      <c r="K28" s="241"/>
      <c r="L28" s="241"/>
    </row>
    <row r="29" spans="1:12">
      <c r="A29" s="241"/>
      <c r="B29" s="241"/>
      <c r="C29" s="241"/>
      <c r="D29" s="241"/>
      <c r="E29" s="241"/>
      <c r="F29" s="241"/>
      <c r="G29" s="241"/>
      <c r="H29" s="241"/>
      <c r="I29" s="241"/>
      <c r="J29" s="241"/>
      <c r="K29" s="241"/>
      <c r="L29" s="241"/>
    </row>
    <row r="30" spans="1:12">
      <c r="A30" s="242"/>
      <c r="B30" s="242"/>
      <c r="C30" s="241"/>
      <c r="D30" s="241"/>
      <c r="E30" s="241"/>
      <c r="F30" s="241"/>
      <c r="G30" s="241"/>
      <c r="H30" s="241"/>
      <c r="I30" s="241"/>
      <c r="J30" s="241"/>
      <c r="K30" s="241"/>
      <c r="L30" s="241"/>
    </row>
    <row r="31" spans="1:12" ht="15">
      <c r="A31" s="200"/>
      <c r="B31" s="200"/>
      <c r="C31" s="202" t="s">
        <v>107</v>
      </c>
      <c r="D31" s="200"/>
      <c r="E31" s="200"/>
      <c r="F31" s="203"/>
      <c r="G31" s="200"/>
      <c r="H31" s="200"/>
      <c r="I31" s="200"/>
      <c r="J31" s="200"/>
      <c r="K31" s="200"/>
      <c r="L31" s="200"/>
    </row>
    <row r="32" spans="1:12" ht="15">
      <c r="A32" s="200"/>
      <c r="B32" s="200"/>
      <c r="C32" s="200"/>
      <c r="D32" s="204"/>
      <c r="E32" s="200"/>
      <c r="G32" s="204"/>
      <c r="H32" s="247"/>
    </row>
    <row r="33" spans="3:7" ht="15">
      <c r="C33" s="200"/>
      <c r="D33" s="206" t="s">
        <v>271</v>
      </c>
      <c r="E33" s="200"/>
      <c r="G33" s="207" t="s">
        <v>276</v>
      </c>
    </row>
    <row r="34" spans="3:7" ht="15">
      <c r="C34" s="200"/>
      <c r="D34" s="208" t="s">
        <v>140</v>
      </c>
      <c r="E34" s="200"/>
      <c r="G34" s="200" t="s">
        <v>272</v>
      </c>
    </row>
    <row r="35" spans="3:7" ht="15">
      <c r="C35" s="200"/>
      <c r="D35" s="208"/>
    </row>
  </sheetData>
  <mergeCells count="1">
    <mergeCell ref="L2:N2"/>
  </mergeCells>
  <pageMargins left="0.7" right="0.7" top="0.75" bottom="0.75" header="0.3" footer="0.3"/>
  <pageSetup scale="5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Normal="100" zoomScaleSheetLayoutView="70" workbookViewId="0">
      <selection activeCell="I2" sqref="I2:K2"/>
    </sheetView>
  </sheetViews>
  <sheetFormatPr defaultRowHeight="12.75"/>
  <cols>
    <col min="1" max="1" width="11.7109375" style="201" customWidth="1"/>
    <col min="2" max="2" width="21.5703125" style="201" customWidth="1"/>
    <col min="3" max="3" width="19.140625" style="201" customWidth="1"/>
    <col min="4" max="4" width="23.7109375" style="201" customWidth="1"/>
    <col min="5" max="6" width="16.5703125" style="201" bestFit="1" customWidth="1"/>
    <col min="7" max="7" width="17" style="201" customWidth="1"/>
    <col min="8" max="8" width="19" style="201" customWidth="1"/>
    <col min="9" max="9" width="24.42578125" style="201" customWidth="1"/>
    <col min="10" max="16384" width="9.140625" style="201"/>
  </cols>
  <sheetData>
    <row r="1" spans="1:13" customFormat="1" ht="15">
      <c r="A1" s="152" t="s">
        <v>475</v>
      </c>
      <c r="B1" s="153"/>
      <c r="C1" s="153"/>
      <c r="D1" s="153"/>
      <c r="E1" s="153"/>
      <c r="F1" s="153"/>
      <c r="G1" s="153"/>
      <c r="H1" s="159"/>
      <c r="I1" s="82" t="s">
        <v>110</v>
      </c>
    </row>
    <row r="2" spans="1:13" customFormat="1" ht="15">
      <c r="A2" s="119" t="s">
        <v>141</v>
      </c>
      <c r="B2" s="153"/>
      <c r="C2" s="153"/>
      <c r="D2" s="153"/>
      <c r="E2" s="153"/>
      <c r="F2" s="153"/>
      <c r="G2" s="153"/>
      <c r="H2" s="159"/>
      <c r="I2" s="475" t="s">
        <v>650</v>
      </c>
      <c r="J2" s="476"/>
      <c r="K2" s="476"/>
    </row>
    <row r="3" spans="1:13" customFormat="1" ht="15">
      <c r="A3" s="153"/>
      <c r="B3" s="153"/>
      <c r="C3" s="153"/>
      <c r="D3" s="153"/>
      <c r="E3" s="153"/>
      <c r="F3" s="153"/>
      <c r="G3" s="153"/>
      <c r="H3" s="156"/>
      <c r="I3" s="156"/>
      <c r="M3" s="201"/>
    </row>
    <row r="4" spans="1:13" customFormat="1" ht="15">
      <c r="A4" s="80" t="str">
        <f>'ფორმა N2'!A4</f>
        <v>ანგარიშვალდებული პირის დასახელება:</v>
      </c>
      <c r="B4" s="80"/>
      <c r="C4" s="80"/>
      <c r="D4" s="153"/>
      <c r="E4" s="153"/>
      <c r="F4" s="153"/>
      <c r="G4" s="153"/>
      <c r="H4" s="153"/>
      <c r="I4" s="162"/>
    </row>
    <row r="5" spans="1:13" ht="15">
      <c r="A5" s="26" t="s">
        <v>485</v>
      </c>
      <c r="B5" s="26"/>
      <c r="C5" s="26"/>
      <c r="D5" s="115"/>
      <c r="E5" s="240"/>
      <c r="F5" s="240"/>
      <c r="G5" s="240"/>
      <c r="H5" s="240"/>
      <c r="I5" s="239"/>
    </row>
    <row r="6" spans="1:13" customFormat="1" ht="13.5">
      <c r="A6" s="157"/>
      <c r="B6" s="158"/>
      <c r="C6" s="158"/>
      <c r="D6" s="153"/>
      <c r="E6" s="153"/>
      <c r="F6" s="153"/>
      <c r="G6" s="153"/>
      <c r="H6" s="153"/>
      <c r="I6" s="153"/>
    </row>
    <row r="7" spans="1:13" customFormat="1" ht="60">
      <c r="A7" s="165" t="s">
        <v>64</v>
      </c>
      <c r="B7" s="151" t="s">
        <v>390</v>
      </c>
      <c r="C7" s="151" t="s">
        <v>391</v>
      </c>
      <c r="D7" s="151" t="s">
        <v>396</v>
      </c>
      <c r="E7" s="151" t="s">
        <v>398</v>
      </c>
      <c r="F7" s="151" t="s">
        <v>392</v>
      </c>
      <c r="G7" s="151" t="s">
        <v>393</v>
      </c>
      <c r="H7" s="151" t="s">
        <v>405</v>
      </c>
      <c r="I7" s="151" t="s">
        <v>394</v>
      </c>
    </row>
    <row r="8" spans="1:13" customFormat="1" ht="15">
      <c r="A8" s="149">
        <v>1</v>
      </c>
      <c r="B8" s="149">
        <v>2</v>
      </c>
      <c r="C8" s="151">
        <v>3</v>
      </c>
      <c r="D8" s="149">
        <v>6</v>
      </c>
      <c r="E8" s="151">
        <v>7</v>
      </c>
      <c r="F8" s="149">
        <v>8</v>
      </c>
      <c r="G8" s="149">
        <v>9</v>
      </c>
      <c r="H8" s="149">
        <v>10</v>
      </c>
      <c r="I8" s="151">
        <v>11</v>
      </c>
    </row>
    <row r="9" spans="1:13" customFormat="1" ht="15">
      <c r="A9" s="68">
        <v>1</v>
      </c>
      <c r="B9" s="25"/>
      <c r="C9" s="25"/>
      <c r="D9" s="25"/>
      <c r="E9" s="25"/>
      <c r="F9" s="236"/>
      <c r="G9" s="236"/>
      <c r="H9" s="236"/>
      <c r="I9" s="25"/>
    </row>
    <row r="10" spans="1:13" customFormat="1" ht="15">
      <c r="A10" s="68">
        <v>2</v>
      </c>
      <c r="B10" s="25"/>
      <c r="C10" s="25"/>
      <c r="D10" s="25"/>
      <c r="E10" s="25"/>
      <c r="F10" s="236"/>
      <c r="G10" s="236"/>
      <c r="H10" s="236"/>
      <c r="I10" s="25"/>
    </row>
    <row r="11" spans="1:13" customFormat="1" ht="15">
      <c r="A11" s="68">
        <v>3</v>
      </c>
      <c r="B11" s="25"/>
      <c r="C11" s="25"/>
      <c r="D11" s="25"/>
      <c r="E11" s="25"/>
      <c r="F11" s="236"/>
      <c r="G11" s="236"/>
      <c r="H11" s="236"/>
      <c r="I11" s="25"/>
    </row>
    <row r="12" spans="1:13" customFormat="1" ht="15">
      <c r="A12" s="68">
        <v>4</v>
      </c>
      <c r="B12" s="25"/>
      <c r="C12" s="25"/>
      <c r="D12" s="25"/>
      <c r="E12" s="25"/>
      <c r="F12" s="236"/>
      <c r="G12" s="236"/>
      <c r="H12" s="236"/>
      <c r="I12" s="25"/>
    </row>
    <row r="13" spans="1:13" customFormat="1" ht="15">
      <c r="A13" s="68">
        <v>5</v>
      </c>
      <c r="B13" s="25"/>
      <c r="C13" s="25"/>
      <c r="D13" s="25"/>
      <c r="E13" s="25"/>
      <c r="F13" s="236"/>
      <c r="G13" s="236"/>
      <c r="H13" s="236"/>
      <c r="I13" s="25"/>
    </row>
    <row r="14" spans="1:13" customFormat="1" ht="15">
      <c r="A14" s="68">
        <v>6</v>
      </c>
      <c r="B14" s="25"/>
      <c r="C14" s="25"/>
      <c r="D14" s="25"/>
      <c r="E14" s="25"/>
      <c r="F14" s="236"/>
      <c r="G14" s="236"/>
      <c r="H14" s="236"/>
      <c r="I14" s="25"/>
    </row>
    <row r="15" spans="1:13" customFormat="1" ht="15">
      <c r="A15" s="68">
        <v>7</v>
      </c>
      <c r="B15" s="25"/>
      <c r="C15" s="25"/>
      <c r="D15" s="25"/>
      <c r="E15" s="25"/>
      <c r="F15" s="236"/>
      <c r="G15" s="236"/>
      <c r="H15" s="236"/>
      <c r="I15" s="25"/>
    </row>
    <row r="16" spans="1:13" customFormat="1" ht="15">
      <c r="A16" s="68">
        <v>8</v>
      </c>
      <c r="B16" s="25"/>
      <c r="C16" s="25"/>
      <c r="D16" s="25"/>
      <c r="E16" s="25"/>
      <c r="F16" s="236"/>
      <c r="G16" s="236"/>
      <c r="H16" s="236"/>
      <c r="I16" s="25"/>
    </row>
    <row r="17" spans="1:9" customFormat="1" ht="15">
      <c r="A17" s="68">
        <v>9</v>
      </c>
      <c r="B17" s="25"/>
      <c r="C17" s="25"/>
      <c r="D17" s="25"/>
      <c r="E17" s="25"/>
      <c r="F17" s="236"/>
      <c r="G17" s="236"/>
      <c r="H17" s="236"/>
      <c r="I17" s="25"/>
    </row>
    <row r="18" spans="1:9" customFormat="1" ht="15">
      <c r="A18" s="68">
        <v>10</v>
      </c>
      <c r="B18" s="25"/>
      <c r="C18" s="25"/>
      <c r="D18" s="25"/>
      <c r="E18" s="25"/>
      <c r="F18" s="236"/>
      <c r="G18" s="236"/>
      <c r="H18" s="236"/>
      <c r="I18" s="25"/>
    </row>
    <row r="19" spans="1:9" customFormat="1" ht="15">
      <c r="A19" s="68">
        <v>11</v>
      </c>
      <c r="B19" s="25"/>
      <c r="C19" s="25"/>
      <c r="D19" s="25"/>
      <c r="E19" s="25"/>
      <c r="F19" s="236"/>
      <c r="G19" s="236"/>
      <c r="H19" s="236"/>
      <c r="I19" s="25"/>
    </row>
    <row r="20" spans="1:9" customFormat="1" ht="15">
      <c r="A20" s="68">
        <v>12</v>
      </c>
      <c r="B20" s="25"/>
      <c r="C20" s="25"/>
      <c r="D20" s="25"/>
      <c r="E20" s="25"/>
      <c r="F20" s="236"/>
      <c r="G20" s="236"/>
      <c r="H20" s="236"/>
      <c r="I20" s="25"/>
    </row>
    <row r="21" spans="1:9" customFormat="1" ht="15">
      <c r="A21" s="68">
        <v>13</v>
      </c>
      <c r="B21" s="25"/>
      <c r="C21" s="25"/>
      <c r="D21" s="25"/>
      <c r="E21" s="25"/>
      <c r="F21" s="236"/>
      <c r="G21" s="236"/>
      <c r="H21" s="236"/>
      <c r="I21" s="25"/>
    </row>
    <row r="22" spans="1:9" customFormat="1" ht="15">
      <c r="A22" s="68">
        <v>14</v>
      </c>
      <c r="B22" s="25"/>
      <c r="C22" s="25"/>
      <c r="D22" s="25"/>
      <c r="E22" s="25"/>
      <c r="F22" s="236"/>
      <c r="G22" s="236"/>
      <c r="H22" s="236"/>
      <c r="I22" s="25"/>
    </row>
    <row r="23" spans="1:9" customFormat="1" ht="15">
      <c r="A23" s="68">
        <v>15</v>
      </c>
      <c r="B23" s="25"/>
      <c r="C23" s="25"/>
      <c r="D23" s="25"/>
      <c r="E23" s="25"/>
      <c r="F23" s="236"/>
      <c r="G23" s="236"/>
      <c r="H23" s="236"/>
      <c r="I23" s="25"/>
    </row>
    <row r="24" spans="1:9" customFormat="1" ht="15">
      <c r="A24" s="68">
        <v>16</v>
      </c>
      <c r="B24" s="25"/>
      <c r="C24" s="25"/>
      <c r="D24" s="25"/>
      <c r="E24" s="25"/>
      <c r="F24" s="236"/>
      <c r="G24" s="236"/>
      <c r="H24" s="236"/>
      <c r="I24" s="25"/>
    </row>
    <row r="25" spans="1:9" customFormat="1" ht="15">
      <c r="A25" s="68">
        <v>17</v>
      </c>
      <c r="B25" s="25"/>
      <c r="C25" s="25"/>
      <c r="D25" s="25"/>
      <c r="E25" s="25"/>
      <c r="F25" s="236"/>
      <c r="G25" s="236"/>
      <c r="H25" s="236"/>
      <c r="I25" s="25"/>
    </row>
    <row r="26" spans="1:9" customFormat="1" ht="15">
      <c r="A26" s="68">
        <v>18</v>
      </c>
      <c r="B26" s="25"/>
      <c r="C26" s="25"/>
      <c r="D26" s="25"/>
      <c r="E26" s="25"/>
      <c r="F26" s="236"/>
      <c r="G26" s="236"/>
      <c r="H26" s="236"/>
      <c r="I26" s="25"/>
    </row>
    <row r="27" spans="1:9" customFormat="1" ht="15">
      <c r="A27" s="68" t="s">
        <v>283</v>
      </c>
      <c r="B27" s="25"/>
      <c r="C27" s="25"/>
      <c r="D27" s="25"/>
      <c r="E27" s="25"/>
      <c r="F27" s="236"/>
      <c r="G27" s="236"/>
      <c r="H27" s="236"/>
      <c r="I27" s="25"/>
    </row>
    <row r="28" spans="1:9">
      <c r="A28" s="241"/>
      <c r="B28" s="241"/>
      <c r="C28" s="241"/>
      <c r="D28" s="241"/>
      <c r="E28" s="241"/>
      <c r="F28" s="241"/>
      <c r="G28" s="241"/>
      <c r="H28" s="241"/>
      <c r="I28" s="241"/>
    </row>
    <row r="29" spans="1:9">
      <c r="A29" s="241"/>
      <c r="B29" s="241"/>
      <c r="C29" s="241"/>
      <c r="D29" s="241"/>
      <c r="E29" s="241"/>
      <c r="F29" s="241"/>
      <c r="G29" s="241"/>
      <c r="H29" s="241"/>
      <c r="I29" s="241"/>
    </row>
    <row r="30" spans="1:9">
      <c r="A30" s="242"/>
      <c r="B30" s="241"/>
      <c r="C30" s="241"/>
      <c r="D30" s="241"/>
      <c r="E30" s="241"/>
      <c r="F30" s="241"/>
      <c r="G30" s="241"/>
      <c r="H30" s="241"/>
      <c r="I30" s="241"/>
    </row>
    <row r="31" spans="1:9" ht="15">
      <c r="A31" s="200"/>
      <c r="B31" s="202" t="s">
        <v>107</v>
      </c>
      <c r="C31" s="200"/>
      <c r="D31" s="200"/>
      <c r="E31" s="203"/>
      <c r="F31" s="200"/>
      <c r="G31" s="200"/>
      <c r="H31" s="200"/>
      <c r="I31" s="200"/>
    </row>
    <row r="32" spans="1:9" ht="15">
      <c r="A32" s="200"/>
      <c r="B32" s="200"/>
      <c r="C32" s="204"/>
      <c r="D32" s="200"/>
      <c r="F32" s="204"/>
      <c r="G32" s="247"/>
    </row>
    <row r="33" spans="2:6" ht="15">
      <c r="B33" s="200"/>
      <c r="C33" s="206" t="s">
        <v>271</v>
      </c>
      <c r="D33" s="200"/>
      <c r="F33" s="207" t="s">
        <v>276</v>
      </c>
    </row>
    <row r="34" spans="2:6" ht="15">
      <c r="B34" s="200"/>
      <c r="C34" s="208" t="s">
        <v>140</v>
      </c>
      <c r="D34" s="200"/>
      <c r="F34" s="200" t="s">
        <v>272</v>
      </c>
    </row>
    <row r="35" spans="2:6" ht="15">
      <c r="B35" s="200"/>
      <c r="C35" s="208"/>
    </row>
  </sheetData>
  <mergeCells count="1">
    <mergeCell ref="I2:K2"/>
  </mergeCells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1"/>
  <sheetViews>
    <sheetView view="pageBreakPreview" zoomScaleNormal="100" zoomScaleSheetLayoutView="100" workbookViewId="0">
      <selection activeCell="D27" sqref="D27"/>
    </sheetView>
  </sheetViews>
  <sheetFormatPr defaultRowHeight="15"/>
  <cols>
    <col min="1" max="1" width="10" style="200" customWidth="1"/>
    <col min="2" max="2" width="20.28515625" style="200" customWidth="1"/>
    <col min="3" max="3" width="30" style="200" customWidth="1"/>
    <col min="4" max="4" width="29" style="200" customWidth="1"/>
    <col min="5" max="5" width="22.5703125" style="200" customWidth="1"/>
    <col min="6" max="6" width="20" style="200" customWidth="1"/>
    <col min="7" max="7" width="29.28515625" style="200" customWidth="1"/>
    <col min="8" max="8" width="27.140625" style="200" customWidth="1"/>
    <col min="9" max="9" width="26.42578125" style="200" customWidth="1"/>
    <col min="10" max="10" width="0.5703125" style="200" customWidth="1"/>
    <col min="11" max="16384" width="9.140625" style="200"/>
  </cols>
  <sheetData>
    <row r="1" spans="1:11">
      <c r="A1" s="78" t="s">
        <v>410</v>
      </c>
      <c r="B1" s="80"/>
      <c r="C1" s="80"/>
      <c r="D1" s="80"/>
      <c r="E1" s="80"/>
      <c r="F1" s="80"/>
      <c r="G1" s="80"/>
      <c r="H1" s="80"/>
      <c r="I1" s="182" t="s">
        <v>199</v>
      </c>
      <c r="J1" s="183"/>
    </row>
    <row r="2" spans="1:11">
      <c r="A2" s="80" t="s">
        <v>141</v>
      </c>
      <c r="B2" s="80"/>
      <c r="C2" s="80"/>
      <c r="D2" s="80"/>
      <c r="E2" s="80"/>
      <c r="F2" s="80"/>
      <c r="G2" s="80"/>
      <c r="H2" s="80"/>
      <c r="I2" s="475" t="s">
        <v>650</v>
      </c>
      <c r="J2" s="476"/>
      <c r="K2" s="476"/>
    </row>
    <row r="3" spans="1:11">
      <c r="A3" s="80"/>
      <c r="B3" s="80"/>
      <c r="C3" s="80"/>
      <c r="D3" s="80"/>
      <c r="E3" s="80"/>
      <c r="F3" s="80"/>
      <c r="G3" s="80"/>
      <c r="H3" s="80"/>
      <c r="I3" s="116"/>
      <c r="J3" s="183"/>
    </row>
    <row r="4" spans="1:11">
      <c r="A4" s="81" t="str">
        <f>'[3]ფორმა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80"/>
      <c r="H4" s="80"/>
      <c r="I4" s="80"/>
      <c r="J4" s="118"/>
    </row>
    <row r="5" spans="1:11">
      <c r="A5" s="238"/>
      <c r="B5" s="26" t="s">
        <v>485</v>
      </c>
      <c r="C5" s="26"/>
      <c r="D5" s="26"/>
      <c r="E5" s="115"/>
      <c r="F5" s="238"/>
      <c r="G5" s="238"/>
      <c r="H5" s="238"/>
      <c r="I5" s="238"/>
      <c r="J5" s="207"/>
    </row>
    <row r="6" spans="1:11">
      <c r="A6" s="81"/>
      <c r="B6" s="80"/>
      <c r="C6" s="80"/>
      <c r="D6" s="80"/>
      <c r="E6" s="80"/>
      <c r="F6" s="80"/>
      <c r="G6" s="80"/>
      <c r="H6" s="80"/>
      <c r="I6" s="80"/>
      <c r="J6" s="118"/>
    </row>
    <row r="7" spans="1:11">
      <c r="A7" s="80"/>
      <c r="B7" s="80"/>
      <c r="C7" s="80"/>
      <c r="D7" s="80"/>
      <c r="E7" s="80"/>
      <c r="F7" s="80"/>
      <c r="G7" s="80"/>
      <c r="H7" s="80"/>
      <c r="I7" s="80"/>
      <c r="J7" s="119"/>
    </row>
    <row r="8" spans="1:11" ht="63.75" customHeight="1">
      <c r="A8" s="184" t="s">
        <v>64</v>
      </c>
      <c r="B8" s="184" t="s">
        <v>382</v>
      </c>
      <c r="C8" s="185" t="s">
        <v>444</v>
      </c>
      <c r="D8" s="185" t="s">
        <v>445</v>
      </c>
      <c r="E8" s="185" t="s">
        <v>383</v>
      </c>
      <c r="F8" s="185" t="s">
        <v>402</v>
      </c>
      <c r="G8" s="185" t="s">
        <v>403</v>
      </c>
      <c r="H8" s="185" t="s">
        <v>450</v>
      </c>
      <c r="I8" s="185" t="s">
        <v>404</v>
      </c>
      <c r="J8" s="119"/>
    </row>
    <row r="9" spans="1:11">
      <c r="A9" s="187">
        <v>1</v>
      </c>
      <c r="B9" s="395"/>
      <c r="C9" s="369" t="s">
        <v>590</v>
      </c>
      <c r="D9" s="396">
        <v>205222515</v>
      </c>
      <c r="E9" s="397" t="s">
        <v>591</v>
      </c>
      <c r="F9" s="398">
        <v>1225</v>
      </c>
      <c r="G9" s="398">
        <v>1225</v>
      </c>
      <c r="H9" s="398"/>
      <c r="I9" s="398">
        <f t="shared" ref="I9:I18" si="0">G9-H9</f>
        <v>1225</v>
      </c>
      <c r="J9" s="119"/>
    </row>
    <row r="10" spans="1:11">
      <c r="A10" s="187">
        <v>2</v>
      </c>
      <c r="B10" s="399" t="s">
        <v>592</v>
      </c>
      <c r="C10" s="369" t="s">
        <v>593</v>
      </c>
      <c r="D10" s="396">
        <v>215119627</v>
      </c>
      <c r="E10" s="397" t="s">
        <v>594</v>
      </c>
      <c r="F10" s="398">
        <v>83.33</v>
      </c>
      <c r="G10" s="398">
        <v>83.33</v>
      </c>
      <c r="H10" s="398"/>
      <c r="I10" s="398">
        <f t="shared" si="0"/>
        <v>83.33</v>
      </c>
      <c r="J10" s="119"/>
    </row>
    <row r="11" spans="1:11">
      <c r="A11" s="187">
        <v>3</v>
      </c>
      <c r="B11" s="399">
        <v>41005</v>
      </c>
      <c r="C11" s="369" t="s">
        <v>595</v>
      </c>
      <c r="D11" s="396">
        <v>47001012083</v>
      </c>
      <c r="E11" s="397" t="s">
        <v>596</v>
      </c>
      <c r="F11" s="398">
        <f>G11</f>
        <v>245</v>
      </c>
      <c r="G11" s="398">
        <v>245</v>
      </c>
      <c r="H11" s="398">
        <v>45</v>
      </c>
      <c r="I11" s="398">
        <f t="shared" si="0"/>
        <v>200</v>
      </c>
      <c r="J11" s="119"/>
    </row>
    <row r="12" spans="1:11">
      <c r="A12" s="187">
        <v>4</v>
      </c>
      <c r="B12" s="399" t="s">
        <v>597</v>
      </c>
      <c r="C12" s="369" t="s">
        <v>598</v>
      </c>
      <c r="D12" s="396">
        <v>45001015655</v>
      </c>
      <c r="E12" s="397" t="s">
        <v>596</v>
      </c>
      <c r="F12" s="398">
        <f>G12</f>
        <v>104.16</v>
      </c>
      <c r="G12" s="398">
        <v>104.16</v>
      </c>
      <c r="H12" s="398"/>
      <c r="I12" s="398">
        <f t="shared" si="0"/>
        <v>104.16</v>
      </c>
      <c r="J12" s="119"/>
    </row>
    <row r="13" spans="1:11">
      <c r="A13" s="187">
        <v>5</v>
      </c>
      <c r="B13" s="399">
        <v>41160</v>
      </c>
      <c r="C13" s="369" t="s">
        <v>599</v>
      </c>
      <c r="D13" s="396">
        <v>31001014526</v>
      </c>
      <c r="E13" s="397" t="s">
        <v>596</v>
      </c>
      <c r="F13" s="398">
        <f>G13</f>
        <v>541.5</v>
      </c>
      <c r="G13" s="398">
        <v>541.5</v>
      </c>
      <c r="H13" s="398"/>
      <c r="I13" s="398">
        <f t="shared" si="0"/>
        <v>541.5</v>
      </c>
      <c r="J13" s="119"/>
    </row>
    <row r="14" spans="1:11">
      <c r="A14" s="187">
        <v>6</v>
      </c>
      <c r="B14" s="399">
        <v>41190</v>
      </c>
      <c r="C14" s="369" t="s">
        <v>600</v>
      </c>
      <c r="D14" s="396">
        <v>35001049166</v>
      </c>
      <c r="E14" s="397" t="s">
        <v>596</v>
      </c>
      <c r="F14" s="398">
        <f>G14</f>
        <v>905.92</v>
      </c>
      <c r="G14" s="398">
        <v>905.92</v>
      </c>
      <c r="H14" s="398"/>
      <c r="I14" s="398">
        <f t="shared" si="0"/>
        <v>905.92</v>
      </c>
      <c r="J14" s="119"/>
    </row>
    <row r="15" spans="1:11">
      <c r="A15" s="187">
        <v>7</v>
      </c>
      <c r="B15" s="399">
        <v>41129</v>
      </c>
      <c r="C15" s="369" t="s">
        <v>601</v>
      </c>
      <c r="D15" s="396">
        <v>23001002557</v>
      </c>
      <c r="E15" s="397" t="s">
        <v>596</v>
      </c>
      <c r="F15" s="398">
        <f>G15</f>
        <v>226.56</v>
      </c>
      <c r="G15" s="398">
        <v>226.56</v>
      </c>
      <c r="H15" s="398"/>
      <c r="I15" s="398">
        <f t="shared" si="0"/>
        <v>226.56</v>
      </c>
      <c r="J15" s="119"/>
    </row>
    <row r="16" spans="1:11" ht="32.25" customHeight="1">
      <c r="A16" s="187">
        <v>8</v>
      </c>
      <c r="B16" s="400"/>
      <c r="C16" s="437" t="s">
        <v>602</v>
      </c>
      <c r="D16" s="438">
        <v>205177057</v>
      </c>
      <c r="E16" s="297" t="s">
        <v>603</v>
      </c>
      <c r="F16" s="434">
        <v>202158.66</v>
      </c>
      <c r="G16" s="434">
        <v>202158.66</v>
      </c>
      <c r="H16" s="434">
        <v>130158.66</v>
      </c>
      <c r="I16" s="434">
        <f t="shared" si="0"/>
        <v>72000</v>
      </c>
      <c r="J16" s="119"/>
    </row>
    <row r="17" spans="1:10" ht="30">
      <c r="A17" s="187">
        <v>12</v>
      </c>
      <c r="B17" s="400">
        <v>41007</v>
      </c>
      <c r="C17" s="369" t="s">
        <v>604</v>
      </c>
      <c r="D17" s="396">
        <v>15733438150</v>
      </c>
      <c r="E17" s="397" t="s">
        <v>605</v>
      </c>
      <c r="F17" s="398">
        <v>43678.32</v>
      </c>
      <c r="G17" s="398">
        <f>F17</f>
        <v>43678.32</v>
      </c>
      <c r="H17" s="398"/>
      <c r="I17" s="398">
        <f t="shared" si="0"/>
        <v>43678.32</v>
      </c>
      <c r="J17" s="119"/>
    </row>
    <row r="18" spans="1:10" ht="30">
      <c r="A18" s="187">
        <v>13</v>
      </c>
      <c r="B18" s="400" t="s">
        <v>606</v>
      </c>
      <c r="C18" s="369" t="s">
        <v>607</v>
      </c>
      <c r="D18" s="396">
        <v>9960111166</v>
      </c>
      <c r="E18" s="397" t="s">
        <v>605</v>
      </c>
      <c r="F18" s="398">
        <v>20501.29</v>
      </c>
      <c r="G18" s="398">
        <f>F18</f>
        <v>20501.29</v>
      </c>
      <c r="H18" s="398"/>
      <c r="I18" s="398">
        <f t="shared" si="0"/>
        <v>20501.29</v>
      </c>
      <c r="J18" s="119"/>
    </row>
    <row r="19" spans="1:10" ht="45">
      <c r="A19" s="187">
        <v>14</v>
      </c>
      <c r="B19" s="222"/>
      <c r="C19" s="369" t="s">
        <v>608</v>
      </c>
      <c r="D19" s="402"/>
      <c r="E19" s="397" t="s">
        <v>609</v>
      </c>
      <c r="F19" s="401"/>
      <c r="G19" s="401">
        <v>138.37</v>
      </c>
      <c r="H19" s="401"/>
      <c r="I19" s="398">
        <v>138.37</v>
      </c>
      <c r="J19" s="119"/>
    </row>
    <row r="20" spans="1:10" ht="30">
      <c r="A20" s="187">
        <v>15</v>
      </c>
      <c r="B20" s="222"/>
      <c r="C20" s="369" t="s">
        <v>610</v>
      </c>
      <c r="D20" s="402"/>
      <c r="E20" s="397" t="s">
        <v>611</v>
      </c>
      <c r="F20" s="401"/>
      <c r="G20" s="401">
        <v>13.6</v>
      </c>
      <c r="H20" s="401"/>
      <c r="I20" s="398">
        <v>13.6</v>
      </c>
      <c r="J20" s="119"/>
    </row>
    <row r="21" spans="1:10" ht="45">
      <c r="A21" s="187">
        <v>16</v>
      </c>
      <c r="B21" s="222"/>
      <c r="C21" s="369" t="s">
        <v>649</v>
      </c>
      <c r="D21" s="403">
        <v>204566978</v>
      </c>
      <c r="E21" s="397" t="s">
        <v>612</v>
      </c>
      <c r="F21" s="401"/>
      <c r="G21" s="401">
        <v>24.07</v>
      </c>
      <c r="H21" s="401"/>
      <c r="I21" s="398">
        <v>24.07</v>
      </c>
      <c r="J21" s="119"/>
    </row>
    <row r="22" spans="1:10" ht="30">
      <c r="A22" s="187">
        <v>17</v>
      </c>
      <c r="B22" s="222"/>
      <c r="C22" s="191" t="s">
        <v>613</v>
      </c>
      <c r="D22" s="379">
        <v>203826002</v>
      </c>
      <c r="E22" s="190" t="s">
        <v>614</v>
      </c>
      <c r="F22" s="404"/>
      <c r="G22" s="405">
        <v>3.14</v>
      </c>
      <c r="H22" s="401"/>
      <c r="I22" s="398">
        <v>3.14</v>
      </c>
      <c r="J22" s="119"/>
    </row>
    <row r="23" spans="1:10" ht="30">
      <c r="A23" s="187">
        <v>18</v>
      </c>
      <c r="B23" s="222"/>
      <c r="C23" s="194" t="s">
        <v>647</v>
      </c>
      <c r="D23" s="415">
        <v>204876606</v>
      </c>
      <c r="E23" s="193" t="s">
        <v>648</v>
      </c>
      <c r="F23" s="406"/>
      <c r="G23" s="407">
        <v>402.42</v>
      </c>
      <c r="H23" s="401">
        <v>346.57</v>
      </c>
      <c r="I23" s="408">
        <v>55.85</v>
      </c>
      <c r="J23" s="119"/>
    </row>
    <row r="24" spans="1:10" ht="75">
      <c r="A24" s="187">
        <v>19</v>
      </c>
      <c r="B24" s="222"/>
      <c r="C24" s="194"/>
      <c r="E24" s="193" t="s">
        <v>709</v>
      </c>
      <c r="F24" s="406"/>
      <c r="G24" s="407">
        <v>1530</v>
      </c>
      <c r="H24" s="401"/>
      <c r="I24" s="408">
        <v>1530</v>
      </c>
      <c r="J24" s="119"/>
    </row>
    <row r="25" spans="1:10">
      <c r="A25" s="187">
        <v>20</v>
      </c>
      <c r="B25" s="222"/>
      <c r="C25" s="194"/>
      <c r="D25" s="194"/>
      <c r="E25" s="193"/>
      <c r="F25" s="406"/>
      <c r="G25" s="407"/>
      <c r="H25" s="409"/>
      <c r="I25" s="408"/>
      <c r="J25" s="119"/>
    </row>
    <row r="26" spans="1:10">
      <c r="A26" s="187"/>
      <c r="B26" s="222"/>
      <c r="C26" s="194"/>
      <c r="D26" s="194"/>
      <c r="E26" s="193"/>
      <c r="F26" s="406"/>
      <c r="G26" s="407"/>
      <c r="H26" s="409"/>
      <c r="I26" s="408"/>
      <c r="J26" s="119"/>
    </row>
    <row r="27" spans="1:10">
      <c r="A27" s="187"/>
      <c r="B27" s="222"/>
      <c r="C27" s="194"/>
      <c r="D27" s="194"/>
      <c r="E27" s="193"/>
      <c r="F27" s="193"/>
      <c r="G27" s="193"/>
      <c r="H27" s="286"/>
      <c r="I27" s="411"/>
      <c r="J27" s="119"/>
    </row>
    <row r="28" spans="1:10">
      <c r="A28" s="187" t="s">
        <v>283</v>
      </c>
      <c r="B28" s="222"/>
      <c r="C28" s="194"/>
      <c r="D28" s="194"/>
      <c r="E28" s="193"/>
      <c r="F28" s="193"/>
      <c r="G28" s="288"/>
      <c r="H28" s="297" t="s">
        <v>437</v>
      </c>
      <c r="I28" s="408">
        <f>SUM(I9:I27)</f>
        <v>141231.11000000004</v>
      </c>
      <c r="J28" s="119"/>
    </row>
    <row r="30" spans="1:10">
      <c r="A30" s="200" t="s">
        <v>476</v>
      </c>
    </row>
    <row r="32" spans="1:10">
      <c r="B32" s="202" t="s">
        <v>107</v>
      </c>
      <c r="F32" s="203"/>
    </row>
    <row r="33" spans="1:12">
      <c r="F33" s="201"/>
      <c r="I33" s="201"/>
      <c r="J33" s="201"/>
      <c r="K33" s="201"/>
      <c r="L33" s="201"/>
    </row>
    <row r="34" spans="1:12">
      <c r="C34" s="204"/>
      <c r="F34" s="204"/>
      <c r="G34" s="204"/>
      <c r="H34" s="207"/>
      <c r="I34" s="205"/>
      <c r="J34" s="201"/>
      <c r="K34" s="201"/>
      <c r="L34" s="201"/>
    </row>
    <row r="35" spans="1:12">
      <c r="A35" s="201"/>
      <c r="C35" s="206" t="s">
        <v>271</v>
      </c>
      <c r="F35" s="207" t="s">
        <v>276</v>
      </c>
      <c r="G35" s="206"/>
      <c r="H35" s="206"/>
      <c r="I35" s="205"/>
      <c r="J35" s="201"/>
      <c r="K35" s="201"/>
      <c r="L35" s="201"/>
    </row>
    <row r="36" spans="1:12">
      <c r="A36" s="201"/>
      <c r="C36" s="208" t="s">
        <v>140</v>
      </c>
      <c r="F36" s="200" t="s">
        <v>272</v>
      </c>
      <c r="I36" s="201"/>
      <c r="J36" s="201"/>
      <c r="K36" s="201"/>
      <c r="L36" s="201"/>
    </row>
    <row r="37" spans="1:12" s="201" customFormat="1">
      <c r="B37" s="200"/>
      <c r="C37" s="208"/>
      <c r="G37" s="208"/>
      <c r="H37" s="208"/>
    </row>
    <row r="38" spans="1:12" s="201" customFormat="1" ht="12.75"/>
    <row r="39" spans="1:12" s="201" customFormat="1" ht="12.75"/>
    <row r="40" spans="1:12" s="201" customFormat="1" ht="12.75"/>
    <row r="41" spans="1:12" s="201" customFormat="1" ht="12.75"/>
  </sheetData>
  <mergeCells count="1">
    <mergeCell ref="I2:K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0:B28"/>
  </dataValidations>
  <printOptions gridLines="1"/>
  <pageMargins left="0.7" right="0.7" top="0.75" bottom="0.75" header="0.3" footer="0.3"/>
  <pageSetup scale="5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showGridLines="0" view="pageBreakPreview" zoomScale="93" zoomScaleNormal="100" zoomScaleSheetLayoutView="93" workbookViewId="0">
      <selection activeCell="K3" sqref="K3"/>
    </sheetView>
  </sheetViews>
  <sheetFormatPr defaultRowHeight="12.75"/>
  <cols>
    <col min="1" max="1" width="2.7109375" style="212" customWidth="1"/>
    <col min="2" max="2" width="9" style="212" customWidth="1"/>
    <col min="3" max="3" width="23.42578125" style="212" customWidth="1"/>
    <col min="4" max="4" width="13.28515625" style="212" customWidth="1"/>
    <col min="5" max="5" width="9.5703125" style="212" customWidth="1"/>
    <col min="6" max="6" width="11.5703125" style="212" customWidth="1"/>
    <col min="7" max="7" width="12.28515625" style="212" customWidth="1"/>
    <col min="8" max="8" width="15.28515625" style="212" customWidth="1"/>
    <col min="9" max="9" width="17.5703125" style="212" customWidth="1"/>
    <col min="10" max="11" width="12.42578125" style="212" customWidth="1"/>
    <col min="12" max="12" width="23.5703125" style="212" customWidth="1"/>
    <col min="13" max="13" width="18.5703125" style="212" customWidth="1"/>
    <col min="14" max="14" width="0.85546875" style="212" customWidth="1"/>
    <col min="15" max="16384" width="9.140625" style="212"/>
  </cols>
  <sheetData>
    <row r="1" spans="1:15" ht="13.5">
      <c r="A1" s="209" t="s">
        <v>478</v>
      </c>
      <c r="B1" s="210"/>
      <c r="C1" s="210"/>
      <c r="D1" s="210"/>
      <c r="E1" s="210"/>
      <c r="F1" s="210"/>
      <c r="G1" s="210"/>
      <c r="H1" s="210"/>
      <c r="I1" s="213"/>
      <c r="J1" s="275"/>
      <c r="K1" s="275"/>
      <c r="L1" s="275"/>
      <c r="M1" s="275" t="s">
        <v>426</v>
      </c>
      <c r="N1" s="213"/>
    </row>
    <row r="2" spans="1:15" ht="14.25" customHeight="1">
      <c r="A2" s="213" t="s">
        <v>322</v>
      </c>
      <c r="B2" s="210"/>
      <c r="C2" s="210"/>
      <c r="D2" s="211"/>
      <c r="E2" s="211"/>
      <c r="F2" s="211"/>
      <c r="G2" s="211"/>
      <c r="H2" s="211"/>
      <c r="I2" s="210"/>
      <c r="J2" s="210"/>
      <c r="K2" s="210"/>
      <c r="L2" s="210"/>
      <c r="M2" s="475" t="s">
        <v>650</v>
      </c>
      <c r="N2" s="476"/>
      <c r="O2" s="476"/>
    </row>
    <row r="3" spans="1:15">
      <c r="A3" s="213"/>
      <c r="B3" s="210"/>
      <c r="C3" s="210"/>
      <c r="D3" s="211"/>
      <c r="E3" s="211"/>
      <c r="F3" s="211"/>
      <c r="G3" s="211"/>
      <c r="H3" s="211"/>
      <c r="I3" s="210"/>
      <c r="J3" s="210"/>
      <c r="K3" s="210"/>
      <c r="L3" s="210"/>
      <c r="M3" s="210"/>
      <c r="N3" s="213"/>
    </row>
    <row r="4" spans="1:15" ht="15">
      <c r="A4" s="130" t="s">
        <v>277</v>
      </c>
      <c r="B4" s="210"/>
      <c r="C4" s="210"/>
      <c r="D4" s="214"/>
      <c r="E4" s="276"/>
      <c r="F4" s="214"/>
      <c r="G4" s="211"/>
      <c r="H4" s="211"/>
      <c r="I4" s="211"/>
      <c r="J4" s="211"/>
      <c r="K4" s="211"/>
      <c r="L4" s="210"/>
      <c r="M4" s="211"/>
      <c r="N4" s="213"/>
    </row>
    <row r="5" spans="1:15">
      <c r="A5" s="215"/>
      <c r="B5" s="215"/>
      <c r="C5" s="215"/>
      <c r="D5" s="215"/>
      <c r="E5" s="216"/>
      <c r="F5" s="216"/>
      <c r="G5" s="216"/>
      <c r="H5" s="216"/>
      <c r="I5" s="216"/>
      <c r="J5" s="216"/>
      <c r="K5" s="216"/>
      <c r="L5" s="216"/>
      <c r="M5" s="216"/>
      <c r="N5" s="213"/>
    </row>
    <row r="6" spans="1:15" ht="13.5" thickBot="1">
      <c r="A6" s="277"/>
      <c r="B6" s="277"/>
      <c r="C6" s="277"/>
      <c r="D6" s="277"/>
      <c r="E6" s="277"/>
      <c r="F6" s="277"/>
      <c r="G6" s="277"/>
      <c r="H6" s="277"/>
      <c r="I6" s="277"/>
      <c r="J6" s="277"/>
      <c r="K6" s="277"/>
      <c r="L6" s="277"/>
      <c r="M6" s="277"/>
      <c r="N6" s="213"/>
    </row>
    <row r="7" spans="1:15" ht="51">
      <c r="A7" s="278" t="s">
        <v>64</v>
      </c>
      <c r="B7" s="279" t="s">
        <v>427</v>
      </c>
      <c r="C7" s="279" t="s">
        <v>428</v>
      </c>
      <c r="D7" s="280" t="s">
        <v>429</v>
      </c>
      <c r="E7" s="280" t="s">
        <v>278</v>
      </c>
      <c r="F7" s="280" t="s">
        <v>430</v>
      </c>
      <c r="G7" s="280" t="s">
        <v>431</v>
      </c>
      <c r="H7" s="279" t="s">
        <v>432</v>
      </c>
      <c r="I7" s="281" t="s">
        <v>433</v>
      </c>
      <c r="J7" s="281" t="s">
        <v>434</v>
      </c>
      <c r="K7" s="282" t="s">
        <v>435</v>
      </c>
      <c r="L7" s="282" t="s">
        <v>436</v>
      </c>
      <c r="M7" s="280" t="s">
        <v>426</v>
      </c>
      <c r="N7" s="213"/>
    </row>
    <row r="8" spans="1:15">
      <c r="A8" s="218">
        <v>1</v>
      </c>
      <c r="B8" s="219">
        <v>2</v>
      </c>
      <c r="C8" s="219">
        <v>3</v>
      </c>
      <c r="D8" s="220">
        <v>4</v>
      </c>
      <c r="E8" s="220">
        <v>5</v>
      </c>
      <c r="F8" s="220">
        <v>6</v>
      </c>
      <c r="G8" s="220">
        <v>7</v>
      </c>
      <c r="H8" s="220">
        <v>8</v>
      </c>
      <c r="I8" s="220">
        <v>9</v>
      </c>
      <c r="J8" s="220">
        <v>10</v>
      </c>
      <c r="K8" s="220">
        <v>11</v>
      </c>
      <c r="L8" s="220">
        <v>12</v>
      </c>
      <c r="M8" s="220">
        <v>13</v>
      </c>
      <c r="N8" s="213"/>
    </row>
    <row r="9" spans="1:15" ht="15">
      <c r="A9" s="221">
        <v>1</v>
      </c>
      <c r="B9" s="222"/>
      <c r="C9" s="283"/>
      <c r="D9" s="221"/>
      <c r="E9" s="221"/>
      <c r="F9" s="221"/>
      <c r="G9" s="221"/>
      <c r="H9" s="221"/>
      <c r="I9" s="221"/>
      <c r="J9" s="221"/>
      <c r="K9" s="221"/>
      <c r="L9" s="221"/>
      <c r="M9" s="284" t="str">
        <f t="shared" ref="M9:M33" si="0">IF(ISBLANK(B9),"",$M$2)</f>
        <v/>
      </c>
      <c r="N9" s="213"/>
    </row>
    <row r="10" spans="1:15" ht="15">
      <c r="A10" s="221">
        <v>2</v>
      </c>
      <c r="B10" s="222"/>
      <c r="C10" s="283"/>
      <c r="D10" s="221"/>
      <c r="E10" s="221"/>
      <c r="F10" s="221"/>
      <c r="G10" s="221"/>
      <c r="H10" s="221"/>
      <c r="I10" s="221"/>
      <c r="J10" s="221"/>
      <c r="K10" s="221"/>
      <c r="L10" s="221"/>
      <c r="M10" s="284" t="str">
        <f t="shared" si="0"/>
        <v/>
      </c>
      <c r="N10" s="213"/>
    </row>
    <row r="11" spans="1:15" ht="15">
      <c r="A11" s="221">
        <v>3</v>
      </c>
      <c r="B11" s="222"/>
      <c r="C11" s="283"/>
      <c r="D11" s="221"/>
      <c r="E11" s="221"/>
      <c r="F11" s="221"/>
      <c r="G11" s="221"/>
      <c r="H11" s="221"/>
      <c r="I11" s="221"/>
      <c r="J11" s="221"/>
      <c r="K11" s="221"/>
      <c r="L11" s="221"/>
      <c r="M11" s="284" t="str">
        <f t="shared" si="0"/>
        <v/>
      </c>
      <c r="N11" s="213"/>
    </row>
    <row r="12" spans="1:15" ht="15">
      <c r="A12" s="221">
        <v>4</v>
      </c>
      <c r="B12" s="222"/>
      <c r="C12" s="283"/>
      <c r="D12" s="221"/>
      <c r="E12" s="221"/>
      <c r="F12" s="221"/>
      <c r="G12" s="221"/>
      <c r="H12" s="221"/>
      <c r="I12" s="221"/>
      <c r="J12" s="221"/>
      <c r="K12" s="221"/>
      <c r="L12" s="221"/>
      <c r="M12" s="284" t="str">
        <f t="shared" si="0"/>
        <v/>
      </c>
      <c r="N12" s="213"/>
    </row>
    <row r="13" spans="1:15" ht="15">
      <c r="A13" s="221">
        <v>5</v>
      </c>
      <c r="B13" s="222"/>
      <c r="C13" s="283"/>
      <c r="D13" s="221"/>
      <c r="E13" s="221"/>
      <c r="F13" s="221"/>
      <c r="G13" s="221"/>
      <c r="H13" s="221"/>
      <c r="I13" s="221"/>
      <c r="J13" s="221"/>
      <c r="K13" s="221"/>
      <c r="L13" s="221"/>
      <c r="M13" s="284" t="str">
        <f t="shared" si="0"/>
        <v/>
      </c>
      <c r="N13" s="213"/>
    </row>
    <row r="14" spans="1:15" ht="15">
      <c r="A14" s="221">
        <v>6</v>
      </c>
      <c r="B14" s="222"/>
      <c r="C14" s="283"/>
      <c r="D14" s="221"/>
      <c r="E14" s="221"/>
      <c r="F14" s="221"/>
      <c r="G14" s="221"/>
      <c r="H14" s="221"/>
      <c r="I14" s="221"/>
      <c r="J14" s="221"/>
      <c r="K14" s="221"/>
      <c r="L14" s="221"/>
      <c r="M14" s="284" t="str">
        <f t="shared" si="0"/>
        <v/>
      </c>
      <c r="N14" s="213"/>
    </row>
    <row r="15" spans="1:15" ht="15">
      <c r="A15" s="221">
        <v>7</v>
      </c>
      <c r="B15" s="222"/>
      <c r="C15" s="283"/>
      <c r="D15" s="221"/>
      <c r="E15" s="221"/>
      <c r="F15" s="221"/>
      <c r="G15" s="221"/>
      <c r="H15" s="221"/>
      <c r="I15" s="221"/>
      <c r="J15" s="221"/>
      <c r="K15" s="221"/>
      <c r="L15" s="221"/>
      <c r="M15" s="284" t="str">
        <f t="shared" si="0"/>
        <v/>
      </c>
      <c r="N15" s="213"/>
    </row>
    <row r="16" spans="1:15" ht="15">
      <c r="A16" s="221">
        <v>8</v>
      </c>
      <c r="B16" s="222"/>
      <c r="C16" s="283"/>
      <c r="D16" s="221"/>
      <c r="E16" s="221"/>
      <c r="F16" s="221"/>
      <c r="G16" s="221"/>
      <c r="H16" s="221"/>
      <c r="I16" s="221"/>
      <c r="J16" s="221"/>
      <c r="K16" s="221"/>
      <c r="L16" s="221"/>
      <c r="M16" s="284" t="str">
        <f t="shared" si="0"/>
        <v/>
      </c>
      <c r="N16" s="213"/>
    </row>
    <row r="17" spans="1:14" ht="15">
      <c r="A17" s="221">
        <v>9</v>
      </c>
      <c r="B17" s="222"/>
      <c r="C17" s="283"/>
      <c r="D17" s="221"/>
      <c r="E17" s="221"/>
      <c r="F17" s="221"/>
      <c r="G17" s="221"/>
      <c r="H17" s="221"/>
      <c r="I17" s="221"/>
      <c r="J17" s="221"/>
      <c r="K17" s="221"/>
      <c r="L17" s="221"/>
      <c r="M17" s="284" t="str">
        <f t="shared" si="0"/>
        <v/>
      </c>
      <c r="N17" s="213"/>
    </row>
    <row r="18" spans="1:14" ht="15">
      <c r="A18" s="221">
        <v>10</v>
      </c>
      <c r="B18" s="222"/>
      <c r="C18" s="283"/>
      <c r="D18" s="221"/>
      <c r="E18" s="221"/>
      <c r="F18" s="221"/>
      <c r="G18" s="221"/>
      <c r="H18" s="221"/>
      <c r="I18" s="221"/>
      <c r="J18" s="221"/>
      <c r="K18" s="221"/>
      <c r="L18" s="221"/>
      <c r="M18" s="284" t="str">
        <f t="shared" si="0"/>
        <v/>
      </c>
      <c r="N18" s="213"/>
    </row>
    <row r="19" spans="1:14" ht="15">
      <c r="A19" s="221">
        <v>11</v>
      </c>
      <c r="B19" s="222"/>
      <c r="C19" s="283"/>
      <c r="D19" s="221"/>
      <c r="E19" s="221"/>
      <c r="F19" s="221"/>
      <c r="G19" s="221"/>
      <c r="H19" s="221"/>
      <c r="I19" s="221"/>
      <c r="J19" s="221"/>
      <c r="K19" s="221"/>
      <c r="L19" s="221"/>
      <c r="M19" s="284" t="str">
        <f t="shared" si="0"/>
        <v/>
      </c>
      <c r="N19" s="213"/>
    </row>
    <row r="20" spans="1:14" ht="15">
      <c r="A20" s="221">
        <v>12</v>
      </c>
      <c r="B20" s="222"/>
      <c r="C20" s="283"/>
      <c r="D20" s="221"/>
      <c r="E20" s="221"/>
      <c r="F20" s="221"/>
      <c r="G20" s="221"/>
      <c r="H20" s="221"/>
      <c r="I20" s="221"/>
      <c r="J20" s="221"/>
      <c r="K20" s="221"/>
      <c r="L20" s="221"/>
      <c r="M20" s="284" t="str">
        <f t="shared" si="0"/>
        <v/>
      </c>
      <c r="N20" s="213"/>
    </row>
    <row r="21" spans="1:14" ht="15">
      <c r="A21" s="221">
        <v>13</v>
      </c>
      <c r="B21" s="222"/>
      <c r="C21" s="283"/>
      <c r="D21" s="221"/>
      <c r="E21" s="221"/>
      <c r="F21" s="221"/>
      <c r="G21" s="221"/>
      <c r="H21" s="221"/>
      <c r="I21" s="221"/>
      <c r="J21" s="221"/>
      <c r="K21" s="221"/>
      <c r="L21" s="221"/>
      <c r="M21" s="284" t="str">
        <f t="shared" si="0"/>
        <v/>
      </c>
      <c r="N21" s="213"/>
    </row>
    <row r="22" spans="1:14" ht="15">
      <c r="A22" s="221">
        <v>14</v>
      </c>
      <c r="B22" s="222"/>
      <c r="C22" s="283"/>
      <c r="D22" s="221"/>
      <c r="E22" s="221"/>
      <c r="F22" s="221"/>
      <c r="G22" s="221"/>
      <c r="H22" s="221"/>
      <c r="I22" s="221"/>
      <c r="J22" s="221"/>
      <c r="K22" s="221"/>
      <c r="L22" s="221"/>
      <c r="M22" s="284" t="str">
        <f t="shared" si="0"/>
        <v/>
      </c>
      <c r="N22" s="213"/>
    </row>
    <row r="23" spans="1:14" ht="15">
      <c r="A23" s="221">
        <v>15</v>
      </c>
      <c r="B23" s="222"/>
      <c r="C23" s="283"/>
      <c r="D23" s="221"/>
      <c r="E23" s="221"/>
      <c r="F23" s="221"/>
      <c r="G23" s="221"/>
      <c r="H23" s="221"/>
      <c r="I23" s="221"/>
      <c r="J23" s="221"/>
      <c r="K23" s="221"/>
      <c r="L23" s="221"/>
      <c r="M23" s="284" t="str">
        <f t="shared" si="0"/>
        <v/>
      </c>
      <c r="N23" s="213"/>
    </row>
    <row r="24" spans="1:14" ht="15">
      <c r="A24" s="221">
        <v>16</v>
      </c>
      <c r="B24" s="222"/>
      <c r="C24" s="283"/>
      <c r="D24" s="221"/>
      <c r="E24" s="221"/>
      <c r="F24" s="221"/>
      <c r="G24" s="221"/>
      <c r="H24" s="221"/>
      <c r="I24" s="221"/>
      <c r="J24" s="221"/>
      <c r="K24" s="221"/>
      <c r="L24" s="221"/>
      <c r="M24" s="284" t="str">
        <f t="shared" si="0"/>
        <v/>
      </c>
      <c r="N24" s="213"/>
    </row>
    <row r="25" spans="1:14" ht="15">
      <c r="A25" s="221">
        <v>17</v>
      </c>
      <c r="B25" s="222"/>
      <c r="C25" s="283"/>
      <c r="D25" s="221"/>
      <c r="E25" s="221"/>
      <c r="F25" s="221"/>
      <c r="G25" s="221"/>
      <c r="H25" s="221"/>
      <c r="I25" s="221"/>
      <c r="J25" s="221"/>
      <c r="K25" s="221"/>
      <c r="L25" s="221"/>
      <c r="M25" s="284" t="str">
        <f t="shared" si="0"/>
        <v/>
      </c>
      <c r="N25" s="213"/>
    </row>
    <row r="26" spans="1:14" ht="15">
      <c r="A26" s="221">
        <v>18</v>
      </c>
      <c r="B26" s="222"/>
      <c r="C26" s="283"/>
      <c r="D26" s="221"/>
      <c r="E26" s="221"/>
      <c r="F26" s="221"/>
      <c r="G26" s="221"/>
      <c r="H26" s="221"/>
      <c r="I26" s="221"/>
      <c r="J26" s="221"/>
      <c r="K26" s="221"/>
      <c r="L26" s="221"/>
      <c r="M26" s="284" t="str">
        <f t="shared" si="0"/>
        <v/>
      </c>
      <c r="N26" s="213"/>
    </row>
    <row r="27" spans="1:14" ht="15">
      <c r="A27" s="221">
        <v>19</v>
      </c>
      <c r="B27" s="222"/>
      <c r="C27" s="283"/>
      <c r="D27" s="221"/>
      <c r="E27" s="221"/>
      <c r="F27" s="221"/>
      <c r="G27" s="221"/>
      <c r="H27" s="221"/>
      <c r="I27" s="221"/>
      <c r="J27" s="221"/>
      <c r="K27" s="221"/>
      <c r="L27" s="221"/>
      <c r="M27" s="284" t="str">
        <f t="shared" si="0"/>
        <v/>
      </c>
      <c r="N27" s="213"/>
    </row>
    <row r="28" spans="1:14" ht="15">
      <c r="A28" s="221">
        <v>20</v>
      </c>
      <c r="B28" s="222"/>
      <c r="C28" s="283"/>
      <c r="D28" s="221"/>
      <c r="E28" s="221"/>
      <c r="F28" s="221"/>
      <c r="G28" s="221"/>
      <c r="H28" s="221"/>
      <c r="I28" s="221"/>
      <c r="J28" s="221"/>
      <c r="K28" s="221"/>
      <c r="L28" s="221"/>
      <c r="M28" s="284" t="str">
        <f t="shared" si="0"/>
        <v/>
      </c>
      <c r="N28" s="213"/>
    </row>
    <row r="29" spans="1:14" ht="15">
      <c r="A29" s="221">
        <v>21</v>
      </c>
      <c r="B29" s="222"/>
      <c r="C29" s="283"/>
      <c r="D29" s="221"/>
      <c r="E29" s="221"/>
      <c r="F29" s="221"/>
      <c r="G29" s="221"/>
      <c r="H29" s="221"/>
      <c r="I29" s="221"/>
      <c r="J29" s="221"/>
      <c r="K29" s="221"/>
      <c r="L29" s="221"/>
      <c r="M29" s="284" t="str">
        <f t="shared" si="0"/>
        <v/>
      </c>
      <c r="N29" s="213"/>
    </row>
    <row r="30" spans="1:14" ht="15">
      <c r="A30" s="221">
        <v>22</v>
      </c>
      <c r="B30" s="222"/>
      <c r="C30" s="283"/>
      <c r="D30" s="221"/>
      <c r="E30" s="221"/>
      <c r="F30" s="221"/>
      <c r="G30" s="221"/>
      <c r="H30" s="221"/>
      <c r="I30" s="221"/>
      <c r="J30" s="221"/>
      <c r="K30" s="221"/>
      <c r="L30" s="221"/>
      <c r="M30" s="284" t="str">
        <f t="shared" si="0"/>
        <v/>
      </c>
      <c r="N30" s="213"/>
    </row>
    <row r="31" spans="1:14" ht="15">
      <c r="A31" s="221">
        <v>23</v>
      </c>
      <c r="B31" s="222"/>
      <c r="C31" s="283"/>
      <c r="D31" s="221"/>
      <c r="E31" s="221"/>
      <c r="F31" s="221"/>
      <c r="G31" s="221"/>
      <c r="H31" s="221"/>
      <c r="I31" s="221"/>
      <c r="J31" s="221"/>
      <c r="K31" s="221"/>
      <c r="L31" s="221"/>
      <c r="M31" s="284" t="str">
        <f t="shared" si="0"/>
        <v/>
      </c>
      <c r="N31" s="213"/>
    </row>
    <row r="32" spans="1:14" ht="15">
      <c r="A32" s="221">
        <v>24</v>
      </c>
      <c r="B32" s="222"/>
      <c r="C32" s="283"/>
      <c r="D32" s="221"/>
      <c r="E32" s="221"/>
      <c r="F32" s="221"/>
      <c r="G32" s="221"/>
      <c r="H32" s="221"/>
      <c r="I32" s="221"/>
      <c r="J32" s="221"/>
      <c r="K32" s="221"/>
      <c r="L32" s="221"/>
      <c r="M32" s="284" t="str">
        <f t="shared" si="0"/>
        <v/>
      </c>
      <c r="N32" s="213"/>
    </row>
    <row r="33" spans="1:14" ht="15">
      <c r="A33" s="285" t="s">
        <v>283</v>
      </c>
      <c r="B33" s="222"/>
      <c r="C33" s="283"/>
      <c r="D33" s="221"/>
      <c r="E33" s="221"/>
      <c r="F33" s="221"/>
      <c r="G33" s="221"/>
      <c r="H33" s="221"/>
      <c r="I33" s="221"/>
      <c r="J33" s="221"/>
      <c r="K33" s="221"/>
      <c r="L33" s="221"/>
      <c r="M33" s="284" t="str">
        <f t="shared" si="0"/>
        <v/>
      </c>
      <c r="N33" s="213"/>
    </row>
    <row r="34" spans="1:14" s="228" customFormat="1"/>
    <row r="37" spans="1:14" s="21" customFormat="1" ht="15">
      <c r="B37" s="223" t="s">
        <v>107</v>
      </c>
    </row>
    <row r="38" spans="1:14" s="21" customFormat="1" ht="15">
      <c r="B38" s="223"/>
    </row>
    <row r="39" spans="1:14" s="21" customFormat="1" ht="15">
      <c r="C39" s="225"/>
      <c r="D39" s="224"/>
      <c r="E39" s="224"/>
      <c r="H39" s="225"/>
      <c r="I39" s="225"/>
      <c r="J39" s="224"/>
      <c r="K39" s="224"/>
      <c r="L39" s="224"/>
    </row>
    <row r="40" spans="1:14" s="21" customFormat="1" ht="15">
      <c r="C40" s="226" t="s">
        <v>271</v>
      </c>
      <c r="D40" s="224"/>
      <c r="E40" s="224"/>
      <c r="H40" s="223" t="s">
        <v>324</v>
      </c>
      <c r="M40" s="224"/>
    </row>
    <row r="41" spans="1:14" s="21" customFormat="1" ht="15">
      <c r="C41" s="226" t="s">
        <v>140</v>
      </c>
      <c r="D41" s="224"/>
      <c r="E41" s="224"/>
      <c r="H41" s="227" t="s">
        <v>272</v>
      </c>
      <c r="M41" s="224"/>
    </row>
    <row r="42" spans="1:14" ht="15">
      <c r="C42" s="226"/>
      <c r="F42" s="227"/>
      <c r="J42" s="229"/>
      <c r="K42" s="229"/>
      <c r="L42" s="229"/>
      <c r="M42" s="229"/>
    </row>
    <row r="43" spans="1:14" ht="15">
      <c r="C43" s="226"/>
    </row>
  </sheetData>
  <sheetProtection insertColumns="0" insertRows="0" deleteRows="0"/>
  <mergeCells count="1">
    <mergeCell ref="M2:O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220</v>
      </c>
      <c r="C1" t="s">
        <v>200</v>
      </c>
      <c r="E1" t="s">
        <v>229</v>
      </c>
      <c r="G1" t="s">
        <v>239</v>
      </c>
    </row>
    <row r="2" spans="1:7" ht="15">
      <c r="A2" s="62">
        <v>40907</v>
      </c>
      <c r="C2" t="s">
        <v>201</v>
      </c>
      <c r="E2" t="s">
        <v>234</v>
      </c>
      <c r="G2" s="63" t="s">
        <v>240</v>
      </c>
    </row>
    <row r="3" spans="1:7" ht="15">
      <c r="A3" s="62">
        <v>40908</v>
      </c>
      <c r="C3" t="s">
        <v>202</v>
      </c>
      <c r="E3" t="s">
        <v>235</v>
      </c>
      <c r="G3" s="63" t="s">
        <v>241</v>
      </c>
    </row>
    <row r="4" spans="1:7" ht="15">
      <c r="A4" s="62">
        <v>40909</v>
      </c>
      <c r="C4" t="s">
        <v>203</v>
      </c>
      <c r="E4" t="s">
        <v>236</v>
      </c>
      <c r="G4" s="63" t="s">
        <v>242</v>
      </c>
    </row>
    <row r="5" spans="1:7">
      <c r="A5" s="62">
        <v>40910</v>
      </c>
      <c r="C5" t="s">
        <v>204</v>
      </c>
      <c r="E5" t="s">
        <v>237</v>
      </c>
    </row>
    <row r="6" spans="1:7">
      <c r="A6" s="62">
        <v>40911</v>
      </c>
      <c r="C6" t="s">
        <v>205</v>
      </c>
    </row>
    <row r="7" spans="1:7">
      <c r="A7" s="62">
        <v>40912</v>
      </c>
      <c r="C7" t="s">
        <v>206</v>
      </c>
    </row>
    <row r="8" spans="1:7">
      <c r="A8" s="62">
        <v>40913</v>
      </c>
      <c r="C8" t="s">
        <v>207</v>
      </c>
    </row>
    <row r="9" spans="1:7">
      <c r="A9" s="62">
        <v>40914</v>
      </c>
      <c r="C9" t="s">
        <v>208</v>
      </c>
    </row>
    <row r="10" spans="1:7">
      <c r="A10" s="62">
        <v>40915</v>
      </c>
      <c r="C10" t="s">
        <v>209</v>
      </c>
    </row>
    <row r="11" spans="1:7">
      <c r="A11" s="62">
        <v>40916</v>
      </c>
      <c r="C11" t="s">
        <v>210</v>
      </c>
    </row>
    <row r="12" spans="1:7">
      <c r="A12" s="62">
        <v>40917</v>
      </c>
      <c r="C12" t="s">
        <v>211</v>
      </c>
    </row>
    <row r="13" spans="1:7">
      <c r="A13" s="62">
        <v>40918</v>
      </c>
      <c r="C13" t="s">
        <v>212</v>
      </c>
    </row>
    <row r="14" spans="1:7">
      <c r="A14" s="62">
        <v>40919</v>
      </c>
      <c r="C14" t="s">
        <v>213</v>
      </c>
    </row>
    <row r="15" spans="1:7">
      <c r="A15" s="62">
        <v>40920</v>
      </c>
      <c r="C15" t="s">
        <v>214</v>
      </c>
    </row>
    <row r="16" spans="1:7">
      <c r="A16" s="62">
        <v>40921</v>
      </c>
      <c r="C16" t="s">
        <v>215</v>
      </c>
    </row>
    <row r="17" spans="1:3">
      <c r="A17" s="62">
        <v>40922</v>
      </c>
      <c r="C17" t="s">
        <v>216</v>
      </c>
    </row>
    <row r="18" spans="1:3">
      <c r="A18" s="62">
        <v>40923</v>
      </c>
      <c r="C18" t="s">
        <v>217</v>
      </c>
    </row>
    <row r="19" spans="1:3">
      <c r="A19" s="62">
        <v>40924</v>
      </c>
      <c r="C19" t="s">
        <v>218</v>
      </c>
    </row>
    <row r="20" spans="1:3">
      <c r="A20" s="62">
        <v>40925</v>
      </c>
      <c r="C20" t="s">
        <v>219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98" zoomScaleNormal="100" zoomScaleSheetLayoutView="98" workbookViewId="0">
      <selection activeCell="C2" sqref="C2:E2"/>
    </sheetView>
  </sheetViews>
  <sheetFormatPr defaultRowHeight="15"/>
  <cols>
    <col min="1" max="1" width="14.28515625" style="21" bestFit="1" customWidth="1"/>
    <col min="2" max="2" width="80" style="269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8" t="s">
        <v>275</v>
      </c>
      <c r="B1" s="265"/>
      <c r="C1" s="477" t="s">
        <v>110</v>
      </c>
      <c r="D1" s="477"/>
      <c r="E1" s="129"/>
    </row>
    <row r="2" spans="1:12" s="6" customFormat="1" ht="15" customHeight="1">
      <c r="A2" s="80" t="s">
        <v>141</v>
      </c>
      <c r="B2" s="265"/>
      <c r="C2" s="475" t="s">
        <v>650</v>
      </c>
      <c r="D2" s="476"/>
      <c r="E2" s="476"/>
    </row>
    <row r="3" spans="1:12" s="6" customFormat="1">
      <c r="A3" s="80"/>
      <c r="B3" s="265"/>
      <c r="C3" s="79"/>
      <c r="D3" s="79"/>
      <c r="E3" s="129"/>
    </row>
    <row r="4" spans="1:12" s="2" customFormat="1">
      <c r="A4" s="81" t="str">
        <f>'ფორმა N2'!A4</f>
        <v>ანგარიშვალდებული პირის დასახელება:</v>
      </c>
      <c r="B4" s="266"/>
      <c r="C4" s="80"/>
      <c r="D4" s="80"/>
      <c r="E4" s="124"/>
      <c r="L4" s="6"/>
    </row>
    <row r="5" spans="1:12" s="2" customFormat="1">
      <c r="A5" s="26" t="s">
        <v>485</v>
      </c>
      <c r="B5" s="26"/>
      <c r="C5" s="26"/>
      <c r="D5" s="115"/>
      <c r="E5" s="124"/>
    </row>
    <row r="6" spans="1:12" s="2" customFormat="1">
      <c r="A6" s="81"/>
      <c r="B6" s="266"/>
      <c r="C6" s="80"/>
      <c r="D6" s="80"/>
      <c r="E6" s="124"/>
    </row>
    <row r="7" spans="1:12" s="6" customFormat="1" ht="18">
      <c r="A7" s="104"/>
      <c r="B7" s="128"/>
      <c r="C7" s="82"/>
      <c r="D7" s="82"/>
      <c r="E7" s="129"/>
    </row>
    <row r="8" spans="1:12" s="6" customFormat="1" ht="30">
      <c r="A8" s="120" t="s">
        <v>64</v>
      </c>
      <c r="B8" s="83" t="s">
        <v>252</v>
      </c>
      <c r="C8" s="83" t="s">
        <v>66</v>
      </c>
      <c r="D8" s="83" t="s">
        <v>67</v>
      </c>
      <c r="E8" s="129"/>
      <c r="F8" s="20"/>
    </row>
    <row r="9" spans="1:12" s="7" customFormat="1">
      <c r="A9" s="257">
        <v>1</v>
      </c>
      <c r="B9" s="257" t="s">
        <v>65</v>
      </c>
      <c r="C9" s="89">
        <f>SUM(C10,C25)</f>
        <v>0</v>
      </c>
      <c r="D9" s="89">
        <f>SUM(D10,D25)</f>
        <v>0</v>
      </c>
      <c r="E9" s="129"/>
    </row>
    <row r="10" spans="1:12" s="7" customFormat="1">
      <c r="A10" s="91">
        <v>1.1000000000000001</v>
      </c>
      <c r="B10" s="91" t="s">
        <v>80</v>
      </c>
      <c r="C10" s="89">
        <f>SUM(C11,C12,C15,C18,C24)</f>
        <v>0</v>
      </c>
      <c r="D10" s="89">
        <f>SUM(D11,D12,D15,D18,D23,D24)</f>
        <v>0</v>
      </c>
      <c r="E10" s="129"/>
    </row>
    <row r="11" spans="1:12" s="9" customFormat="1" ht="18">
      <c r="A11" s="92" t="s">
        <v>30</v>
      </c>
      <c r="B11" s="92" t="s">
        <v>79</v>
      </c>
      <c r="C11" s="8"/>
      <c r="D11" s="8"/>
      <c r="E11" s="129"/>
    </row>
    <row r="12" spans="1:12" s="10" customFormat="1">
      <c r="A12" s="92" t="s">
        <v>31</v>
      </c>
      <c r="B12" s="92" t="s">
        <v>313</v>
      </c>
      <c r="C12" s="121">
        <f>SUM(C13:C14)</f>
        <v>0</v>
      </c>
      <c r="D12" s="121">
        <f>SUM(D13:D14)</f>
        <v>0</v>
      </c>
      <c r="E12" s="129"/>
    </row>
    <row r="13" spans="1:12" s="3" customFormat="1">
      <c r="A13" s="101" t="s">
        <v>81</v>
      </c>
      <c r="B13" s="101" t="s">
        <v>316</v>
      </c>
      <c r="C13" s="8"/>
      <c r="D13" s="8"/>
      <c r="E13" s="129"/>
    </row>
    <row r="14" spans="1:12" s="3" customFormat="1">
      <c r="A14" s="101" t="s">
        <v>109</v>
      </c>
      <c r="B14" s="101" t="s">
        <v>97</v>
      </c>
      <c r="C14" s="8"/>
      <c r="D14" s="8"/>
      <c r="E14" s="129"/>
    </row>
    <row r="15" spans="1:12" s="3" customFormat="1">
      <c r="A15" s="92" t="s">
        <v>82</v>
      </c>
      <c r="B15" s="92" t="s">
        <v>83</v>
      </c>
      <c r="C15" s="121">
        <f>SUM(C16:C17)</f>
        <v>0</v>
      </c>
      <c r="D15" s="121">
        <f>SUM(D16:D17)</f>
        <v>0</v>
      </c>
      <c r="E15" s="129"/>
    </row>
    <row r="16" spans="1:12" s="3" customFormat="1">
      <c r="A16" s="101" t="s">
        <v>84</v>
      </c>
      <c r="B16" s="101" t="s">
        <v>86</v>
      </c>
      <c r="C16" s="8"/>
      <c r="D16" s="8"/>
      <c r="E16" s="129"/>
    </row>
    <row r="17" spans="1:5" s="3" customFormat="1" ht="30">
      <c r="A17" s="101" t="s">
        <v>85</v>
      </c>
      <c r="B17" s="101" t="s">
        <v>111</v>
      </c>
      <c r="C17" s="8"/>
      <c r="D17" s="8"/>
      <c r="E17" s="129"/>
    </row>
    <row r="18" spans="1:5" s="3" customFormat="1">
      <c r="A18" s="92" t="s">
        <v>87</v>
      </c>
      <c r="B18" s="92" t="s">
        <v>423</v>
      </c>
      <c r="C18" s="121">
        <f>SUM(C19:C22)</f>
        <v>0</v>
      </c>
      <c r="D18" s="121">
        <f>SUM(D19:D22)</f>
        <v>0</v>
      </c>
      <c r="E18" s="129"/>
    </row>
    <row r="19" spans="1:5" s="3" customFormat="1">
      <c r="A19" s="101" t="s">
        <v>88</v>
      </c>
      <c r="B19" s="101" t="s">
        <v>89</v>
      </c>
      <c r="C19" s="8"/>
      <c r="D19" s="8"/>
      <c r="E19" s="129"/>
    </row>
    <row r="20" spans="1:5" s="3" customFormat="1" ht="30">
      <c r="A20" s="101" t="s">
        <v>92</v>
      </c>
      <c r="B20" s="101" t="s">
        <v>90</v>
      </c>
      <c r="C20" s="8"/>
      <c r="D20" s="8"/>
      <c r="E20" s="129"/>
    </row>
    <row r="21" spans="1:5" s="3" customFormat="1">
      <c r="A21" s="101" t="s">
        <v>93</v>
      </c>
      <c r="B21" s="101" t="s">
        <v>91</v>
      </c>
      <c r="C21" s="8"/>
      <c r="D21" s="8"/>
      <c r="E21" s="129"/>
    </row>
    <row r="22" spans="1:5" s="3" customFormat="1">
      <c r="A22" s="101" t="s">
        <v>94</v>
      </c>
      <c r="B22" s="101" t="s">
        <v>454</v>
      </c>
      <c r="C22" s="8"/>
      <c r="D22" s="8"/>
      <c r="E22" s="129"/>
    </row>
    <row r="23" spans="1:5" s="3" customFormat="1">
      <c r="A23" s="92" t="s">
        <v>95</v>
      </c>
      <c r="B23" s="92" t="s">
        <v>455</v>
      </c>
      <c r="C23" s="289"/>
      <c r="D23" s="8"/>
      <c r="E23" s="129"/>
    </row>
    <row r="24" spans="1:5" s="3" customFormat="1">
      <c r="A24" s="92" t="s">
        <v>254</v>
      </c>
      <c r="B24" s="92" t="s">
        <v>461</v>
      </c>
      <c r="C24" s="8"/>
      <c r="D24" s="8"/>
      <c r="E24" s="129"/>
    </row>
    <row r="25" spans="1:5" s="3" customFormat="1">
      <c r="A25" s="91">
        <v>1.2</v>
      </c>
      <c r="B25" s="257" t="s">
        <v>96</v>
      </c>
      <c r="C25" s="89">
        <f>SUM(C26,C30)</f>
        <v>0</v>
      </c>
      <c r="D25" s="89">
        <f>SUM(D26,D30)</f>
        <v>0</v>
      </c>
      <c r="E25" s="129"/>
    </row>
    <row r="26" spans="1:5">
      <c r="A26" s="92" t="s">
        <v>32</v>
      </c>
      <c r="B26" s="92" t="s">
        <v>316</v>
      </c>
      <c r="C26" s="121">
        <f>SUM(C27:C29)</f>
        <v>0</v>
      </c>
      <c r="D26" s="121">
        <f>SUM(D27:D29)</f>
        <v>0</v>
      </c>
      <c r="E26" s="129"/>
    </row>
    <row r="27" spans="1:5">
      <c r="A27" s="263" t="s">
        <v>98</v>
      </c>
      <c r="B27" s="101" t="s">
        <v>314</v>
      </c>
      <c r="C27" s="8"/>
      <c r="D27" s="8"/>
      <c r="E27" s="129"/>
    </row>
    <row r="28" spans="1:5">
      <c r="A28" s="263" t="s">
        <v>99</v>
      </c>
      <c r="B28" s="101" t="s">
        <v>317</v>
      </c>
      <c r="C28" s="8"/>
      <c r="D28" s="8"/>
      <c r="E28" s="129"/>
    </row>
    <row r="29" spans="1:5">
      <c r="A29" s="263" t="s">
        <v>464</v>
      </c>
      <c r="B29" s="101" t="s">
        <v>315</v>
      </c>
      <c r="C29" s="8"/>
      <c r="D29" s="8"/>
      <c r="E29" s="129"/>
    </row>
    <row r="30" spans="1:5">
      <c r="A30" s="92" t="s">
        <v>33</v>
      </c>
      <c r="B30" s="287" t="s">
        <v>462</v>
      </c>
      <c r="C30" s="8"/>
      <c r="D30" s="8"/>
      <c r="E30" s="129"/>
    </row>
    <row r="31" spans="1:5" s="22" customFormat="1" ht="12.75">
      <c r="B31" s="267"/>
    </row>
    <row r="32" spans="1:5" s="2" customFormat="1">
      <c r="A32" s="1"/>
      <c r="B32" s="268"/>
      <c r="E32" s="5"/>
    </row>
    <row r="33" spans="1:9" s="2" customFormat="1">
      <c r="B33" s="268"/>
      <c r="E33" s="5"/>
    </row>
    <row r="34" spans="1:9">
      <c r="A34" s="1"/>
    </row>
    <row r="35" spans="1:9">
      <c r="A35" s="2"/>
    </row>
    <row r="36" spans="1:9" s="2" customFormat="1">
      <c r="A36" s="70" t="s">
        <v>107</v>
      </c>
      <c r="B36" s="268"/>
      <c r="E36" s="5"/>
    </row>
    <row r="37" spans="1:9" s="2" customFormat="1">
      <c r="B37" s="268"/>
      <c r="E37"/>
      <c r="F37"/>
      <c r="G37"/>
      <c r="H37"/>
      <c r="I37"/>
    </row>
    <row r="38" spans="1:9" s="2" customFormat="1">
      <c r="B38" s="268"/>
      <c r="D38" s="12"/>
      <c r="E38"/>
      <c r="F38"/>
      <c r="G38"/>
      <c r="H38"/>
      <c r="I38"/>
    </row>
    <row r="39" spans="1:9" s="2" customFormat="1">
      <c r="A39"/>
      <c r="B39" s="270" t="s">
        <v>458</v>
      </c>
      <c r="D39" s="12"/>
      <c r="E39"/>
      <c r="F39"/>
      <c r="G39"/>
      <c r="H39"/>
      <c r="I39"/>
    </row>
    <row r="40" spans="1:9" s="2" customFormat="1">
      <c r="A40"/>
      <c r="B40" s="268" t="s">
        <v>273</v>
      </c>
      <c r="D40" s="12"/>
      <c r="E40"/>
      <c r="F40"/>
      <c r="G40"/>
      <c r="H40"/>
      <c r="I40"/>
    </row>
    <row r="41" spans="1:9" customFormat="1" ht="12.75">
      <c r="B41" s="271" t="s">
        <v>140</v>
      </c>
    </row>
    <row r="42" spans="1:9" customFormat="1" ht="12.75">
      <c r="B42" s="272"/>
    </row>
  </sheetData>
  <mergeCells count="2">
    <mergeCell ref="C1:D1"/>
    <mergeCell ref="C2:E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showGridLines="0" view="pageBreakPreview" topLeftCell="A34" zoomScale="93" zoomScaleNormal="100" zoomScaleSheetLayoutView="93" workbookViewId="0">
      <selection activeCell="D53" sqref="D53"/>
    </sheetView>
  </sheetViews>
  <sheetFormatPr defaultRowHeight="15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6" width="10.140625" style="2" bestFit="1" customWidth="1"/>
    <col min="7" max="7" width="11.28515625" style="2" bestFit="1" customWidth="1"/>
    <col min="8" max="16384" width="9.140625" style="2"/>
  </cols>
  <sheetData>
    <row r="1" spans="1:7" s="6" customFormat="1">
      <c r="A1" s="78" t="s">
        <v>411</v>
      </c>
      <c r="B1" s="255"/>
      <c r="C1" s="477" t="s">
        <v>110</v>
      </c>
      <c r="D1" s="477"/>
      <c r="E1" s="95"/>
    </row>
    <row r="2" spans="1:7" s="6" customFormat="1" ht="15" customHeight="1">
      <c r="A2" s="78" t="s">
        <v>412</v>
      </c>
      <c r="B2" s="255"/>
      <c r="C2" s="475" t="s">
        <v>650</v>
      </c>
      <c r="D2" s="476"/>
      <c r="E2" s="476"/>
    </row>
    <row r="3" spans="1:7" s="6" customFormat="1">
      <c r="A3" s="78" t="s">
        <v>413</v>
      </c>
      <c r="B3" s="255"/>
      <c r="C3" s="256"/>
      <c r="D3" s="256"/>
      <c r="E3" s="95"/>
    </row>
    <row r="4" spans="1:7" s="6" customFormat="1">
      <c r="A4" s="80" t="s">
        <v>141</v>
      </c>
      <c r="B4" s="255"/>
      <c r="C4" s="256"/>
      <c r="D4" s="256"/>
      <c r="E4" s="95"/>
    </row>
    <row r="5" spans="1:7" s="6" customFormat="1">
      <c r="A5" s="80"/>
      <c r="B5" s="255"/>
      <c r="C5" s="256"/>
      <c r="D5" s="256"/>
      <c r="E5" s="95"/>
    </row>
    <row r="6" spans="1:7">
      <c r="A6" s="81" t="str">
        <f>'[1]ფორმა N2'!A4</f>
        <v>ანგარიშვალდებული პირის დასახელება:</v>
      </c>
      <c r="B6" s="81"/>
      <c r="C6" s="80"/>
      <c r="D6" s="80"/>
      <c r="E6" s="96"/>
    </row>
    <row r="7" spans="1:7">
      <c r="A7" s="26" t="s">
        <v>485</v>
      </c>
      <c r="B7" s="26"/>
      <c r="C7" s="26"/>
      <c r="D7" s="115"/>
      <c r="E7" s="96"/>
    </row>
    <row r="8" spans="1:7">
      <c r="A8" s="81"/>
      <c r="B8" s="81"/>
      <c r="C8" s="80"/>
      <c r="D8" s="80"/>
      <c r="E8" s="96"/>
    </row>
    <row r="9" spans="1:7" s="6" customFormat="1">
      <c r="A9" s="255"/>
      <c r="B9" s="255"/>
      <c r="C9" s="82"/>
      <c r="D9" s="82"/>
      <c r="E9" s="95"/>
    </row>
    <row r="10" spans="1:7" s="6" customFormat="1" ht="30">
      <c r="A10" s="93" t="s">
        <v>64</v>
      </c>
      <c r="B10" s="94" t="s">
        <v>11</v>
      </c>
      <c r="C10" s="83" t="s">
        <v>10</v>
      </c>
      <c r="D10" s="83" t="s">
        <v>9</v>
      </c>
      <c r="E10" s="95"/>
    </row>
    <row r="11" spans="1:7" s="7" customFormat="1">
      <c r="A11" s="257">
        <v>1</v>
      </c>
      <c r="B11" s="257" t="s">
        <v>57</v>
      </c>
      <c r="C11" s="416">
        <f>SUM(C12,C15,C54,C57,C58,C59,C77)</f>
        <v>24662.68</v>
      </c>
      <c r="D11" s="416">
        <f>SUM(D12,D15,D54,D57,D58,D59,D65,D73,D74)</f>
        <v>96991.6</v>
      </c>
      <c r="E11" s="258"/>
      <c r="F11" s="468"/>
      <c r="G11" s="468"/>
    </row>
    <row r="12" spans="1:7" s="9" customFormat="1" ht="18">
      <c r="A12" s="91">
        <v>1.1000000000000001</v>
      </c>
      <c r="B12" s="91" t="s">
        <v>58</v>
      </c>
      <c r="C12" s="417">
        <f>SUM(C13:C14)</f>
        <v>17310</v>
      </c>
      <c r="D12" s="417">
        <f>SUM(D13:D14)</f>
        <v>5625</v>
      </c>
      <c r="E12" s="97"/>
    </row>
    <row r="13" spans="1:7" s="10" customFormat="1">
      <c r="A13" s="92" t="s">
        <v>30</v>
      </c>
      <c r="B13" s="92" t="s">
        <v>59</v>
      </c>
      <c r="C13" s="357">
        <v>17310</v>
      </c>
      <c r="D13" s="357">
        <v>5625</v>
      </c>
      <c r="E13" s="98"/>
    </row>
    <row r="14" spans="1:7" s="3" customFormat="1">
      <c r="A14" s="92" t="s">
        <v>31</v>
      </c>
      <c r="B14" s="92" t="s">
        <v>0</v>
      </c>
      <c r="C14" s="357"/>
      <c r="D14" s="357"/>
      <c r="E14" s="99"/>
    </row>
    <row r="15" spans="1:7" s="7" customFormat="1">
      <c r="A15" s="91">
        <v>1.2</v>
      </c>
      <c r="B15" s="91" t="s">
        <v>60</v>
      </c>
      <c r="C15" s="418">
        <f>SUM(C16,C19,C31,C32,C33,C34,C37,C38,C44:C48,C52,C53)</f>
        <v>7352.68</v>
      </c>
      <c r="D15" s="418">
        <f>SUM(D16,D19,D31,D32,D33,D34,D37,D38,D44:D48,D52,D53)</f>
        <v>91366.6</v>
      </c>
      <c r="E15" s="258"/>
    </row>
    <row r="16" spans="1:7" s="3" customFormat="1">
      <c r="A16" s="92" t="s">
        <v>32</v>
      </c>
      <c r="B16" s="92" t="s">
        <v>1</v>
      </c>
      <c r="C16" s="417">
        <f>SUM(C17:C18)</f>
        <v>0</v>
      </c>
      <c r="D16" s="417">
        <f>SUM(D17:D18)</f>
        <v>0</v>
      </c>
      <c r="E16" s="99"/>
    </row>
    <row r="17" spans="1:6" s="3" customFormat="1">
      <c r="A17" s="101" t="s">
        <v>98</v>
      </c>
      <c r="B17" s="101" t="s">
        <v>61</v>
      </c>
      <c r="C17" s="357"/>
      <c r="D17" s="419"/>
      <c r="E17" s="99"/>
    </row>
    <row r="18" spans="1:6" s="3" customFormat="1">
      <c r="A18" s="101" t="s">
        <v>99</v>
      </c>
      <c r="B18" s="101" t="s">
        <v>62</v>
      </c>
      <c r="C18" s="357"/>
      <c r="D18" s="419"/>
      <c r="E18" s="99"/>
    </row>
    <row r="19" spans="1:6" s="3" customFormat="1">
      <c r="A19" s="92" t="s">
        <v>33</v>
      </c>
      <c r="B19" s="92" t="s">
        <v>2</v>
      </c>
      <c r="C19" s="417">
        <f>SUM(C20:C25,C30)</f>
        <v>0</v>
      </c>
      <c r="D19" s="417">
        <f>SUM(D20:D25,D30)</f>
        <v>10889.23</v>
      </c>
      <c r="E19" s="259"/>
      <c r="F19" s="260"/>
    </row>
    <row r="20" spans="1:6" s="262" customFormat="1" ht="30">
      <c r="A20" s="101" t="s">
        <v>12</v>
      </c>
      <c r="B20" s="101" t="s">
        <v>253</v>
      </c>
      <c r="C20" s="420"/>
      <c r="D20" s="421"/>
      <c r="E20" s="261"/>
    </row>
    <row r="21" spans="1:6" s="262" customFormat="1">
      <c r="A21" s="101" t="s">
        <v>13</v>
      </c>
      <c r="B21" s="101" t="s">
        <v>14</v>
      </c>
      <c r="C21" s="420"/>
      <c r="D21" s="421"/>
      <c r="E21" s="261"/>
    </row>
    <row r="22" spans="1:6" s="262" customFormat="1" ht="30">
      <c r="A22" s="101" t="s">
        <v>286</v>
      </c>
      <c r="B22" s="101" t="s">
        <v>22</v>
      </c>
      <c r="C22" s="420"/>
      <c r="D22" s="421"/>
      <c r="E22" s="261"/>
    </row>
    <row r="23" spans="1:6" s="262" customFormat="1" ht="16.5" customHeight="1">
      <c r="A23" s="101" t="s">
        <v>287</v>
      </c>
      <c r="B23" s="101" t="s">
        <v>15</v>
      </c>
      <c r="C23" s="420">
        <v>0</v>
      </c>
      <c r="D23" s="421">
        <v>346.57</v>
      </c>
      <c r="E23" s="261"/>
    </row>
    <row r="24" spans="1:6" s="262" customFormat="1" ht="16.5" customHeight="1">
      <c r="A24" s="101" t="s">
        <v>288</v>
      </c>
      <c r="B24" s="101" t="s">
        <v>16</v>
      </c>
      <c r="C24" s="420"/>
      <c r="D24" s="421"/>
      <c r="E24" s="261"/>
    </row>
    <row r="25" spans="1:6" s="262" customFormat="1" ht="16.5" customHeight="1">
      <c r="A25" s="101" t="s">
        <v>289</v>
      </c>
      <c r="B25" s="101" t="s">
        <v>17</v>
      </c>
      <c r="C25" s="417">
        <f>SUM(C26:C29)</f>
        <v>0</v>
      </c>
      <c r="D25" s="417">
        <f>SUM(D26:D29)</f>
        <v>10542.66</v>
      </c>
      <c r="E25" s="261"/>
    </row>
    <row r="26" spans="1:6" s="262" customFormat="1" ht="16.5" customHeight="1">
      <c r="A26" s="263" t="s">
        <v>290</v>
      </c>
      <c r="B26" s="263" t="s">
        <v>18</v>
      </c>
      <c r="C26" s="420"/>
      <c r="D26" s="421"/>
      <c r="E26" s="261"/>
    </row>
    <row r="27" spans="1:6" s="262" customFormat="1" ht="16.5" customHeight="1">
      <c r="A27" s="263" t="s">
        <v>291</v>
      </c>
      <c r="B27" s="263" t="s">
        <v>19</v>
      </c>
      <c r="C27" s="420"/>
      <c r="D27" s="421"/>
      <c r="E27" s="261"/>
    </row>
    <row r="28" spans="1:6" s="262" customFormat="1" ht="16.5" customHeight="1">
      <c r="A28" s="263" t="s">
        <v>292</v>
      </c>
      <c r="B28" s="263" t="s">
        <v>20</v>
      </c>
      <c r="C28" s="420"/>
      <c r="D28" s="421"/>
      <c r="E28" s="261"/>
    </row>
    <row r="29" spans="1:6" s="262" customFormat="1" ht="16.5" customHeight="1">
      <c r="A29" s="263" t="s">
        <v>293</v>
      </c>
      <c r="B29" s="263" t="s">
        <v>23</v>
      </c>
      <c r="C29" s="420"/>
      <c r="D29" s="421">
        <v>10542.66</v>
      </c>
      <c r="E29" s="261"/>
    </row>
    <row r="30" spans="1:6" s="262" customFormat="1" ht="16.5" customHeight="1">
      <c r="A30" s="101" t="s">
        <v>294</v>
      </c>
      <c r="B30" s="101" t="s">
        <v>21</v>
      </c>
      <c r="C30" s="420"/>
      <c r="D30" s="421"/>
      <c r="E30" s="261"/>
    </row>
    <row r="31" spans="1:6" s="3" customFormat="1" ht="16.5" customHeight="1">
      <c r="A31" s="92" t="s">
        <v>34</v>
      </c>
      <c r="B31" s="92" t="s">
        <v>3</v>
      </c>
      <c r="C31" s="357"/>
      <c r="D31" s="419"/>
      <c r="E31" s="259"/>
    </row>
    <row r="32" spans="1:6" s="3" customFormat="1" ht="16.5" customHeight="1">
      <c r="A32" s="92" t="s">
        <v>35</v>
      </c>
      <c r="B32" s="92" t="s">
        <v>4</v>
      </c>
      <c r="C32" s="357"/>
      <c r="D32" s="419"/>
      <c r="E32" s="99"/>
    </row>
    <row r="33" spans="1:5" s="3" customFormat="1" ht="16.5" customHeight="1">
      <c r="A33" s="92" t="s">
        <v>36</v>
      </c>
      <c r="B33" s="92" t="s">
        <v>5</v>
      </c>
      <c r="C33" s="357"/>
      <c r="D33" s="419"/>
      <c r="E33" s="99"/>
    </row>
    <row r="34" spans="1:5" s="3" customFormat="1">
      <c r="A34" s="92" t="s">
        <v>37</v>
      </c>
      <c r="B34" s="92" t="s">
        <v>63</v>
      </c>
      <c r="C34" s="417">
        <f>SUM(C35:C36)</f>
        <v>1926</v>
      </c>
      <c r="D34" s="417">
        <f>SUM(D35:D36)</f>
        <v>4280</v>
      </c>
      <c r="E34" s="99"/>
    </row>
    <row r="35" spans="1:5" s="3" customFormat="1" ht="16.5" customHeight="1">
      <c r="A35" s="101" t="s">
        <v>295</v>
      </c>
      <c r="B35" s="101" t="s">
        <v>56</v>
      </c>
      <c r="C35" s="357">
        <v>1926</v>
      </c>
      <c r="D35" s="419">
        <v>4280</v>
      </c>
      <c r="E35" s="99"/>
    </row>
    <row r="36" spans="1:5" s="3" customFormat="1" ht="16.5" customHeight="1">
      <c r="A36" s="101" t="s">
        <v>296</v>
      </c>
      <c r="B36" s="101" t="s">
        <v>55</v>
      </c>
      <c r="C36" s="357"/>
      <c r="D36" s="419"/>
      <c r="E36" s="99"/>
    </row>
    <row r="37" spans="1:5" s="3" customFormat="1" ht="16.5" customHeight="1">
      <c r="A37" s="92" t="s">
        <v>38</v>
      </c>
      <c r="B37" s="92" t="s">
        <v>49</v>
      </c>
      <c r="C37" s="357">
        <f>76.68</f>
        <v>76.680000000000007</v>
      </c>
      <c r="D37" s="419">
        <v>76.680000000000007</v>
      </c>
      <c r="E37" s="99"/>
    </row>
    <row r="38" spans="1:5" s="3" customFormat="1" ht="16.5" customHeight="1">
      <c r="A38" s="92" t="s">
        <v>39</v>
      </c>
      <c r="B38" s="92" t="s">
        <v>414</v>
      </c>
      <c r="C38" s="417">
        <f>SUM(C39:C43)</f>
        <v>0</v>
      </c>
      <c r="D38" s="417">
        <f>SUM(D39:D43)</f>
        <v>0</v>
      </c>
      <c r="E38" s="99"/>
    </row>
    <row r="39" spans="1:5" s="3" customFormat="1" ht="16.5" customHeight="1">
      <c r="A39" s="17" t="s">
        <v>360</v>
      </c>
      <c r="B39" s="17" t="s">
        <v>364</v>
      </c>
      <c r="C39" s="357"/>
      <c r="D39" s="419"/>
      <c r="E39" s="99"/>
    </row>
    <row r="40" spans="1:5" s="3" customFormat="1" ht="16.5" customHeight="1">
      <c r="A40" s="17" t="s">
        <v>361</v>
      </c>
      <c r="B40" s="17" t="s">
        <v>365</v>
      </c>
      <c r="C40" s="357"/>
      <c r="D40" s="419"/>
      <c r="E40" s="99"/>
    </row>
    <row r="41" spans="1:5" s="3" customFormat="1" ht="16.5" customHeight="1">
      <c r="A41" s="17" t="s">
        <v>362</v>
      </c>
      <c r="B41" s="17" t="s">
        <v>368</v>
      </c>
      <c r="C41" s="357"/>
      <c r="D41" s="419"/>
      <c r="E41" s="99"/>
    </row>
    <row r="42" spans="1:5" s="3" customFormat="1" ht="16.5" customHeight="1">
      <c r="A42" s="17" t="s">
        <v>367</v>
      </c>
      <c r="B42" s="17" t="s">
        <v>369</v>
      </c>
      <c r="C42" s="357"/>
      <c r="D42" s="419"/>
      <c r="E42" s="99"/>
    </row>
    <row r="43" spans="1:5" s="3" customFormat="1" ht="16.5" customHeight="1">
      <c r="A43" s="17" t="s">
        <v>370</v>
      </c>
      <c r="B43" s="17" t="s">
        <v>366</v>
      </c>
      <c r="C43" s="357"/>
      <c r="D43" s="419"/>
      <c r="E43" s="99"/>
    </row>
    <row r="44" spans="1:5" s="3" customFormat="1" ht="30">
      <c r="A44" s="92" t="s">
        <v>40</v>
      </c>
      <c r="B44" s="92" t="s">
        <v>28</v>
      </c>
      <c r="C44" s="357"/>
      <c r="D44" s="419"/>
      <c r="E44" s="99"/>
    </row>
    <row r="45" spans="1:5" s="3" customFormat="1" ht="16.5" customHeight="1">
      <c r="A45" s="92" t="s">
        <v>41</v>
      </c>
      <c r="B45" s="92" t="s">
        <v>24</v>
      </c>
      <c r="C45" s="357"/>
      <c r="D45" s="419"/>
      <c r="E45" s="99"/>
    </row>
    <row r="46" spans="1:5" s="3" customFormat="1" ht="16.5" customHeight="1">
      <c r="A46" s="92" t="s">
        <v>42</v>
      </c>
      <c r="B46" s="92" t="s">
        <v>25</v>
      </c>
      <c r="C46" s="357"/>
      <c r="D46" s="419"/>
      <c r="E46" s="99"/>
    </row>
    <row r="47" spans="1:5" s="3" customFormat="1" ht="16.5" customHeight="1">
      <c r="A47" s="92" t="s">
        <v>43</v>
      </c>
      <c r="B47" s="92" t="s">
        <v>26</v>
      </c>
      <c r="C47" s="357"/>
      <c r="D47" s="419"/>
      <c r="E47" s="99"/>
    </row>
    <row r="48" spans="1:5" s="3" customFormat="1" ht="16.5" customHeight="1">
      <c r="A48" s="92" t="s">
        <v>44</v>
      </c>
      <c r="B48" s="92" t="s">
        <v>415</v>
      </c>
      <c r="C48" s="417">
        <f>SUM(C49:C51)</f>
        <v>4500</v>
      </c>
      <c r="D48" s="417">
        <f>SUM(D49:D51)</f>
        <v>49776.89</v>
      </c>
      <c r="E48" s="99"/>
    </row>
    <row r="49" spans="1:6" s="3" customFormat="1" ht="16.5" customHeight="1">
      <c r="A49" s="101" t="s">
        <v>376</v>
      </c>
      <c r="B49" s="101" t="s">
        <v>379</v>
      </c>
      <c r="C49" s="357">
        <f>4650-150</f>
        <v>4500</v>
      </c>
      <c r="D49" s="419">
        <f>4650-150+45276.89</f>
        <v>49776.89</v>
      </c>
      <c r="E49" s="99"/>
    </row>
    <row r="50" spans="1:6" s="3" customFormat="1" ht="16.5" customHeight="1">
      <c r="A50" s="101" t="s">
        <v>377</v>
      </c>
      <c r="B50" s="101" t="s">
        <v>378</v>
      </c>
      <c r="C50" s="357"/>
      <c r="D50" s="419"/>
      <c r="E50" s="99"/>
    </row>
    <row r="51" spans="1:6" s="3" customFormat="1" ht="16.5" customHeight="1">
      <c r="A51" s="101" t="s">
        <v>380</v>
      </c>
      <c r="B51" s="101" t="s">
        <v>381</v>
      </c>
      <c r="C51" s="357"/>
      <c r="D51" s="419"/>
      <c r="E51" s="99"/>
    </row>
    <row r="52" spans="1:6" s="3" customFormat="1">
      <c r="A52" s="92" t="s">
        <v>45</v>
      </c>
      <c r="B52" s="92" t="s">
        <v>29</v>
      </c>
      <c r="C52" s="357"/>
      <c r="D52" s="419"/>
      <c r="E52" s="99"/>
    </row>
    <row r="53" spans="1:6" s="3" customFormat="1" ht="16.5" customHeight="1">
      <c r="A53" s="92" t="s">
        <v>46</v>
      </c>
      <c r="B53" s="92" t="s">
        <v>6</v>
      </c>
      <c r="C53" s="357">
        <f>850</f>
        <v>850</v>
      </c>
      <c r="D53" s="419">
        <v>26343.8</v>
      </c>
      <c r="E53" s="259"/>
      <c r="F53" s="260"/>
    </row>
    <row r="54" spans="1:6" s="3" customFormat="1" ht="30">
      <c r="A54" s="91">
        <v>1.3</v>
      </c>
      <c r="B54" s="91" t="s">
        <v>420</v>
      </c>
      <c r="C54" s="418">
        <f>SUM(C55:C56)</f>
        <v>0</v>
      </c>
      <c r="D54" s="418">
        <f>SUM(D55:D56)</f>
        <v>0</v>
      </c>
      <c r="E54" s="259"/>
      <c r="F54" s="260"/>
    </row>
    <row r="55" spans="1:6" s="3" customFormat="1" ht="30">
      <c r="A55" s="92" t="s">
        <v>50</v>
      </c>
      <c r="B55" s="92" t="s">
        <v>48</v>
      </c>
      <c r="C55" s="357"/>
      <c r="D55" s="419"/>
      <c r="E55" s="259"/>
      <c r="F55" s="260"/>
    </row>
    <row r="56" spans="1:6" s="3" customFormat="1" ht="16.5" customHeight="1">
      <c r="A56" s="92" t="s">
        <v>51</v>
      </c>
      <c r="B56" s="92" t="s">
        <v>47</v>
      </c>
      <c r="C56" s="357"/>
      <c r="D56" s="419"/>
      <c r="E56" s="259"/>
      <c r="F56" s="260"/>
    </row>
    <row r="57" spans="1:6" s="3" customFormat="1">
      <c r="A57" s="91">
        <v>1.4</v>
      </c>
      <c r="B57" s="91" t="s">
        <v>422</v>
      </c>
      <c r="C57" s="357"/>
      <c r="D57" s="419"/>
      <c r="E57" s="259"/>
      <c r="F57" s="260"/>
    </row>
    <row r="58" spans="1:6" s="262" customFormat="1">
      <c r="A58" s="91">
        <v>1.5</v>
      </c>
      <c r="B58" s="91" t="s">
        <v>7</v>
      </c>
      <c r="C58" s="420"/>
      <c r="D58" s="421"/>
      <c r="E58" s="261"/>
    </row>
    <row r="59" spans="1:6" s="262" customFormat="1">
      <c r="A59" s="91">
        <v>1.6</v>
      </c>
      <c r="B59" s="45" t="s">
        <v>8</v>
      </c>
      <c r="C59" s="422">
        <f>SUM(C60:C64)</f>
        <v>0</v>
      </c>
      <c r="D59" s="422">
        <f>SUM(D60:D64)</f>
        <v>0</v>
      </c>
      <c r="E59" s="261"/>
    </row>
    <row r="60" spans="1:6" s="262" customFormat="1">
      <c r="A60" s="92" t="s">
        <v>302</v>
      </c>
      <c r="B60" s="46" t="s">
        <v>52</v>
      </c>
      <c r="C60" s="420"/>
      <c r="D60" s="421"/>
      <c r="E60" s="261"/>
    </row>
    <row r="61" spans="1:6" s="262" customFormat="1" ht="30">
      <c r="A61" s="92" t="s">
        <v>303</v>
      </c>
      <c r="B61" s="46" t="s">
        <v>54</v>
      </c>
      <c r="C61" s="420"/>
      <c r="D61" s="421"/>
      <c r="E61" s="261"/>
    </row>
    <row r="62" spans="1:6" s="262" customFormat="1">
      <c r="A62" s="92" t="s">
        <v>304</v>
      </c>
      <c r="B62" s="46" t="s">
        <v>53</v>
      </c>
      <c r="C62" s="421"/>
      <c r="D62" s="421"/>
      <c r="E62" s="261"/>
    </row>
    <row r="63" spans="1:6" s="262" customFormat="1">
      <c r="A63" s="92" t="s">
        <v>305</v>
      </c>
      <c r="B63" s="46" t="s">
        <v>27</v>
      </c>
      <c r="C63" s="420"/>
      <c r="D63" s="421"/>
      <c r="E63" s="261"/>
    </row>
    <row r="64" spans="1:6" s="262" customFormat="1">
      <c r="A64" s="92" t="s">
        <v>342</v>
      </c>
      <c r="B64" s="46" t="s">
        <v>343</v>
      </c>
      <c r="C64" s="420"/>
      <c r="D64" s="421"/>
      <c r="E64" s="261"/>
    </row>
    <row r="65" spans="1:5">
      <c r="A65" s="257">
        <v>2</v>
      </c>
      <c r="B65" s="257" t="s">
        <v>416</v>
      </c>
      <c r="C65" s="423"/>
      <c r="D65" s="422">
        <f>SUM(D66:D72)</f>
        <v>0</v>
      </c>
      <c r="E65" s="100"/>
    </row>
    <row r="66" spans="1:5">
      <c r="A66" s="102">
        <v>2.1</v>
      </c>
      <c r="B66" s="264" t="s">
        <v>100</v>
      </c>
      <c r="C66" s="424"/>
      <c r="D66" s="425"/>
      <c r="E66" s="100"/>
    </row>
    <row r="67" spans="1:5">
      <c r="A67" s="102">
        <v>2.2000000000000002</v>
      </c>
      <c r="B67" s="264" t="s">
        <v>417</v>
      </c>
      <c r="C67" s="424"/>
      <c r="D67" s="425"/>
      <c r="E67" s="100"/>
    </row>
    <row r="68" spans="1:5">
      <c r="A68" s="102">
        <v>2.2999999999999998</v>
      </c>
      <c r="B68" s="264" t="s">
        <v>104</v>
      </c>
      <c r="C68" s="424"/>
      <c r="D68" s="425"/>
      <c r="E68" s="100"/>
    </row>
    <row r="69" spans="1:5">
      <c r="A69" s="102">
        <v>2.4</v>
      </c>
      <c r="B69" s="264" t="s">
        <v>103</v>
      </c>
      <c r="C69" s="424"/>
      <c r="D69" s="425"/>
      <c r="E69" s="100"/>
    </row>
    <row r="70" spans="1:5">
      <c r="A70" s="102">
        <v>2.5</v>
      </c>
      <c r="B70" s="264" t="s">
        <v>418</v>
      </c>
      <c r="C70" s="424"/>
      <c r="D70" s="425"/>
      <c r="E70" s="100"/>
    </row>
    <row r="71" spans="1:5">
      <c r="A71" s="102">
        <v>2.6</v>
      </c>
      <c r="B71" s="264" t="s">
        <v>101</v>
      </c>
      <c r="C71" s="424"/>
      <c r="D71" s="425"/>
      <c r="E71" s="100"/>
    </row>
    <row r="72" spans="1:5">
      <c r="A72" s="102">
        <v>2.7</v>
      </c>
      <c r="B72" s="264" t="s">
        <v>102</v>
      </c>
      <c r="C72" s="426"/>
      <c r="D72" s="425"/>
      <c r="E72" s="100"/>
    </row>
    <row r="73" spans="1:5">
      <c r="A73" s="257">
        <v>3</v>
      </c>
      <c r="B73" s="257" t="s">
        <v>459</v>
      </c>
      <c r="C73" s="422"/>
      <c r="D73" s="425"/>
      <c r="E73" s="100"/>
    </row>
    <row r="74" spans="1:5">
      <c r="A74" s="257">
        <v>4</v>
      </c>
      <c r="B74" s="257" t="s">
        <v>255</v>
      </c>
      <c r="C74" s="422"/>
      <c r="D74" s="422">
        <f>SUM(D75:D76)</f>
        <v>0</v>
      </c>
      <c r="E74" s="100"/>
    </row>
    <row r="75" spans="1:5">
      <c r="A75" s="102">
        <v>4.0999999999999996</v>
      </c>
      <c r="B75" s="102" t="s">
        <v>256</v>
      </c>
      <c r="C75" s="424"/>
      <c r="D75" s="427"/>
      <c r="E75" s="100"/>
    </row>
    <row r="76" spans="1:5">
      <c r="A76" s="102">
        <v>4.2</v>
      </c>
      <c r="B76" s="102" t="s">
        <v>257</v>
      </c>
      <c r="C76" s="426"/>
      <c r="D76" s="427"/>
      <c r="E76" s="100"/>
    </row>
    <row r="77" spans="1:5">
      <c r="A77" s="257">
        <v>5</v>
      </c>
      <c r="B77" s="257" t="s">
        <v>284</v>
      </c>
      <c r="C77" s="428"/>
      <c r="D77" s="426"/>
      <c r="E77" s="100"/>
    </row>
    <row r="78" spans="1:5">
      <c r="B78" s="44"/>
    </row>
    <row r="79" spans="1:5">
      <c r="E79" s="5"/>
    </row>
    <row r="80" spans="1:5">
      <c r="B80" s="44"/>
    </row>
    <row r="81" spans="1:9" s="22" customFormat="1" ht="12.75"/>
    <row r="82" spans="1:9">
      <c r="A82" s="70" t="s">
        <v>107</v>
      </c>
      <c r="E82" s="5"/>
    </row>
    <row r="83" spans="1:9">
      <c r="E83"/>
      <c r="F83"/>
      <c r="G83"/>
      <c r="H83"/>
      <c r="I83"/>
    </row>
    <row r="84" spans="1:9">
      <c r="D84" s="12"/>
      <c r="E84"/>
      <c r="F84"/>
      <c r="G84"/>
      <c r="H84"/>
      <c r="I84"/>
    </row>
    <row r="85" spans="1:9">
      <c r="A85"/>
      <c r="B85" s="70" t="s">
        <v>456</v>
      </c>
      <c r="D85" s="12"/>
      <c r="E85"/>
      <c r="F85"/>
      <c r="G85"/>
      <c r="H85"/>
      <c r="I85"/>
    </row>
    <row r="86" spans="1:9">
      <c r="A86"/>
      <c r="B86" s="2" t="s">
        <v>457</v>
      </c>
      <c r="D86" s="12"/>
      <c r="E86"/>
      <c r="F86"/>
      <c r="G86"/>
      <c r="H86"/>
      <c r="I86"/>
    </row>
    <row r="87" spans="1:9" customFormat="1" ht="12.75">
      <c r="B87" s="66" t="s">
        <v>140</v>
      </c>
    </row>
    <row r="88" spans="1:9" s="22" customFormat="1" ht="12.75"/>
  </sheetData>
  <mergeCells count="2">
    <mergeCell ref="C1:D1"/>
    <mergeCell ref="C2:E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view="pageBreakPreview" zoomScale="70" zoomScaleNormal="100" zoomScaleSheetLayoutView="70" workbookViewId="0">
      <selection activeCell="B16" sqref="B16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8" t="s">
        <v>332</v>
      </c>
      <c r="B1" s="81"/>
      <c r="C1" s="477" t="s">
        <v>110</v>
      </c>
      <c r="D1" s="477"/>
      <c r="E1" s="95"/>
    </row>
    <row r="2" spans="1:5" s="6" customFormat="1" ht="15" customHeight="1">
      <c r="A2" s="78" t="s">
        <v>333</v>
      </c>
      <c r="B2" s="81"/>
      <c r="C2" s="475" t="s">
        <v>650</v>
      </c>
      <c r="D2" s="476"/>
      <c r="E2" s="476"/>
    </row>
    <row r="3" spans="1:5" s="6" customFormat="1">
      <c r="A3" s="80" t="s">
        <v>141</v>
      </c>
      <c r="B3" s="78"/>
      <c r="C3" s="179"/>
      <c r="D3" s="179"/>
      <c r="E3" s="95"/>
    </row>
    <row r="4" spans="1:5" s="6" customFormat="1">
      <c r="A4" s="80"/>
      <c r="B4" s="80"/>
      <c r="C4" s="179"/>
      <c r="D4" s="179"/>
      <c r="E4" s="95"/>
    </row>
    <row r="5" spans="1:5">
      <c r="A5" s="81" t="str">
        <f>'ფორმა N2'!A4</f>
        <v>ანგარიშვალდებული პირის დასახელება:</v>
      </c>
      <c r="B5" s="81"/>
      <c r="C5" s="80"/>
      <c r="D5" s="80"/>
      <c r="E5" s="96"/>
    </row>
    <row r="6" spans="1:5">
      <c r="A6" s="26" t="s">
        <v>485</v>
      </c>
      <c r="B6" s="26"/>
      <c r="C6" s="26"/>
      <c r="D6" s="115"/>
      <c r="E6" s="96"/>
    </row>
    <row r="7" spans="1:5">
      <c r="A7" s="81"/>
      <c r="B7" s="81"/>
      <c r="C7" s="80"/>
      <c r="D7" s="80"/>
      <c r="E7" s="96"/>
    </row>
    <row r="8" spans="1:5" s="6" customFormat="1">
      <c r="A8" s="178"/>
      <c r="B8" s="178"/>
      <c r="C8" s="82"/>
      <c r="D8" s="82"/>
      <c r="E8" s="95"/>
    </row>
    <row r="9" spans="1:5" s="6" customFormat="1" ht="30">
      <c r="A9" s="93" t="s">
        <v>64</v>
      </c>
      <c r="B9" s="93" t="s">
        <v>338</v>
      </c>
      <c r="C9" s="83" t="s">
        <v>10</v>
      </c>
      <c r="D9" s="83" t="s">
        <v>9</v>
      </c>
      <c r="E9" s="95"/>
    </row>
    <row r="10" spans="1:5" s="9" customFormat="1" ht="18">
      <c r="A10" s="102" t="s">
        <v>334</v>
      </c>
      <c r="B10" s="102"/>
      <c r="C10" s="4"/>
      <c r="D10" s="4"/>
      <c r="E10" s="97"/>
    </row>
    <row r="11" spans="1:5" s="10" customFormat="1">
      <c r="A11" s="102" t="s">
        <v>335</v>
      </c>
      <c r="B11" s="102"/>
      <c r="C11" s="4"/>
      <c r="D11" s="4"/>
      <c r="E11" s="98"/>
    </row>
    <row r="12" spans="1:5" s="10" customFormat="1">
      <c r="A12" s="91" t="s">
        <v>283</v>
      </c>
      <c r="B12" s="91"/>
      <c r="C12" s="4"/>
      <c r="D12" s="4"/>
      <c r="E12" s="98"/>
    </row>
    <row r="13" spans="1:5" s="10" customFormat="1">
      <c r="A13" s="91" t="s">
        <v>283</v>
      </c>
      <c r="B13" s="91"/>
      <c r="C13" s="4"/>
      <c r="D13" s="4"/>
      <c r="E13" s="98"/>
    </row>
    <row r="14" spans="1:5" s="10" customFormat="1">
      <c r="A14" s="91" t="s">
        <v>283</v>
      </c>
      <c r="B14" s="91"/>
      <c r="C14" s="4"/>
      <c r="D14" s="4"/>
      <c r="E14" s="98"/>
    </row>
    <row r="15" spans="1:5" s="10" customFormat="1">
      <c r="A15" s="91" t="s">
        <v>283</v>
      </c>
      <c r="B15" s="91"/>
      <c r="C15" s="4"/>
      <c r="D15" s="4"/>
      <c r="E15" s="98"/>
    </row>
    <row r="16" spans="1:5" s="10" customFormat="1" ht="30">
      <c r="A16" s="92" t="s">
        <v>46</v>
      </c>
      <c r="B16" s="92" t="s">
        <v>6</v>
      </c>
      <c r="C16" s="357">
        <f>'[2]ფორმა N4'!C53</f>
        <v>850</v>
      </c>
      <c r="D16" s="419">
        <f>'[2]ფორმა N4'!D53</f>
        <v>26343.8</v>
      </c>
      <c r="E16" s="98"/>
    </row>
    <row r="17" spans="1:5" s="10" customFormat="1" ht="33" customHeight="1">
      <c r="A17" s="102" t="s">
        <v>336</v>
      </c>
      <c r="B17" s="91" t="s">
        <v>710</v>
      </c>
      <c r="C17" s="467">
        <v>850</v>
      </c>
      <c r="D17" s="467">
        <v>0</v>
      </c>
      <c r="E17" s="98"/>
    </row>
    <row r="18" spans="1:5" s="10" customFormat="1" ht="30.75" customHeight="1">
      <c r="A18" s="102" t="s">
        <v>337</v>
      </c>
      <c r="B18" s="91" t="s">
        <v>711</v>
      </c>
      <c r="C18" s="467">
        <v>0</v>
      </c>
      <c r="D18" s="467">
        <v>26343.8</v>
      </c>
      <c r="E18" s="98"/>
    </row>
    <row r="19" spans="1:5" s="10" customFormat="1">
      <c r="A19" s="91" t="s">
        <v>283</v>
      </c>
      <c r="B19" s="91"/>
      <c r="C19" s="366"/>
      <c r="D19" s="366"/>
      <c r="E19" s="98"/>
    </row>
    <row r="20" spans="1:5" s="10" customFormat="1">
      <c r="A20" s="91" t="s">
        <v>283</v>
      </c>
      <c r="B20" s="91"/>
      <c r="C20" s="420"/>
      <c r="D20" s="421"/>
      <c r="E20" s="98"/>
    </row>
    <row r="21" spans="1:5" s="10" customFormat="1">
      <c r="A21" s="91" t="s">
        <v>283</v>
      </c>
      <c r="B21" s="91"/>
      <c r="C21" s="420"/>
      <c r="D21" s="420"/>
      <c r="E21" s="98"/>
    </row>
    <row r="22" spans="1:5" s="10" customFormat="1">
      <c r="A22" s="91" t="s">
        <v>283</v>
      </c>
      <c r="B22" s="91"/>
      <c r="C22" s="420"/>
      <c r="D22" s="420"/>
      <c r="E22" s="98"/>
    </row>
    <row r="23" spans="1:5" s="10" customFormat="1">
      <c r="A23" s="91" t="s">
        <v>283</v>
      </c>
      <c r="B23" s="91"/>
      <c r="C23" s="4"/>
      <c r="D23" s="4"/>
      <c r="E23" s="98"/>
    </row>
    <row r="24" spans="1:5">
      <c r="A24" s="103"/>
      <c r="B24" s="103" t="s">
        <v>341</v>
      </c>
      <c r="C24" s="90">
        <f>C20</f>
        <v>0</v>
      </c>
      <c r="D24" s="90">
        <f>D20</f>
        <v>0</v>
      </c>
      <c r="E24" s="100"/>
    </row>
    <row r="25" spans="1:5">
      <c r="A25" s="44"/>
      <c r="B25" s="44"/>
    </row>
    <row r="26" spans="1:5">
      <c r="A26" s="273" t="s">
        <v>447</v>
      </c>
      <c r="E26" s="5"/>
    </row>
    <row r="27" spans="1:5">
      <c r="A27" s="2" t="s">
        <v>448</v>
      </c>
    </row>
    <row r="28" spans="1:5">
      <c r="A28" s="231" t="s">
        <v>449</v>
      </c>
    </row>
    <row r="29" spans="1:5">
      <c r="A29" s="231"/>
    </row>
    <row r="30" spans="1:5">
      <c r="A30" s="231" t="s">
        <v>356</v>
      </c>
    </row>
    <row r="31" spans="1:5" s="22" customFormat="1" ht="12.75"/>
    <row r="32" spans="1:5">
      <c r="A32" s="70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70"/>
      <c r="B35" s="70" t="s">
        <v>274</v>
      </c>
      <c r="D35" s="12"/>
      <c r="E35"/>
      <c r="F35"/>
      <c r="G35"/>
      <c r="H35"/>
      <c r="I35"/>
    </row>
    <row r="36" spans="1:9">
      <c r="B36" s="2" t="s">
        <v>273</v>
      </c>
      <c r="D36" s="12"/>
      <c r="E36"/>
      <c r="F36"/>
      <c r="G36"/>
      <c r="H36"/>
      <c r="I36"/>
    </row>
    <row r="37" spans="1:9" customFormat="1" ht="12.75">
      <c r="A37" s="66"/>
      <c r="B37" s="66" t="s">
        <v>140</v>
      </c>
    </row>
    <row r="38" spans="1:9" s="22" customFormat="1" ht="12.75"/>
  </sheetData>
  <mergeCells count="2">
    <mergeCell ref="C1:D1"/>
    <mergeCell ref="C2:E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0"/>
  <sheetViews>
    <sheetView tabSelected="1" view="pageBreakPreview" zoomScale="98" zoomScaleNormal="100" zoomScaleSheetLayoutView="98" workbookViewId="0">
      <selection activeCell="I38" sqref="I38"/>
    </sheetView>
  </sheetViews>
  <sheetFormatPr defaultRowHeight="12.75"/>
  <cols>
    <col min="1" max="1" width="5.42578125" style="201" customWidth="1"/>
    <col min="2" max="2" width="20.85546875" style="201" customWidth="1"/>
    <col min="3" max="3" width="26" style="201" customWidth="1"/>
    <col min="4" max="4" width="17" style="201" customWidth="1"/>
    <col min="5" max="5" width="18.140625" style="201" customWidth="1"/>
    <col min="6" max="6" width="14.7109375" style="201" customWidth="1"/>
    <col min="7" max="7" width="15.5703125" style="201" customWidth="1"/>
    <col min="8" max="8" width="14.7109375" style="201" customWidth="1"/>
    <col min="9" max="9" width="29.7109375" style="201" customWidth="1"/>
    <col min="10" max="10" width="0" style="201" hidden="1" customWidth="1"/>
    <col min="11" max="16384" width="9.140625" style="201"/>
  </cols>
  <sheetData>
    <row r="1" spans="1:11" ht="15">
      <c r="A1" s="78" t="s">
        <v>419</v>
      </c>
      <c r="B1" s="78"/>
      <c r="C1" s="81"/>
      <c r="D1" s="81"/>
      <c r="E1" s="81"/>
      <c r="F1" s="81"/>
      <c r="G1" s="243"/>
      <c r="H1" s="243"/>
      <c r="I1" s="477" t="s">
        <v>110</v>
      </c>
      <c r="J1" s="477"/>
    </row>
    <row r="2" spans="1:11" ht="15">
      <c r="A2" s="80" t="s">
        <v>141</v>
      </c>
      <c r="B2" s="78"/>
      <c r="C2" s="81"/>
      <c r="D2" s="81"/>
      <c r="E2" s="81"/>
      <c r="F2" s="81"/>
      <c r="G2" s="243"/>
      <c r="H2" s="243"/>
      <c r="I2" s="475" t="s">
        <v>650</v>
      </c>
      <c r="J2" s="476"/>
      <c r="K2" s="476"/>
    </row>
    <row r="3" spans="1:11" ht="15">
      <c r="A3" s="80"/>
      <c r="B3" s="80"/>
      <c r="C3" s="78"/>
      <c r="D3" s="78"/>
      <c r="E3" s="78"/>
      <c r="F3" s="78"/>
      <c r="G3" s="181"/>
      <c r="H3" s="181"/>
      <c r="I3" s="243"/>
    </row>
    <row r="4" spans="1:11" ht="15">
      <c r="A4" s="81" t="str">
        <f>'ფორმა N2'!A4</f>
        <v>ანგარიშვალდებული პირის დასახელება:</v>
      </c>
      <c r="B4" s="81"/>
      <c r="C4" s="81"/>
      <c r="D4" s="81"/>
      <c r="E4" s="81"/>
      <c r="F4" s="81"/>
      <c r="G4" s="80"/>
      <c r="H4" s="80"/>
      <c r="I4" s="80"/>
    </row>
    <row r="5" spans="1:11" ht="15">
      <c r="A5" s="26" t="s">
        <v>485</v>
      </c>
      <c r="B5" s="26"/>
      <c r="C5" s="26"/>
      <c r="D5" s="115"/>
      <c r="E5" s="84"/>
      <c r="F5" s="84"/>
      <c r="G5" s="85"/>
      <c r="H5" s="85"/>
      <c r="I5" s="85"/>
    </row>
    <row r="6" spans="1:11" ht="15">
      <c r="A6" s="81"/>
      <c r="B6" s="81"/>
      <c r="C6" s="81"/>
      <c r="D6" s="81"/>
      <c r="E6" s="81"/>
      <c r="F6" s="81"/>
      <c r="G6" s="80"/>
      <c r="H6" s="80"/>
      <c r="I6" s="80"/>
    </row>
    <row r="7" spans="1:11" ht="15">
      <c r="A7" s="180"/>
      <c r="B7" s="180"/>
      <c r="C7" s="180"/>
      <c r="D7" s="237"/>
      <c r="E7" s="180"/>
      <c r="F7" s="180"/>
      <c r="G7" s="82"/>
      <c r="H7" s="82"/>
      <c r="I7" s="82"/>
    </row>
    <row r="8" spans="1:11" ht="45">
      <c r="A8" s="94" t="s">
        <v>64</v>
      </c>
      <c r="B8" s="94" t="s">
        <v>345</v>
      </c>
      <c r="C8" s="94" t="s">
        <v>346</v>
      </c>
      <c r="D8" s="94" t="s">
        <v>230</v>
      </c>
      <c r="E8" s="94" t="s">
        <v>350</v>
      </c>
      <c r="F8" s="94" t="s">
        <v>354</v>
      </c>
      <c r="G8" s="83" t="s">
        <v>10</v>
      </c>
      <c r="H8" s="83" t="s">
        <v>9</v>
      </c>
      <c r="I8" s="83" t="s">
        <v>401</v>
      </c>
      <c r="J8" s="246" t="s">
        <v>353</v>
      </c>
    </row>
    <row r="9" spans="1:11" ht="45">
      <c r="A9" s="102">
        <v>1</v>
      </c>
      <c r="B9" s="102" t="s">
        <v>487</v>
      </c>
      <c r="C9" s="102" t="s">
        <v>488</v>
      </c>
      <c r="D9" s="354" t="s">
        <v>489</v>
      </c>
      <c r="E9" s="355" t="s">
        <v>490</v>
      </c>
      <c r="F9" s="102" t="s">
        <v>353</v>
      </c>
      <c r="G9" s="356">
        <v>900</v>
      </c>
      <c r="H9" s="356"/>
      <c r="I9" s="363">
        <f t="shared" ref="I9:I21" si="0">H9*20%</f>
        <v>0</v>
      </c>
      <c r="J9" s="246" t="s">
        <v>0</v>
      </c>
    </row>
    <row r="10" spans="1:11" ht="45">
      <c r="A10" s="102">
        <v>2</v>
      </c>
      <c r="B10" s="102" t="s">
        <v>481</v>
      </c>
      <c r="C10" s="102" t="s">
        <v>491</v>
      </c>
      <c r="D10" s="358">
        <v>65002007395</v>
      </c>
      <c r="E10" s="355" t="s">
        <v>492</v>
      </c>
      <c r="F10" s="102" t="s">
        <v>353</v>
      </c>
      <c r="G10" s="356">
        <v>900</v>
      </c>
      <c r="H10" s="356"/>
      <c r="I10" s="363">
        <f t="shared" si="0"/>
        <v>0</v>
      </c>
    </row>
    <row r="11" spans="1:11" ht="60">
      <c r="A11" s="102">
        <v>3</v>
      </c>
      <c r="B11" s="102" t="s">
        <v>493</v>
      </c>
      <c r="C11" s="102" t="s">
        <v>494</v>
      </c>
      <c r="D11" s="354" t="s">
        <v>495</v>
      </c>
      <c r="E11" s="355" t="s">
        <v>496</v>
      </c>
      <c r="F11" s="102" t="s">
        <v>353</v>
      </c>
      <c r="G11" s="356">
        <v>900</v>
      </c>
      <c r="H11" s="356"/>
      <c r="I11" s="363">
        <f t="shared" si="0"/>
        <v>0</v>
      </c>
    </row>
    <row r="12" spans="1:11" ht="60">
      <c r="A12" s="102">
        <v>4</v>
      </c>
      <c r="B12" s="102" t="s">
        <v>497</v>
      </c>
      <c r="C12" s="102" t="s">
        <v>498</v>
      </c>
      <c r="D12" s="359" t="s">
        <v>499</v>
      </c>
      <c r="E12" s="355" t="s">
        <v>500</v>
      </c>
      <c r="F12" s="102" t="s">
        <v>353</v>
      </c>
      <c r="G12" s="356">
        <v>850</v>
      </c>
      <c r="H12" s="356"/>
      <c r="I12" s="363">
        <f t="shared" si="0"/>
        <v>0</v>
      </c>
    </row>
    <row r="13" spans="1:11" ht="30">
      <c r="A13" s="102">
        <v>5</v>
      </c>
      <c r="B13" s="102" t="s">
        <v>501</v>
      </c>
      <c r="C13" s="102" t="s">
        <v>502</v>
      </c>
      <c r="D13" s="354" t="s">
        <v>503</v>
      </c>
      <c r="E13" s="355" t="s">
        <v>504</v>
      </c>
      <c r="F13" s="102" t="s">
        <v>353</v>
      </c>
      <c r="G13" s="356">
        <v>800</v>
      </c>
      <c r="H13" s="356"/>
      <c r="I13" s="363">
        <f t="shared" si="0"/>
        <v>0</v>
      </c>
    </row>
    <row r="14" spans="1:11" ht="30">
      <c r="A14" s="102">
        <v>6</v>
      </c>
      <c r="B14" s="102" t="s">
        <v>505</v>
      </c>
      <c r="C14" s="102" t="s">
        <v>506</v>
      </c>
      <c r="D14" s="354" t="s">
        <v>507</v>
      </c>
      <c r="E14" s="355" t="s">
        <v>508</v>
      </c>
      <c r="F14" s="102" t="s">
        <v>353</v>
      </c>
      <c r="G14" s="356">
        <v>625</v>
      </c>
      <c r="H14" s="356"/>
      <c r="I14" s="363">
        <f t="shared" si="0"/>
        <v>0</v>
      </c>
    </row>
    <row r="15" spans="1:11" ht="45">
      <c r="A15" s="102">
        <v>7</v>
      </c>
      <c r="B15" s="102" t="s">
        <v>480</v>
      </c>
      <c r="C15" s="102" t="s">
        <v>509</v>
      </c>
      <c r="D15" s="354" t="s">
        <v>510</v>
      </c>
      <c r="E15" s="355" t="s">
        <v>511</v>
      </c>
      <c r="F15" s="102" t="s">
        <v>353</v>
      </c>
      <c r="G15" s="356">
        <v>625</v>
      </c>
      <c r="H15" s="356"/>
      <c r="I15" s="363">
        <f t="shared" si="0"/>
        <v>0</v>
      </c>
    </row>
    <row r="16" spans="1:11" ht="30">
      <c r="A16" s="102">
        <v>8</v>
      </c>
      <c r="B16" s="102" t="s">
        <v>512</v>
      </c>
      <c r="C16" s="102" t="s">
        <v>513</v>
      </c>
      <c r="D16" s="354" t="s">
        <v>514</v>
      </c>
      <c r="E16" s="355" t="s">
        <v>515</v>
      </c>
      <c r="F16" s="102" t="s">
        <v>353</v>
      </c>
      <c r="G16" s="356">
        <v>500</v>
      </c>
      <c r="H16" s="356"/>
      <c r="I16" s="363">
        <f t="shared" si="0"/>
        <v>0</v>
      </c>
    </row>
    <row r="17" spans="1:9" ht="45">
      <c r="A17" s="102">
        <v>9</v>
      </c>
      <c r="B17" s="102" t="s">
        <v>516</v>
      </c>
      <c r="C17" s="102" t="s">
        <v>517</v>
      </c>
      <c r="D17" s="354" t="s">
        <v>518</v>
      </c>
      <c r="E17" s="355" t="s">
        <v>519</v>
      </c>
      <c r="F17" s="102" t="s">
        <v>353</v>
      </c>
      <c r="G17" s="356">
        <v>500</v>
      </c>
      <c r="H17" s="356"/>
      <c r="I17" s="363">
        <f t="shared" si="0"/>
        <v>0</v>
      </c>
    </row>
    <row r="18" spans="1:9" ht="45">
      <c r="A18" s="102">
        <v>10</v>
      </c>
      <c r="B18" s="102" t="s">
        <v>481</v>
      </c>
      <c r="C18" s="102" t="s">
        <v>520</v>
      </c>
      <c r="D18" s="354" t="s">
        <v>521</v>
      </c>
      <c r="E18" s="355" t="s">
        <v>522</v>
      </c>
      <c r="F18" s="102" t="s">
        <v>353</v>
      </c>
      <c r="G18" s="356">
        <v>500</v>
      </c>
      <c r="H18" s="356"/>
      <c r="I18" s="363">
        <f t="shared" si="0"/>
        <v>0</v>
      </c>
    </row>
    <row r="19" spans="1:9" ht="45">
      <c r="A19" s="102">
        <v>11</v>
      </c>
      <c r="B19" s="102" t="s">
        <v>523</v>
      </c>
      <c r="C19" s="102" t="s">
        <v>524</v>
      </c>
      <c r="D19" s="354" t="s">
        <v>525</v>
      </c>
      <c r="E19" s="355" t="s">
        <v>522</v>
      </c>
      <c r="F19" s="102" t="s">
        <v>353</v>
      </c>
      <c r="G19" s="356">
        <v>500</v>
      </c>
      <c r="H19" s="356"/>
      <c r="I19" s="363">
        <f t="shared" si="0"/>
        <v>0</v>
      </c>
    </row>
    <row r="20" spans="1:9" ht="45">
      <c r="A20" s="102">
        <v>12</v>
      </c>
      <c r="B20" s="102" t="s">
        <v>486</v>
      </c>
      <c r="C20" s="102" t="s">
        <v>526</v>
      </c>
      <c r="D20" s="354" t="s">
        <v>527</v>
      </c>
      <c r="E20" s="355" t="s">
        <v>528</v>
      </c>
      <c r="F20" s="102" t="s">
        <v>353</v>
      </c>
      <c r="G20" s="356">
        <v>210</v>
      </c>
      <c r="H20" s="356"/>
      <c r="I20" s="363">
        <f t="shared" si="0"/>
        <v>0</v>
      </c>
    </row>
    <row r="21" spans="1:9" ht="23.25" customHeight="1">
      <c r="A21" s="102">
        <v>13</v>
      </c>
      <c r="B21" s="102" t="s">
        <v>529</v>
      </c>
      <c r="C21" s="102" t="s">
        <v>530</v>
      </c>
      <c r="D21" s="354" t="s">
        <v>531</v>
      </c>
      <c r="E21" s="355" t="s">
        <v>532</v>
      </c>
      <c r="F21" s="102" t="s">
        <v>353</v>
      </c>
      <c r="G21" s="356">
        <v>375</v>
      </c>
      <c r="H21" s="356"/>
      <c r="I21" s="363">
        <f t="shared" si="0"/>
        <v>0</v>
      </c>
    </row>
    <row r="22" spans="1:9" ht="60">
      <c r="A22" s="102">
        <v>14</v>
      </c>
      <c r="B22" s="102" t="s">
        <v>533</v>
      </c>
      <c r="C22" s="102" t="s">
        <v>534</v>
      </c>
      <c r="D22" s="360" t="s">
        <v>535</v>
      </c>
      <c r="E22" s="361" t="s">
        <v>536</v>
      </c>
      <c r="F22" s="102" t="s">
        <v>353</v>
      </c>
      <c r="G22" s="362">
        <v>625</v>
      </c>
      <c r="H22" s="362"/>
      <c r="I22" s="363">
        <f>H22*20%</f>
        <v>0</v>
      </c>
    </row>
    <row r="23" spans="1:9" ht="24.75" customHeight="1">
      <c r="A23" s="102">
        <v>15</v>
      </c>
      <c r="B23" s="364" t="s">
        <v>537</v>
      </c>
      <c r="C23" s="364" t="s">
        <v>538</v>
      </c>
      <c r="D23" s="354" t="s">
        <v>539</v>
      </c>
      <c r="E23" s="365" t="s">
        <v>540</v>
      </c>
      <c r="F23" s="102" t="s">
        <v>353</v>
      </c>
      <c r="G23" s="362">
        <v>1750</v>
      </c>
      <c r="H23" s="362"/>
      <c r="I23" s="4">
        <f t="shared" ref="I23:I25" si="1">H23*20%</f>
        <v>0</v>
      </c>
    </row>
    <row r="24" spans="1:9" ht="24" customHeight="1">
      <c r="A24" s="102">
        <v>16</v>
      </c>
      <c r="B24" s="364" t="s">
        <v>541</v>
      </c>
      <c r="C24" s="364" t="s">
        <v>542</v>
      </c>
      <c r="D24" s="354" t="s">
        <v>543</v>
      </c>
      <c r="E24" s="365" t="s">
        <v>544</v>
      </c>
      <c r="F24" s="102" t="s">
        <v>353</v>
      </c>
      <c r="G24" s="362">
        <v>500</v>
      </c>
      <c r="H24" s="362"/>
      <c r="I24" s="363">
        <f t="shared" si="1"/>
        <v>0</v>
      </c>
    </row>
    <row r="25" spans="1:9" ht="60">
      <c r="A25" s="102">
        <v>17</v>
      </c>
      <c r="B25" s="364" t="s">
        <v>545</v>
      </c>
      <c r="C25" s="364" t="s">
        <v>546</v>
      </c>
      <c r="D25" s="354" t="s">
        <v>547</v>
      </c>
      <c r="E25" s="361" t="s">
        <v>548</v>
      </c>
      <c r="F25" s="102" t="s">
        <v>353</v>
      </c>
      <c r="G25" s="362">
        <v>625</v>
      </c>
      <c r="H25" s="362"/>
      <c r="I25" s="363">
        <f t="shared" si="1"/>
        <v>0</v>
      </c>
    </row>
    <row r="26" spans="1:9" ht="45">
      <c r="A26" s="102">
        <v>18</v>
      </c>
      <c r="B26" s="102" t="s">
        <v>616</v>
      </c>
      <c r="C26" s="102" t="s">
        <v>617</v>
      </c>
      <c r="D26" s="360" t="s">
        <v>618</v>
      </c>
      <c r="E26" s="361" t="s">
        <v>619</v>
      </c>
      <c r="F26" s="102" t="s">
        <v>353</v>
      </c>
      <c r="G26" s="362">
        <v>625</v>
      </c>
      <c r="H26" s="362">
        <v>625</v>
      </c>
      <c r="I26" s="363">
        <f>G26*20%</f>
        <v>125</v>
      </c>
    </row>
    <row r="27" spans="1:9" ht="60">
      <c r="A27" s="102">
        <v>19</v>
      </c>
      <c r="B27" s="102" t="s">
        <v>620</v>
      </c>
      <c r="C27" s="102" t="s">
        <v>621</v>
      </c>
      <c r="D27" s="360" t="s">
        <v>622</v>
      </c>
      <c r="E27" s="361" t="s">
        <v>623</v>
      </c>
      <c r="F27" s="102" t="s">
        <v>353</v>
      </c>
      <c r="G27" s="362">
        <v>625</v>
      </c>
      <c r="H27" s="362">
        <v>625</v>
      </c>
      <c r="I27" s="363">
        <f>G27*20%</f>
        <v>125</v>
      </c>
    </row>
    <row r="28" spans="1:9" ht="45">
      <c r="A28" s="102">
        <v>20</v>
      </c>
      <c r="B28" s="102" t="s">
        <v>497</v>
      </c>
      <c r="C28" s="102" t="s">
        <v>624</v>
      </c>
      <c r="D28" s="360" t="s">
        <v>625</v>
      </c>
      <c r="E28" s="361" t="s">
        <v>626</v>
      </c>
      <c r="F28" s="102" t="s">
        <v>353</v>
      </c>
      <c r="G28" s="362">
        <v>625</v>
      </c>
      <c r="H28" s="362">
        <v>625</v>
      </c>
      <c r="I28" s="363">
        <v>125</v>
      </c>
    </row>
    <row r="29" spans="1:9" ht="60">
      <c r="A29" s="102">
        <v>21</v>
      </c>
      <c r="B29" s="102" t="s">
        <v>627</v>
      </c>
      <c r="C29" s="102" t="s">
        <v>628</v>
      </c>
      <c r="D29" s="360" t="s">
        <v>629</v>
      </c>
      <c r="E29" s="361" t="s">
        <v>630</v>
      </c>
      <c r="F29" s="102" t="s">
        <v>353</v>
      </c>
      <c r="G29" s="362">
        <v>625</v>
      </c>
      <c r="H29" s="362">
        <v>625</v>
      </c>
      <c r="I29" s="363">
        <f t="shared" ref="I29:I34" si="2">G29*20%</f>
        <v>125</v>
      </c>
    </row>
    <row r="30" spans="1:9" ht="60">
      <c r="A30" s="102">
        <v>22</v>
      </c>
      <c r="B30" s="102" t="s">
        <v>481</v>
      </c>
      <c r="C30" s="102" t="s">
        <v>631</v>
      </c>
      <c r="D30" s="360" t="s">
        <v>632</v>
      </c>
      <c r="E30" s="361" t="s">
        <v>633</v>
      </c>
      <c r="F30" s="102" t="s">
        <v>353</v>
      </c>
      <c r="G30" s="362">
        <v>625</v>
      </c>
      <c r="H30" s="362">
        <v>625</v>
      </c>
      <c r="I30" s="363">
        <f t="shared" si="2"/>
        <v>125</v>
      </c>
    </row>
    <row r="31" spans="1:9" ht="60">
      <c r="A31" s="102">
        <v>23</v>
      </c>
      <c r="B31" s="102" t="s">
        <v>627</v>
      </c>
      <c r="C31" s="102" t="s">
        <v>634</v>
      </c>
      <c r="D31" s="360" t="s">
        <v>635</v>
      </c>
      <c r="E31" s="361" t="s">
        <v>636</v>
      </c>
      <c r="F31" s="102" t="s">
        <v>353</v>
      </c>
      <c r="G31" s="362">
        <v>625</v>
      </c>
      <c r="H31" s="362">
        <v>625</v>
      </c>
      <c r="I31" s="363">
        <f t="shared" si="2"/>
        <v>125</v>
      </c>
    </row>
    <row r="32" spans="1:9" ht="60">
      <c r="A32" s="102">
        <v>24</v>
      </c>
      <c r="B32" s="102" t="s">
        <v>637</v>
      </c>
      <c r="C32" s="102" t="s">
        <v>638</v>
      </c>
      <c r="D32" s="360" t="s">
        <v>639</v>
      </c>
      <c r="E32" s="361" t="s">
        <v>640</v>
      </c>
      <c r="F32" s="102" t="s">
        <v>353</v>
      </c>
      <c r="G32" s="362">
        <v>625</v>
      </c>
      <c r="H32" s="362">
        <v>625</v>
      </c>
      <c r="I32" s="363">
        <f t="shared" si="2"/>
        <v>125</v>
      </c>
    </row>
    <row r="33" spans="1:9" ht="60">
      <c r="A33" s="102">
        <v>25</v>
      </c>
      <c r="B33" s="102" t="s">
        <v>497</v>
      </c>
      <c r="C33" s="102" t="s">
        <v>641</v>
      </c>
      <c r="D33" s="360" t="s">
        <v>642</v>
      </c>
      <c r="E33" s="361" t="s">
        <v>643</v>
      </c>
      <c r="F33" s="102" t="s">
        <v>353</v>
      </c>
      <c r="G33" s="362">
        <v>625</v>
      </c>
      <c r="H33" s="362">
        <v>625</v>
      </c>
      <c r="I33" s="363">
        <f t="shared" si="2"/>
        <v>125</v>
      </c>
    </row>
    <row r="34" spans="1:9" ht="60">
      <c r="A34" s="102">
        <v>26</v>
      </c>
      <c r="B34" s="102" t="s">
        <v>529</v>
      </c>
      <c r="C34" s="102" t="s">
        <v>644</v>
      </c>
      <c r="D34" s="360" t="s">
        <v>645</v>
      </c>
      <c r="E34" s="361" t="s">
        <v>646</v>
      </c>
      <c r="F34" s="102" t="s">
        <v>353</v>
      </c>
      <c r="G34" s="362">
        <v>625</v>
      </c>
      <c r="H34" s="362">
        <v>625</v>
      </c>
      <c r="I34" s="363">
        <f t="shared" si="2"/>
        <v>125</v>
      </c>
    </row>
    <row r="35" spans="1:9" ht="15">
      <c r="A35" s="102">
        <v>27</v>
      </c>
      <c r="B35" s="102"/>
      <c r="C35" s="102"/>
      <c r="D35" s="354"/>
      <c r="E35" s="355"/>
      <c r="F35" s="102"/>
      <c r="G35" s="356"/>
      <c r="H35" s="356"/>
      <c r="I35" s="357"/>
    </row>
    <row r="36" spans="1:9" ht="15">
      <c r="A36" s="102"/>
      <c r="B36" s="364"/>
      <c r="C36" s="364"/>
      <c r="D36" s="354"/>
      <c r="E36" s="365"/>
      <c r="F36" s="102"/>
      <c r="G36" s="366"/>
      <c r="H36" s="366"/>
      <c r="I36" s="4"/>
    </row>
    <row r="37" spans="1:9" ht="15">
      <c r="A37" s="91" t="s">
        <v>280</v>
      </c>
      <c r="B37" s="364"/>
      <c r="C37" s="364"/>
      <c r="D37" s="354"/>
      <c r="E37" s="365"/>
      <c r="F37" s="102"/>
      <c r="G37" s="366"/>
      <c r="H37" s="366"/>
      <c r="I37" s="4"/>
    </row>
    <row r="38" spans="1:9" ht="15">
      <c r="A38" s="91"/>
      <c r="B38" s="103"/>
      <c r="C38" s="103"/>
      <c r="D38" s="103"/>
      <c r="E38" s="103"/>
      <c r="F38" s="91" t="s">
        <v>465</v>
      </c>
      <c r="G38" s="90">
        <f>SUM(G9:G37)</f>
        <v>17310</v>
      </c>
      <c r="H38" s="90">
        <f>SUM(H9:H37)</f>
        <v>5625</v>
      </c>
      <c r="I38" s="90">
        <f>SUM(I9:I37)</f>
        <v>1125</v>
      </c>
    </row>
    <row r="39" spans="1:9" ht="15">
      <c r="A39" s="244"/>
      <c r="B39" s="244"/>
      <c r="C39" s="244"/>
      <c r="D39" s="244"/>
      <c r="E39" s="244"/>
      <c r="F39" s="244"/>
      <c r="G39" s="244"/>
      <c r="H39" s="200"/>
      <c r="I39" s="200"/>
    </row>
    <row r="40" spans="1:9" ht="15">
      <c r="A40" s="245" t="s">
        <v>453</v>
      </c>
      <c r="B40" s="245"/>
      <c r="C40" s="244"/>
      <c r="D40" s="244"/>
      <c r="E40" s="244"/>
      <c r="F40" s="244"/>
      <c r="G40" s="244"/>
      <c r="H40" s="200"/>
      <c r="I40" s="200"/>
    </row>
    <row r="41" spans="1:9" ht="15">
      <c r="A41" s="245"/>
      <c r="B41" s="245"/>
      <c r="C41" s="244"/>
      <c r="D41" s="244"/>
      <c r="E41" s="244"/>
      <c r="F41" s="244"/>
      <c r="G41" s="244"/>
      <c r="H41" s="200"/>
      <c r="I41" s="200"/>
    </row>
    <row r="42" spans="1:9" ht="15">
      <c r="A42" s="245"/>
      <c r="B42" s="245"/>
      <c r="C42" s="200"/>
      <c r="D42" s="200"/>
      <c r="E42" s="200"/>
      <c r="F42" s="200"/>
      <c r="G42" s="200"/>
      <c r="H42" s="200"/>
      <c r="I42" s="200"/>
    </row>
    <row r="43" spans="1:9" ht="15">
      <c r="A43" s="245"/>
      <c r="B43" s="245"/>
      <c r="C43" s="200"/>
      <c r="D43" s="200"/>
      <c r="E43" s="200"/>
      <c r="F43" s="200"/>
      <c r="G43" s="200"/>
      <c r="H43" s="200"/>
      <c r="I43" s="200"/>
    </row>
    <row r="44" spans="1:9">
      <c r="A44" s="241"/>
      <c r="B44" s="241"/>
      <c r="C44" s="241"/>
      <c r="D44" s="241"/>
      <c r="E44" s="241"/>
      <c r="F44" s="241"/>
      <c r="G44" s="241"/>
      <c r="H44" s="241"/>
      <c r="I44" s="241"/>
    </row>
    <row r="45" spans="1:9" ht="15">
      <c r="A45" s="206" t="s">
        <v>107</v>
      </c>
      <c r="B45" s="206"/>
      <c r="C45" s="200"/>
      <c r="D45" s="200"/>
      <c r="E45" s="200"/>
      <c r="F45" s="200"/>
      <c r="G45" s="200"/>
      <c r="H45" s="200"/>
      <c r="I45" s="200"/>
    </row>
    <row r="46" spans="1:9" ht="15">
      <c r="A46" s="200"/>
      <c r="B46" s="200"/>
      <c r="C46" s="200"/>
      <c r="D46" s="200"/>
      <c r="E46" s="200"/>
      <c r="F46" s="200"/>
      <c r="G46" s="200"/>
      <c r="H46" s="200"/>
      <c r="I46" s="200"/>
    </row>
    <row r="47" spans="1:9" ht="15">
      <c r="A47" s="200"/>
      <c r="B47" s="200"/>
      <c r="C47" s="200"/>
      <c r="D47" s="200"/>
      <c r="E47" s="204"/>
      <c r="F47" s="204"/>
      <c r="G47" s="204"/>
      <c r="H47" s="200"/>
      <c r="I47" s="200"/>
    </row>
    <row r="48" spans="1:9" ht="15">
      <c r="A48" s="206"/>
      <c r="B48" s="206"/>
      <c r="C48" s="206" t="s">
        <v>400</v>
      </c>
      <c r="D48" s="206"/>
      <c r="E48" s="206"/>
      <c r="F48" s="206"/>
      <c r="G48" s="206"/>
      <c r="H48" s="200"/>
      <c r="I48" s="200"/>
    </row>
    <row r="49" spans="1:9" ht="15">
      <c r="A49" s="200"/>
      <c r="B49" s="200"/>
      <c r="C49" s="200" t="s">
        <v>399</v>
      </c>
      <c r="D49" s="200"/>
      <c r="E49" s="200"/>
      <c r="F49" s="200"/>
      <c r="G49" s="200"/>
      <c r="H49" s="200"/>
      <c r="I49" s="200"/>
    </row>
    <row r="50" spans="1:9">
      <c r="A50" s="208"/>
      <c r="B50" s="208"/>
      <c r="C50" s="208" t="s">
        <v>140</v>
      </c>
      <c r="D50" s="208"/>
      <c r="E50" s="208"/>
      <c r="F50" s="208"/>
      <c r="G50" s="208"/>
    </row>
  </sheetData>
  <mergeCells count="2">
    <mergeCell ref="I1:J1"/>
    <mergeCell ref="I2:K2"/>
  </mergeCells>
  <printOptions gridLines="1"/>
  <pageMargins left="0.23622047244094491" right="0.23622047244094491" top="0.55118110236220474" bottom="0.55118110236220474" header="0.31496062992125984" footer="0.31496062992125984"/>
  <pageSetup scale="80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7"/>
  <sheetViews>
    <sheetView view="pageBreakPreview" zoomScale="106" zoomScaleNormal="100" zoomScaleSheetLayoutView="106" workbookViewId="0">
      <selection activeCell="D12" sqref="D12"/>
    </sheetView>
  </sheetViews>
  <sheetFormatPr defaultRowHeight="15"/>
  <cols>
    <col min="1" max="1" width="12.85546875" style="273" customWidth="1"/>
    <col min="2" max="2" width="16.140625" style="273" customWidth="1"/>
    <col min="3" max="3" width="14.140625" style="359" customWidth="1"/>
    <col min="4" max="4" width="36.85546875" style="273" customWidth="1"/>
    <col min="5" max="5" width="24.7109375" style="273" customWidth="1"/>
    <col min="6" max="7" width="13.5703125" style="273" customWidth="1"/>
    <col min="8" max="8" width="10" style="273" customWidth="1"/>
    <col min="9" max="9" width="1.28515625" style="273" customWidth="1"/>
    <col min="10" max="16384" width="9.140625" style="273"/>
  </cols>
  <sheetData>
    <row r="1" spans="1:8">
      <c r="A1" s="78" t="s">
        <v>371</v>
      </c>
      <c r="B1" s="81"/>
      <c r="C1" s="451"/>
      <c r="D1" s="81"/>
      <c r="E1" s="81"/>
      <c r="F1" s="81"/>
      <c r="G1" s="477" t="s">
        <v>110</v>
      </c>
      <c r="H1" s="477"/>
    </row>
    <row r="2" spans="1:8" ht="15" customHeight="1">
      <c r="A2" s="80" t="s">
        <v>141</v>
      </c>
      <c r="B2" s="81"/>
      <c r="C2" s="451"/>
      <c r="D2" s="81"/>
      <c r="E2" s="81"/>
      <c r="F2" s="81"/>
      <c r="G2" s="475" t="s">
        <v>650</v>
      </c>
      <c r="H2" s="478"/>
    </row>
    <row r="3" spans="1:8">
      <c r="A3" s="80"/>
      <c r="B3" s="80"/>
      <c r="C3" s="452"/>
      <c r="D3" s="80"/>
      <c r="E3" s="80"/>
      <c r="F3" s="80"/>
      <c r="G3" s="436"/>
      <c r="H3" s="436"/>
    </row>
    <row r="4" spans="1:8">
      <c r="A4" s="81" t="str">
        <f>'ფორმა N2'!A4</f>
        <v>ანგარიშვალდებული პირის დასახელება:</v>
      </c>
      <c r="B4" s="81"/>
      <c r="C4" s="451"/>
      <c r="D4" s="81"/>
      <c r="E4" s="81"/>
      <c r="F4" s="81"/>
      <c r="G4" s="80"/>
      <c r="H4" s="80"/>
    </row>
    <row r="5" spans="1:8">
      <c r="A5" s="26" t="s">
        <v>485</v>
      </c>
      <c r="B5" s="26"/>
      <c r="C5" s="453"/>
      <c r="D5" s="301"/>
      <c r="E5" s="84"/>
      <c r="F5" s="84"/>
      <c r="G5" s="85"/>
      <c r="H5" s="85"/>
    </row>
    <row r="6" spans="1:8">
      <c r="A6" s="81"/>
      <c r="B6" s="81"/>
      <c r="C6" s="451"/>
      <c r="D6" s="81"/>
      <c r="E6" s="81"/>
      <c r="F6" s="81"/>
      <c r="G6" s="80"/>
      <c r="H6" s="80"/>
    </row>
    <row r="7" spans="1:8">
      <c r="A7" s="435"/>
      <c r="B7" s="435"/>
      <c r="C7" s="444"/>
      <c r="D7" s="435"/>
      <c r="E7" s="435"/>
      <c r="F7" s="435"/>
      <c r="G7" s="82"/>
      <c r="H7" s="82"/>
    </row>
    <row r="8" spans="1:8" ht="45">
      <c r="A8" s="94" t="s">
        <v>345</v>
      </c>
      <c r="B8" s="94" t="s">
        <v>346</v>
      </c>
      <c r="C8" s="443" t="s">
        <v>230</v>
      </c>
      <c r="D8" s="94" t="s">
        <v>349</v>
      </c>
      <c r="E8" s="94" t="s">
        <v>348</v>
      </c>
      <c r="F8" s="442" t="s">
        <v>395</v>
      </c>
      <c r="G8" s="83" t="s">
        <v>10</v>
      </c>
      <c r="H8" s="83" t="s">
        <v>9</v>
      </c>
    </row>
    <row r="9" spans="1:8">
      <c r="A9" s="102" t="s">
        <v>501</v>
      </c>
      <c r="B9" s="102" t="s">
        <v>502</v>
      </c>
      <c r="C9" s="354" t="s">
        <v>503</v>
      </c>
      <c r="D9" s="102" t="s">
        <v>706</v>
      </c>
      <c r="E9" s="102" t="s">
        <v>705</v>
      </c>
      <c r="F9" s="441">
        <v>2</v>
      </c>
      <c r="G9" s="441">
        <v>200</v>
      </c>
      <c r="H9" s="441">
        <v>170</v>
      </c>
    </row>
    <row r="10" spans="1:8">
      <c r="A10" s="102" t="s">
        <v>679</v>
      </c>
      <c r="B10" s="102" t="s">
        <v>680</v>
      </c>
      <c r="C10" s="354" t="s">
        <v>539</v>
      </c>
      <c r="D10" s="102" t="s">
        <v>706</v>
      </c>
      <c r="E10" s="102" t="s">
        <v>705</v>
      </c>
      <c r="F10" s="441">
        <v>2</v>
      </c>
      <c r="G10" s="441">
        <v>330</v>
      </c>
      <c r="H10" s="441">
        <v>300</v>
      </c>
    </row>
    <row r="11" spans="1:8" ht="45.75" customHeight="1">
      <c r="A11" s="102" t="s">
        <v>487</v>
      </c>
      <c r="B11" s="102" t="s">
        <v>488</v>
      </c>
      <c r="C11" s="354" t="s">
        <v>489</v>
      </c>
      <c r="D11" s="102" t="s">
        <v>615</v>
      </c>
      <c r="E11" s="102" t="s">
        <v>698</v>
      </c>
      <c r="F11" s="441">
        <v>5</v>
      </c>
      <c r="G11" s="4">
        <v>1275</v>
      </c>
      <c r="H11" s="4">
        <v>1275</v>
      </c>
    </row>
    <row r="12" spans="1:8" ht="45.75" customHeight="1">
      <c r="A12" s="102" t="s">
        <v>493</v>
      </c>
      <c r="B12" s="102" t="s">
        <v>494</v>
      </c>
      <c r="C12" s="354" t="s">
        <v>495</v>
      </c>
      <c r="D12" s="102" t="s">
        <v>615</v>
      </c>
      <c r="E12" s="102" t="s">
        <v>698</v>
      </c>
      <c r="F12" s="441">
        <v>5</v>
      </c>
      <c r="G12" s="4">
        <v>995</v>
      </c>
      <c r="H12" s="4">
        <v>995</v>
      </c>
    </row>
    <row r="13" spans="1:8" ht="45.75" customHeight="1">
      <c r="A13" s="102" t="s">
        <v>480</v>
      </c>
      <c r="B13" s="102" t="s">
        <v>509</v>
      </c>
      <c r="C13" s="354" t="s">
        <v>510</v>
      </c>
      <c r="D13" s="102" t="s">
        <v>615</v>
      </c>
      <c r="E13" s="102" t="s">
        <v>698</v>
      </c>
      <c r="F13" s="441">
        <v>5</v>
      </c>
      <c r="G13" s="4">
        <v>995</v>
      </c>
      <c r="H13" s="4">
        <v>995</v>
      </c>
    </row>
    <row r="14" spans="1:8" ht="45.75" customHeight="1">
      <c r="A14" s="102" t="s">
        <v>512</v>
      </c>
      <c r="B14" s="102" t="s">
        <v>513</v>
      </c>
      <c r="C14" s="354" t="s">
        <v>514</v>
      </c>
      <c r="D14" s="102" t="s">
        <v>615</v>
      </c>
      <c r="E14" s="102" t="s">
        <v>698</v>
      </c>
      <c r="F14" s="441">
        <v>5</v>
      </c>
      <c r="G14" s="4">
        <v>75</v>
      </c>
      <c r="H14" s="4">
        <v>75</v>
      </c>
    </row>
    <row r="15" spans="1:8" ht="40.5" customHeight="1">
      <c r="A15" s="102" t="s">
        <v>501</v>
      </c>
      <c r="B15" s="102" t="s">
        <v>502</v>
      </c>
      <c r="C15" s="354" t="s">
        <v>503</v>
      </c>
      <c r="D15" s="102" t="s">
        <v>699</v>
      </c>
      <c r="E15" s="102" t="s">
        <v>697</v>
      </c>
      <c r="F15" s="441">
        <v>3</v>
      </c>
      <c r="G15" s="4">
        <v>45</v>
      </c>
      <c r="H15" s="4">
        <v>45</v>
      </c>
    </row>
    <row r="16" spans="1:8" ht="40.5" customHeight="1">
      <c r="A16" s="102" t="s">
        <v>679</v>
      </c>
      <c r="B16" s="102" t="s">
        <v>680</v>
      </c>
      <c r="C16" s="354" t="s">
        <v>539</v>
      </c>
      <c r="D16" s="102" t="s">
        <v>699</v>
      </c>
      <c r="E16" s="102" t="s">
        <v>697</v>
      </c>
      <c r="F16" s="441">
        <v>3</v>
      </c>
      <c r="G16" s="4">
        <v>705</v>
      </c>
      <c r="H16" s="4">
        <v>705</v>
      </c>
    </row>
    <row r="17" spans="1:8" ht="40.5" customHeight="1">
      <c r="A17" s="102" t="s">
        <v>681</v>
      </c>
      <c r="B17" s="102" t="s">
        <v>682</v>
      </c>
      <c r="C17" s="354" t="s">
        <v>683</v>
      </c>
      <c r="D17" s="102" t="s">
        <v>699</v>
      </c>
      <c r="E17" s="102" t="s">
        <v>697</v>
      </c>
      <c r="F17" s="441">
        <v>3</v>
      </c>
      <c r="G17" s="4">
        <v>385</v>
      </c>
      <c r="H17" s="4">
        <v>385</v>
      </c>
    </row>
    <row r="18" spans="1:8" ht="40.5" customHeight="1">
      <c r="A18" s="102" t="s">
        <v>684</v>
      </c>
      <c r="B18" s="102" t="s">
        <v>685</v>
      </c>
      <c r="C18" s="354" t="s">
        <v>686</v>
      </c>
      <c r="D18" s="102" t="s">
        <v>699</v>
      </c>
      <c r="E18" s="102" t="s">
        <v>697</v>
      </c>
      <c r="F18" s="441">
        <v>3</v>
      </c>
      <c r="G18" s="4">
        <v>45</v>
      </c>
      <c r="H18" s="4">
        <v>45</v>
      </c>
    </row>
    <row r="19" spans="1:8" ht="40.5" customHeight="1">
      <c r="A19" s="102" t="s">
        <v>687</v>
      </c>
      <c r="B19" s="102" t="s">
        <v>688</v>
      </c>
      <c r="C19" s="354" t="s">
        <v>689</v>
      </c>
      <c r="D19" s="102" t="s">
        <v>699</v>
      </c>
      <c r="E19" s="102" t="s">
        <v>697</v>
      </c>
      <c r="F19" s="441">
        <v>3</v>
      </c>
      <c r="G19" s="4">
        <v>45</v>
      </c>
      <c r="H19" s="4">
        <v>45</v>
      </c>
    </row>
    <row r="20" spans="1:8" ht="40.5" customHeight="1">
      <c r="A20" s="102" t="s">
        <v>523</v>
      </c>
      <c r="B20" s="102" t="s">
        <v>524</v>
      </c>
      <c r="C20" s="354" t="s">
        <v>525</v>
      </c>
      <c r="D20" s="102" t="s">
        <v>699</v>
      </c>
      <c r="E20" s="102" t="s">
        <v>697</v>
      </c>
      <c r="F20" s="441">
        <v>3</v>
      </c>
      <c r="G20" s="4">
        <v>225</v>
      </c>
      <c r="H20" s="4">
        <v>225</v>
      </c>
    </row>
    <row r="21" spans="1:8" ht="40.5" customHeight="1">
      <c r="A21" s="102" t="s">
        <v>549</v>
      </c>
      <c r="B21" s="102" t="s">
        <v>498</v>
      </c>
      <c r="C21" s="354" t="s">
        <v>550</v>
      </c>
      <c r="D21" s="102" t="s">
        <v>699</v>
      </c>
      <c r="E21" s="102" t="s">
        <v>697</v>
      </c>
      <c r="F21" s="441">
        <v>3</v>
      </c>
      <c r="G21" s="4">
        <v>505</v>
      </c>
      <c r="H21" s="4">
        <v>505</v>
      </c>
    </row>
    <row r="22" spans="1:8" ht="40.5" customHeight="1">
      <c r="A22" s="102" t="s">
        <v>516</v>
      </c>
      <c r="B22" s="102" t="s">
        <v>517</v>
      </c>
      <c r="C22" s="354" t="s">
        <v>518</v>
      </c>
      <c r="D22" s="102" t="s">
        <v>699</v>
      </c>
      <c r="E22" s="102" t="s">
        <v>697</v>
      </c>
      <c r="F22" s="441">
        <v>3</v>
      </c>
      <c r="G22" s="4">
        <v>45</v>
      </c>
      <c r="H22" s="4">
        <v>45</v>
      </c>
    </row>
    <row r="23" spans="1:8" ht="40.5" customHeight="1">
      <c r="A23" s="102" t="s">
        <v>481</v>
      </c>
      <c r="B23" s="102" t="s">
        <v>491</v>
      </c>
      <c r="C23" s="354">
        <v>65002007395</v>
      </c>
      <c r="D23" s="102" t="s">
        <v>699</v>
      </c>
      <c r="E23" s="102" t="s">
        <v>697</v>
      </c>
      <c r="F23" s="441">
        <v>3</v>
      </c>
      <c r="G23" s="4">
        <v>225</v>
      </c>
      <c r="H23" s="4">
        <v>225</v>
      </c>
    </row>
    <row r="24" spans="1:8" ht="40.5" customHeight="1">
      <c r="A24" s="102" t="s">
        <v>481</v>
      </c>
      <c r="B24" s="102" t="s">
        <v>520</v>
      </c>
      <c r="C24" s="354" t="s">
        <v>521</v>
      </c>
      <c r="D24" s="102" t="s">
        <v>699</v>
      </c>
      <c r="E24" s="102" t="s">
        <v>697</v>
      </c>
      <c r="F24" s="441">
        <v>3</v>
      </c>
      <c r="G24" s="4">
        <v>225</v>
      </c>
      <c r="H24" s="4">
        <v>225</v>
      </c>
    </row>
    <row r="25" spans="1:8" ht="40.5" customHeight="1">
      <c r="A25" s="448" t="s">
        <v>690</v>
      </c>
      <c r="B25" s="448" t="s">
        <v>691</v>
      </c>
      <c r="C25" s="360" t="s">
        <v>543</v>
      </c>
      <c r="D25" s="102" t="s">
        <v>699</v>
      </c>
      <c r="E25" s="102" t="s">
        <v>697</v>
      </c>
      <c r="F25" s="441">
        <v>3</v>
      </c>
      <c r="G25" s="4">
        <v>345</v>
      </c>
      <c r="H25" s="4">
        <v>345</v>
      </c>
    </row>
    <row r="26" spans="1:8" ht="40.5" customHeight="1">
      <c r="A26" s="448" t="s">
        <v>692</v>
      </c>
      <c r="B26" s="448" t="s">
        <v>693</v>
      </c>
      <c r="C26" s="360">
        <v>54001008183</v>
      </c>
      <c r="D26" s="102" t="s">
        <v>699</v>
      </c>
      <c r="E26" s="102" t="s">
        <v>697</v>
      </c>
      <c r="F26" s="441">
        <v>3</v>
      </c>
      <c r="G26" s="4">
        <v>45</v>
      </c>
      <c r="H26" s="4">
        <v>45</v>
      </c>
    </row>
    <row r="27" spans="1:8" ht="40.5" customHeight="1">
      <c r="A27" s="448" t="s">
        <v>669</v>
      </c>
      <c r="B27" s="448" t="s">
        <v>694</v>
      </c>
      <c r="C27" s="360" t="s">
        <v>703</v>
      </c>
      <c r="D27" s="102" t="s">
        <v>699</v>
      </c>
      <c r="E27" s="102" t="s">
        <v>697</v>
      </c>
      <c r="F27" s="441">
        <v>3</v>
      </c>
      <c r="G27" s="4">
        <v>345</v>
      </c>
      <c r="H27" s="4">
        <v>345</v>
      </c>
    </row>
    <row r="28" spans="1:8" ht="40.5" customHeight="1">
      <c r="A28" s="448" t="s">
        <v>695</v>
      </c>
      <c r="B28" s="448" t="s">
        <v>696</v>
      </c>
      <c r="C28" s="360" t="s">
        <v>704</v>
      </c>
      <c r="D28" s="102" t="s">
        <v>699</v>
      </c>
      <c r="E28" s="102" t="s">
        <v>697</v>
      </c>
      <c r="F28" s="441">
        <v>3</v>
      </c>
      <c r="G28" s="4">
        <v>225</v>
      </c>
      <c r="H28" s="4">
        <v>225</v>
      </c>
    </row>
    <row r="29" spans="1:8" ht="57.75" customHeight="1">
      <c r="A29" s="102" t="s">
        <v>487</v>
      </c>
      <c r="B29" s="102" t="s">
        <v>488</v>
      </c>
      <c r="C29" s="354" t="s">
        <v>489</v>
      </c>
      <c r="D29" s="102" t="s">
        <v>701</v>
      </c>
      <c r="E29" s="102" t="s">
        <v>702</v>
      </c>
      <c r="F29" s="441">
        <v>7</v>
      </c>
      <c r="G29" s="4">
        <v>105</v>
      </c>
      <c r="H29" s="4">
        <v>0</v>
      </c>
    </row>
    <row r="30" spans="1:8" ht="57.75" customHeight="1">
      <c r="A30" s="102" t="s">
        <v>501</v>
      </c>
      <c r="B30" s="102" t="s">
        <v>502</v>
      </c>
      <c r="C30" s="354" t="s">
        <v>503</v>
      </c>
      <c r="D30" s="102" t="s">
        <v>701</v>
      </c>
      <c r="E30" s="102" t="s">
        <v>702</v>
      </c>
      <c r="F30" s="441">
        <v>7</v>
      </c>
      <c r="G30" s="4">
        <v>105</v>
      </c>
      <c r="H30" s="4">
        <v>0</v>
      </c>
    </row>
    <row r="31" spans="1:8" ht="57.75" customHeight="1">
      <c r="A31" s="102" t="s">
        <v>493</v>
      </c>
      <c r="B31" s="102" t="s">
        <v>494</v>
      </c>
      <c r="C31" s="354" t="s">
        <v>495</v>
      </c>
      <c r="D31" s="102" t="s">
        <v>701</v>
      </c>
      <c r="E31" s="102" t="s">
        <v>702</v>
      </c>
      <c r="F31" s="441">
        <v>7</v>
      </c>
      <c r="G31" s="4">
        <v>105</v>
      </c>
      <c r="H31" s="4">
        <v>0</v>
      </c>
    </row>
    <row r="32" spans="1:8" ht="57.75" customHeight="1">
      <c r="A32" s="102" t="s">
        <v>523</v>
      </c>
      <c r="B32" s="102" t="s">
        <v>524</v>
      </c>
      <c r="C32" s="354" t="s">
        <v>525</v>
      </c>
      <c r="D32" s="102" t="s">
        <v>701</v>
      </c>
      <c r="E32" s="102" t="s">
        <v>702</v>
      </c>
      <c r="F32" s="441">
        <v>7</v>
      </c>
      <c r="G32" s="4">
        <v>105</v>
      </c>
      <c r="H32" s="4">
        <v>0</v>
      </c>
    </row>
    <row r="33" spans="1:8" ht="57.75" customHeight="1">
      <c r="A33" s="102" t="s">
        <v>549</v>
      </c>
      <c r="B33" s="102" t="s">
        <v>498</v>
      </c>
      <c r="C33" s="354" t="s">
        <v>550</v>
      </c>
      <c r="D33" s="102" t="s">
        <v>701</v>
      </c>
      <c r="E33" s="102" t="s">
        <v>702</v>
      </c>
      <c r="F33" s="441">
        <v>7</v>
      </c>
      <c r="G33" s="4">
        <v>105</v>
      </c>
      <c r="H33" s="4">
        <v>0</v>
      </c>
    </row>
    <row r="34" spans="1:8" ht="57.75" customHeight="1">
      <c r="A34" s="102" t="s">
        <v>516</v>
      </c>
      <c r="B34" s="102" t="s">
        <v>517</v>
      </c>
      <c r="C34" s="354" t="s">
        <v>518</v>
      </c>
      <c r="D34" s="102" t="s">
        <v>701</v>
      </c>
      <c r="E34" s="102" t="s">
        <v>702</v>
      </c>
      <c r="F34" s="441">
        <v>7</v>
      </c>
      <c r="G34" s="4">
        <v>105</v>
      </c>
      <c r="H34" s="4">
        <v>0</v>
      </c>
    </row>
    <row r="35" spans="1:8" ht="57.75" customHeight="1">
      <c r="A35" s="102" t="s">
        <v>481</v>
      </c>
      <c r="B35" s="102" t="s">
        <v>491</v>
      </c>
      <c r="C35" s="354">
        <v>65002007395</v>
      </c>
      <c r="D35" s="102" t="s">
        <v>701</v>
      </c>
      <c r="E35" s="102" t="s">
        <v>702</v>
      </c>
      <c r="F35" s="441">
        <v>7</v>
      </c>
      <c r="G35" s="4">
        <v>105</v>
      </c>
      <c r="H35" s="4">
        <v>0</v>
      </c>
    </row>
    <row r="36" spans="1:8" ht="57.75" customHeight="1">
      <c r="A36" s="102" t="s">
        <v>616</v>
      </c>
      <c r="B36" s="102" t="s">
        <v>617</v>
      </c>
      <c r="C36" s="354" t="s">
        <v>618</v>
      </c>
      <c r="D36" s="102" t="s">
        <v>701</v>
      </c>
      <c r="E36" s="102" t="s">
        <v>702</v>
      </c>
      <c r="F36" s="441">
        <v>7</v>
      </c>
      <c r="G36" s="4">
        <v>105</v>
      </c>
      <c r="H36" s="4">
        <v>0</v>
      </c>
    </row>
    <row r="37" spans="1:8" ht="57.75" customHeight="1">
      <c r="A37" s="102" t="s">
        <v>481</v>
      </c>
      <c r="B37" s="102" t="s">
        <v>520</v>
      </c>
      <c r="C37" s="354" t="s">
        <v>521</v>
      </c>
      <c r="D37" s="102" t="s">
        <v>701</v>
      </c>
      <c r="E37" s="102" t="s">
        <v>702</v>
      </c>
      <c r="F37" s="441">
        <v>7</v>
      </c>
      <c r="G37" s="4">
        <v>105</v>
      </c>
      <c r="H37" s="4">
        <v>0</v>
      </c>
    </row>
    <row r="38" spans="1:8" ht="57.75" customHeight="1">
      <c r="A38" s="102" t="s">
        <v>480</v>
      </c>
      <c r="B38" s="102" t="s">
        <v>509</v>
      </c>
      <c r="C38" s="354" t="s">
        <v>510</v>
      </c>
      <c r="D38" s="102" t="s">
        <v>701</v>
      </c>
      <c r="E38" s="102" t="s">
        <v>702</v>
      </c>
      <c r="F38" s="441">
        <v>7</v>
      </c>
      <c r="G38" s="4">
        <v>105</v>
      </c>
      <c r="H38" s="4">
        <v>0</v>
      </c>
    </row>
    <row r="39" spans="1:8" ht="57.75" customHeight="1">
      <c r="A39" s="102" t="s">
        <v>533</v>
      </c>
      <c r="B39" s="102" t="s">
        <v>534</v>
      </c>
      <c r="C39" s="354" t="s">
        <v>535</v>
      </c>
      <c r="D39" s="102" t="s">
        <v>701</v>
      </c>
      <c r="E39" s="102" t="s">
        <v>702</v>
      </c>
      <c r="F39" s="441">
        <v>7</v>
      </c>
      <c r="G39" s="4">
        <v>105</v>
      </c>
      <c r="H39" s="4">
        <v>0</v>
      </c>
    </row>
    <row r="40" spans="1:8" ht="57.75" customHeight="1">
      <c r="A40" s="102" t="s">
        <v>481</v>
      </c>
      <c r="B40" s="102" t="s">
        <v>631</v>
      </c>
      <c r="C40" s="354" t="s">
        <v>632</v>
      </c>
      <c r="D40" s="102" t="s">
        <v>701</v>
      </c>
      <c r="E40" s="102" t="s">
        <v>702</v>
      </c>
      <c r="F40" s="441">
        <v>7</v>
      </c>
      <c r="G40" s="4">
        <v>105</v>
      </c>
      <c r="H40" s="4">
        <v>0</v>
      </c>
    </row>
    <row r="41" spans="1:8" ht="57.75" customHeight="1">
      <c r="A41" s="102" t="s">
        <v>669</v>
      </c>
      <c r="B41" s="102" t="s">
        <v>700</v>
      </c>
      <c r="C41" s="354" t="s">
        <v>707</v>
      </c>
      <c r="D41" s="102" t="s">
        <v>701</v>
      </c>
      <c r="E41" s="102" t="s">
        <v>702</v>
      </c>
      <c r="F41" s="441">
        <v>7</v>
      </c>
      <c r="G41" s="4">
        <v>105</v>
      </c>
      <c r="H41" s="4">
        <v>0</v>
      </c>
    </row>
    <row r="42" spans="1:8" ht="57.75" customHeight="1">
      <c r="A42" s="102" t="s">
        <v>512</v>
      </c>
      <c r="B42" s="102" t="s">
        <v>513</v>
      </c>
      <c r="C42" s="354" t="s">
        <v>514</v>
      </c>
      <c r="D42" s="102" t="s">
        <v>701</v>
      </c>
      <c r="E42" s="102" t="s">
        <v>702</v>
      </c>
      <c r="F42" s="441">
        <v>7</v>
      </c>
      <c r="G42" s="4">
        <v>105</v>
      </c>
      <c r="H42" s="4">
        <v>0</v>
      </c>
    </row>
    <row r="43" spans="1:8" ht="57.75" customHeight="1">
      <c r="A43" s="91"/>
      <c r="B43" s="91"/>
      <c r="C43" s="454"/>
      <c r="D43" s="91"/>
      <c r="E43" s="91"/>
      <c r="F43" s="102"/>
      <c r="G43" s="4"/>
      <c r="H43" s="4"/>
    </row>
    <row r="44" spans="1:8" ht="57.75" customHeight="1">
      <c r="A44" s="91"/>
      <c r="B44" s="91"/>
      <c r="C44" s="454"/>
      <c r="D44" s="91"/>
      <c r="E44" s="91"/>
      <c r="F44" s="102"/>
      <c r="G44" s="4"/>
      <c r="H44" s="4"/>
    </row>
    <row r="45" spans="1:8" ht="57.75" customHeight="1">
      <c r="A45" s="103"/>
      <c r="B45" s="103"/>
      <c r="C45" s="455"/>
      <c r="D45" s="103"/>
      <c r="E45" s="103"/>
      <c r="F45" s="440" t="s">
        <v>344</v>
      </c>
      <c r="G45" s="90">
        <f>SUM(G9:G44)</f>
        <v>8750</v>
      </c>
      <c r="H45" s="90">
        <f>SUM(H9:H44)</f>
        <v>7220</v>
      </c>
    </row>
    <row r="46" spans="1:8">
      <c r="A46" s="244"/>
      <c r="B46" s="244"/>
      <c r="C46" s="456"/>
      <c r="D46" s="244"/>
      <c r="E46" s="244"/>
      <c r="F46" s="245"/>
      <c r="G46" s="200"/>
      <c r="H46" s="200"/>
    </row>
    <row r="47" spans="1:8">
      <c r="A47" s="245" t="s">
        <v>355</v>
      </c>
      <c r="B47" s="244"/>
      <c r="C47" s="456"/>
      <c r="D47" s="244"/>
      <c r="E47" s="244"/>
      <c r="F47" s="245"/>
      <c r="G47" s="200"/>
      <c r="H47" s="200"/>
    </row>
    <row r="48" spans="1:8">
      <c r="A48" s="245" t="s">
        <v>358</v>
      </c>
      <c r="B48" s="244"/>
      <c r="C48" s="456"/>
      <c r="D48" s="244"/>
      <c r="E48" s="244"/>
      <c r="F48" s="245"/>
      <c r="G48" s="200"/>
      <c r="H48" s="200"/>
    </row>
    <row r="49" spans="1:8">
      <c r="A49" s="245"/>
      <c r="B49" s="200"/>
      <c r="C49" s="457"/>
      <c r="D49" s="200"/>
      <c r="E49" s="200"/>
      <c r="F49" s="200"/>
      <c r="G49" s="200"/>
      <c r="H49" s="200"/>
    </row>
    <row r="50" spans="1:8">
      <c r="A50" s="245"/>
      <c r="B50" s="200"/>
      <c r="C50" s="457"/>
      <c r="D50" s="200"/>
      <c r="E50" s="200"/>
      <c r="F50" s="200"/>
      <c r="G50" s="200"/>
      <c r="H50" s="200"/>
    </row>
    <row r="51" spans="1:8">
      <c r="A51" s="200"/>
      <c r="B51" s="200"/>
      <c r="C51" s="457"/>
      <c r="D51" s="200"/>
      <c r="E51" s="200"/>
      <c r="F51" s="200"/>
      <c r="G51" s="200"/>
      <c r="H51" s="200"/>
    </row>
    <row r="52" spans="1:8">
      <c r="A52" s="206" t="s">
        <v>107</v>
      </c>
      <c r="B52" s="200"/>
      <c r="C52" s="457"/>
      <c r="D52" s="200"/>
      <c r="E52" s="200"/>
      <c r="F52" s="200"/>
      <c r="G52" s="200"/>
      <c r="H52" s="200"/>
    </row>
    <row r="53" spans="1:8">
      <c r="A53" s="200"/>
      <c r="B53" s="200"/>
      <c r="C53" s="457"/>
      <c r="D53" s="200"/>
      <c r="E53" s="200"/>
      <c r="F53" s="200"/>
      <c r="G53" s="200"/>
      <c r="H53" s="200"/>
    </row>
    <row r="54" spans="1:8">
      <c r="A54" s="200"/>
      <c r="B54" s="200"/>
      <c r="C54" s="457"/>
      <c r="D54" s="200"/>
      <c r="E54" s="200"/>
      <c r="F54" s="200"/>
      <c r="G54" s="200"/>
      <c r="H54" s="207"/>
    </row>
    <row r="55" spans="1:8">
      <c r="A55" s="206"/>
      <c r="B55" s="206" t="s">
        <v>274</v>
      </c>
      <c r="C55" s="456"/>
      <c r="D55" s="206"/>
      <c r="E55" s="206"/>
      <c r="F55" s="200"/>
      <c r="G55" s="200"/>
      <c r="H55" s="207"/>
    </row>
    <row r="56" spans="1:8">
      <c r="A56" s="200"/>
      <c r="B56" s="200" t="s">
        <v>273</v>
      </c>
      <c r="C56" s="457"/>
      <c r="D56" s="200"/>
      <c r="E56" s="200"/>
      <c r="F56" s="200"/>
      <c r="G56" s="200"/>
      <c r="H56" s="207"/>
    </row>
    <row r="57" spans="1:8">
      <c r="A57" s="449"/>
      <c r="B57" s="449" t="s">
        <v>140</v>
      </c>
      <c r="C57" s="458"/>
      <c r="D57" s="449"/>
      <c r="E57" s="449"/>
      <c r="F57" s="450"/>
      <c r="G57" s="450"/>
      <c r="H57" s="450"/>
    </row>
  </sheetData>
  <mergeCells count="2">
    <mergeCell ref="G1:H1"/>
    <mergeCell ref="G2:H2"/>
  </mergeCells>
  <printOptions gridLines="1"/>
  <pageMargins left="0.23622047244094491" right="0.23622047244094491" top="0.19685039370078741" bottom="0.39370078740157483" header="0.11811023622047245" footer="0.11811023622047245"/>
  <pageSetup scale="7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Normal="100" zoomScaleSheetLayoutView="70" workbookViewId="0">
      <selection activeCell="G2" sqref="G2:I2"/>
    </sheetView>
  </sheetViews>
  <sheetFormatPr defaultRowHeight="12.75"/>
  <cols>
    <col min="1" max="1" width="5.42578125" style="201" customWidth="1"/>
    <col min="2" max="2" width="13.140625" style="201" customWidth="1"/>
    <col min="3" max="3" width="15.140625" style="201" customWidth="1"/>
    <col min="4" max="4" width="18" style="201" customWidth="1"/>
    <col min="5" max="5" width="20.5703125" style="201" customWidth="1"/>
    <col min="6" max="6" width="21.28515625" style="201" customWidth="1"/>
    <col min="7" max="7" width="15.140625" style="201" customWidth="1"/>
    <col min="8" max="8" width="15.5703125" style="201" customWidth="1"/>
    <col min="9" max="9" width="13.42578125" style="201" customWidth="1"/>
    <col min="10" max="10" width="0" style="201" hidden="1" customWidth="1"/>
    <col min="11" max="16384" width="9.140625" style="201"/>
  </cols>
  <sheetData>
    <row r="1" spans="1:10" ht="15">
      <c r="A1" s="78" t="s">
        <v>477</v>
      </c>
      <c r="B1" s="78"/>
      <c r="C1" s="81"/>
      <c r="D1" s="81"/>
      <c r="E1" s="81"/>
      <c r="F1" s="81"/>
      <c r="G1" s="477" t="s">
        <v>110</v>
      </c>
      <c r="H1" s="477"/>
    </row>
    <row r="2" spans="1:10" ht="15" customHeight="1">
      <c r="A2" s="80" t="s">
        <v>141</v>
      </c>
      <c r="B2" s="78"/>
      <c r="C2" s="81"/>
      <c r="D2" s="81"/>
      <c r="E2" s="81"/>
      <c r="F2" s="81"/>
      <c r="G2" s="475" t="s">
        <v>650</v>
      </c>
      <c r="H2" s="476"/>
      <c r="I2" s="476"/>
    </row>
    <row r="3" spans="1:10" ht="15">
      <c r="A3" s="80"/>
      <c r="B3" s="80"/>
      <c r="C3" s="80"/>
      <c r="D3" s="80"/>
      <c r="E3" s="80"/>
      <c r="F3" s="80"/>
      <c r="G3" s="235"/>
      <c r="H3" s="235"/>
    </row>
    <row r="4" spans="1:10" ht="15">
      <c r="A4" s="81" t="str">
        <f>'ფორმა N2'!A4</f>
        <v>ანგარიშვალდებული პირის დასახელება:</v>
      </c>
      <c r="B4" s="81"/>
      <c r="C4" s="81"/>
      <c r="D4" s="81"/>
      <c r="E4" s="81"/>
      <c r="F4" s="81"/>
      <c r="G4" s="80"/>
      <c r="H4" s="80"/>
    </row>
    <row r="5" spans="1:10" ht="15">
      <c r="A5" s="84"/>
      <c r="B5" s="26" t="s">
        <v>485</v>
      </c>
      <c r="C5" s="26"/>
      <c r="D5" s="26"/>
      <c r="E5" s="115"/>
      <c r="F5" s="84"/>
      <c r="G5" s="85"/>
      <c r="H5" s="85"/>
    </row>
    <row r="6" spans="1:10" ht="15">
      <c r="A6" s="81"/>
      <c r="B6" s="81"/>
      <c r="C6" s="81"/>
      <c r="D6" s="81"/>
      <c r="E6" s="81"/>
      <c r="F6" s="81"/>
      <c r="G6" s="80"/>
      <c r="H6" s="80"/>
    </row>
    <row r="7" spans="1:10" ht="15">
      <c r="A7" s="234"/>
      <c r="B7" s="234"/>
      <c r="C7" s="234"/>
      <c r="D7" s="237"/>
      <c r="E7" s="234"/>
      <c r="F7" s="234"/>
      <c r="G7" s="82"/>
      <c r="H7" s="82"/>
    </row>
    <row r="8" spans="1:10" ht="30">
      <c r="A8" s="94" t="s">
        <v>64</v>
      </c>
      <c r="B8" s="94" t="s">
        <v>345</v>
      </c>
      <c r="C8" s="94" t="s">
        <v>346</v>
      </c>
      <c r="D8" s="94" t="s">
        <v>230</v>
      </c>
      <c r="E8" s="94" t="s">
        <v>354</v>
      </c>
      <c r="F8" s="94" t="s">
        <v>347</v>
      </c>
      <c r="G8" s="83" t="s">
        <v>10</v>
      </c>
      <c r="H8" s="83" t="s">
        <v>9</v>
      </c>
      <c r="J8" s="246" t="s">
        <v>353</v>
      </c>
    </row>
    <row r="9" spans="1:10" ht="15">
      <c r="A9" s="102"/>
      <c r="B9" s="102"/>
      <c r="C9" s="102"/>
      <c r="D9" s="102"/>
      <c r="E9" s="102"/>
      <c r="F9" s="102"/>
      <c r="G9" s="4"/>
      <c r="H9" s="4"/>
      <c r="J9" s="246" t="s">
        <v>0</v>
      </c>
    </row>
    <row r="10" spans="1:10" ht="15">
      <c r="A10" s="102"/>
      <c r="B10" s="102"/>
      <c r="C10" s="102"/>
      <c r="D10" s="102"/>
      <c r="E10" s="102"/>
      <c r="F10" s="102"/>
      <c r="G10" s="4"/>
      <c r="H10" s="4"/>
    </row>
    <row r="11" spans="1:10" ht="15">
      <c r="A11" s="91"/>
      <c r="B11" s="91"/>
      <c r="C11" s="91"/>
      <c r="D11" s="91"/>
      <c r="E11" s="91"/>
      <c r="F11" s="91"/>
      <c r="G11" s="4"/>
      <c r="H11" s="4"/>
    </row>
    <row r="12" spans="1:10" ht="15">
      <c r="A12" s="91"/>
      <c r="B12" s="91"/>
      <c r="C12" s="91"/>
      <c r="D12" s="91"/>
      <c r="E12" s="91"/>
      <c r="F12" s="91"/>
      <c r="G12" s="4"/>
      <c r="H12" s="4"/>
    </row>
    <row r="13" spans="1:10" ht="15">
      <c r="A13" s="91"/>
      <c r="B13" s="91"/>
      <c r="C13" s="91"/>
      <c r="D13" s="91"/>
      <c r="E13" s="91"/>
      <c r="F13" s="91"/>
      <c r="G13" s="4"/>
      <c r="H13" s="4"/>
    </row>
    <row r="14" spans="1:10" ht="15">
      <c r="A14" s="91"/>
      <c r="B14" s="91"/>
      <c r="C14" s="91"/>
      <c r="D14" s="91"/>
      <c r="E14" s="91"/>
      <c r="F14" s="91"/>
      <c r="G14" s="4"/>
      <c r="H14" s="4"/>
    </row>
    <row r="15" spans="1:10" ht="15">
      <c r="A15" s="91"/>
      <c r="B15" s="91"/>
      <c r="C15" s="91"/>
      <c r="D15" s="91"/>
      <c r="E15" s="91"/>
      <c r="F15" s="91"/>
      <c r="G15" s="4"/>
      <c r="H15" s="4"/>
    </row>
    <row r="16" spans="1:10" ht="15">
      <c r="A16" s="91"/>
      <c r="B16" s="91"/>
      <c r="C16" s="91"/>
      <c r="D16" s="91"/>
      <c r="E16" s="91"/>
      <c r="F16" s="91"/>
      <c r="G16" s="4"/>
      <c r="H16" s="4"/>
    </row>
    <row r="17" spans="1:8" ht="15">
      <c r="A17" s="91"/>
      <c r="B17" s="91"/>
      <c r="C17" s="91"/>
      <c r="D17" s="91"/>
      <c r="E17" s="91"/>
      <c r="F17" s="91"/>
      <c r="G17" s="4"/>
      <c r="H17" s="4"/>
    </row>
    <row r="18" spans="1:8" ht="15">
      <c r="A18" s="91"/>
      <c r="B18" s="91"/>
      <c r="C18" s="91"/>
      <c r="D18" s="91"/>
      <c r="E18" s="91"/>
      <c r="F18" s="91"/>
      <c r="G18" s="4"/>
      <c r="H18" s="4"/>
    </row>
    <row r="19" spans="1:8" ht="15">
      <c r="A19" s="91"/>
      <c r="B19" s="91"/>
      <c r="C19" s="91"/>
      <c r="D19" s="91"/>
      <c r="E19" s="91"/>
      <c r="F19" s="91"/>
      <c r="G19" s="4"/>
      <c r="H19" s="4"/>
    </row>
    <row r="20" spans="1:8" ht="15">
      <c r="A20" s="91"/>
      <c r="B20" s="91"/>
      <c r="C20" s="91"/>
      <c r="D20" s="91"/>
      <c r="E20" s="91"/>
      <c r="F20" s="91"/>
      <c r="G20" s="4"/>
      <c r="H20" s="4"/>
    </row>
    <row r="21" spans="1:8" ht="15">
      <c r="A21" s="91"/>
      <c r="B21" s="91"/>
      <c r="C21" s="91"/>
      <c r="D21" s="91"/>
      <c r="E21" s="91"/>
      <c r="F21" s="91"/>
      <c r="G21" s="4"/>
      <c r="H21" s="4"/>
    </row>
    <row r="22" spans="1:8" ht="15">
      <c r="A22" s="91"/>
      <c r="B22" s="91"/>
      <c r="C22" s="91"/>
      <c r="D22" s="91"/>
      <c r="E22" s="91"/>
      <c r="F22" s="91"/>
      <c r="G22" s="4"/>
      <c r="H22" s="4"/>
    </row>
    <row r="23" spans="1:8" ht="15">
      <c r="A23" s="91"/>
      <c r="B23" s="91"/>
      <c r="C23" s="91"/>
      <c r="D23" s="91"/>
      <c r="E23" s="91"/>
      <c r="F23" s="91"/>
      <c r="G23" s="4"/>
      <c r="H23" s="4"/>
    </row>
    <row r="24" spans="1:8" ht="15">
      <c r="A24" s="91"/>
      <c r="B24" s="91"/>
      <c r="C24" s="91"/>
      <c r="D24" s="91"/>
      <c r="E24" s="91"/>
      <c r="F24" s="91"/>
      <c r="G24" s="4"/>
      <c r="H24" s="4"/>
    </row>
    <row r="25" spans="1:8" ht="15">
      <c r="A25" s="91"/>
      <c r="B25" s="91"/>
      <c r="C25" s="91"/>
      <c r="D25" s="91"/>
      <c r="E25" s="91"/>
      <c r="F25" s="91"/>
      <c r="G25" s="4"/>
      <c r="H25" s="4"/>
    </row>
    <row r="26" spans="1:8" ht="15">
      <c r="A26" s="91"/>
      <c r="B26" s="91"/>
      <c r="C26" s="91"/>
      <c r="D26" s="91"/>
      <c r="E26" s="91"/>
      <c r="F26" s="91"/>
      <c r="G26" s="4"/>
      <c r="H26" s="4"/>
    </row>
    <row r="27" spans="1:8" ht="15">
      <c r="A27" s="91"/>
      <c r="B27" s="91"/>
      <c r="C27" s="91"/>
      <c r="D27" s="91"/>
      <c r="E27" s="91"/>
      <c r="F27" s="91"/>
      <c r="G27" s="4"/>
      <c r="H27" s="4"/>
    </row>
    <row r="28" spans="1:8" ht="15">
      <c r="A28" s="91"/>
      <c r="B28" s="91"/>
      <c r="C28" s="91"/>
      <c r="D28" s="91"/>
      <c r="E28" s="91"/>
      <c r="F28" s="91"/>
      <c r="G28" s="4"/>
      <c r="H28" s="4"/>
    </row>
    <row r="29" spans="1:8" ht="15">
      <c r="A29" s="91"/>
      <c r="B29" s="91"/>
      <c r="C29" s="91"/>
      <c r="D29" s="91"/>
      <c r="E29" s="91"/>
      <c r="F29" s="91"/>
      <c r="G29" s="4"/>
      <c r="H29" s="4"/>
    </row>
    <row r="30" spans="1:8" ht="15">
      <c r="A30" s="91"/>
      <c r="B30" s="91"/>
      <c r="C30" s="91"/>
      <c r="D30" s="91"/>
      <c r="E30" s="91"/>
      <c r="F30" s="91"/>
      <c r="G30" s="4"/>
      <c r="H30" s="4"/>
    </row>
    <row r="31" spans="1:8" ht="15">
      <c r="A31" s="91"/>
      <c r="B31" s="91"/>
      <c r="C31" s="91"/>
      <c r="D31" s="91"/>
      <c r="E31" s="91"/>
      <c r="F31" s="91"/>
      <c r="G31" s="4"/>
      <c r="H31" s="4"/>
    </row>
    <row r="32" spans="1:8" ht="15">
      <c r="A32" s="91"/>
      <c r="B32" s="91"/>
      <c r="C32" s="91"/>
      <c r="D32" s="91"/>
      <c r="E32" s="91"/>
      <c r="F32" s="91"/>
      <c r="G32" s="4"/>
      <c r="H32" s="4"/>
    </row>
    <row r="33" spans="1:9" ht="15">
      <c r="A33" s="91"/>
      <c r="B33" s="91"/>
      <c r="C33" s="91"/>
      <c r="D33" s="91"/>
      <c r="E33" s="91"/>
      <c r="F33" s="91"/>
      <c r="G33" s="4"/>
      <c r="H33" s="4"/>
    </row>
    <row r="34" spans="1:9" ht="15">
      <c r="A34" s="91"/>
      <c r="B34" s="103"/>
      <c r="C34" s="103"/>
      <c r="D34" s="103"/>
      <c r="E34" s="103"/>
      <c r="F34" s="103" t="s">
        <v>352</v>
      </c>
      <c r="G34" s="90">
        <f>SUM(G9:G33)</f>
        <v>0</v>
      </c>
      <c r="H34" s="90">
        <f>SUM(H9:H33)</f>
        <v>0</v>
      </c>
    </row>
    <row r="35" spans="1:9" ht="15">
      <c r="A35" s="244"/>
      <c r="B35" s="244"/>
      <c r="C35" s="244"/>
      <c r="D35" s="244"/>
      <c r="E35" s="244"/>
      <c r="F35" s="244"/>
      <c r="G35" s="244"/>
      <c r="H35" s="200"/>
      <c r="I35" s="200"/>
    </row>
    <row r="36" spans="1:9" ht="15">
      <c r="A36" s="245" t="s">
        <v>406</v>
      </c>
      <c r="B36" s="245"/>
      <c r="C36" s="244"/>
      <c r="D36" s="244"/>
      <c r="E36" s="244"/>
      <c r="F36" s="244"/>
      <c r="G36" s="244"/>
      <c r="H36" s="200"/>
      <c r="I36" s="200"/>
    </row>
    <row r="37" spans="1:9" ht="15">
      <c r="A37" s="245" t="s">
        <v>351</v>
      </c>
      <c r="B37" s="245"/>
      <c r="C37" s="244"/>
      <c r="D37" s="244"/>
      <c r="E37" s="244"/>
      <c r="F37" s="244"/>
      <c r="G37" s="244"/>
      <c r="H37" s="200"/>
      <c r="I37" s="200"/>
    </row>
    <row r="38" spans="1:9" ht="15">
      <c r="A38" s="245"/>
      <c r="B38" s="245"/>
      <c r="C38" s="200"/>
      <c r="D38" s="200"/>
      <c r="E38" s="200"/>
      <c r="F38" s="200"/>
      <c r="G38" s="200"/>
      <c r="H38" s="200"/>
      <c r="I38" s="200"/>
    </row>
    <row r="39" spans="1:9" ht="15">
      <c r="A39" s="245"/>
      <c r="B39" s="245"/>
      <c r="C39" s="200"/>
      <c r="D39" s="200"/>
      <c r="E39" s="200"/>
      <c r="F39" s="200"/>
      <c r="G39" s="200"/>
      <c r="H39" s="200"/>
      <c r="I39" s="200"/>
    </row>
    <row r="40" spans="1:9">
      <c r="A40" s="241"/>
      <c r="B40" s="241"/>
      <c r="C40" s="241"/>
      <c r="D40" s="241"/>
      <c r="E40" s="241"/>
      <c r="F40" s="241"/>
      <c r="G40" s="241"/>
      <c r="H40" s="241"/>
      <c r="I40" s="241"/>
    </row>
    <row r="41" spans="1:9" ht="15">
      <c r="A41" s="206" t="s">
        <v>107</v>
      </c>
      <c r="B41" s="206"/>
      <c r="C41" s="200"/>
      <c r="D41" s="200"/>
      <c r="E41" s="200"/>
      <c r="F41" s="200"/>
      <c r="G41" s="200"/>
      <c r="H41" s="200"/>
      <c r="I41" s="200"/>
    </row>
    <row r="42" spans="1:9" ht="15">
      <c r="A42" s="200"/>
      <c r="B42" s="200"/>
      <c r="C42" s="200"/>
      <c r="D42" s="200"/>
      <c r="E42" s="200"/>
      <c r="F42" s="200"/>
      <c r="G42" s="200"/>
      <c r="H42" s="200"/>
      <c r="I42" s="200"/>
    </row>
    <row r="43" spans="1:9" ht="15">
      <c r="A43" s="200"/>
      <c r="B43" s="200"/>
      <c r="C43" s="200"/>
      <c r="D43" s="200"/>
      <c r="E43" s="200"/>
      <c r="F43" s="200"/>
      <c r="G43" s="200"/>
      <c r="H43" s="200"/>
      <c r="I43" s="207"/>
    </row>
    <row r="44" spans="1:9" ht="15">
      <c r="A44" s="206"/>
      <c r="B44" s="206"/>
      <c r="C44" s="206" t="s">
        <v>439</v>
      </c>
      <c r="D44" s="206"/>
      <c r="E44" s="244"/>
      <c r="F44" s="206"/>
      <c r="G44" s="206"/>
      <c r="H44" s="200"/>
      <c r="I44" s="207"/>
    </row>
    <row r="45" spans="1:9" ht="15">
      <c r="A45" s="200"/>
      <c r="B45" s="200"/>
      <c r="C45" s="200" t="s">
        <v>273</v>
      </c>
      <c r="D45" s="200"/>
      <c r="E45" s="200"/>
      <c r="F45" s="200"/>
      <c r="G45" s="200"/>
      <c r="H45" s="200"/>
      <c r="I45" s="207"/>
    </row>
    <row r="46" spans="1:9">
      <c r="A46" s="208"/>
      <c r="B46" s="208"/>
      <c r="C46" s="208" t="s">
        <v>140</v>
      </c>
      <c r="D46" s="208"/>
      <c r="E46" s="208"/>
      <c r="F46" s="208"/>
      <c r="G46" s="208"/>
    </row>
  </sheetData>
  <mergeCells count="2">
    <mergeCell ref="G1:H1"/>
    <mergeCell ref="G2:I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zoomScale="70" zoomScaleNormal="100" zoomScaleSheetLayoutView="70" workbookViewId="0">
      <selection activeCell="C2" sqref="C2:E2"/>
    </sheetView>
  </sheetViews>
  <sheetFormatPr defaultRowHeight="15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8" t="s">
        <v>307</v>
      </c>
      <c r="B1" s="130"/>
      <c r="C1" s="477" t="s">
        <v>110</v>
      </c>
      <c r="D1" s="477"/>
      <c r="E1" s="168"/>
    </row>
    <row r="2" spans="1:12" ht="15" customHeight="1">
      <c r="A2" s="80" t="s">
        <v>141</v>
      </c>
      <c r="B2" s="130"/>
      <c r="C2" s="475" t="s">
        <v>650</v>
      </c>
      <c r="D2" s="476"/>
      <c r="E2" s="476"/>
    </row>
    <row r="3" spans="1:12">
      <c r="A3" s="80"/>
      <c r="B3" s="130"/>
      <c r="C3" s="79"/>
      <c r="D3" s="79"/>
      <c r="E3" s="168"/>
    </row>
    <row r="4" spans="1:12" s="2" customFormat="1">
      <c r="A4" s="81" t="str">
        <f>'ფორმა N2'!A4</f>
        <v>ანგარიშვალდებული პირის დასახელება:</v>
      </c>
      <c r="B4" s="81"/>
      <c r="C4" s="80"/>
      <c r="D4" s="80"/>
      <c r="E4" s="124"/>
      <c r="L4" s="21"/>
    </row>
    <row r="5" spans="1:12" s="2" customFormat="1">
      <c r="A5" s="26" t="s">
        <v>485</v>
      </c>
      <c r="B5" s="26"/>
      <c r="C5" s="26"/>
      <c r="D5" s="115"/>
      <c r="E5" s="124"/>
    </row>
    <row r="6" spans="1:12" s="2" customFormat="1">
      <c r="A6" s="81"/>
      <c r="B6" s="81"/>
      <c r="C6" s="80"/>
      <c r="D6" s="80"/>
      <c r="E6" s="124"/>
    </row>
    <row r="7" spans="1:12" s="6" customFormat="1">
      <c r="A7" s="104"/>
      <c r="B7" s="104"/>
      <c r="C7" s="82"/>
      <c r="D7" s="82"/>
      <c r="E7" s="169"/>
    </row>
    <row r="8" spans="1:12" s="6" customFormat="1" ht="30">
      <c r="A8" s="120" t="s">
        <v>64</v>
      </c>
      <c r="B8" s="83" t="s">
        <v>11</v>
      </c>
      <c r="C8" s="83" t="s">
        <v>10</v>
      </c>
      <c r="D8" s="83" t="s">
        <v>9</v>
      </c>
      <c r="E8" s="169"/>
    </row>
    <row r="9" spans="1:12" s="9" customFormat="1" ht="18">
      <c r="A9" s="13">
        <v>1</v>
      </c>
      <c r="B9" s="13" t="s">
        <v>57</v>
      </c>
      <c r="C9" s="86">
        <f>SUM(C10,C13,C52,C55,C56,C57,C74,C75)</f>
        <v>0</v>
      </c>
      <c r="D9" s="86">
        <f>SUM(D10,D13,D52,D55,D56,D57,D63,D70,D71,D75)</f>
        <v>0</v>
      </c>
      <c r="E9" s="170"/>
    </row>
    <row r="10" spans="1:12" s="9" customFormat="1" ht="18">
      <c r="A10" s="14">
        <v>1.1000000000000001</v>
      </c>
      <c r="B10" s="14" t="s">
        <v>58</v>
      </c>
      <c r="C10" s="88">
        <f>SUM(C11:C12)</f>
        <v>0</v>
      </c>
      <c r="D10" s="88">
        <f>SUM(D11:D12)</f>
        <v>0</v>
      </c>
      <c r="E10" s="170"/>
    </row>
    <row r="11" spans="1:12" s="9" customFormat="1" ht="16.5" customHeight="1">
      <c r="A11" s="16" t="s">
        <v>30</v>
      </c>
      <c r="B11" s="16" t="s">
        <v>59</v>
      </c>
      <c r="C11" s="33"/>
      <c r="D11" s="34"/>
      <c r="E11" s="170"/>
    </row>
    <row r="12" spans="1:12" ht="16.5" customHeight="1">
      <c r="A12" s="16" t="s">
        <v>31</v>
      </c>
      <c r="B12" s="16" t="s">
        <v>0</v>
      </c>
      <c r="C12" s="33"/>
      <c r="D12" s="34"/>
      <c r="E12" s="168"/>
    </row>
    <row r="13" spans="1:12">
      <c r="A13" s="14">
        <v>1.2</v>
      </c>
      <c r="B13" s="14" t="s">
        <v>60</v>
      </c>
      <c r="C13" s="88">
        <f>SUM(C14,C17,C29:C32,C35,C36,C42,C43,C44,C45,C46,C50,C51)</f>
        <v>0</v>
      </c>
      <c r="D13" s="88">
        <f>SUM(D14,D17,D29:D32,D35,D36,D42,D43,D44,D45,D46,D50,D51)</f>
        <v>0</v>
      </c>
      <c r="E13" s="168"/>
    </row>
    <row r="14" spans="1:12">
      <c r="A14" s="16" t="s">
        <v>32</v>
      </c>
      <c r="B14" s="16" t="s">
        <v>1</v>
      </c>
      <c r="C14" s="87">
        <f>SUM(C15:C16)</f>
        <v>0</v>
      </c>
      <c r="D14" s="87">
        <f>SUM(D15:D16)</f>
        <v>0</v>
      </c>
      <c r="E14" s="168"/>
    </row>
    <row r="15" spans="1:12" ht="17.25" customHeight="1">
      <c r="A15" s="17" t="s">
        <v>98</v>
      </c>
      <c r="B15" s="17" t="s">
        <v>61</v>
      </c>
      <c r="C15" s="35"/>
      <c r="D15" s="36"/>
      <c r="E15" s="168"/>
    </row>
    <row r="16" spans="1:12" ht="17.25" customHeight="1">
      <c r="A16" s="17" t="s">
        <v>99</v>
      </c>
      <c r="B16" s="17" t="s">
        <v>62</v>
      </c>
      <c r="C16" s="35"/>
      <c r="D16" s="36"/>
      <c r="E16" s="168"/>
    </row>
    <row r="17" spans="1:5">
      <c r="A17" s="16" t="s">
        <v>33</v>
      </c>
      <c r="B17" s="16" t="s">
        <v>2</v>
      </c>
      <c r="C17" s="87">
        <f>SUM(C18:C23,C28)</f>
        <v>0</v>
      </c>
      <c r="D17" s="87">
        <f>SUM(D18:D23,D28)</f>
        <v>0</v>
      </c>
      <c r="E17" s="168"/>
    </row>
    <row r="18" spans="1:5" ht="30">
      <c r="A18" s="17" t="s">
        <v>12</v>
      </c>
      <c r="B18" s="17" t="s">
        <v>253</v>
      </c>
      <c r="C18" s="37"/>
      <c r="D18" s="38"/>
      <c r="E18" s="168"/>
    </row>
    <row r="19" spans="1:5">
      <c r="A19" s="17" t="s">
        <v>13</v>
      </c>
      <c r="B19" s="17" t="s">
        <v>14</v>
      </c>
      <c r="C19" s="37"/>
      <c r="D19" s="39"/>
      <c r="E19" s="168"/>
    </row>
    <row r="20" spans="1:5" ht="30">
      <c r="A20" s="17" t="s">
        <v>286</v>
      </c>
      <c r="B20" s="17" t="s">
        <v>22</v>
      </c>
      <c r="C20" s="37"/>
      <c r="D20" s="40"/>
      <c r="E20" s="168"/>
    </row>
    <row r="21" spans="1:5">
      <c r="A21" s="17" t="s">
        <v>287</v>
      </c>
      <c r="B21" s="17" t="s">
        <v>15</v>
      </c>
      <c r="C21" s="37"/>
      <c r="D21" s="40"/>
      <c r="E21" s="168"/>
    </row>
    <row r="22" spans="1:5">
      <c r="A22" s="17" t="s">
        <v>288</v>
      </c>
      <c r="B22" s="17" t="s">
        <v>16</v>
      </c>
      <c r="C22" s="37"/>
      <c r="D22" s="40"/>
      <c r="E22" s="168"/>
    </row>
    <row r="23" spans="1:5">
      <c r="A23" s="17" t="s">
        <v>289</v>
      </c>
      <c r="B23" s="17" t="s">
        <v>17</v>
      </c>
      <c r="C23" s="133">
        <f>SUM(C24:C27)</f>
        <v>0</v>
      </c>
      <c r="D23" s="133">
        <f>SUM(D24:D27)</f>
        <v>0</v>
      </c>
      <c r="E23" s="168"/>
    </row>
    <row r="24" spans="1:5" ht="16.5" customHeight="1">
      <c r="A24" s="18" t="s">
        <v>290</v>
      </c>
      <c r="B24" s="18" t="s">
        <v>18</v>
      </c>
      <c r="C24" s="37"/>
      <c r="D24" s="40"/>
      <c r="E24" s="168"/>
    </row>
    <row r="25" spans="1:5" ht="16.5" customHeight="1">
      <c r="A25" s="18" t="s">
        <v>291</v>
      </c>
      <c r="B25" s="18" t="s">
        <v>19</v>
      </c>
      <c r="C25" s="37"/>
      <c r="D25" s="40"/>
      <c r="E25" s="168"/>
    </row>
    <row r="26" spans="1:5" ht="16.5" customHeight="1">
      <c r="A26" s="18" t="s">
        <v>292</v>
      </c>
      <c r="B26" s="18" t="s">
        <v>20</v>
      </c>
      <c r="C26" s="37"/>
      <c r="D26" s="40"/>
      <c r="E26" s="168"/>
    </row>
    <row r="27" spans="1:5" ht="16.5" customHeight="1">
      <c r="A27" s="18" t="s">
        <v>293</v>
      </c>
      <c r="B27" s="18" t="s">
        <v>23</v>
      </c>
      <c r="C27" s="37"/>
      <c r="D27" s="41"/>
      <c r="E27" s="168"/>
    </row>
    <row r="28" spans="1:5">
      <c r="A28" s="17" t="s">
        <v>294</v>
      </c>
      <c r="B28" s="17" t="s">
        <v>21</v>
      </c>
      <c r="C28" s="37"/>
      <c r="D28" s="41"/>
      <c r="E28" s="168"/>
    </row>
    <row r="29" spans="1:5">
      <c r="A29" s="16" t="s">
        <v>34</v>
      </c>
      <c r="B29" s="16" t="s">
        <v>3</v>
      </c>
      <c r="C29" s="33"/>
      <c r="D29" s="34"/>
      <c r="E29" s="168"/>
    </row>
    <row r="30" spans="1:5">
      <c r="A30" s="16" t="s">
        <v>35</v>
      </c>
      <c r="B30" s="16" t="s">
        <v>4</v>
      </c>
      <c r="C30" s="33"/>
      <c r="D30" s="34"/>
      <c r="E30" s="168"/>
    </row>
    <row r="31" spans="1:5">
      <c r="A31" s="16" t="s">
        <v>36</v>
      </c>
      <c r="B31" s="16" t="s">
        <v>5</v>
      </c>
      <c r="C31" s="33"/>
      <c r="D31" s="34"/>
      <c r="E31" s="168"/>
    </row>
    <row r="32" spans="1:5" ht="30">
      <c r="A32" s="16" t="s">
        <v>37</v>
      </c>
      <c r="B32" s="16" t="s">
        <v>63</v>
      </c>
      <c r="C32" s="87">
        <f>SUM(C33:C34)</f>
        <v>0</v>
      </c>
      <c r="D32" s="87">
        <f>SUM(D33:D34)</f>
        <v>0</v>
      </c>
      <c r="E32" s="168"/>
    </row>
    <row r="33" spans="1:5">
      <c r="A33" s="17" t="s">
        <v>295</v>
      </c>
      <c r="B33" s="17" t="s">
        <v>56</v>
      </c>
      <c r="C33" s="33"/>
      <c r="D33" s="34"/>
      <c r="E33" s="168"/>
    </row>
    <row r="34" spans="1:5">
      <c r="A34" s="17" t="s">
        <v>296</v>
      </c>
      <c r="B34" s="17" t="s">
        <v>55</v>
      </c>
      <c r="C34" s="33"/>
      <c r="D34" s="34"/>
      <c r="E34" s="168"/>
    </row>
    <row r="35" spans="1:5">
      <c r="A35" s="16" t="s">
        <v>38</v>
      </c>
      <c r="B35" s="16" t="s">
        <v>49</v>
      </c>
      <c r="C35" s="33"/>
      <c r="D35" s="34"/>
      <c r="E35" s="168"/>
    </row>
    <row r="36" spans="1:5">
      <c r="A36" s="16" t="s">
        <v>39</v>
      </c>
      <c r="B36" s="16" t="s">
        <v>363</v>
      </c>
      <c r="C36" s="87">
        <f>SUM(C37:C41)</f>
        <v>0</v>
      </c>
      <c r="D36" s="87">
        <f>SUM(D37:D41)</f>
        <v>0</v>
      </c>
      <c r="E36" s="168"/>
    </row>
    <row r="37" spans="1:5">
      <c r="A37" s="17" t="s">
        <v>360</v>
      </c>
      <c r="B37" s="17" t="s">
        <v>364</v>
      </c>
      <c r="C37" s="33"/>
      <c r="D37" s="33"/>
      <c r="E37" s="168"/>
    </row>
    <row r="38" spans="1:5">
      <c r="A38" s="17" t="s">
        <v>361</v>
      </c>
      <c r="B38" s="17" t="s">
        <v>365</v>
      </c>
      <c r="C38" s="33"/>
      <c r="D38" s="33"/>
      <c r="E38" s="168"/>
    </row>
    <row r="39" spans="1:5">
      <c r="A39" s="17" t="s">
        <v>362</v>
      </c>
      <c r="B39" s="17" t="s">
        <v>368</v>
      </c>
      <c r="C39" s="33"/>
      <c r="D39" s="34"/>
      <c r="E39" s="168"/>
    </row>
    <row r="40" spans="1:5">
      <c r="A40" s="17" t="s">
        <v>367</v>
      </c>
      <c r="B40" s="17" t="s">
        <v>369</v>
      </c>
      <c r="C40" s="33"/>
      <c r="D40" s="34"/>
      <c r="E40" s="168"/>
    </row>
    <row r="41" spans="1:5">
      <c r="A41" s="17" t="s">
        <v>370</v>
      </c>
      <c r="B41" s="17" t="s">
        <v>366</v>
      </c>
      <c r="C41" s="33"/>
      <c r="D41" s="34"/>
      <c r="E41" s="168"/>
    </row>
    <row r="42" spans="1:5" ht="30">
      <c r="A42" s="16" t="s">
        <v>40</v>
      </c>
      <c r="B42" s="16" t="s">
        <v>28</v>
      </c>
      <c r="C42" s="33"/>
      <c r="D42" s="34"/>
      <c r="E42" s="168"/>
    </row>
    <row r="43" spans="1:5">
      <c r="A43" s="16" t="s">
        <v>41</v>
      </c>
      <c r="B43" s="16" t="s">
        <v>24</v>
      </c>
      <c r="C43" s="33"/>
      <c r="D43" s="34"/>
      <c r="E43" s="168"/>
    </row>
    <row r="44" spans="1:5">
      <c r="A44" s="16" t="s">
        <v>42</v>
      </c>
      <c r="B44" s="16" t="s">
        <v>25</v>
      </c>
      <c r="C44" s="33"/>
      <c r="D44" s="34"/>
      <c r="E44" s="168"/>
    </row>
    <row r="45" spans="1:5">
      <c r="A45" s="16" t="s">
        <v>43</v>
      </c>
      <c r="B45" s="16" t="s">
        <v>26</v>
      </c>
      <c r="C45" s="33"/>
      <c r="D45" s="34"/>
      <c r="E45" s="168"/>
    </row>
    <row r="46" spans="1:5">
      <c r="A46" s="16" t="s">
        <v>44</v>
      </c>
      <c r="B46" s="16" t="s">
        <v>301</v>
      </c>
      <c r="C46" s="87">
        <f>SUM(C47:C49)</f>
        <v>0</v>
      </c>
      <c r="D46" s="87">
        <f>SUM(D47:D49)</f>
        <v>0</v>
      </c>
      <c r="E46" s="168"/>
    </row>
    <row r="47" spans="1:5">
      <c r="A47" s="101" t="s">
        <v>376</v>
      </c>
      <c r="B47" s="101" t="s">
        <v>379</v>
      </c>
      <c r="C47" s="33"/>
      <c r="D47" s="34"/>
      <c r="E47" s="168"/>
    </row>
    <row r="48" spans="1:5">
      <c r="A48" s="101" t="s">
        <v>377</v>
      </c>
      <c r="B48" s="101" t="s">
        <v>378</v>
      </c>
      <c r="C48" s="33"/>
      <c r="D48" s="34"/>
      <c r="E48" s="168"/>
    </row>
    <row r="49" spans="1:5">
      <c r="A49" s="101" t="s">
        <v>380</v>
      </c>
      <c r="B49" s="101" t="s">
        <v>381</v>
      </c>
      <c r="C49" s="33"/>
      <c r="D49" s="34"/>
      <c r="E49" s="168"/>
    </row>
    <row r="50" spans="1:5" ht="26.25" customHeight="1">
      <c r="A50" s="16" t="s">
        <v>45</v>
      </c>
      <c r="B50" s="16" t="s">
        <v>29</v>
      </c>
      <c r="C50" s="33"/>
      <c r="D50" s="34"/>
      <c r="E50" s="168"/>
    </row>
    <row r="51" spans="1:5">
      <c r="A51" s="16" t="s">
        <v>46</v>
      </c>
      <c r="B51" s="16" t="s">
        <v>6</v>
      </c>
      <c r="C51" s="33"/>
      <c r="D51" s="34"/>
      <c r="E51" s="168"/>
    </row>
    <row r="52" spans="1:5" ht="30">
      <c r="A52" s="14">
        <v>1.3</v>
      </c>
      <c r="B52" s="91" t="s">
        <v>420</v>
      </c>
      <c r="C52" s="88">
        <f>SUM(C53:C54)</f>
        <v>0</v>
      </c>
      <c r="D52" s="88">
        <f>SUM(D53:D54)</f>
        <v>0</v>
      </c>
      <c r="E52" s="168"/>
    </row>
    <row r="53" spans="1:5" ht="30">
      <c r="A53" s="16" t="s">
        <v>50</v>
      </c>
      <c r="B53" s="16" t="s">
        <v>48</v>
      </c>
      <c r="C53" s="33"/>
      <c r="D53" s="34"/>
      <c r="E53" s="168"/>
    </row>
    <row r="54" spans="1:5">
      <c r="A54" s="16" t="s">
        <v>51</v>
      </c>
      <c r="B54" s="16" t="s">
        <v>47</v>
      </c>
      <c r="C54" s="33"/>
      <c r="D54" s="34"/>
      <c r="E54" s="168"/>
    </row>
    <row r="55" spans="1:5">
      <c r="A55" s="14">
        <v>1.4</v>
      </c>
      <c r="B55" s="14" t="s">
        <v>422</v>
      </c>
      <c r="C55" s="33"/>
      <c r="D55" s="34"/>
      <c r="E55" s="168"/>
    </row>
    <row r="56" spans="1:5">
      <c r="A56" s="14">
        <v>1.5</v>
      </c>
      <c r="B56" s="14" t="s">
        <v>7</v>
      </c>
      <c r="C56" s="37"/>
      <c r="D56" s="40"/>
      <c r="E56" s="168"/>
    </row>
    <row r="57" spans="1:5">
      <c r="A57" s="14">
        <v>1.6</v>
      </c>
      <c r="B57" s="45" t="s">
        <v>8</v>
      </c>
      <c r="C57" s="88">
        <f>SUM(C58:C62)</f>
        <v>0</v>
      </c>
      <c r="D57" s="88">
        <f>SUM(D58:D62)</f>
        <v>0</v>
      </c>
      <c r="E57" s="168"/>
    </row>
    <row r="58" spans="1:5">
      <c r="A58" s="16" t="s">
        <v>302</v>
      </c>
      <c r="B58" s="46" t="s">
        <v>52</v>
      </c>
      <c r="C58" s="37"/>
      <c r="D58" s="40"/>
      <c r="E58" s="168"/>
    </row>
    <row r="59" spans="1:5" ht="30">
      <c r="A59" s="16" t="s">
        <v>303</v>
      </c>
      <c r="B59" s="46" t="s">
        <v>54</v>
      </c>
      <c r="C59" s="37"/>
      <c r="D59" s="40"/>
      <c r="E59" s="168"/>
    </row>
    <row r="60" spans="1:5">
      <c r="A60" s="16" t="s">
        <v>304</v>
      </c>
      <c r="B60" s="46" t="s">
        <v>53</v>
      </c>
      <c r="C60" s="40"/>
      <c r="D60" s="40"/>
      <c r="E60" s="168"/>
    </row>
    <row r="61" spans="1:5">
      <c r="A61" s="16" t="s">
        <v>305</v>
      </c>
      <c r="B61" s="46" t="s">
        <v>27</v>
      </c>
      <c r="C61" s="37"/>
      <c r="D61" s="40"/>
      <c r="E61" s="168"/>
    </row>
    <row r="62" spans="1:5">
      <c r="A62" s="16" t="s">
        <v>342</v>
      </c>
      <c r="B62" s="232" t="s">
        <v>343</v>
      </c>
      <c r="C62" s="37"/>
      <c r="D62" s="233"/>
      <c r="E62" s="168"/>
    </row>
    <row r="63" spans="1:5">
      <c r="A63" s="13">
        <v>2</v>
      </c>
      <c r="B63" s="47" t="s">
        <v>106</v>
      </c>
      <c r="C63" s="293"/>
      <c r="D63" s="134">
        <f>SUM(D64:D69)</f>
        <v>0</v>
      </c>
      <c r="E63" s="168"/>
    </row>
    <row r="64" spans="1:5">
      <c r="A64" s="15">
        <v>2.1</v>
      </c>
      <c r="B64" s="48" t="s">
        <v>100</v>
      </c>
      <c r="C64" s="293"/>
      <c r="D64" s="42"/>
      <c r="E64" s="168"/>
    </row>
    <row r="65" spans="1:5">
      <c r="A65" s="15">
        <v>2.2000000000000002</v>
      </c>
      <c r="B65" s="48" t="s">
        <v>104</v>
      </c>
      <c r="C65" s="295"/>
      <c r="D65" s="43"/>
      <c r="E65" s="168"/>
    </row>
    <row r="66" spans="1:5">
      <c r="A66" s="15">
        <v>2.2999999999999998</v>
      </c>
      <c r="B66" s="48" t="s">
        <v>103</v>
      </c>
      <c r="C66" s="295"/>
      <c r="D66" s="43"/>
      <c r="E66" s="168"/>
    </row>
    <row r="67" spans="1:5">
      <c r="A67" s="15">
        <v>2.4</v>
      </c>
      <c r="B67" s="48" t="s">
        <v>105</v>
      </c>
      <c r="C67" s="295"/>
      <c r="D67" s="43"/>
      <c r="E67" s="168"/>
    </row>
    <row r="68" spans="1:5">
      <c r="A68" s="15">
        <v>2.5</v>
      </c>
      <c r="B68" s="48" t="s">
        <v>101</v>
      </c>
      <c r="C68" s="295"/>
      <c r="D68" s="43"/>
      <c r="E68" s="168"/>
    </row>
    <row r="69" spans="1:5">
      <c r="A69" s="15">
        <v>2.6</v>
      </c>
      <c r="B69" s="48" t="s">
        <v>102</v>
      </c>
      <c r="C69" s="295"/>
      <c r="D69" s="43"/>
      <c r="E69" s="168"/>
    </row>
    <row r="70" spans="1:5" s="2" customFormat="1">
      <c r="A70" s="13">
        <v>3</v>
      </c>
      <c r="B70" s="291" t="s">
        <v>459</v>
      </c>
      <c r="C70" s="294"/>
      <c r="D70" s="292"/>
      <c r="E70" s="119"/>
    </row>
    <row r="71" spans="1:5" s="2" customFormat="1">
      <c r="A71" s="13">
        <v>4</v>
      </c>
      <c r="B71" s="13" t="s">
        <v>255</v>
      </c>
      <c r="C71" s="294">
        <f>SUM(C72:C73)</f>
        <v>0</v>
      </c>
      <c r="D71" s="89">
        <f>SUM(D72:D73)</f>
        <v>0</v>
      </c>
      <c r="E71" s="119"/>
    </row>
    <row r="72" spans="1:5" s="2" customFormat="1">
      <c r="A72" s="15">
        <v>4.0999999999999996</v>
      </c>
      <c r="B72" s="15" t="s">
        <v>256</v>
      </c>
      <c r="C72" s="8"/>
      <c r="D72" s="8"/>
      <c r="E72" s="119"/>
    </row>
    <row r="73" spans="1:5" s="2" customFormat="1">
      <c r="A73" s="15">
        <v>4.2</v>
      </c>
      <c r="B73" s="15" t="s">
        <v>257</v>
      </c>
      <c r="C73" s="8"/>
      <c r="D73" s="8"/>
      <c r="E73" s="119"/>
    </row>
    <row r="74" spans="1:5" s="2" customFormat="1">
      <c r="A74" s="13">
        <v>5</v>
      </c>
      <c r="B74" s="290" t="s">
        <v>284</v>
      </c>
      <c r="C74" s="8"/>
      <c r="D74" s="89"/>
      <c r="E74" s="119"/>
    </row>
    <row r="75" spans="1:5" s="2" customFormat="1" ht="30">
      <c r="A75" s="13">
        <v>6</v>
      </c>
      <c r="B75" s="290" t="s">
        <v>470</v>
      </c>
      <c r="C75" s="88">
        <f>SUM(C76:C81)</f>
        <v>0</v>
      </c>
      <c r="D75" s="88">
        <f>SUM(D76:D81)</f>
        <v>0</v>
      </c>
      <c r="E75" s="119"/>
    </row>
    <row r="76" spans="1:5" s="2" customFormat="1">
      <c r="A76" s="15">
        <v>6.1</v>
      </c>
      <c r="B76" s="15" t="s">
        <v>68</v>
      </c>
      <c r="C76" s="8"/>
      <c r="D76" s="8"/>
      <c r="E76" s="119"/>
    </row>
    <row r="77" spans="1:5" s="2" customFormat="1">
      <c r="A77" s="15">
        <v>6.2</v>
      </c>
      <c r="B77" s="15" t="s">
        <v>74</v>
      </c>
      <c r="C77" s="8"/>
      <c r="D77" s="8"/>
      <c r="E77" s="119"/>
    </row>
    <row r="78" spans="1:5" s="2" customFormat="1">
      <c r="A78" s="15">
        <v>6.3</v>
      </c>
      <c r="B78" s="15" t="s">
        <v>69</v>
      </c>
      <c r="C78" s="8"/>
      <c r="D78" s="8"/>
      <c r="E78" s="119"/>
    </row>
    <row r="79" spans="1:5" s="2" customFormat="1">
      <c r="A79" s="15">
        <v>6.4</v>
      </c>
      <c r="B79" s="15" t="s">
        <v>471</v>
      </c>
      <c r="C79" s="8"/>
      <c r="D79" s="8"/>
      <c r="E79" s="119"/>
    </row>
    <row r="80" spans="1:5" s="2" customFormat="1">
      <c r="A80" s="15">
        <v>6.5</v>
      </c>
      <c r="B80" s="15" t="s">
        <v>472</v>
      </c>
      <c r="C80" s="8"/>
      <c r="D80" s="8"/>
      <c r="E80" s="119"/>
    </row>
    <row r="81" spans="1:9" s="2" customFormat="1">
      <c r="A81" s="15">
        <v>6.6</v>
      </c>
      <c r="B81" s="15" t="s">
        <v>8</v>
      </c>
      <c r="C81" s="8"/>
      <c r="D81" s="8"/>
      <c r="E81" s="119"/>
    </row>
    <row r="82" spans="1:9" s="22" customFormat="1" ht="12.75"/>
    <row r="83" spans="1:9" s="22" customFormat="1" ht="12.75"/>
    <row r="84" spans="1:9" s="22" customFormat="1" ht="12.75"/>
    <row r="85" spans="1:9" s="2" customFormat="1">
      <c r="A85" s="70" t="s">
        <v>107</v>
      </c>
      <c r="E85" s="5"/>
    </row>
    <row r="86" spans="1:9" s="2" customFormat="1">
      <c r="E86"/>
      <c r="F86"/>
      <c r="G86"/>
      <c r="H86"/>
      <c r="I86"/>
    </row>
    <row r="87" spans="1:9" s="2" customFormat="1">
      <c r="D87" s="12"/>
      <c r="E87"/>
      <c r="F87"/>
      <c r="G87"/>
      <c r="H87"/>
      <c r="I87"/>
    </row>
    <row r="88" spans="1:9" s="2" customFormat="1">
      <c r="A88"/>
      <c r="B88" s="70" t="s">
        <v>274</v>
      </c>
      <c r="D88" s="12"/>
      <c r="E88"/>
      <c r="F88"/>
      <c r="G88"/>
      <c r="H88"/>
      <c r="I88"/>
    </row>
    <row r="89" spans="1:9" s="2" customFormat="1">
      <c r="A89"/>
      <c r="B89" s="2" t="s">
        <v>273</v>
      </c>
      <c r="D89" s="12"/>
      <c r="E89"/>
      <c r="F89"/>
      <c r="G89"/>
      <c r="H89"/>
      <c r="I89"/>
    </row>
    <row r="90" spans="1:9" customFormat="1" ht="12.75">
      <c r="B90" s="66" t="s">
        <v>140</v>
      </c>
    </row>
    <row r="91" spans="1:9" s="2" customFormat="1">
      <c r="A91" s="11"/>
    </row>
    <row r="92" spans="1:9" s="22" customFormat="1" ht="12.75"/>
    <row r="93" spans="1:9" s="22" customFormat="1" ht="12.75"/>
  </sheetData>
  <mergeCells count="2">
    <mergeCell ref="C1:D1"/>
    <mergeCell ref="C2:E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17</vt:i4>
      </vt:variant>
    </vt:vector>
  </HeadingPairs>
  <TitlesOfParts>
    <vt:vector size="41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2013-09-01T16:28:59Z</cp:lastPrinted>
  <dcterms:created xsi:type="dcterms:W3CDTF">2011-12-27T13:20:18Z</dcterms:created>
  <dcterms:modified xsi:type="dcterms:W3CDTF">2016-04-20T06:54:15Z</dcterms:modified>
</cp:coreProperties>
</file>