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 activeTab="1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</externalReferences>
  <definedNames>
    <definedName name="_xlnm._FilterDatabase" localSheetId="5" hidden="1">'ფორმა 4.2'!$B$8:$I$309</definedName>
    <definedName name="_xlnm._FilterDatabase" localSheetId="19" hidden="1">'ფორმა 9.4'!$A$8:$K$87</definedName>
    <definedName name="_xlnm._FilterDatabase" localSheetId="22" hidden="1">'ფორმა N 9.7'!$B$1336:$I$1373</definedName>
    <definedName name="_xlnm._FilterDatabase" localSheetId="0" hidden="1">'ფორმა N1'!$A$9:$I$193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5">'ფორმა 4.2'!$A$1:$J$323</definedName>
    <definedName name="_xlnm.Print_Area" localSheetId="7">'ფორმა 4.4'!$A$1:$H$46</definedName>
    <definedName name="_xlnm.Print_Area" localSheetId="19">'ფორმა 9.4'!$A$1:$K$96</definedName>
    <definedName name="_xlnm.Print_Area" localSheetId="20">'ფორმა 9.5'!$A$1:$L$35</definedName>
    <definedName name="_xlnm.Print_Area" localSheetId="21">'ფორმა 9.6'!$A$1:$I$51</definedName>
    <definedName name="_xlnm.Print_Area" localSheetId="14">'ფორმა N 8.1'!$A$1:$G$166</definedName>
    <definedName name="_xlnm.Print_Area" localSheetId="22">'ფორმა N 9.7'!$A$1:$I$1464</definedName>
    <definedName name="_xlnm.Print_Area" localSheetId="0">'ფორმა N1'!$A$1:$M$214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N5'!$A$1:$D$94</definedName>
    <definedName name="_xlnm.Print_Area" localSheetId="9">'ფორმა N5.1'!$A$1:$E$39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I1455" i="35" l="1"/>
  <c r="G1455" i="35"/>
  <c r="F1455" i="35"/>
  <c r="A4" i="35"/>
  <c r="D64" i="12"/>
  <c r="C64" i="12"/>
  <c r="D45" i="12"/>
  <c r="C45" i="12"/>
  <c r="D44" i="12"/>
  <c r="C44" i="12"/>
  <c r="D34" i="12"/>
  <c r="C34" i="12"/>
  <c r="D11" i="12"/>
  <c r="D10" i="12" s="1"/>
  <c r="C11" i="12"/>
  <c r="C10" i="12" s="1"/>
  <c r="A4" i="12"/>
  <c r="D17" i="5"/>
  <c r="C17" i="5"/>
  <c r="D14" i="5"/>
  <c r="C14" i="5"/>
  <c r="D11" i="5"/>
  <c r="D10" i="5"/>
  <c r="C11" i="5"/>
  <c r="C10" i="5"/>
  <c r="A5" i="5"/>
  <c r="D24" i="26"/>
  <c r="C24" i="26"/>
  <c r="A5" i="26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/>
  <c r="D16" i="40"/>
  <c r="D15" i="40" s="1"/>
  <c r="D11" i="40" s="1"/>
  <c r="C16" i="40"/>
  <c r="C15" i="40"/>
  <c r="D12" i="40"/>
  <c r="C12" i="40"/>
  <c r="C11" i="40"/>
  <c r="A6" i="40"/>
  <c r="D26" i="3"/>
  <c r="C26" i="3"/>
  <c r="D25" i="3"/>
  <c r="C25" i="3"/>
  <c r="D18" i="3"/>
  <c r="C18" i="3"/>
  <c r="D15" i="3"/>
  <c r="C15" i="3"/>
  <c r="D12" i="3"/>
  <c r="C12" i="3"/>
  <c r="D10" i="3"/>
  <c r="D9" i="3" s="1"/>
  <c r="C10" i="3"/>
  <c r="C9" i="3" s="1"/>
  <c r="F82" i="33"/>
  <c r="F81" i="33"/>
  <c r="F80" i="33"/>
  <c r="F79" i="33"/>
  <c r="F78" i="33"/>
  <c r="F77" i="33"/>
  <c r="F76" i="33"/>
  <c r="F75" i="33"/>
  <c r="F74" i="33"/>
  <c r="F73" i="33"/>
  <c r="F72" i="33"/>
  <c r="F71" i="33"/>
  <c r="F70" i="33"/>
  <c r="F69" i="33"/>
  <c r="F68" i="33"/>
  <c r="F67" i="33"/>
  <c r="F66" i="33"/>
  <c r="F65" i="33"/>
  <c r="F64" i="33"/>
  <c r="F63" i="33"/>
  <c r="F62" i="33"/>
  <c r="F61" i="33"/>
  <c r="F60" i="33"/>
  <c r="F59" i="33"/>
  <c r="F58" i="33"/>
  <c r="F57" i="33"/>
  <c r="F56" i="33"/>
  <c r="F55" i="33"/>
  <c r="F54" i="33"/>
  <c r="F53" i="33"/>
  <c r="F52" i="33"/>
  <c r="F51" i="33"/>
  <c r="F50" i="33"/>
  <c r="F49" i="33"/>
  <c r="F48" i="33"/>
  <c r="F47" i="33"/>
  <c r="F46" i="33"/>
  <c r="F45" i="33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F9" i="33"/>
  <c r="E82" i="33"/>
  <c r="E81" i="33"/>
  <c r="E80" i="33"/>
  <c r="E79" i="33"/>
  <c r="E78" i="33"/>
  <c r="E77" i="33"/>
  <c r="E76" i="33"/>
  <c r="E75" i="33"/>
  <c r="E74" i="33"/>
  <c r="E73" i="33"/>
  <c r="E72" i="33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5" i="33"/>
  <c r="E44" i="33"/>
  <c r="E43" i="33"/>
  <c r="E42" i="33"/>
  <c r="E41" i="33"/>
  <c r="E40" i="33"/>
  <c r="E39" i="33"/>
  <c r="E38" i="33"/>
  <c r="E36" i="33"/>
  <c r="E35" i="33"/>
  <c r="E34" i="33"/>
  <c r="E33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9" i="33"/>
  <c r="G89" i="29"/>
  <c r="G103" i="29"/>
  <c r="G295" i="29"/>
  <c r="I113" i="29"/>
  <c r="H113" i="29"/>
  <c r="H311" i="29"/>
  <c r="G113" i="29"/>
  <c r="G303" i="29"/>
  <c r="G301" i="29"/>
  <c r="I301" i="29"/>
  <c r="G299" i="29"/>
  <c r="G297" i="29"/>
  <c r="I297" i="29"/>
  <c r="I293" i="29"/>
  <c r="I311" i="29" s="1"/>
  <c r="G293" i="29"/>
  <c r="G291" i="29"/>
  <c r="G111" i="29"/>
  <c r="G109" i="29"/>
  <c r="G107" i="29"/>
  <c r="G105" i="29"/>
  <c r="I103" i="29"/>
  <c r="G101" i="29"/>
  <c r="G95" i="29"/>
  <c r="G99" i="29"/>
  <c r="G97" i="29"/>
  <c r="G93" i="29"/>
  <c r="I91" i="29"/>
  <c r="G91" i="29"/>
  <c r="J16" i="10"/>
  <c r="J15" i="10"/>
  <c r="J13" i="10"/>
  <c r="J21" i="10"/>
  <c r="I10" i="9"/>
  <c r="I16" i="10"/>
  <c r="I15" i="10"/>
  <c r="I21" i="10"/>
  <c r="D46" i="8"/>
  <c r="D75" i="8"/>
  <c r="C75" i="8"/>
  <c r="D26" i="7"/>
  <c r="C26" i="7"/>
  <c r="D17" i="28"/>
  <c r="C17" i="28"/>
  <c r="C18" i="7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/>
  <c r="C25" i="7"/>
  <c r="D18" i="7"/>
  <c r="D15" i="7"/>
  <c r="C15" i="7"/>
  <c r="D12" i="7"/>
  <c r="D10" i="7"/>
  <c r="D9" i="7" s="1"/>
  <c r="C12" i="7"/>
  <c r="C10" i="7" s="1"/>
  <c r="C9" i="7" s="1"/>
  <c r="C46" i="8"/>
  <c r="C36" i="8"/>
  <c r="H39" i="10"/>
  <c r="H36" i="10"/>
  <c r="H32" i="10"/>
  <c r="H24" i="10"/>
  <c r="H19" i="10"/>
  <c r="H17" i="10"/>
  <c r="H14" i="10"/>
  <c r="A4" i="39"/>
  <c r="D14" i="8"/>
  <c r="D36" i="8"/>
  <c r="H34" i="34"/>
  <c r="G34" i="34"/>
  <c r="A4" i="34"/>
  <c r="A4" i="32"/>
  <c r="H34" i="30"/>
  <c r="G34" i="30"/>
  <c r="A4" i="30"/>
  <c r="A4" i="29"/>
  <c r="A5" i="28"/>
  <c r="D57" i="8"/>
  <c r="C57" i="8"/>
  <c r="D25" i="27"/>
  <c r="C25" i="27"/>
  <c r="A5" i="27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G143" i="18" s="1"/>
  <c r="G144" i="18" s="1"/>
  <c r="G145" i="18" s="1"/>
  <c r="G146" i="18" s="1"/>
  <c r="G147" i="18" s="1"/>
  <c r="G148" i="18" s="1"/>
  <c r="G149" i="18" s="1"/>
  <c r="G150" i="18" s="1"/>
  <c r="G151" i="18" s="1"/>
  <c r="G152" i="18" s="1"/>
  <c r="G153" i="18" s="1"/>
  <c r="A4" i="18"/>
  <c r="D52" i="8"/>
  <c r="C52" i="8"/>
  <c r="H10" i="10"/>
  <c r="H9" i="10" s="1"/>
  <c r="A5" i="9"/>
  <c r="D10" i="8"/>
  <c r="C10" i="8"/>
  <c r="A4" i="17"/>
  <c r="A4" i="16"/>
  <c r="A4" i="10"/>
  <c r="A4" i="9"/>
  <c r="A4" i="8"/>
  <c r="A4" i="7"/>
  <c r="J24" i="10"/>
  <c r="I24" i="10"/>
  <c r="G24" i="10"/>
  <c r="F24" i="10"/>
  <c r="E24" i="10"/>
  <c r="D24" i="10"/>
  <c r="C24" i="10"/>
  <c r="B24" i="10"/>
  <c r="D71" i="8"/>
  <c r="C71" i="8"/>
  <c r="I39" i="10"/>
  <c r="I36" i="10" s="1"/>
  <c r="I32" i="10"/>
  <c r="I19" i="10"/>
  <c r="I17" i="10"/>
  <c r="I10" i="10"/>
  <c r="G39" i="10"/>
  <c r="G36" i="10" s="1"/>
  <c r="G32" i="10"/>
  <c r="G19" i="10"/>
  <c r="G14" i="10"/>
  <c r="G10" i="10"/>
  <c r="E39" i="10"/>
  <c r="E36" i="10"/>
  <c r="E32" i="10"/>
  <c r="E19" i="10"/>
  <c r="E17" i="10" s="1"/>
  <c r="E14" i="10"/>
  <c r="E10" i="10"/>
  <c r="C39" i="10"/>
  <c r="C36" i="10"/>
  <c r="C32" i="10"/>
  <c r="C19" i="10"/>
  <c r="J19" i="10" s="1"/>
  <c r="C14" i="10"/>
  <c r="C10" i="10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F19" i="10"/>
  <c r="F17" i="10" s="1"/>
  <c r="D19" i="10"/>
  <c r="D17" i="10" s="1"/>
  <c r="B19" i="10"/>
  <c r="B17" i="10" s="1"/>
  <c r="F14" i="10"/>
  <c r="D14" i="10"/>
  <c r="B14" i="10"/>
  <c r="I14" i="10" s="1"/>
  <c r="I9" i="10" s="1"/>
  <c r="F10" i="10"/>
  <c r="F9" i="10" s="1"/>
  <c r="D10" i="10"/>
  <c r="D9" i="10" s="1"/>
  <c r="B10" i="10"/>
  <c r="D63" i="8"/>
  <c r="D9" i="8" s="1"/>
  <c r="D32" i="8"/>
  <c r="C32" i="8"/>
  <c r="D23" i="8"/>
  <c r="D17" i="8"/>
  <c r="C23" i="8"/>
  <c r="C17" i="8"/>
  <c r="C13" i="8" s="1"/>
  <c r="C9" i="8" s="1"/>
  <c r="C14" i="8"/>
  <c r="J14" i="10"/>
  <c r="G311" i="29"/>
  <c r="G17" i="10"/>
  <c r="G9" i="10"/>
  <c r="E9" i="10" l="1"/>
  <c r="B9" i="10"/>
  <c r="J10" i="10"/>
  <c r="J9" i="10" s="1"/>
  <c r="C17" i="10"/>
  <c r="J17" i="10" s="1"/>
  <c r="C9" i="10" l="1"/>
</calcChain>
</file>

<file path=xl/sharedStrings.xml><?xml version="1.0" encoding="utf-8"?>
<sst xmlns="http://schemas.openxmlformats.org/spreadsheetml/2006/main" count="8694" uniqueCount="5080">
  <si>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</si>
  <si>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</si>
  <si>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</si>
  <si>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</si>
  <si>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</si>
  <si>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</si>
  <si>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</si>
  <si>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</si>
  <si>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</si>
  <si>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</si>
  <si>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</si>
  <si>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</si>
  <si>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</si>
  <si>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</si>
  <si>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</si>
  <si>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</si>
  <si>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</si>
  <si>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</si>
  <si>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</si>
  <si>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</si>
  <si>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</si>
  <si>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</si>
  <si>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</si>
  <si>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</si>
  <si>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</si>
  <si>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</si>
  <si>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</si>
  <si>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</si>
  <si>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</si>
  <si>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</si>
  <si>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</si>
  <si>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</si>
  <si>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</si>
  <si>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</si>
  <si>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</si>
  <si>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</si>
  <si>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</si>
  <si>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</si>
  <si>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</si>
  <si>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</si>
  <si>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</si>
  <si>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</si>
  <si>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</si>
  <si>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</si>
  <si>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</si>
  <si>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</si>
  <si>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</si>
  <si>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</si>
  <si>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</si>
  <si>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</si>
  <si>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</si>
  <si>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</si>
  <si>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</si>
  <si>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</si>
  <si>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</si>
  <si>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</si>
  <si>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</si>
  <si>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</si>
  <si>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</si>
  <si>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</si>
  <si>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</si>
  <si>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</si>
  <si>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</si>
  <si>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</si>
  <si>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</si>
  <si>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</si>
  <si>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</si>
  <si>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</si>
  <si>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</si>
  <si>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</si>
  <si>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</si>
  <si>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</si>
  <si>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</si>
  <si>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</si>
  <si>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</si>
  <si>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</si>
  <si>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</si>
  <si>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</si>
  <si>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</si>
  <si>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</si>
  <si>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</si>
  <si>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</si>
  <si>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</si>
  <si>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</si>
  <si>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</si>
  <si>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</si>
  <si>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</si>
  <si>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</si>
  <si>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</si>
  <si>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</si>
  <si>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</si>
  <si>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</si>
  <si>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</si>
  <si>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</si>
  <si>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</si>
  <si>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</si>
  <si>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</si>
  <si>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</si>
  <si>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</si>
  <si>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</si>
  <si>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</si>
  <si>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</si>
  <si>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</si>
  <si>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</si>
  <si>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</si>
  <si>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</si>
  <si>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</si>
  <si>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</si>
  <si>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</si>
  <si>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</si>
  <si>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</si>
  <si>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</si>
  <si>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</si>
  <si>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</si>
  <si>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</si>
  <si>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</si>
  <si>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</si>
  <si>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</si>
  <si>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</si>
  <si>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</si>
  <si>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</si>
  <si>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</si>
  <si>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</si>
  <si>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</si>
  <si>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</si>
  <si>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</si>
  <si>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</si>
  <si>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</si>
  <si>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</si>
  <si>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</si>
  <si>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</si>
  <si>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</si>
  <si>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</si>
  <si>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</si>
  <si>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</si>
  <si>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</si>
  <si>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</si>
  <si>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</si>
  <si>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</si>
  <si>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</si>
  <si>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</si>
  <si>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</si>
  <si>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</si>
  <si>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</si>
  <si>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</si>
  <si>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</si>
  <si>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</si>
  <si>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</si>
  <si>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</si>
  <si>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</si>
  <si>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</si>
  <si>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</si>
  <si>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</si>
  <si>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</si>
  <si>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</si>
  <si>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</si>
  <si>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</si>
  <si>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</si>
  <si>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</si>
  <si>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</si>
  <si>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</si>
  <si>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</si>
  <si>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</si>
  <si>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</si>
  <si>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</si>
  <si>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</si>
  <si>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</si>
  <si>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</si>
  <si>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</si>
  <si>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</si>
  <si>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</si>
  <si>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</si>
  <si>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</si>
  <si>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</si>
  <si>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</si>
  <si>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</si>
  <si>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</si>
  <si>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</si>
  <si>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</si>
  <si>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</si>
  <si>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</si>
  <si>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</si>
  <si>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</si>
  <si>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</si>
  <si>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</si>
  <si>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</si>
  <si>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</si>
  <si>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</si>
  <si>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</si>
  <si>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</si>
  <si>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</si>
  <si>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</si>
  <si>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</si>
  <si>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</si>
  <si>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</si>
  <si>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</si>
  <si>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</si>
  <si>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</si>
  <si>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</si>
  <si>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</si>
  <si>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</si>
  <si>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</si>
  <si>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</si>
  <si>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</si>
  <si>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</si>
  <si>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</si>
  <si>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</si>
  <si>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</si>
  <si>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</si>
  <si>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</si>
  <si>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</si>
  <si>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</si>
  <si>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</si>
  <si>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</si>
  <si>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</si>
  <si>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</si>
  <si>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</si>
  <si>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</si>
  <si>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</si>
  <si>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</si>
  <si>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</si>
  <si>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</si>
  <si>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</si>
  <si>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</si>
  <si>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</si>
  <si>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</si>
  <si>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</si>
  <si>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</si>
  <si>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</si>
  <si>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</si>
  <si>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</si>
  <si>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</si>
  <si>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</si>
  <si>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</si>
  <si>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</si>
  <si>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</si>
  <si>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</si>
  <si>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</si>
  <si>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</si>
  <si>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</si>
  <si>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</si>
  <si>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</si>
  <si>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</si>
  <si>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</si>
  <si>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</si>
  <si>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</si>
  <si>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</si>
  <si>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</si>
  <si>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</si>
  <si>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</si>
  <si>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</si>
  <si>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</si>
  <si>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</si>
  <si>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</si>
  <si>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</si>
  <si>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</si>
  <si>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</si>
  <si>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</si>
  <si>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</si>
  <si>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</si>
  <si>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</si>
  <si>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</si>
  <si>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</si>
  <si>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</si>
  <si>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</si>
  <si>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</si>
  <si>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</si>
  <si>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</si>
  <si>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</si>
  <si>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</si>
  <si>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</si>
  <si>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</si>
  <si>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</si>
  <si>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</si>
  <si>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</si>
  <si>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</si>
  <si>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</si>
  <si>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</si>
  <si>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</si>
  <si>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</si>
  <si>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</si>
  <si>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</si>
  <si>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</si>
  <si>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</si>
  <si>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</si>
  <si>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</si>
  <si>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</si>
  <si>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</si>
  <si>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</si>
  <si>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</si>
  <si>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</si>
  <si>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</si>
  <si>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</si>
  <si>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</si>
  <si>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</si>
  <si>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</si>
  <si>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</si>
  <si>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</si>
  <si>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</si>
  <si>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</si>
  <si>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</si>
  <si>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</si>
  <si>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</si>
  <si>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</si>
  <si>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</si>
  <si>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</si>
  <si>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</si>
  <si>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</si>
  <si>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</si>
  <si>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</si>
  <si>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</si>
  <si>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</si>
  <si>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</si>
  <si>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</si>
  <si>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</si>
  <si>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</si>
  <si>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</si>
  <si>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</si>
  <si>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</si>
  <si>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</si>
  <si>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</si>
  <si>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</si>
  <si>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</si>
  <si>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</si>
  <si>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</si>
  <si>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</si>
  <si>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</si>
  <si>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</si>
  <si>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</si>
  <si>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</si>
  <si>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</si>
  <si>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</si>
  <si>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</si>
  <si>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</si>
  <si>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</si>
  <si>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</si>
  <si>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</si>
  <si>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</si>
  <si>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</si>
  <si>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</si>
  <si>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</si>
  <si>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</si>
  <si>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</si>
  <si>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</si>
  <si>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</si>
  <si>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</si>
  <si>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</si>
  <si>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</si>
  <si>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</si>
  <si>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</si>
  <si>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</si>
  <si>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</si>
  <si>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</si>
  <si>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</si>
  <si>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</si>
  <si>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</si>
  <si>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</si>
  <si>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</si>
  <si>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</si>
  <si>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</si>
  <si>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</si>
  <si>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</si>
  <si>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</si>
  <si>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</si>
  <si>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</si>
  <si>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</si>
  <si>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</si>
  <si>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</si>
  <si>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</si>
  <si>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</si>
  <si>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</si>
  <si>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</si>
  <si>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</si>
  <si>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</si>
  <si>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</si>
  <si>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</si>
  <si>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</si>
  <si>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</si>
  <si>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</si>
  <si>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</si>
  <si>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</si>
  <si>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</si>
  <si>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</si>
  <si>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</si>
  <si>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</si>
  <si>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</si>
  <si>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</si>
  <si>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</si>
  <si>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</si>
  <si>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</si>
  <si>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</si>
  <si>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</si>
  <si>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</si>
  <si>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</si>
  <si>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</si>
  <si>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</si>
  <si>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</si>
  <si>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</si>
  <si>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</si>
  <si>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</si>
  <si>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</si>
  <si>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</si>
  <si>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</si>
  <si>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</si>
  <si>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</si>
  <si>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</si>
  <si>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</si>
  <si>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</si>
  <si>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</si>
  <si>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</si>
  <si>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</si>
  <si>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</si>
  <si>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</si>
  <si>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</si>
  <si>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</si>
  <si>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</si>
  <si>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</si>
  <si>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</si>
  <si>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</si>
  <si>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</si>
  <si>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</si>
  <si>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</si>
  <si>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</si>
  <si>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</si>
  <si>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</si>
  <si>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</si>
  <si>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</si>
  <si>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</si>
  <si>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</si>
  <si>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</si>
  <si>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</si>
  <si>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</si>
  <si>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</si>
  <si>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</si>
  <si>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</si>
  <si>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</si>
  <si>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</si>
  <si>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</si>
  <si>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</si>
  <si>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</si>
  <si>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</si>
  <si>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</si>
  <si>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</si>
  <si>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</si>
  <si>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</si>
  <si>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</si>
  <si>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</si>
  <si>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</si>
  <si>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</si>
  <si>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</si>
  <si>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</si>
  <si>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</si>
  <si>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</si>
  <si>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</si>
  <si>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</si>
  <si>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</si>
  <si>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</si>
  <si>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</si>
  <si>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</si>
  <si>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</si>
  <si>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</si>
  <si>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</si>
  <si>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</si>
  <si>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</si>
  <si>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</si>
  <si>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</si>
  <si>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</si>
  <si>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</si>
  <si>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</si>
  <si>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</si>
  <si>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</si>
  <si>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</si>
  <si>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</si>
  <si>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</si>
  <si>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</si>
  <si>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1.6.4.3</t>
  </si>
  <si>
    <t>GE61TB1908736080100003/GEL</t>
  </si>
  <si>
    <t>GE78TB1908736180100004/USD</t>
  </si>
  <si>
    <t>GE78TB1908736180100004/EUR</t>
  </si>
  <si>
    <t>GE78TB1908736180100004/GBP</t>
  </si>
  <si>
    <t>GE07BR0000010217931114/GEL</t>
  </si>
  <si>
    <t>GE07BR0000010217931114/USD</t>
  </si>
  <si>
    <t>GE07BR0000010217931114/EUR</t>
  </si>
  <si>
    <t>GE07BR0000010217931114/GBP</t>
  </si>
  <si>
    <t>აშშ დოლარი</t>
  </si>
  <si>
    <t>ევრო</t>
  </si>
  <si>
    <t>ფუნტი სტერლინგი</t>
  </si>
  <si>
    <t>მსუბუქი მაღალი გამავლობის</t>
  </si>
  <si>
    <t>ტოიოტა</t>
  </si>
  <si>
    <t>პრადო</t>
  </si>
  <si>
    <t>OVO680</t>
  </si>
  <si>
    <t>მეორადი</t>
  </si>
  <si>
    <t>ოფისი</t>
  </si>
  <si>
    <t>7 თვე</t>
  </si>
  <si>
    <t xml:space="preserve">მერაბ </t>
  </si>
  <si>
    <t>12 თვე</t>
  </si>
  <si>
    <t>ქ. თბილისი, ჩერქეზიშვისის ქ. #74</t>
  </si>
  <si>
    <t>01009002331</t>
  </si>
  <si>
    <t xml:space="preserve">თედორე </t>
  </si>
  <si>
    <t>ნადაშვილი</t>
  </si>
  <si>
    <t>ზუგდიდი, კედიას ქ. # 3</t>
  </si>
  <si>
    <t>30 თვე</t>
  </si>
  <si>
    <t>მზიური</t>
  </si>
  <si>
    <t>მგალობლიშვილი</t>
  </si>
  <si>
    <t>კ. გამსახურდიას. გამზ. # 2.</t>
  </si>
  <si>
    <t>ორკოშნელი</t>
  </si>
  <si>
    <t>ფრიდონ გელაშვილი</t>
  </si>
  <si>
    <t>56001019439</t>
  </si>
  <si>
    <t>სიების დაზუსტება</t>
  </si>
  <si>
    <t>ხათუნა ციცქიშვილი</t>
  </si>
  <si>
    <t>56001005707</t>
  </si>
  <si>
    <t>მარეხი ლილუაშვილი</t>
  </si>
  <si>
    <t>21001003369</t>
  </si>
  <si>
    <t>თამარ ლომიძე</t>
  </si>
  <si>
    <t>03001010946</t>
  </si>
  <si>
    <t>მანანა ბოდაველი</t>
  </si>
  <si>
    <t>56001001723</t>
  </si>
  <si>
    <t>ლევან სახვაძე</t>
  </si>
  <si>
    <t>56001004030</t>
  </si>
  <si>
    <t>თეონა ლელაძე</t>
  </si>
  <si>
    <t>18001063036</t>
  </si>
  <si>
    <t>მიხეილ კაციტაძე</t>
  </si>
  <si>
    <t>560010068</t>
  </si>
  <si>
    <t>ციური თიკანაშვილი</t>
  </si>
  <si>
    <t>56001004189</t>
  </si>
  <si>
    <t>ნინო გოგოლაძე</t>
  </si>
  <si>
    <t>56001018025</t>
  </si>
  <si>
    <t>ირმა ბერაძე</t>
  </si>
  <si>
    <t>56001004109</t>
  </si>
  <si>
    <t>რობერტი გაბადაძე</t>
  </si>
  <si>
    <t>41001022668</t>
  </si>
  <si>
    <t>ინეზა არსენიძე</t>
  </si>
  <si>
    <t>41001024278</t>
  </si>
  <si>
    <t>მაყვალა ბასილაძე</t>
  </si>
  <si>
    <t>41001013992</t>
  </si>
  <si>
    <t>მიხეილ ლომთაძე</t>
  </si>
  <si>
    <t>60001122564</t>
  </si>
  <si>
    <t>ზურაბ ბარიხაშვილი</t>
  </si>
  <si>
    <t>41001016307</t>
  </si>
  <si>
    <t>თამარ ჩაფიძე</t>
  </si>
  <si>
    <t>41001019400</t>
  </si>
  <si>
    <t>ეკა ზარნაძე</t>
  </si>
  <si>
    <t>60001048979</t>
  </si>
  <si>
    <t>ია ყურაშვილი</t>
  </si>
  <si>
    <t>62007008304</t>
  </si>
  <si>
    <t>ლელა ჩიქვილაძე</t>
  </si>
  <si>
    <t>60003000539</t>
  </si>
  <si>
    <t>მანანა სვანაძე</t>
  </si>
  <si>
    <t>60001025208</t>
  </si>
  <si>
    <t>ქეთევან ქელბაქიანი</t>
  </si>
  <si>
    <t>60001050280</t>
  </si>
  <si>
    <t>მერაბ ბაბუნაშვილი</t>
  </si>
  <si>
    <t>60001015819</t>
  </si>
  <si>
    <t>გივი ფხაკაძე</t>
  </si>
  <si>
    <t>60001036297</t>
  </si>
  <si>
    <t>მირანდა ტყეშელაშვილი</t>
  </si>
  <si>
    <t>6001143689</t>
  </si>
  <si>
    <t>ეთერ ჯისკარიანი</t>
  </si>
  <si>
    <t>60001076849</t>
  </si>
  <si>
    <t>ბექა მესხი</t>
  </si>
  <si>
    <t>56001024975</t>
  </si>
  <si>
    <t>გიორგი თავზარაშვილი</t>
  </si>
  <si>
    <t>56001011209</t>
  </si>
  <si>
    <t>მამამზე გელაშვილი</t>
  </si>
  <si>
    <t>18001009178</t>
  </si>
  <si>
    <t>გიზო მიქიაშვილი</t>
  </si>
  <si>
    <t>56001007087</t>
  </si>
  <si>
    <t>ლია ჭინჭარაული</t>
  </si>
  <si>
    <t>56001019481</t>
  </si>
  <si>
    <t>გენო ბლუაშვილი</t>
  </si>
  <si>
    <t>56001020273</t>
  </si>
  <si>
    <t>გივი კობახიძე</t>
  </si>
  <si>
    <t>56001004609</t>
  </si>
  <si>
    <t>ვალერი სანვაძე</t>
  </si>
  <si>
    <t>56001021715</t>
  </si>
  <si>
    <t>ლაშა არევაძე</t>
  </si>
  <si>
    <t>56001009535</t>
  </si>
  <si>
    <t>მანუჩარ მელქაძე</t>
  </si>
  <si>
    <t>01030051609</t>
  </si>
  <si>
    <t>ირმა ზავრადაშვილი</t>
  </si>
  <si>
    <t>24001034412</t>
  </si>
  <si>
    <t>დათო ტაბატაძე</t>
  </si>
  <si>
    <t>56001004807</t>
  </si>
  <si>
    <t>ნუგზარ ტაბატაძე</t>
  </si>
  <si>
    <t>56001022927</t>
  </si>
  <si>
    <t>გიორგი ტყემალაძე</t>
  </si>
  <si>
    <t>56001023127</t>
  </si>
  <si>
    <t>ზვიად დემეტრაძე</t>
  </si>
  <si>
    <t>18001041510</t>
  </si>
  <si>
    <t>ნანა ჩიბურდანიძე</t>
  </si>
  <si>
    <t>18001045993</t>
  </si>
  <si>
    <t>მარინა თავაძე</t>
  </si>
  <si>
    <t>18001036769</t>
  </si>
  <si>
    <t>ნონა პილიპენკო</t>
  </si>
  <si>
    <t>62001001935</t>
  </si>
  <si>
    <t>თამარ ქლიბაძე</t>
  </si>
  <si>
    <t>56001008819</t>
  </si>
  <si>
    <t>სოფო მელაძე</t>
  </si>
  <si>
    <t>18001001237</t>
  </si>
  <si>
    <t>ციური ფცქილაძე</t>
  </si>
  <si>
    <t>18001048871</t>
  </si>
  <si>
    <t>ჟუჟუნა მახათაძე</t>
  </si>
  <si>
    <t>18001009187</t>
  </si>
  <si>
    <t>თინათან ხვედელიძე</t>
  </si>
  <si>
    <t>18001008883</t>
  </si>
  <si>
    <t>სოფო კოპალიანი-კობახიძე</t>
  </si>
  <si>
    <t>18001000309</t>
  </si>
  <si>
    <t>ლილი გოგნაძე</t>
  </si>
  <si>
    <t>18001019797</t>
  </si>
  <si>
    <t>ნანა სხილაძე</t>
  </si>
  <si>
    <t>18001061313</t>
  </si>
  <si>
    <t>თამარ მამალაძე</t>
  </si>
  <si>
    <t>18001006087</t>
  </si>
  <si>
    <t>ხათუნა გვალია</t>
  </si>
  <si>
    <t>18001001929</t>
  </si>
  <si>
    <t>შორენა ფერაძე</t>
  </si>
  <si>
    <t>18001008681</t>
  </si>
  <si>
    <t>ლია გვენეტაძე</t>
  </si>
  <si>
    <t>18001027153</t>
  </si>
  <si>
    <t>ეკატერინე სვიანაძე</t>
  </si>
  <si>
    <t>18001001334</t>
  </si>
  <si>
    <t>თეა ქამუშაძე</t>
  </si>
  <si>
    <t>18001060506</t>
  </si>
  <si>
    <t>მარეხი მოდებაძე</t>
  </si>
  <si>
    <t>18001018829</t>
  </si>
  <si>
    <t>რუსუდან ხუტაშვილი</t>
  </si>
  <si>
    <t>18001005813</t>
  </si>
  <si>
    <t>თინა ბებიაშვილი</t>
  </si>
  <si>
    <t>01005016084</t>
  </si>
  <si>
    <t>ხვედელიძე მაია</t>
  </si>
  <si>
    <t>18001013581</t>
  </si>
  <si>
    <t>ფერაძე ირინე</t>
  </si>
  <si>
    <t>18001043542</t>
  </si>
  <si>
    <t>ლიანა მახათაძე</t>
  </si>
  <si>
    <t>18001049666</t>
  </si>
  <si>
    <t>ასინეთ ურიადმყოფელი</t>
  </si>
  <si>
    <t>18001058355</t>
  </si>
  <si>
    <t>მერაბ საცერაძე</t>
  </si>
  <si>
    <t>18001007325</t>
  </si>
  <si>
    <t>რომან ბუაძე</t>
  </si>
  <si>
    <t>18001055742</t>
  </si>
  <si>
    <t>ვარლამ ხიდაშელი</t>
  </si>
  <si>
    <t>18001018730</t>
  </si>
  <si>
    <t>მაია ჯუღელი</t>
  </si>
  <si>
    <t>18001028278</t>
  </si>
  <si>
    <t>ინგა სებისკვერაძე</t>
  </si>
  <si>
    <t>56001001347</t>
  </si>
  <si>
    <t>შორენა მალაღურაძე</t>
  </si>
  <si>
    <t>18001028592</t>
  </si>
  <si>
    <t>გიორგი ჩიტორელიძე</t>
  </si>
  <si>
    <t>18001073091</t>
  </si>
  <si>
    <t>სოფიო ცერცვაძე</t>
  </si>
  <si>
    <t>18001058436</t>
  </si>
  <si>
    <t>იასონ ბებიაშვილი</t>
  </si>
  <si>
    <t>18001010713</t>
  </si>
  <si>
    <t>ლალი კვინიკაძე</t>
  </si>
  <si>
    <t>010240343047</t>
  </si>
  <si>
    <t>ციცინო დუგლაძე</t>
  </si>
  <si>
    <t>18001045180</t>
  </si>
  <si>
    <t>ჩუბინიძე იაკობი</t>
  </si>
  <si>
    <t>18001049182</t>
  </si>
  <si>
    <t>ბუდუ მაღლაკელიძე</t>
  </si>
  <si>
    <t>18001036923</t>
  </si>
  <si>
    <t>ბორისი მშვენიერიძე</t>
  </si>
  <si>
    <t>18001019108</t>
  </si>
  <si>
    <t>ბადრი კვინიკაძე</t>
  </si>
  <si>
    <t>18001002398</t>
  </si>
  <si>
    <t>ნინო კაპანაძე</t>
  </si>
  <si>
    <t>18001016148</t>
  </si>
  <si>
    <t>ნელი ბედიაშვილი</t>
  </si>
  <si>
    <t>18001036297</t>
  </si>
  <si>
    <t>ნოდარ კაპანაძე</t>
  </si>
  <si>
    <t>18001020697</t>
  </si>
  <si>
    <t>მანანა გაბრიჭიძე</t>
  </si>
  <si>
    <t>18001027364</t>
  </si>
  <si>
    <t>ვახტანგ ტულხანოვი</t>
  </si>
  <si>
    <t>18001015066</t>
  </si>
  <si>
    <t>თეიმურაზ გაბეხაძე</t>
  </si>
  <si>
    <t>18001013324</t>
  </si>
  <si>
    <t>მერაბ ცხადაძე</t>
  </si>
  <si>
    <t>18001018696</t>
  </si>
  <si>
    <t>ჯემალ ბოჭორიშვილი</t>
  </si>
  <si>
    <t>18001056248</t>
  </si>
  <si>
    <t>გულვარდი წაქაძე</t>
  </si>
  <si>
    <t>18001019381</t>
  </si>
  <si>
    <t>ელისო ბოჭორიშვილი</t>
  </si>
  <si>
    <t>60001073161</t>
  </si>
  <si>
    <t>ჩუბინიძე ლიანა</t>
  </si>
  <si>
    <t>54001007778</t>
  </si>
  <si>
    <t>ნათია ქათამაძე</t>
  </si>
  <si>
    <t>18001016352</t>
  </si>
  <si>
    <t>რუსუდან ღვინეფაძე</t>
  </si>
  <si>
    <t>18001029145</t>
  </si>
  <si>
    <t>თეიმურაზ გრიგოლია</t>
  </si>
  <si>
    <t>18001020188</t>
  </si>
  <si>
    <t>მანანა გურული</t>
  </si>
  <si>
    <t>18001021411</t>
  </si>
  <si>
    <t>თამთა ფანჩულიძე</t>
  </si>
  <si>
    <t>18001031827</t>
  </si>
  <si>
    <t>თამარ კვინიკაძე</t>
  </si>
  <si>
    <t>18001005919</t>
  </si>
  <si>
    <t>ფატმან კუპატაძე</t>
  </si>
  <si>
    <t>18001033979</t>
  </si>
  <si>
    <t>რომან ურიათმყოფელი</t>
  </si>
  <si>
    <t>18001010991</t>
  </si>
  <si>
    <t>ეკატერინე ხვედელიძე</t>
  </si>
  <si>
    <t>18001003907</t>
  </si>
  <si>
    <t>გაგა გამთენაძე</t>
  </si>
  <si>
    <t>60002018210</t>
  </si>
  <si>
    <t>ქეთევან ვარდოსანიძე</t>
  </si>
  <si>
    <t>18001046304</t>
  </si>
  <si>
    <t>ტატიანა ბეღელაძე</t>
  </si>
  <si>
    <t>18001009897</t>
  </si>
  <si>
    <t>მერი ჩიტორელიძე</t>
  </si>
  <si>
    <t>18001073090</t>
  </si>
  <si>
    <t>იური თუთბერიძე</t>
  </si>
  <si>
    <t>18001008049</t>
  </si>
  <si>
    <t>რობინზონ ხვიჩიაშვილი</t>
  </si>
  <si>
    <t>18001043928</t>
  </si>
  <si>
    <t>ზაზა წიწილაშვილი</t>
  </si>
  <si>
    <t>21001035639</t>
  </si>
  <si>
    <t>თემურ თუთბერიძე</t>
  </si>
  <si>
    <t>18001001527</t>
  </si>
  <si>
    <t>ბესიკ კვენეტაძე</t>
  </si>
  <si>
    <t>18001059049</t>
  </si>
  <si>
    <t>დავით ბერაძე</t>
  </si>
  <si>
    <t>18001005077</t>
  </si>
  <si>
    <t>მადონა წაქიძე</t>
  </si>
  <si>
    <t>18001000890</t>
  </si>
  <si>
    <t>დარეჯან ჯანიაშვილი</t>
  </si>
  <si>
    <t>18001019954</t>
  </si>
  <si>
    <t>დემური ხუსკივაძე</t>
  </si>
  <si>
    <t>18001056701</t>
  </si>
  <si>
    <t>მთვარისა ხუსკივაძე</t>
  </si>
  <si>
    <t>18001039421</t>
  </si>
  <si>
    <t>ბადრი სითირაშვილი</t>
  </si>
  <si>
    <t>18001039420</t>
  </si>
  <si>
    <t>გელა ნათელაშვილი</t>
  </si>
  <si>
    <t>56001003565</t>
  </si>
  <si>
    <t>ომარ ლომიძე</t>
  </si>
  <si>
    <t>54001046780</t>
  </si>
  <si>
    <t>მაკა წულაია</t>
  </si>
  <si>
    <t>18001026667</t>
  </si>
  <si>
    <t>ბადრი თურმანიძე</t>
  </si>
  <si>
    <t>18001009994</t>
  </si>
  <si>
    <t>ვახტანგ კვანტრიშვილი</t>
  </si>
  <si>
    <t>18001009479</t>
  </si>
  <si>
    <t>ნატალია ნაკაშიძე</t>
  </si>
  <si>
    <t>18001058672</t>
  </si>
  <si>
    <t>მერაბ სებისკვერაძე</t>
  </si>
  <si>
    <t>18001004620</t>
  </si>
  <si>
    <t>იზა ცხადაძე</t>
  </si>
  <si>
    <t>18001004227</t>
  </si>
  <si>
    <t>ლანა თაბაგარი</t>
  </si>
  <si>
    <t>18001060539</t>
  </si>
  <si>
    <t>ზოია თაბაგარი</t>
  </si>
  <si>
    <t>18001059732</t>
  </si>
  <si>
    <t>ლელა მერკვილაძე</t>
  </si>
  <si>
    <t>18001055370</t>
  </si>
  <si>
    <t>ნინო გვიჩიანი</t>
  </si>
  <si>
    <t>12001070166</t>
  </si>
  <si>
    <t>მაია კაპანაძე</t>
  </si>
  <si>
    <t>18001038110</t>
  </si>
  <si>
    <t>ლიანა გოცირიძე</t>
  </si>
  <si>
    <t>18001021856</t>
  </si>
  <si>
    <t>თამარ ქათამაძე</t>
  </si>
  <si>
    <t>18001021274</t>
  </si>
  <si>
    <t>მზია ჯანგიანი</t>
  </si>
  <si>
    <t>18001044934</t>
  </si>
  <si>
    <t>ვარდო ცერცვაძე</t>
  </si>
  <si>
    <t>18001017585</t>
  </si>
  <si>
    <t>მარინა კალანდაძე</t>
  </si>
  <si>
    <t>35001015707</t>
  </si>
  <si>
    <t>ია თურმანიძე</t>
  </si>
  <si>
    <t>18001031612</t>
  </si>
  <si>
    <t>მაყვალა ცერცვაძე</t>
  </si>
  <si>
    <t>18001004001</t>
  </si>
  <si>
    <t>ავთანდილ სებისკვერაძე</t>
  </si>
  <si>
    <t>18001042455</t>
  </si>
  <si>
    <t>ნანა წერეთელი</t>
  </si>
  <si>
    <t>18001029736</t>
  </si>
  <si>
    <t>ქეთევან კირკიტაძე</t>
  </si>
  <si>
    <t>21001016806</t>
  </si>
  <si>
    <t>მადონა სვინტრაძე</t>
  </si>
  <si>
    <t>18001028291</t>
  </si>
  <si>
    <t>გია გაჩეჩილაძე</t>
  </si>
  <si>
    <t>01007011849</t>
  </si>
  <si>
    <t>სოფიკო სხილაძე</t>
  </si>
  <si>
    <t>18001013358</t>
  </si>
  <si>
    <t>დარეჯან გოგალაშვილი</t>
  </si>
  <si>
    <t>62402018009</t>
  </si>
  <si>
    <t>თამარ მერეკლიშვილი</t>
  </si>
  <si>
    <t>18001004039</t>
  </si>
  <si>
    <t>მთვარისა დალაქიშვილი</t>
  </si>
  <si>
    <t>18001042782</t>
  </si>
  <si>
    <t>ნატო სამხარაძე</t>
  </si>
  <si>
    <t>18001052832</t>
  </si>
  <si>
    <t>თამარ აბულაძე</t>
  </si>
  <si>
    <t>18001020059</t>
  </si>
  <si>
    <t>გოჩა ჭუმბურიძე</t>
  </si>
  <si>
    <t>18001010004</t>
  </si>
  <si>
    <t>ირმა ჭულუხაძე</t>
  </si>
  <si>
    <t>18001022562</t>
  </si>
  <si>
    <t>მარიამ ცინცაძე</t>
  </si>
  <si>
    <t>60001030102</t>
  </si>
  <si>
    <t>ლელა გოგრიჭიანი</t>
  </si>
  <si>
    <t>17001002820</t>
  </si>
  <si>
    <t>მარინა ივანეიშვილი</t>
  </si>
  <si>
    <t>60001100102</t>
  </si>
  <si>
    <t>ნაზი რიჟაძე</t>
  </si>
  <si>
    <t>41001016493</t>
  </si>
  <si>
    <t>გაგა ჭახუკიანი</t>
  </si>
  <si>
    <t>60002017056</t>
  </si>
  <si>
    <t>მაია ჯიშკარიანი</t>
  </si>
  <si>
    <t>60001057438</t>
  </si>
  <si>
    <t>მაკა გუტიძე</t>
  </si>
  <si>
    <t>60001089719</t>
  </si>
  <si>
    <t>მაია ხორავა</t>
  </si>
  <si>
    <t>53001003556</t>
  </si>
  <si>
    <t>ჩიტუნა დაშნიანი</t>
  </si>
  <si>
    <t>60001031703</t>
  </si>
  <si>
    <t>ცისანა ცეცხალძე</t>
  </si>
  <si>
    <t>60002008505</t>
  </si>
  <si>
    <t>რუსუდან ბუხაიძე</t>
  </si>
  <si>
    <t>60001103513</t>
  </si>
  <si>
    <t>დალი ცხვედიანი</t>
  </si>
  <si>
    <t>60001089372</t>
  </si>
  <si>
    <t>ბადრი ფორჩხიძე</t>
  </si>
  <si>
    <t>60003000666</t>
  </si>
  <si>
    <t>თამარ ხარაიშვილი</t>
  </si>
  <si>
    <t>62003015940</t>
  </si>
  <si>
    <t>მანანა აფხაიძე</t>
  </si>
  <si>
    <t>600010208029</t>
  </si>
  <si>
    <t>ციცუნა ლიპარტელიანი</t>
  </si>
  <si>
    <t>60001071497</t>
  </si>
  <si>
    <t>ნინო ბერუაშვილი</t>
  </si>
  <si>
    <t>40001113536</t>
  </si>
  <si>
    <t>მაყვალა დარასელია</t>
  </si>
  <si>
    <t>60001000069</t>
  </si>
  <si>
    <t>ლია კოპალეიშვილი</t>
  </si>
  <si>
    <t>60001079053</t>
  </si>
  <si>
    <t>ნათია ოკრიბაშვილი</t>
  </si>
  <si>
    <t>60001057132</t>
  </si>
  <si>
    <t>მარინე კეკენაძე</t>
  </si>
  <si>
    <t>54001022337</t>
  </si>
  <si>
    <t>ბადრი ჩაჩუა</t>
  </si>
  <si>
    <t>60001054443</t>
  </si>
  <si>
    <t>იამზე ონიანი</t>
  </si>
  <si>
    <t>60001053917</t>
  </si>
  <si>
    <t>მაია ხაჭაპურიძე</t>
  </si>
  <si>
    <t>60001135270</t>
  </si>
  <si>
    <t>მალვინა ფხაკაძე</t>
  </si>
  <si>
    <t>60001111104</t>
  </si>
  <si>
    <t>ნატალია ასათიანი</t>
  </si>
  <si>
    <t>60002010169</t>
  </si>
  <si>
    <t>მაგდა ხაჭაპურიძე</t>
  </si>
  <si>
    <t>60001135446</t>
  </si>
  <si>
    <t>თამარ ხაჭაპურიძე</t>
  </si>
  <si>
    <t>60001045943</t>
  </si>
  <si>
    <t>ლალი ქანდარია</t>
  </si>
  <si>
    <t>58001029948</t>
  </si>
  <si>
    <t>მარინე ბრეგაძე</t>
  </si>
  <si>
    <t>60001118678</t>
  </si>
  <si>
    <t>ნათია მელაძე</t>
  </si>
  <si>
    <t>60001137719</t>
  </si>
  <si>
    <t>მზია შალამბერიძე</t>
  </si>
  <si>
    <t>60001056958</t>
  </si>
  <si>
    <t>მარეხი ახობაძე</t>
  </si>
  <si>
    <t>60001124535</t>
  </si>
  <si>
    <t>მაკა ხუციშვილი</t>
  </si>
  <si>
    <t>59001002211</t>
  </si>
  <si>
    <t>თინათინ გაბიანი</t>
  </si>
  <si>
    <t>27001002259</t>
  </si>
  <si>
    <t>სალომე კუბლაშვილი</t>
  </si>
  <si>
    <t>60001046776</t>
  </si>
  <si>
    <t>თენგიზ ერაძე</t>
  </si>
  <si>
    <t>60001036824</t>
  </si>
  <si>
    <t>სალომე ჩუმაშვილი</t>
  </si>
  <si>
    <t>62002005225</t>
  </si>
  <si>
    <t>ქრისტინე ხორგუაშვილი</t>
  </si>
  <si>
    <t>6000126894</t>
  </si>
  <si>
    <t>სოფიო ლუხუტაშვილი</t>
  </si>
  <si>
    <t>6000104365</t>
  </si>
  <si>
    <t>ბაბო ყუფარაძე</t>
  </si>
  <si>
    <t>21001011421</t>
  </si>
  <si>
    <t>მარინა ნემსიწვერიძე</t>
  </si>
  <si>
    <t>60001112436</t>
  </si>
  <si>
    <t>ლამარა არბოლიშვილი</t>
  </si>
  <si>
    <t>60003002496</t>
  </si>
  <si>
    <t>მარიამ მარგველანი</t>
  </si>
  <si>
    <t>60001109247</t>
  </si>
  <si>
    <t>ქეთევან მშვიდობაძე</t>
  </si>
  <si>
    <t>60003011684</t>
  </si>
  <si>
    <t>ნანა ყურუა</t>
  </si>
  <si>
    <t>51001028404</t>
  </si>
  <si>
    <t>დიანა ბექაური</t>
  </si>
  <si>
    <t>01012007216</t>
  </si>
  <si>
    <t>ლენა ცინცაძე</t>
  </si>
  <si>
    <t>60001082725</t>
  </si>
  <si>
    <t>ქრისტინა მაჩიტაძე</t>
  </si>
  <si>
    <t>60003001976</t>
  </si>
  <si>
    <t>ელისო მანაგაძე</t>
  </si>
  <si>
    <t>6000112144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</si>
  <si>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</si>
  <si>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</si>
  <si>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</si>
  <si>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</si>
  <si>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</si>
  <si>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</si>
  <si>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</si>
  <si>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</si>
  <si>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</si>
  <si>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</si>
  <si>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</si>
  <si>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</si>
  <si>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</si>
  <si>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</si>
  <si>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</si>
  <si>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</si>
  <si>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ლელა ბუაძე</t>
  </si>
  <si>
    <t>04001004928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</si>
  <si>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</si>
  <si>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</si>
  <si>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</si>
  <si>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</si>
  <si>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</si>
  <si>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</si>
  <si>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</si>
  <si>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</si>
  <si>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</si>
  <si>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</si>
  <si>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</si>
  <si>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</si>
  <si>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</si>
  <si>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</si>
  <si>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</si>
  <si>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</si>
  <si>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</si>
  <si>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</si>
  <si>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ლია ზანგალაძე</t>
  </si>
  <si>
    <t>59004004758</t>
  </si>
  <si>
    <t>დავით ბუცხრიკიძე</t>
  </si>
  <si>
    <t>41001027764</t>
  </si>
  <si>
    <t>ნათია ამბროლაძე</t>
  </si>
  <si>
    <t>41001006472</t>
  </si>
  <si>
    <t>სვეტლანა მიქაბერიძე</t>
  </si>
  <si>
    <t>53001005954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</si>
  <si>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</si>
  <si>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</si>
  <si>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</si>
  <si>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</si>
  <si>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</si>
  <si>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</si>
  <si>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</si>
  <si>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</si>
  <si>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</si>
  <si>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</si>
  <si>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</si>
  <si>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</si>
  <si>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</si>
  <si>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</si>
  <si>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ციალა გელაძე</t>
  </si>
  <si>
    <t>01017015978</t>
  </si>
  <si>
    <t>ლალი ყვავაძე</t>
  </si>
  <si>
    <t>41001010644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</si>
  <si>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</si>
  <si>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</si>
  <si>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</si>
  <si>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</si>
  <si>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</si>
  <si>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</si>
  <si>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</si>
  <si>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</si>
  <si>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</si>
  <si>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</si>
  <si>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</si>
  <si>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</si>
  <si>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</si>
  <si>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</si>
  <si>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</si>
  <si>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</si>
  <si>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</si>
  <si>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</si>
  <si>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</si>
  <si>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</si>
  <si>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</si>
  <si>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</si>
  <si>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</si>
  <si>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</si>
  <si>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</si>
  <si>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</si>
  <si>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</si>
  <si>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</si>
  <si>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</si>
  <si>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</si>
  <si>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</si>
  <si>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</si>
  <si>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</si>
  <si>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</si>
  <si>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</si>
  <si>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</si>
  <si>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</si>
  <si>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</si>
  <si>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</si>
  <si>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</si>
  <si>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</si>
  <si>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</si>
  <si>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</si>
  <si>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</si>
  <si>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</si>
  <si>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</si>
  <si>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</si>
  <si>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</si>
  <si>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</si>
  <si>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</si>
  <si>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</si>
  <si>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</si>
  <si>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</si>
  <si>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</si>
  <si>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</si>
  <si>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</si>
  <si>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</si>
  <si>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</si>
  <si>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</si>
  <si>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</si>
  <si>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</si>
  <si>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</si>
  <si>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</si>
  <si>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</si>
  <si>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</si>
  <si>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</si>
  <si>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</si>
  <si>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</si>
  <si>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</si>
  <si>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</si>
  <si>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</si>
  <si>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</si>
  <si>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</si>
  <si>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</si>
  <si>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ლანა ნიჟარაძე</t>
  </si>
  <si>
    <t>53001028844</t>
  </si>
  <si>
    <t>ზაზა კუჭავა</t>
  </si>
  <si>
    <t>60001116570</t>
  </si>
  <si>
    <t>შოთა ჩარკვიანი</t>
  </si>
  <si>
    <t>62005030733</t>
  </si>
  <si>
    <t>ვალერი გასვიანი</t>
  </si>
  <si>
    <t>62007016647</t>
  </si>
  <si>
    <t>კონსტანტინე მამრიკიშვილი</t>
  </si>
  <si>
    <t>53001016116</t>
  </si>
  <si>
    <t>ლევან ნემსიწვერიძე</t>
  </si>
  <si>
    <t>53001042599</t>
  </si>
  <si>
    <t>თამარ ჩირგაძე</t>
  </si>
  <si>
    <t>53001035445</t>
  </si>
  <si>
    <t>ნინო კორსანტია</t>
  </si>
  <si>
    <t>62002004803</t>
  </si>
  <si>
    <t>მაია მარგველანი</t>
  </si>
  <si>
    <t>53001052620</t>
  </si>
  <si>
    <t>სოფიო კოპალიანი</t>
  </si>
  <si>
    <t>62202008591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</si>
  <si>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</si>
  <si>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</si>
  <si>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</si>
  <si>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</si>
  <si>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</si>
  <si>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</si>
  <si>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</si>
  <si>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</si>
  <si>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</si>
  <si>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</si>
  <si>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რეზო გოგნაძე</t>
  </si>
  <si>
    <t>21001036139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</si>
  <si>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</si>
  <si>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</si>
  <si>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</si>
  <si>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</si>
  <si>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</si>
  <si>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</si>
  <si>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შორენა სარალიძე</t>
  </si>
  <si>
    <t>21001036840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</si>
  <si>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</si>
  <si>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</si>
  <si>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</si>
  <si>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</si>
  <si>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</si>
  <si>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</si>
  <si>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</si>
  <si>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</si>
  <si>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შოთა გოგებაშვილი</t>
  </si>
  <si>
    <t>21001012034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</si>
  <si>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</si>
  <si>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</si>
  <si>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</si>
  <si>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</si>
  <si>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</si>
  <si>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</si>
  <si>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</si>
  <si>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</si>
  <si>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</si>
  <si>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</si>
  <si>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რუსუდან ბერიაშვილი</t>
  </si>
  <si>
    <t>21001018620</t>
  </si>
  <si>
    <t>ბადრი სოფრომიძე</t>
  </si>
  <si>
    <t>21001007464</t>
  </si>
  <si>
    <t>ზვიად რობაქიძე</t>
  </si>
  <si>
    <t>210010281</t>
  </si>
  <si>
    <t>ჭულუღაძე ფიქრია</t>
  </si>
  <si>
    <t>21001034018</t>
  </si>
  <si>
    <t>ეფროსინე სვინტრაძე</t>
  </si>
  <si>
    <t>21001007644</t>
  </si>
  <si>
    <t>მაია ფურცხვანიძე</t>
  </si>
  <si>
    <t>21001024793</t>
  </si>
  <si>
    <t>ნინო ბუიძე</t>
  </si>
  <si>
    <t>21001012010</t>
  </si>
  <si>
    <t>თეა კალატოზი</t>
  </si>
  <si>
    <t>21001010174</t>
  </si>
  <si>
    <t>ირინე დოღონაძე</t>
  </si>
  <si>
    <t>21001029092</t>
  </si>
  <si>
    <t>ელისო ჩუბინიძე</t>
  </si>
  <si>
    <t>21001029533</t>
  </si>
  <si>
    <t>ავთანდილ კვანტიძე</t>
  </si>
  <si>
    <t>21001002789</t>
  </si>
  <si>
    <t>ფატი კვიჟინაძე</t>
  </si>
  <si>
    <t>35001102575</t>
  </si>
  <si>
    <t>ნაზიბროლა ყაზაიშვილი</t>
  </si>
  <si>
    <t>21001034480</t>
  </si>
  <si>
    <t>ინგა გოცაძე</t>
  </si>
  <si>
    <t>18001010703</t>
  </si>
  <si>
    <t>ქეთინო კვანტიძე</t>
  </si>
  <si>
    <t>21001033008</t>
  </si>
  <si>
    <t>ნაზი კომლაძე</t>
  </si>
  <si>
    <t>21001035109</t>
  </si>
  <si>
    <t>თამილა ნიკოლაძე</t>
  </si>
  <si>
    <t>01028003699</t>
  </si>
  <si>
    <t>ნანა ჟვანია</t>
  </si>
  <si>
    <t>42001022185</t>
  </si>
  <si>
    <t>გულნარა ჩუბინიძე</t>
  </si>
  <si>
    <t>42001019730</t>
  </si>
  <si>
    <t>ინგა გვასალია</t>
  </si>
  <si>
    <t>42001030341</t>
  </si>
  <si>
    <t>ეკატერინე მილორავა</t>
  </si>
  <si>
    <t>42001026979</t>
  </si>
  <si>
    <t>ნინო ნაროუშვილი</t>
  </si>
  <si>
    <t>42001012626</t>
  </si>
  <si>
    <t>ნანა ხელაია</t>
  </si>
  <si>
    <t>62001039621</t>
  </si>
  <si>
    <t>ელენე მელქაძე</t>
  </si>
  <si>
    <t>42001013980</t>
  </si>
  <si>
    <t>ნატო მოგელაძე</t>
  </si>
  <si>
    <t>39001034286</t>
  </si>
  <si>
    <t>ნუნუ კილაძე</t>
  </si>
  <si>
    <t>26001013968</t>
  </si>
  <si>
    <t>ირა სიჭინავა</t>
  </si>
  <si>
    <t>48001015411</t>
  </si>
  <si>
    <t>ლია ღვანიძე</t>
  </si>
  <si>
    <t>18001030548</t>
  </si>
  <si>
    <t>ნინო აფხაზავა</t>
  </si>
  <si>
    <t>42001031188</t>
  </si>
  <si>
    <t>ცირუ მისაბიშვილი</t>
  </si>
  <si>
    <t>42001019016</t>
  </si>
  <si>
    <t>ხათუნა ჭოჭუა</t>
  </si>
  <si>
    <t>29001001444</t>
  </si>
  <si>
    <t>სალომე წულაია</t>
  </si>
  <si>
    <t>42001033287</t>
  </si>
  <si>
    <t>მიშიკო მიქელაძე</t>
  </si>
  <si>
    <t>42001011441</t>
  </si>
  <si>
    <t>ლალი კოხრეიძე</t>
  </si>
  <si>
    <t>42001001786</t>
  </si>
  <si>
    <t>ვალენტინა კოდუა</t>
  </si>
  <si>
    <t>42001031466</t>
  </si>
  <si>
    <t>თამარ ბერაია</t>
  </si>
  <si>
    <t>42001029702</t>
  </si>
  <si>
    <t>მაკა ზაქარაია</t>
  </si>
  <si>
    <t>58001001791</t>
  </si>
  <si>
    <t>ეკატერინე წურწუმია</t>
  </si>
  <si>
    <t>42001034521</t>
  </si>
  <si>
    <t>ალანია ქრისტინე</t>
  </si>
  <si>
    <t>42001033526</t>
  </si>
  <si>
    <t>ელეონორა დაგარგულია</t>
  </si>
  <si>
    <t>42001001324</t>
  </si>
  <si>
    <t>ელეონორა გაგუა</t>
  </si>
  <si>
    <t>42001020757</t>
  </si>
  <si>
    <t>მარინა ჯაიანი</t>
  </si>
  <si>
    <t>42001024434</t>
  </si>
  <si>
    <t>შორენა მესხი</t>
  </si>
  <si>
    <t>42001033266</t>
  </si>
  <si>
    <t>სალომე ჩაფიძე</t>
  </si>
  <si>
    <t>42001033487</t>
  </si>
  <si>
    <t>სალომე მიქაია</t>
  </si>
  <si>
    <t>62001039924</t>
  </si>
  <si>
    <t>თამარ ახობაძე</t>
  </si>
  <si>
    <t>42001019920</t>
  </si>
  <si>
    <t>ქსენია არველაძე</t>
  </si>
  <si>
    <t>42001014200</t>
  </si>
  <si>
    <t>მზია კოკაია</t>
  </si>
  <si>
    <t>42001028652</t>
  </si>
  <si>
    <t>ეკა პარკაია</t>
  </si>
  <si>
    <t>39001036938</t>
  </si>
  <si>
    <t>ლამარა ვაშაკიძე</t>
  </si>
  <si>
    <t>42001018756</t>
  </si>
  <si>
    <t>მარინე ჩალიგავა</t>
  </si>
  <si>
    <t>42001028446</t>
  </si>
  <si>
    <t>დომენტი ქართველიშვილი</t>
  </si>
  <si>
    <t>42001032167</t>
  </si>
  <si>
    <t>რუსუდან გვაზავა</t>
  </si>
  <si>
    <t>42001027182</t>
  </si>
  <si>
    <t>თამარ ნაცვლიშვილი</t>
  </si>
  <si>
    <t>42001031260</t>
  </si>
  <si>
    <t>ნარგიზა გრიგოლია</t>
  </si>
  <si>
    <t>42001023793</t>
  </si>
  <si>
    <t>ლია საჯაია</t>
  </si>
  <si>
    <t>42001024045</t>
  </si>
  <si>
    <t>მარგო ჯანიაშვილი</t>
  </si>
  <si>
    <t>4200102789</t>
  </si>
  <si>
    <t>მარინა კვარაცხელია</t>
  </si>
  <si>
    <t>42001030245</t>
  </si>
  <si>
    <t>ნინო მელქაძე</t>
  </si>
  <si>
    <t>42001023023</t>
  </si>
  <si>
    <t>თეა გვასალია</t>
  </si>
  <si>
    <t>42001030891</t>
  </si>
  <si>
    <t>მადონა ჯალაღონია</t>
  </si>
  <si>
    <t>42001025867</t>
  </si>
  <si>
    <t>ლუიზა მიქაძე</t>
  </si>
  <si>
    <t>42001010658</t>
  </si>
  <si>
    <t>ქეთინო ტყებუჩავა</t>
  </si>
  <si>
    <t>62007005929</t>
  </si>
  <si>
    <t>ბობი არველაძე</t>
  </si>
  <si>
    <t>42001031303</t>
  </si>
  <si>
    <t>ია გაბუნია</t>
  </si>
  <si>
    <t>29001001470</t>
  </si>
  <si>
    <t>სოფიო უჩანეიშვილი</t>
  </si>
  <si>
    <t>41001003261</t>
  </si>
  <si>
    <t>ემა ახალაია</t>
  </si>
  <si>
    <t>48001020422</t>
  </si>
  <si>
    <t>ინდიანა ფარულავა</t>
  </si>
  <si>
    <t>42001026105</t>
  </si>
  <si>
    <t>ანჟელა თოდუა</t>
  </si>
  <si>
    <t>51001028802</t>
  </si>
  <si>
    <t>ანნა გრიგოლია</t>
  </si>
  <si>
    <t>42001033825</t>
  </si>
  <si>
    <t>მერი გრიგოლია</t>
  </si>
  <si>
    <t>42001034924</t>
  </si>
  <si>
    <t>ხათუნა კოზმოვა</t>
  </si>
  <si>
    <t>60001027043</t>
  </si>
  <si>
    <t>ეთერ წურწუმია</t>
  </si>
  <si>
    <t>62007006881</t>
  </si>
  <si>
    <t>მარინა ქორქია</t>
  </si>
  <si>
    <t>42001032713</t>
  </si>
  <si>
    <t>შორენა კიკალეიშვილი</t>
  </si>
  <si>
    <t>42001032104</t>
  </si>
  <si>
    <t>თამარ ნაჭყებია</t>
  </si>
  <si>
    <t>42001035604</t>
  </si>
  <si>
    <t>სალომე ცხოვრებაძე</t>
  </si>
  <si>
    <t>42001039751</t>
  </si>
  <si>
    <t>მონიკა ფიფია</t>
  </si>
  <si>
    <t>62006037678</t>
  </si>
  <si>
    <t>ანა წულაია</t>
  </si>
  <si>
    <t>62602014363</t>
  </si>
  <si>
    <t>ხათუნა ჯამბურია</t>
  </si>
  <si>
    <t>42001019302</t>
  </si>
  <si>
    <t>ია თავართქილაძე</t>
  </si>
  <si>
    <t>61009002878</t>
  </si>
  <si>
    <t>მაყვალა ფარტენაძე</t>
  </si>
  <si>
    <t>61001029798</t>
  </si>
  <si>
    <t>ლილიანა დოლიძე</t>
  </si>
  <si>
    <t>61003000333</t>
  </si>
  <si>
    <t>ნაზი კონცელიძე</t>
  </si>
  <si>
    <t>61006010334</t>
  </si>
  <si>
    <t>ლეილა სვანიძე</t>
  </si>
  <si>
    <t>61002002000</t>
  </si>
  <si>
    <t>ნინო ჯაყელი</t>
  </si>
  <si>
    <t>61002012784</t>
  </si>
  <si>
    <t>ნაირა თამაზაშვილი</t>
  </si>
  <si>
    <t>61002065617</t>
  </si>
  <si>
    <t>მარინე ჭყონია</t>
  </si>
  <si>
    <t>61003001450</t>
  </si>
  <si>
    <t>თამარ ბერიძე</t>
  </si>
  <si>
    <t>61006017200</t>
  </si>
  <si>
    <t>62005006616</t>
  </si>
  <si>
    <t>დავით შანთაძე</t>
  </si>
  <si>
    <t>61001065505</t>
  </si>
  <si>
    <t>ასმათ ირემაძე</t>
  </si>
  <si>
    <t>61006023634</t>
  </si>
  <si>
    <t>გენადი ბოლქვაძე</t>
  </si>
  <si>
    <t>61009009697</t>
  </si>
  <si>
    <t>ასტამურ კუდბა</t>
  </si>
  <si>
    <t>61001074999</t>
  </si>
  <si>
    <t>ინდირა ქათამაძე</t>
  </si>
  <si>
    <t>61010003775</t>
  </si>
  <si>
    <t>ქეთევან ლემონჯავა</t>
  </si>
  <si>
    <t>61001041284</t>
  </si>
  <si>
    <t>დარინა ბოლქვაძე</t>
  </si>
  <si>
    <t>61009031872</t>
  </si>
  <si>
    <t>თეონა არმენაძე</t>
  </si>
  <si>
    <t>61001029279</t>
  </si>
  <si>
    <t>ლაშა მსხილაძე</t>
  </si>
  <si>
    <t>61001079308</t>
  </si>
  <si>
    <t>თებრონე დუმბაძე</t>
  </si>
  <si>
    <t>61006013445</t>
  </si>
  <si>
    <t>ირმა ფუტკარაძე</t>
  </si>
  <si>
    <t>61010017345</t>
  </si>
  <si>
    <t>გოჩა გაგუა</t>
  </si>
  <si>
    <t>61003008488</t>
  </si>
  <si>
    <t>ზინა ფარტენაძე</t>
  </si>
  <si>
    <t>61006050791</t>
  </si>
  <si>
    <t>ნინო შაშიკაძე</t>
  </si>
  <si>
    <t>61006024775</t>
  </si>
  <si>
    <t>დიანა ვასილიადი</t>
  </si>
  <si>
    <t>61001082849</t>
  </si>
  <si>
    <t>თამარ ჩხიკვაძე</t>
  </si>
  <si>
    <t>61006062275</t>
  </si>
  <si>
    <t>მალვინა აბულაძე</t>
  </si>
  <si>
    <t>61006065872</t>
  </si>
  <si>
    <t>ეკა ესებუა</t>
  </si>
  <si>
    <t>62007004855</t>
  </si>
  <si>
    <t>ნათია თურმანიძე</t>
  </si>
  <si>
    <t>61006059305</t>
  </si>
  <si>
    <t>ნანა ბოლქვაძე</t>
  </si>
  <si>
    <t>33001005383</t>
  </si>
  <si>
    <t>ნათია დიასამიძე</t>
  </si>
  <si>
    <t>61004063938</t>
  </si>
  <si>
    <t>ვიტალი გოგოტიშვილი</t>
  </si>
  <si>
    <t>61001055295</t>
  </si>
  <si>
    <t>ციცინო ბაზღაძე</t>
  </si>
  <si>
    <t>61006064793</t>
  </si>
  <si>
    <t>კობა ცინცაძე</t>
  </si>
  <si>
    <t>61001059702</t>
  </si>
  <si>
    <t>დოდო დიასამიძე</t>
  </si>
  <si>
    <t>61006063810</t>
  </si>
  <si>
    <t>ნერიმან სამოელიძე</t>
  </si>
  <si>
    <t>61003009593</t>
  </si>
  <si>
    <t>ქეთევან გეგეჭკორი</t>
  </si>
  <si>
    <t>61001070411</t>
  </si>
  <si>
    <t>ლამზირა ფარტენაძე</t>
  </si>
  <si>
    <t>6100603406</t>
  </si>
  <si>
    <t>ხათუნა ხოროიშვილი</t>
  </si>
  <si>
    <t>6100607658</t>
  </si>
  <si>
    <t>მაკა ქაჯაია</t>
  </si>
  <si>
    <t>60001067047</t>
  </si>
  <si>
    <t>ქეთევან ტუღუში</t>
  </si>
  <si>
    <t>61001003959</t>
  </si>
  <si>
    <t>ირმა კონცელაძე</t>
  </si>
  <si>
    <t>61001043687</t>
  </si>
  <si>
    <t>ია გორჯელაძე</t>
  </si>
  <si>
    <t>61005007089</t>
  </si>
  <si>
    <t>მაგდანა მალაყმაძე</t>
  </si>
  <si>
    <t>61001046877</t>
  </si>
  <si>
    <t>ნანა კონცელიძე</t>
  </si>
  <si>
    <t>61001011016</t>
  </si>
  <si>
    <t>თამარ ბაუჟაძე</t>
  </si>
  <si>
    <t>61001076338</t>
  </si>
  <si>
    <t>მარიკა ლეჟავა</t>
  </si>
  <si>
    <t>61001032359</t>
  </si>
  <si>
    <t>ცირა გოგუაძე</t>
  </si>
  <si>
    <t>61001032481</t>
  </si>
  <si>
    <t>ინდირა ძნელაძე</t>
  </si>
  <si>
    <t>61005004279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</si>
  <si>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</si>
  <si>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</si>
  <si>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</si>
  <si>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</si>
  <si>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</si>
  <si>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</si>
  <si>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მარინე პაპავა</t>
  </si>
  <si>
    <t>61001053617</t>
  </si>
  <si>
    <t>იზა ანდღულაძე</t>
  </si>
  <si>
    <t>61001039672</t>
  </si>
  <si>
    <t>ნათია მაკარაძე</t>
  </si>
  <si>
    <t>55001027202</t>
  </si>
  <si>
    <t>მაია ბერიძე</t>
  </si>
  <si>
    <t>61001066753</t>
  </si>
  <si>
    <t>ელგუჯა მარაული</t>
  </si>
  <si>
    <t>23001002348</t>
  </si>
  <si>
    <t>ეთერ არაბული</t>
  </si>
  <si>
    <t>2301004559</t>
  </si>
  <si>
    <t>ნანა სეთურიძე</t>
  </si>
  <si>
    <t>23001012443</t>
  </si>
  <si>
    <t>ოთარ არაბული</t>
  </si>
  <si>
    <t>23001003893</t>
  </si>
  <si>
    <t>ლალი გორელაშვილი</t>
  </si>
  <si>
    <t>23001010944</t>
  </si>
  <si>
    <t>რუსუდან მესაბლიშვილი</t>
  </si>
  <si>
    <t>23001010150</t>
  </si>
  <si>
    <t>გიორგი ბიჩინაშვილი</t>
  </si>
  <si>
    <t>23001009350</t>
  </si>
  <si>
    <t>თინათინ ბუჯიაშვილი</t>
  </si>
  <si>
    <t>23001012222</t>
  </si>
  <si>
    <t>კახაბერ ფეტვიაშვილი</t>
  </si>
  <si>
    <t>23001001688</t>
  </si>
  <si>
    <t>პავლე ღვინიაშვილი</t>
  </si>
  <si>
    <t>23001008535</t>
  </si>
  <si>
    <t>თამარ მაკაროვი</t>
  </si>
  <si>
    <t>08001019980</t>
  </si>
  <si>
    <t>ბადრი ჯიმშიტაშვილი</t>
  </si>
  <si>
    <t>23001003073</t>
  </si>
  <si>
    <t>როლანდ ჯაბანიშვილი</t>
  </si>
  <si>
    <t>23901014497</t>
  </si>
  <si>
    <t>ივანე ჯაბანიშვილი</t>
  </si>
  <si>
    <t>23001006001</t>
  </si>
  <si>
    <t>ლევანი შუშანიშვილი</t>
  </si>
  <si>
    <t>23001003063</t>
  </si>
  <si>
    <t>ნანა ქადაგიშვილი</t>
  </si>
  <si>
    <t>01002003884</t>
  </si>
  <si>
    <t>იათამზე კვნიწაშვილი</t>
  </si>
  <si>
    <t>23001005851</t>
  </si>
  <si>
    <t>თამაზ ხადილაშვილი</t>
  </si>
  <si>
    <t>23001003471</t>
  </si>
  <si>
    <t>თამარ აქიმიშვილი</t>
  </si>
  <si>
    <t>62007011178</t>
  </si>
  <si>
    <t>ლიანა ღვინაძეური</t>
  </si>
  <si>
    <t>23001009230</t>
  </si>
  <si>
    <t>ლიანა მეჭიაური</t>
  </si>
  <si>
    <t>23001000457</t>
  </si>
  <si>
    <t>მარეხი არაბული</t>
  </si>
  <si>
    <t>01001051261</t>
  </si>
  <si>
    <t>ტარიელ ლეკვიაშვილი</t>
  </si>
  <si>
    <t>23001009404</t>
  </si>
  <si>
    <t>მზევინარ სისაური</t>
  </si>
  <si>
    <t>23001008519</t>
  </si>
  <si>
    <t>ბაადურ მერებაშვილი</t>
  </si>
  <si>
    <t>23001005574</t>
  </si>
  <si>
    <t>ნატალია ალბუთაშვილი</t>
  </si>
  <si>
    <t>23001005455</t>
  </si>
  <si>
    <t>გიორგი კენკიშვილი</t>
  </si>
  <si>
    <t>23001004805</t>
  </si>
  <si>
    <t>ბეჟან კობაიძე</t>
  </si>
  <si>
    <t>23001009592</t>
  </si>
  <si>
    <t>ნანა იარაჯული</t>
  </si>
  <si>
    <t>01019060266</t>
  </si>
  <si>
    <t>ნინო ბეჟანიშვილი</t>
  </si>
  <si>
    <t>23001011931</t>
  </si>
  <si>
    <t>ლედი ხამხაძე</t>
  </si>
  <si>
    <t>23001010036</t>
  </si>
  <si>
    <t>ალექსი არაბული</t>
  </si>
  <si>
    <t>23001005609</t>
  </si>
  <si>
    <t>ელენე რევაზიშვილი</t>
  </si>
  <si>
    <t>23001004317</t>
  </si>
  <si>
    <t>ნანა გუთნიაშვილი</t>
  </si>
  <si>
    <t>23001004030</t>
  </si>
  <si>
    <t>გივი ჯაბანიშვილი</t>
  </si>
  <si>
    <t>23001003135</t>
  </si>
  <si>
    <t>ქეთევან ჩიტაური</t>
  </si>
  <si>
    <t>23001010913</t>
  </si>
  <si>
    <t>თამარ უშიკიშვილი</t>
  </si>
  <si>
    <t>23001003425</t>
  </si>
  <si>
    <t>მაყვალა უშარიძე</t>
  </si>
  <si>
    <t>23001003220</t>
  </si>
  <si>
    <t>მირიან ქუმსიაშვილი</t>
  </si>
  <si>
    <t>0102704513</t>
  </si>
  <si>
    <t>შორენა კოკოზაშვილი</t>
  </si>
  <si>
    <t>23001002720</t>
  </si>
  <si>
    <t>მაკა მაჭარაშვილი</t>
  </si>
  <si>
    <t>38001028225</t>
  </si>
  <si>
    <t>მაკა შუკაკიძე</t>
  </si>
  <si>
    <t>30001028225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</si>
  <si>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</si>
  <si>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</si>
  <si>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</si>
  <si>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</si>
  <si>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</si>
  <si>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</si>
  <si>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</si>
  <si>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</si>
  <si>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</si>
  <si>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</si>
  <si>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</si>
  <si>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</si>
  <si>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</si>
  <si>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</si>
  <si>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</si>
  <si>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</si>
  <si>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</si>
  <si>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</si>
  <si>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</si>
  <si>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</si>
  <si>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</si>
  <si>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</si>
  <si>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</si>
  <si>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</si>
  <si>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</si>
  <si>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</si>
  <si>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</si>
  <si>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</si>
  <si>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</si>
  <si>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</si>
  <si>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</si>
  <si>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</si>
  <si>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</si>
  <si>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</si>
  <si>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</si>
  <si>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</si>
  <si>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</si>
  <si>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</si>
  <si>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</si>
  <si>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</si>
  <si>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</si>
  <si>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</si>
  <si>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</si>
  <si>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</si>
  <si>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</si>
  <si>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</si>
  <si>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</si>
  <si>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</si>
  <si>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</si>
  <si>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</si>
  <si>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</si>
  <si>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</si>
  <si>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ნათელა ციხისელი</t>
  </si>
  <si>
    <t>01011061979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</si>
  <si>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</si>
  <si>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</si>
  <si>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</si>
  <si>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</si>
  <si>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</si>
  <si>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</si>
  <si>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</si>
  <si>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</si>
  <si>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</si>
  <si>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</si>
  <si>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</si>
  <si>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</si>
  <si>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</si>
  <si>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</si>
  <si>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</si>
  <si>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</si>
  <si>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</si>
  <si>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</si>
  <si>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</si>
  <si>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</si>
  <si>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</si>
  <si>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</si>
  <si>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</si>
  <si>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</si>
  <si>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</si>
  <si>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</si>
  <si>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</si>
  <si>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38001008106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</si>
  <si>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</si>
  <si>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</si>
  <si>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</si>
  <si>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</si>
  <si>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</si>
  <si>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</si>
  <si>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</si>
  <si>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</si>
  <si>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</si>
  <si>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</si>
  <si>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</si>
  <si>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</si>
  <si>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</si>
  <si>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</si>
  <si>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</si>
  <si>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</si>
  <si>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</si>
  <si>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</si>
  <si>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</si>
  <si>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</si>
  <si>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</si>
  <si>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</si>
  <si>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</si>
  <si>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</si>
  <si>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</si>
  <si>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</si>
  <si>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</si>
  <si>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</si>
  <si>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</si>
  <si>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</si>
  <si>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</si>
  <si>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</si>
  <si>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</si>
  <si>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</si>
  <si>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</si>
  <si>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</si>
  <si>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</si>
  <si>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</si>
  <si>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</si>
  <si>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ჯემალ დეკანოიძე</t>
  </si>
  <si>
    <t>38001005847</t>
  </si>
  <si>
    <t>ნონა გულიაშვილი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</si>
  <si>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</si>
  <si>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</si>
  <si>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</si>
  <si>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</si>
  <si>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</si>
  <si>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</si>
  <si>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</si>
  <si>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</si>
  <si>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</si>
  <si>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</si>
  <si>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</si>
  <si>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</si>
  <si>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</si>
  <si>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</si>
  <si>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</si>
  <si>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ზურაბ კიპაროიძე</t>
  </si>
  <si>
    <t>38002023147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</si>
  <si>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</si>
  <si>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</si>
  <si>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</si>
  <si>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</si>
  <si>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</si>
  <si>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</si>
  <si>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</si>
  <si>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</si>
  <si>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</si>
  <si>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</si>
  <si>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</si>
  <si>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</si>
  <si>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</si>
  <si>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</si>
  <si>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</si>
  <si>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</si>
  <si>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ქეთო ტაბატაძე</t>
  </si>
  <si>
    <t>01009021595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</si>
  <si>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</si>
  <si>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</si>
  <si>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</si>
  <si>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</si>
  <si>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</si>
  <si>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</si>
  <si>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</si>
  <si>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</si>
  <si>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</si>
  <si>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</si>
  <si>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</si>
  <si>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</si>
  <si>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</si>
  <si>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</si>
  <si>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</si>
  <si>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</si>
  <si>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</si>
  <si>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</si>
  <si>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</si>
  <si>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</si>
  <si>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</si>
  <si>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</si>
  <si>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</si>
  <si>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</si>
  <si>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</si>
  <si>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</si>
  <si>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</si>
  <si>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</si>
  <si>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</si>
  <si>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</si>
  <si>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</si>
  <si>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</si>
  <si>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</si>
  <si>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</si>
  <si>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</si>
  <si>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</si>
  <si>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</si>
  <si>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</si>
  <si>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</si>
  <si>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</si>
  <si>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</si>
  <si>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</si>
  <si>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</si>
  <si>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</si>
  <si>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</si>
  <si>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</si>
  <si>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</si>
  <si>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</si>
  <si>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</si>
  <si>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</si>
  <si>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</si>
  <si>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</si>
  <si>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ლატავრა დალაქიშვილი</t>
  </si>
  <si>
    <t>36001002072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</si>
  <si>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</si>
  <si>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</si>
  <si>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</si>
  <si>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</si>
  <si>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</si>
  <si>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</si>
  <si>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</si>
  <si>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</si>
  <si>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</si>
  <si>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</si>
  <si>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</si>
  <si>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</si>
  <si>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</si>
  <si>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</si>
  <si>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</si>
  <si>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</si>
  <si>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თამილა კობლიაშვილი</t>
  </si>
  <si>
    <t>59001033646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</si>
  <si>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</si>
  <si>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</si>
  <si>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</si>
  <si>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</si>
  <si>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</si>
  <si>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</si>
  <si>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</si>
  <si>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</si>
  <si>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</si>
  <si>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</si>
  <si>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ირმა მაისურაძე</t>
  </si>
  <si>
    <t>13001051545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</si>
  <si>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</si>
  <si>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</si>
  <si>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</si>
  <si>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</si>
  <si>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</si>
  <si>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</si>
  <si>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</si>
  <si>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</si>
  <si>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</si>
  <si>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</si>
  <si>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ირმა ნატროშვილი</t>
  </si>
  <si>
    <t>13001000392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</si>
  <si>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</si>
  <si>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</si>
  <si>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</si>
  <si>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</si>
  <si>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</si>
  <si>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</si>
  <si>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</si>
  <si>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</si>
  <si>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ელზა მამულაშვილი</t>
  </si>
  <si>
    <t>13001057819</t>
  </si>
  <si>
    <t>ნატო გოგილაშვილი</t>
  </si>
  <si>
    <t>13001049714</t>
  </si>
  <si>
    <t>ირა ტორიაშვილი</t>
  </si>
  <si>
    <t>13001039106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</si>
  <si>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</si>
  <si>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</si>
  <si>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</si>
  <si>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</si>
  <si>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</si>
  <si>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</si>
  <si>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</si>
  <si>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</si>
  <si>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</si>
  <si>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</si>
  <si>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</si>
  <si>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</si>
  <si>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ია ბერიკელაშვილი</t>
  </si>
  <si>
    <t>13001044156</t>
  </si>
  <si>
    <t>ეკატერინე ბერიკელაშვილი</t>
  </si>
  <si>
    <t>13001039564</t>
  </si>
  <si>
    <t>ნანა ბერიაშვილი</t>
  </si>
  <si>
    <t>13001039697</t>
  </si>
  <si>
    <t>ლალი მინდიაშვილი</t>
  </si>
  <si>
    <t>13001051313</t>
  </si>
  <si>
    <t>მაია პაპუნაშვილი</t>
  </si>
  <si>
    <t>13001041918</t>
  </si>
  <si>
    <t>ელზა ჯაფოშვილი</t>
  </si>
  <si>
    <t>13001054822</t>
  </si>
  <si>
    <t>ეთერ ვერძაძე</t>
  </si>
  <si>
    <t>61006033929</t>
  </si>
  <si>
    <t>ეთერ შარიმანაშვილი</t>
  </si>
  <si>
    <t>13001062092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</si>
  <si>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</si>
  <si>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</si>
  <si>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</si>
  <si>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</si>
  <si>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</si>
  <si>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</si>
  <si>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</si>
  <si>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</si>
  <si>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</si>
  <si>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</si>
  <si>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</si>
  <si>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</si>
  <si>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ნათელა ბიწკინაშვილი</t>
  </si>
  <si>
    <t>13001013443</t>
  </si>
  <si>
    <t>ნანა მახარაშვილი</t>
  </si>
  <si>
    <t>13001046435</t>
  </si>
  <si>
    <t>მარინე ბურდიაშვილი</t>
  </si>
  <si>
    <t>13001044946</t>
  </si>
  <si>
    <t>მაია თიმლიანი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</si>
  <si>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</si>
  <si>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</si>
  <si>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</si>
  <si>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</si>
  <si>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</si>
  <si>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მზია კარსელიშვილი</t>
  </si>
  <si>
    <t>13001045358</t>
  </si>
  <si>
    <t>ანნა სოლომნიშვილი</t>
  </si>
  <si>
    <t>13001016939</t>
  </si>
  <si>
    <t>მარიამ დვალიშვილი</t>
  </si>
  <si>
    <t>13001049441</t>
  </si>
  <si>
    <t>ქეთევან ხელაშვილი</t>
  </si>
  <si>
    <t>13001017192</t>
  </si>
  <si>
    <t>ნონა გველუკაშვილი</t>
  </si>
  <si>
    <t>13001033555</t>
  </si>
  <si>
    <t>ნინო სავრაშვილი</t>
  </si>
  <si>
    <t>1300104701</t>
  </si>
  <si>
    <t>იოსებ წიკლაური</t>
  </si>
  <si>
    <t>13001044516</t>
  </si>
  <si>
    <t>ნინო წიკლაური</t>
  </si>
  <si>
    <t>13001047486</t>
  </si>
  <si>
    <t>ლელა დარჩიაშვილი</t>
  </si>
  <si>
    <t>13001040850</t>
  </si>
  <si>
    <t>მარიამ თევდორაშვილი</t>
  </si>
  <si>
    <t>13001016337</t>
  </si>
  <si>
    <t>ელზა ბერიკაშვილი</t>
  </si>
  <si>
    <t>13001024635</t>
  </si>
  <si>
    <t>ნეჟნა მამულაშვილი</t>
  </si>
  <si>
    <t>13001026671</t>
  </si>
  <si>
    <t>ნანი უზუნაშვილი</t>
  </si>
  <si>
    <t>40001035091</t>
  </si>
  <si>
    <t>ნანა ქრისტესაშვილი</t>
  </si>
  <si>
    <t>1300103660</t>
  </si>
  <si>
    <t>ველტა ჩაკვეტაძე</t>
  </si>
  <si>
    <t>13001043773</t>
  </si>
  <si>
    <t>მერი ფერიაშვილი</t>
  </si>
  <si>
    <t>13001012674</t>
  </si>
  <si>
    <t>თინა ძებისაშვილი</t>
  </si>
  <si>
    <t>13001016312</t>
  </si>
  <si>
    <t>ნათელა ქუბეშვილი</t>
  </si>
  <si>
    <t>13001013014</t>
  </si>
  <si>
    <t>ირმა ჩაიროვი</t>
  </si>
  <si>
    <t>13001011750</t>
  </si>
  <si>
    <t>ლია ხუციშვილი</t>
  </si>
  <si>
    <t>13001027432</t>
  </si>
  <si>
    <t>ნათელა ბინკინაშვილი</t>
  </si>
  <si>
    <t>13001014492</t>
  </si>
  <si>
    <t>კეკე ბენდელიანი-კარელიძე</t>
  </si>
  <si>
    <t>13001025231</t>
  </si>
  <si>
    <t>ია მაზანიშვილი</t>
  </si>
  <si>
    <t>01011061736</t>
  </si>
  <si>
    <t>ნანა მაზანიშვილი</t>
  </si>
  <si>
    <t>13001004614</t>
  </si>
  <si>
    <t>ხათუნა პავლიაშვილი</t>
  </si>
  <si>
    <t>14001000831</t>
  </si>
  <si>
    <t>ქეთევან ჩიტაშვილი</t>
  </si>
  <si>
    <t>13001063682</t>
  </si>
  <si>
    <t>ლიმარი აშკარელიშვილი</t>
  </si>
  <si>
    <t>13001059127</t>
  </si>
  <si>
    <t>ნათელა მახარაშვილი</t>
  </si>
  <si>
    <t>1300102501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</si>
  <si>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</si>
  <si>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</si>
  <si>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</si>
  <si>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</si>
  <si>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</si>
  <si>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</si>
  <si>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</si>
  <si>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</si>
  <si>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</si>
  <si>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</si>
  <si>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ნაირა მეფარიძე</t>
  </si>
  <si>
    <t>13001015453</t>
  </si>
  <si>
    <t>მაყვალა ხელაშვილი</t>
  </si>
  <si>
    <t>13001009859</t>
  </si>
  <si>
    <t>ინგა უტიაშვილი</t>
  </si>
  <si>
    <t>13001012364</t>
  </si>
  <si>
    <t>ირმა მურაკაშვილი</t>
  </si>
  <si>
    <t>13001015102</t>
  </si>
  <si>
    <t>ნინო გელაშვილი</t>
  </si>
  <si>
    <t>13001017451</t>
  </si>
  <si>
    <t>მაყვალა ოსიაშვილი</t>
  </si>
  <si>
    <t>13001058628</t>
  </si>
  <si>
    <t>მაკა კირვალიძე</t>
  </si>
  <si>
    <t>13001044921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</si>
  <si>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</si>
  <si>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</si>
  <si>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</si>
  <si>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</si>
  <si>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</si>
  <si>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</si>
  <si>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</si>
  <si>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</si>
  <si>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ლალი ნასყიდაშვილი</t>
  </si>
  <si>
    <t>40001018387</t>
  </si>
  <si>
    <t>მაია შაიშმელაშვილი</t>
  </si>
  <si>
    <t>40001029078</t>
  </si>
  <si>
    <t>თამილა მამაიშვილი</t>
  </si>
  <si>
    <t>40001030723</t>
  </si>
  <si>
    <t>ნინო ჩუთლაშვილი</t>
  </si>
  <si>
    <t>01011056357</t>
  </si>
  <si>
    <t>ნანა მოსაშვილი</t>
  </si>
  <si>
    <t>35001010548</t>
  </si>
  <si>
    <t>ქრისტინე მირიანაშვილი</t>
  </si>
  <si>
    <t>4000105208</t>
  </si>
  <si>
    <t>თებრო გოშნიაშვილი</t>
  </si>
  <si>
    <t>40001025320</t>
  </si>
  <si>
    <t>40001035561</t>
  </si>
  <si>
    <t>მანანა გედელიანი</t>
  </si>
  <si>
    <t>40001024051</t>
  </si>
  <si>
    <t>მაკა ხანდოლიშვილი</t>
  </si>
  <si>
    <t>40001032644</t>
  </si>
  <si>
    <t>შორენა მოსაშვილი</t>
  </si>
  <si>
    <t>40001038726</t>
  </si>
  <si>
    <t>დარეჯან ჯიბღაშვილი</t>
  </si>
  <si>
    <t>40001003312</t>
  </si>
  <si>
    <t>ნინო ტაბატაძე</t>
  </si>
  <si>
    <t>40001016731</t>
  </si>
  <si>
    <t>ინგა შეითნიშვილი</t>
  </si>
  <si>
    <t>40001027547</t>
  </si>
  <si>
    <t>ნათია ცქიფურიშვილი</t>
  </si>
  <si>
    <t>21001033717</t>
  </si>
  <si>
    <t>თამარ გოგნაზე</t>
  </si>
  <si>
    <t>21001024761</t>
  </si>
  <si>
    <t>გოდერზი დათუაძე</t>
  </si>
  <si>
    <t>21001001865</t>
  </si>
  <si>
    <t>ოლღა შეიზაშვილი</t>
  </si>
  <si>
    <t>21001032675</t>
  </si>
  <si>
    <t>ცისანა სვინტრაძე</t>
  </si>
  <si>
    <t>21001007606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</si>
  <si>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</si>
  <si>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</si>
  <si>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</si>
  <si>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</si>
  <si>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</si>
  <si>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</si>
  <si>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გია გვენეტაძე</t>
  </si>
  <si>
    <t>21001024194</t>
  </si>
  <si>
    <t>მარინა ისაკაძე</t>
  </si>
  <si>
    <t>01011055344</t>
  </si>
  <si>
    <t>ნინო გოგნიაშვილი</t>
  </si>
  <si>
    <t>01024012127</t>
  </si>
  <si>
    <t>შოთა რობაქიძე</t>
  </si>
  <si>
    <t>21001006460</t>
  </si>
  <si>
    <t>ინგა ჩხიკვაძე</t>
  </si>
  <si>
    <t>60001009458</t>
  </si>
  <si>
    <t>ქეთი ჩანქსელიანი</t>
  </si>
  <si>
    <t>55001025252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</si>
  <si>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</si>
  <si>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</si>
  <si>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</si>
  <si>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</si>
  <si>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</si>
  <si>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</si>
  <si>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</si>
  <si>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</si>
  <si>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</si>
  <si>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</si>
  <si>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</si>
  <si>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</si>
  <si>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</si>
  <si>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</si>
  <si>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</si>
  <si>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</si>
  <si>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</si>
  <si>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</si>
  <si>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</si>
  <si>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</si>
  <si>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</si>
  <si>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</si>
  <si>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</si>
  <si>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</si>
  <si>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</si>
  <si>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</si>
  <si>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მარინა ჩიხლაზე</t>
  </si>
  <si>
    <t>62005008006</t>
  </si>
  <si>
    <t>გრიგოლ ღაჭავა</t>
  </si>
  <si>
    <t>55001004226</t>
  </si>
  <si>
    <t>გოჩა მაჭარაძე</t>
  </si>
  <si>
    <t>55001002872</t>
  </si>
  <si>
    <t>ცირა ფანცხავა</t>
  </si>
  <si>
    <t>53001018513</t>
  </si>
  <si>
    <t>დათიკო ონიანი</t>
  </si>
  <si>
    <t>55001026549</t>
  </si>
  <si>
    <t>ინეზა ჩანქსელიანი</t>
  </si>
  <si>
    <t>27001000438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</si>
  <si>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</si>
  <si>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</si>
  <si>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</si>
  <si>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</si>
  <si>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</si>
  <si>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</si>
  <si>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</si>
  <si>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</si>
  <si>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ამირანი ინაკავაძე</t>
  </si>
  <si>
    <t>58001023534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</si>
  <si>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</si>
  <si>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</si>
  <si>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</si>
  <si>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</si>
  <si>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</si>
  <si>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</si>
  <si>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</si>
  <si>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</si>
  <si>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</si>
  <si>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</si>
  <si>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</si>
  <si>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</si>
  <si>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</si>
  <si>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</si>
  <si>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</si>
  <si>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</si>
  <si>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გულნაზი წივწივაძე</t>
  </si>
  <si>
    <t>01008045561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</si>
  <si>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</si>
  <si>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</si>
  <si>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</si>
  <si>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</si>
  <si>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</si>
  <si>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</si>
  <si>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</si>
  <si>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</si>
  <si>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</si>
  <si>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</si>
  <si>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</si>
  <si>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</si>
  <si>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</si>
  <si>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</si>
  <si>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</si>
  <si>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55001021635</t>
  </si>
  <si>
    <t>ირინა გალდავა</t>
  </si>
  <si>
    <t>01001041990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</si>
  <si>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</si>
  <si>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</si>
  <si>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</si>
  <si>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</si>
  <si>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</si>
  <si>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</si>
  <si>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</si>
  <si>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</si>
  <si>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</si>
  <si>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</si>
  <si>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</si>
  <si>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</si>
  <si>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</si>
  <si>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</si>
  <si>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</si>
  <si>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</si>
  <si>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ნანული შენგელია</t>
  </si>
  <si>
    <t>62006019756</t>
  </si>
  <si>
    <t>ნათია ცაგარეიშვილი</t>
  </si>
  <si>
    <t>55001005886</t>
  </si>
  <si>
    <t>ირმა სილაგაძე</t>
  </si>
  <si>
    <t>53001031299</t>
  </si>
  <si>
    <t>მანანა მესხი</t>
  </si>
  <si>
    <t>53001021146</t>
  </si>
  <si>
    <t>ზაირა კოპალიანი</t>
  </si>
  <si>
    <t>62001033060</t>
  </si>
  <si>
    <t>თამილა ზვიადაძე</t>
  </si>
  <si>
    <t>53001019410</t>
  </si>
  <si>
    <t>დარეჯან ფაილოძე</t>
  </si>
  <si>
    <t>53001008065</t>
  </si>
  <si>
    <t>ხათუნა კვაბზირიძე</t>
  </si>
  <si>
    <t>62005000608</t>
  </si>
  <si>
    <t>მარინა კოპალეიშვილი</t>
  </si>
  <si>
    <t>53001006731</t>
  </si>
  <si>
    <t>მადონა ნუცუბიზე</t>
  </si>
  <si>
    <t>60001087681</t>
  </si>
  <si>
    <t>მირზა ნუცუბიძე</t>
  </si>
  <si>
    <t>53001041172</t>
  </si>
  <si>
    <t>შალვა ტორაძე</t>
  </si>
  <si>
    <t>53001035328</t>
  </si>
  <si>
    <t>ინგა ღავთაძე</t>
  </si>
  <si>
    <t>47001000215</t>
  </si>
  <si>
    <t>ჩიტო ქუთათელაძე</t>
  </si>
  <si>
    <t>53001004651</t>
  </si>
  <si>
    <t>თეა ზვიადაძე</t>
  </si>
  <si>
    <t>60001053888</t>
  </si>
  <si>
    <t>ელისო ჯამბურიძე</t>
  </si>
  <si>
    <t>27001001902</t>
  </si>
  <si>
    <t>მაია ჯამბურიძე</t>
  </si>
  <si>
    <t>27001005583</t>
  </si>
  <si>
    <t>სვეტა ალანიძე</t>
  </si>
  <si>
    <t>29001001405</t>
  </si>
  <si>
    <t>თინათინ გაბუნია</t>
  </si>
  <si>
    <t>53001030254</t>
  </si>
  <si>
    <t>გულნაზი ჭანტურია</t>
  </si>
  <si>
    <t>62005006081</t>
  </si>
  <si>
    <t>ნანა გედენიძე-ბერიძე</t>
  </si>
  <si>
    <t>55001002783</t>
  </si>
  <si>
    <t>ნათელა გედენიძე</t>
  </si>
  <si>
    <t>62003005247</t>
  </si>
  <si>
    <t>ილონა ყურაშვილი</t>
  </si>
  <si>
    <t>62402014268</t>
  </si>
  <si>
    <t>ირაკლი შალამბერიძე</t>
  </si>
  <si>
    <t>53001022266</t>
  </si>
  <si>
    <t>ვაჟა ქუთათელაძე</t>
  </si>
  <si>
    <t>53001027889</t>
  </si>
  <si>
    <t>ნელი ჩირგაზე</t>
  </si>
  <si>
    <t>53001028244</t>
  </si>
  <si>
    <t>ნატო ჯანელიძე</t>
  </si>
  <si>
    <t>53001001858</t>
  </si>
  <si>
    <t>ნინო ჯიმშელეიშვილი</t>
  </si>
  <si>
    <t>53001028600</t>
  </si>
  <si>
    <t>პაატა გამყრელიძე</t>
  </si>
  <si>
    <t>53801063879</t>
  </si>
  <si>
    <t>მაია ცინარიძე</t>
  </si>
  <si>
    <t>53001018818</t>
  </si>
  <si>
    <t>გიორგი ბერულავა</t>
  </si>
  <si>
    <t>62003015504</t>
  </si>
  <si>
    <t>მაკა გუბელაძე</t>
  </si>
  <si>
    <t>53001045814</t>
  </si>
  <si>
    <t>ეკა ძიძიგური</t>
  </si>
  <si>
    <t>53001012130</t>
  </si>
  <si>
    <t>ქეთევან ქაჯაია</t>
  </si>
  <si>
    <t>53001059904</t>
  </si>
  <si>
    <t>ინეზა გორდულაზე</t>
  </si>
  <si>
    <t>53001009278</t>
  </si>
  <si>
    <t>ეკატერინე შალამბერიძე</t>
  </si>
  <si>
    <t>53001045872</t>
  </si>
  <si>
    <t>ბადრი გელენიძე</t>
  </si>
  <si>
    <t>53001047074</t>
  </si>
  <si>
    <t>ერიდა ხუბუა</t>
  </si>
  <si>
    <t>62007010434</t>
  </si>
  <si>
    <t>რუსუდან ლობჟანიძე</t>
  </si>
  <si>
    <t>62007005996</t>
  </si>
  <si>
    <t>ნადეჟდა კოპალიანი</t>
  </si>
  <si>
    <t>62003007752</t>
  </si>
  <si>
    <t>კობა ნიქაბაძე</t>
  </si>
  <si>
    <t>53001040307</t>
  </si>
  <si>
    <t>მერაბ ჯანგველაძე</t>
  </si>
  <si>
    <t>61002011721</t>
  </si>
  <si>
    <t>ლაშა ცაბაძე</t>
  </si>
  <si>
    <t>60001010763</t>
  </si>
  <si>
    <t>ნათია კილაძე</t>
  </si>
  <si>
    <t>53001014369</t>
  </si>
  <si>
    <t>ხათუნა კილაძე</t>
  </si>
  <si>
    <t>53001019188</t>
  </si>
  <si>
    <t>53001005270</t>
  </si>
  <si>
    <t>გოდერძი მარგველაშვილი</t>
  </si>
  <si>
    <t>60001049998</t>
  </si>
  <si>
    <t>ნათია ჯიმშელეიშვილი</t>
  </si>
  <si>
    <t>53001054398</t>
  </si>
  <si>
    <t>დავით ფურცხვანაძე</t>
  </si>
  <si>
    <t>53001019645</t>
  </si>
  <si>
    <t>ნათია ლობჟანიძე</t>
  </si>
  <si>
    <t>53001039318</t>
  </si>
  <si>
    <t>ხათუნა ჯინჭარაძე</t>
  </si>
  <si>
    <t>62007014233</t>
  </si>
  <si>
    <t>თამარ თორაძე</t>
  </si>
  <si>
    <t>60001124751</t>
  </si>
  <si>
    <t>ნაილი ჭოლაძე</t>
  </si>
  <si>
    <t>53001042675</t>
  </si>
  <si>
    <t>მიტუშა მაღლაფერიძე</t>
  </si>
  <si>
    <t>53001013642</t>
  </si>
  <si>
    <t>სამსონ არიშვილი</t>
  </si>
  <si>
    <t>5300105505</t>
  </si>
  <si>
    <t>აკაკი კერესელიძე</t>
  </si>
  <si>
    <t>53001019629</t>
  </si>
  <si>
    <t>კახაბერ ფურცხვანიძე</t>
  </si>
  <si>
    <t>6000100517</t>
  </si>
  <si>
    <t>მარინა გაბუნია</t>
  </si>
  <si>
    <t>60001067842</t>
  </si>
  <si>
    <t>ნატო ბელთაძე</t>
  </si>
  <si>
    <t>53001037566</t>
  </si>
  <si>
    <t>მარინა მუკბანიანი</t>
  </si>
  <si>
    <t>53001043976</t>
  </si>
  <si>
    <t>რაიჩქა ლიპარტელიანი</t>
  </si>
  <si>
    <t>53001041630</t>
  </si>
  <si>
    <t>ვლადიმერ ბაზაძე</t>
  </si>
  <si>
    <t>53001017229</t>
  </si>
  <si>
    <t>ვაჯა მაღლაფერიძე</t>
  </si>
  <si>
    <t>53001055011</t>
  </si>
  <si>
    <t>შალვა უშვერიძე</t>
  </si>
  <si>
    <t>53001015537</t>
  </si>
  <si>
    <t>ბაჩუკი კინწურაშვილი</t>
  </si>
  <si>
    <t>60001088338</t>
  </si>
  <si>
    <t>მალხაზ ვოსკანოვი</t>
  </si>
  <si>
    <t>53001002026</t>
  </si>
  <si>
    <t>თეა ტიკარაძე</t>
  </si>
  <si>
    <t>04001002757</t>
  </si>
  <si>
    <t>თეა გველებიანი</t>
  </si>
  <si>
    <t>60001117061</t>
  </si>
  <si>
    <t>მალხაზ მაღლაფერიძე</t>
  </si>
  <si>
    <t>53001017427</t>
  </si>
  <si>
    <t>ივეტა ჯიმშელეიშვილი</t>
  </si>
  <si>
    <t>53001000997</t>
  </si>
  <si>
    <t>აკაკი ბანძელაძე</t>
  </si>
  <si>
    <t>60001030174</t>
  </si>
  <si>
    <t>როლანდ თავაძე</t>
  </si>
  <si>
    <t>53001019266</t>
  </si>
  <si>
    <t>ვლადიმერ თაბაგარი</t>
  </si>
  <si>
    <t>53001006311</t>
  </si>
  <si>
    <t>თამრიკო ჭაბუკიანი</t>
  </si>
  <si>
    <t>19001086792</t>
  </si>
  <si>
    <t>მურმან შალამბერიძე</t>
  </si>
  <si>
    <t>530001013724</t>
  </si>
  <si>
    <t>თამილა ქობულაძე</t>
  </si>
  <si>
    <t>53001021092</t>
  </si>
  <si>
    <t>გიორგი ქობულაძე</t>
  </si>
  <si>
    <t>60001015946</t>
  </si>
  <si>
    <t>კახაბერ ქუთათელაძე</t>
  </si>
  <si>
    <t>53001048683</t>
  </si>
  <si>
    <t>მაკა გაბიძაშვილი</t>
  </si>
  <si>
    <t>53001021085</t>
  </si>
  <si>
    <t>ია ჩაკვეტაძე</t>
  </si>
  <si>
    <t>620001080481</t>
  </si>
  <si>
    <t>მანანა სულამანიძე</t>
  </si>
  <si>
    <t>53001052969</t>
  </si>
  <si>
    <t>გიორგი დოლაბერიძე</t>
  </si>
  <si>
    <t>53001032702</t>
  </si>
  <si>
    <t>გელა ნიჟარაძე</t>
  </si>
  <si>
    <t>530031006457</t>
  </si>
  <si>
    <t>ნატო ჟოროლიანი</t>
  </si>
  <si>
    <t>530010160094</t>
  </si>
  <si>
    <t>ირმა კოსტავა</t>
  </si>
  <si>
    <t>60001094596</t>
  </si>
  <si>
    <t>შუქური ჭოლაძე</t>
  </si>
  <si>
    <t>53001001589</t>
  </si>
  <si>
    <t>კონსტანტინე ტყეშელაშვილი</t>
  </si>
  <si>
    <t>53001010435</t>
  </si>
  <si>
    <t>კონსტანტინე ქუთათელაძე</t>
  </si>
  <si>
    <t>53001053624</t>
  </si>
  <si>
    <t>გიორგი კახიძე</t>
  </si>
  <si>
    <t>53001033727</t>
  </si>
  <si>
    <t>ფრიდონ ჩხაბერიძე</t>
  </si>
  <si>
    <t>60001009793</t>
  </si>
  <si>
    <t>ზურაბ მამალაძე</t>
  </si>
  <si>
    <t>60001135119</t>
  </si>
  <si>
    <t>ლევან ნემსაძე</t>
  </si>
  <si>
    <t>53001000421</t>
  </si>
  <si>
    <t>ზვიად ჩარქსელიანი</t>
  </si>
  <si>
    <t>53001014219</t>
  </si>
  <si>
    <t>ბადრი ზვიადაძე</t>
  </si>
  <si>
    <t>53001019486</t>
  </si>
  <si>
    <t>ლალი შუკაკიძე</t>
  </si>
  <si>
    <t>62003013055</t>
  </si>
  <si>
    <t>ლია ჯიმშელეიშვილი</t>
  </si>
  <si>
    <t>60001021744</t>
  </si>
  <si>
    <t>ავთანდილ უგულავა</t>
  </si>
  <si>
    <t>530010117467</t>
  </si>
  <si>
    <t>კახაბერ ფანცხავა</t>
  </si>
  <si>
    <t>53001045196</t>
  </si>
  <si>
    <t>ვახტანგ წერედიანი</t>
  </si>
  <si>
    <t>62004024682</t>
  </si>
  <si>
    <t>თამარ ჭიოკაძე</t>
  </si>
  <si>
    <t>54001008366</t>
  </si>
  <si>
    <t>თეიმურაზ ტორაძე</t>
  </si>
  <si>
    <t>60002001170</t>
  </si>
  <si>
    <t>დათიკო ცქიტიშვილი</t>
  </si>
  <si>
    <t>53001003010</t>
  </si>
  <si>
    <t>ლაშა აბდალაძე</t>
  </si>
  <si>
    <t>53001057474</t>
  </si>
  <si>
    <t>ალეკო სილაგაძე</t>
  </si>
  <si>
    <t>53001036577</t>
  </si>
  <si>
    <t>ნინო ბარბაქაძე</t>
  </si>
  <si>
    <t>53001002298</t>
  </si>
  <si>
    <t>ვაჟა ბარბაქაძე</t>
  </si>
  <si>
    <t>53001005129</t>
  </si>
  <si>
    <t>ვიოლა ფიოლია</t>
  </si>
  <si>
    <t>530010164100</t>
  </si>
  <si>
    <t>ალექსანდრე მშვილდაძე</t>
  </si>
  <si>
    <t>53001007521</t>
  </si>
  <si>
    <t>ნინო ნემისიწვერაძე</t>
  </si>
  <si>
    <t>53001010393</t>
  </si>
  <si>
    <t>ლანა რუსეიშვილი</t>
  </si>
  <si>
    <t>53001054947</t>
  </si>
  <si>
    <t>ჯუმბერ ხუციშვილი</t>
  </si>
  <si>
    <t>53001007614</t>
  </si>
  <si>
    <t>53001007420</t>
  </si>
  <si>
    <t>სალომე ნავროზაშვილი</t>
  </si>
  <si>
    <t>53001030654</t>
  </si>
  <si>
    <t>გია ეფრემიძე</t>
  </si>
  <si>
    <t>53001051102</t>
  </si>
  <si>
    <t>თამარი ფანცხავა</t>
  </si>
  <si>
    <t>53001061552</t>
  </si>
  <si>
    <t>ლიანა იოსელია</t>
  </si>
  <si>
    <t>53001019476</t>
  </si>
  <si>
    <t>მარიამ ყუბანეიშვილი</t>
  </si>
  <si>
    <t>53001055090</t>
  </si>
  <si>
    <t>მერაბ წკეპლაძე</t>
  </si>
  <si>
    <t>53001008192</t>
  </si>
  <si>
    <t>შერმადინ ფანცხავა</t>
  </si>
  <si>
    <t>53001007516</t>
  </si>
  <si>
    <t>ქეთევან მუშკუდიანი</t>
  </si>
  <si>
    <t>60001065180</t>
  </si>
  <si>
    <t>ნესტანი ფარქოსაძე</t>
  </si>
  <si>
    <t>38001043421</t>
  </si>
  <si>
    <t>გიორგი სოხაძე</t>
  </si>
  <si>
    <t>60001059835</t>
  </si>
  <si>
    <t>გელა სანიკიძე</t>
  </si>
  <si>
    <t>60001068997</t>
  </si>
  <si>
    <t>მეგი ქვალაძე</t>
  </si>
  <si>
    <t>18001061869</t>
  </si>
  <si>
    <t>ნოდარ როინიშვილი</t>
  </si>
  <si>
    <t>01019073008</t>
  </si>
  <si>
    <t>ლოლა კანდელაკი</t>
  </si>
  <si>
    <t>60001145667</t>
  </si>
  <si>
    <t>ფატიმა ჯინჭარაძე</t>
  </si>
  <si>
    <t>60001020869</t>
  </si>
  <si>
    <t>ბაგრატ ქურციკიძე</t>
  </si>
  <si>
    <t>60001081768</t>
  </si>
  <si>
    <t>მარიამ ჩიტაძე</t>
  </si>
  <si>
    <t>60001158543</t>
  </si>
  <si>
    <t>ნინო ცინცაძე</t>
  </si>
  <si>
    <t>21001041683</t>
  </si>
  <si>
    <t>დავით მიდნიაშვილი</t>
  </si>
  <si>
    <t>53001015603</t>
  </si>
  <si>
    <t>ირინე ნიკურაძე</t>
  </si>
  <si>
    <t>60001081973</t>
  </si>
  <si>
    <t>დარეჯან წერეთელი</t>
  </si>
  <si>
    <t>600020127525</t>
  </si>
  <si>
    <t>დარიკო კოპალიანი</t>
  </si>
  <si>
    <t>62005016323</t>
  </si>
  <si>
    <t>ნინო კოსტავა</t>
  </si>
  <si>
    <t>60003002698</t>
  </si>
  <si>
    <t>მაკა ინანეიშვილი</t>
  </si>
  <si>
    <t>60001073789</t>
  </si>
  <si>
    <t>ლელა ხვედელიძე</t>
  </si>
  <si>
    <t>60001054318</t>
  </si>
  <si>
    <t>თამარ დავითულიანი</t>
  </si>
  <si>
    <t>49001002017</t>
  </si>
  <si>
    <t>მაკა ნოზაძე</t>
  </si>
  <si>
    <t>60001021701</t>
  </si>
  <si>
    <t>ელისო მორჩიძე</t>
  </si>
  <si>
    <t>60001027444</t>
  </si>
  <si>
    <t>ნათია ხიკლაძე</t>
  </si>
  <si>
    <t>60003010626</t>
  </si>
  <si>
    <t>ნინო ყურუა</t>
  </si>
  <si>
    <t>51001028403</t>
  </si>
  <si>
    <t>თეა ჯიშკარიანი</t>
  </si>
  <si>
    <t>60001034657</t>
  </si>
  <si>
    <t>გულნარა დვალი</t>
  </si>
  <si>
    <t>53001037471</t>
  </si>
  <si>
    <t>კარლო მაჭარაშვილი</t>
  </si>
  <si>
    <t>01017009832</t>
  </si>
  <si>
    <t>ცისანა ბერიძე</t>
  </si>
  <si>
    <t>60003003272</t>
  </si>
  <si>
    <t>თამუნა შათირიშვილი</t>
  </si>
  <si>
    <t>33001072707</t>
  </si>
  <si>
    <t>ლუნა ზარნაძე</t>
  </si>
  <si>
    <t>60001124047</t>
  </si>
  <si>
    <t>მანანა იმედაძე</t>
  </si>
  <si>
    <t>60001096744</t>
  </si>
  <si>
    <t>ნაზი ჭეიშვილი</t>
  </si>
  <si>
    <t>60001132391</t>
  </si>
  <si>
    <t>თათია თევდორაძე</t>
  </si>
  <si>
    <t>60001090323</t>
  </si>
  <si>
    <t>ნათელა ჯინჯახაძე</t>
  </si>
  <si>
    <t>62005013108</t>
  </si>
  <si>
    <t>გიორგი სვანიძე</t>
  </si>
  <si>
    <t>60001103096</t>
  </si>
  <si>
    <t>ციცინო ციბაძე</t>
  </si>
  <si>
    <t>60001099689</t>
  </si>
  <si>
    <t>ელისო ფხაკაძე</t>
  </si>
  <si>
    <t>60001100662</t>
  </si>
  <si>
    <t>სოფიო არველაძე</t>
  </si>
  <si>
    <t>60001026203</t>
  </si>
  <si>
    <t>მარინა ცინცაძე</t>
  </si>
  <si>
    <t>60001084568</t>
  </si>
  <si>
    <t>სოფიო გირგაძე</t>
  </si>
  <si>
    <t>01002021632</t>
  </si>
  <si>
    <t>ინა იურჩენკო</t>
  </si>
  <si>
    <t>53001011040</t>
  </si>
  <si>
    <t>მაია სალაძე</t>
  </si>
  <si>
    <t>60002018983</t>
  </si>
  <si>
    <t>ირინე ჩხეიძე</t>
  </si>
  <si>
    <t>60001106428</t>
  </si>
  <si>
    <t>მარინე ახალაძე</t>
  </si>
  <si>
    <t>60001014732</t>
  </si>
  <si>
    <t>ეკატერინე გამყრელიძე</t>
  </si>
  <si>
    <t>60001054923</t>
  </si>
  <si>
    <t>ნატო ჩაჩხიანი</t>
  </si>
  <si>
    <t>60001039133</t>
  </si>
  <si>
    <t>ნინო ბუცხრიკიძე</t>
  </si>
  <si>
    <t>60001000217</t>
  </si>
  <si>
    <t>მანანა ჯანელიძე</t>
  </si>
  <si>
    <t>60001116377</t>
  </si>
  <si>
    <t>დარეჯან სირაძე</t>
  </si>
  <si>
    <t>55001003991</t>
  </si>
  <si>
    <t>ზოია მეძველია</t>
  </si>
  <si>
    <t>60001131613</t>
  </si>
  <si>
    <t>თამთა ბანძელაძე</t>
  </si>
  <si>
    <t>60001122355</t>
  </si>
  <si>
    <t>ლალი მოწერელია</t>
  </si>
  <si>
    <t>60001029050</t>
  </si>
  <si>
    <t>იამზე ნებიერიძე</t>
  </si>
  <si>
    <t>60001045780</t>
  </si>
  <si>
    <t>ვენერა ქაჩიბაია</t>
  </si>
  <si>
    <t>39001009222</t>
  </si>
  <si>
    <t>ცისანა ჯოხაძე</t>
  </si>
  <si>
    <t>60001070138</t>
  </si>
  <si>
    <t>ფოთოლა ჩხაბერიძე</t>
  </si>
  <si>
    <t>60003010387</t>
  </si>
  <si>
    <t>მზევინარ ნაყოფია</t>
  </si>
  <si>
    <t>62006070611</t>
  </si>
  <si>
    <t>სალომე ქობულაძე</t>
  </si>
  <si>
    <t>60001124336</t>
  </si>
  <si>
    <t>დარეჯან ხაჭაპურიძე</t>
  </si>
  <si>
    <t>60001019256</t>
  </si>
  <si>
    <t>ქეთევან ჩაჩუა</t>
  </si>
  <si>
    <t>37001036331</t>
  </si>
  <si>
    <t>შოთა ზედაშიძე</t>
  </si>
  <si>
    <t>60001105255</t>
  </si>
  <si>
    <t>მანანა ბერეკაშვილი</t>
  </si>
  <si>
    <t>60001116751</t>
  </si>
  <si>
    <t>ლელა ხეცურიანი</t>
  </si>
  <si>
    <t>60001026817</t>
  </si>
  <si>
    <t>ვარდო ნემსიწვერიძე</t>
  </si>
  <si>
    <t>60001072658</t>
  </si>
  <si>
    <t>მურმან სოხაძე</t>
  </si>
  <si>
    <t>60001032152</t>
  </si>
  <si>
    <t>იამზე მდინარაძე</t>
  </si>
  <si>
    <t>60001007736</t>
  </si>
  <si>
    <t>ნონა ხონელიძე</t>
  </si>
  <si>
    <t>60002012247</t>
  </si>
  <si>
    <t>ზაირა ჩუბინიძე</t>
  </si>
  <si>
    <t>60001023053</t>
  </si>
  <si>
    <t>სოფიო ხეცურიანი</t>
  </si>
  <si>
    <t>60001035483</t>
  </si>
  <si>
    <t>მარინე ბერაძე</t>
  </si>
  <si>
    <t>60001025489</t>
  </si>
  <si>
    <t>თემურ კობერიძე</t>
  </si>
  <si>
    <t>37001014350</t>
  </si>
  <si>
    <t>როლანდ შონია</t>
  </si>
  <si>
    <t>62005025905</t>
  </si>
  <si>
    <t>ეკატერინე დვალი</t>
  </si>
  <si>
    <t>60001033919</t>
  </si>
  <si>
    <t>მზია გურგენიძე</t>
  </si>
  <si>
    <t>60001046319</t>
  </si>
  <si>
    <t>ნარგიზი კიკვაძე</t>
  </si>
  <si>
    <t>60001028916</t>
  </si>
  <si>
    <t>მარინე გაჩეჩილაძე</t>
  </si>
  <si>
    <t>60001032013</t>
  </si>
  <si>
    <t>ლიანა ჩაჩუა</t>
  </si>
  <si>
    <t>60001013413</t>
  </si>
  <si>
    <t>ენი არსენიძე</t>
  </si>
  <si>
    <t>60001018912</t>
  </si>
  <si>
    <t>მაია დუდაშვილი</t>
  </si>
  <si>
    <t>60001095757</t>
  </si>
  <si>
    <t>მარინე ბერეკაშვილი</t>
  </si>
  <si>
    <t>60001054096</t>
  </si>
  <si>
    <t>მარინა მურუსიზე</t>
  </si>
  <si>
    <t>60001065635</t>
  </si>
  <si>
    <t>ბიმინა გრიგოლაშვილი</t>
  </si>
  <si>
    <t>60001073940</t>
  </si>
  <si>
    <t>მანანა ამბროლაზე</t>
  </si>
  <si>
    <t>60001085558</t>
  </si>
  <si>
    <t>რევაზი ცინცაზე</t>
  </si>
  <si>
    <t>60001043340</t>
  </si>
  <si>
    <t>მაკა მესხაძე</t>
  </si>
  <si>
    <t>5501004287</t>
  </si>
  <si>
    <t>თამარ გელენიძე</t>
  </si>
  <si>
    <t>53001007786</t>
  </si>
  <si>
    <t>ნინო ხაფავა</t>
  </si>
  <si>
    <t>60001125776</t>
  </si>
  <si>
    <t>ალმა კახიანი</t>
  </si>
  <si>
    <t>60002004714</t>
  </si>
  <si>
    <t>გოგიტაური ნინო</t>
  </si>
  <si>
    <t>60001049004</t>
  </si>
  <si>
    <t>ცისანა ცეცხლაძე</t>
  </si>
  <si>
    <t>ელენა ნატიანი</t>
  </si>
  <si>
    <t>60001071587</t>
  </si>
  <si>
    <t>ანა ლაბაძე</t>
  </si>
  <si>
    <t>60001154268</t>
  </si>
  <si>
    <t>ნათია რუხაძე</t>
  </si>
  <si>
    <t>31001005956</t>
  </si>
  <si>
    <t>მაგული რუხაძე</t>
  </si>
  <si>
    <t>31001005955</t>
  </si>
  <si>
    <t>ხათუნა ტყეშელაშვილი</t>
  </si>
  <si>
    <t>60003008132</t>
  </si>
  <si>
    <t>ნინო ყავრელაშვილი</t>
  </si>
  <si>
    <t>60001110491</t>
  </si>
  <si>
    <t>ზურაბ ხარძიანი</t>
  </si>
  <si>
    <t>62004015828</t>
  </si>
  <si>
    <t>ნატო ბახტაძე</t>
  </si>
  <si>
    <t>6000110454</t>
  </si>
  <si>
    <t>ნინო ნოზაძე</t>
  </si>
  <si>
    <t>60001060478</t>
  </si>
  <si>
    <t>ია ახობაძე</t>
  </si>
  <si>
    <t>37001017455</t>
  </si>
  <si>
    <t>მაკა ფარქოსაძე</t>
  </si>
  <si>
    <t>38001040669</t>
  </si>
  <si>
    <t>მეგი ჭეიშვილი</t>
  </si>
  <si>
    <t>60001044271</t>
  </si>
  <si>
    <t>მარიამ რეხტი</t>
  </si>
  <si>
    <t>41001024454</t>
  </si>
  <si>
    <t>ნათა ბერაძე</t>
  </si>
  <si>
    <t>60001027272</t>
  </si>
  <si>
    <t>თინათინ გურგუჩიანი</t>
  </si>
  <si>
    <t>62003013057</t>
  </si>
  <si>
    <t>ხათუნა გუდაძე</t>
  </si>
  <si>
    <t>60003010683</t>
  </si>
  <si>
    <t>ეთერ ჭანტურია</t>
  </si>
  <si>
    <t>60001038286</t>
  </si>
  <si>
    <t>ოთარ ციმინტია</t>
  </si>
  <si>
    <t>62005025535</t>
  </si>
  <si>
    <t>მარინე გოდერიძე</t>
  </si>
  <si>
    <t>53001030905</t>
  </si>
  <si>
    <t>შორენა მანაგაძე</t>
  </si>
  <si>
    <t>60001075994</t>
  </si>
  <si>
    <t>აზა კბილაშვილი</t>
  </si>
  <si>
    <t>60001042857</t>
  </si>
  <si>
    <t>თეა ბაკურაძე</t>
  </si>
  <si>
    <t>60002004793</t>
  </si>
  <si>
    <t>თეა ცხვარაძე</t>
  </si>
  <si>
    <t>60001001107</t>
  </si>
  <si>
    <t>მარიამ ხვიჩია</t>
  </si>
  <si>
    <t>6000104118</t>
  </si>
  <si>
    <t>ქეთევან იოსელიანი</t>
  </si>
  <si>
    <t>60001113826</t>
  </si>
  <si>
    <t>რიტა კუნჭულია</t>
  </si>
  <si>
    <t>60001037980</t>
  </si>
  <si>
    <t>ნანა სანიკიძე</t>
  </si>
  <si>
    <t>60002001540</t>
  </si>
  <si>
    <t>ნანა კოსტავა</t>
  </si>
  <si>
    <t>60001018890</t>
  </si>
  <si>
    <t>ავთანდილ კვირიკაშვილი</t>
  </si>
  <si>
    <t>60001063049</t>
  </si>
  <si>
    <t>მაია ზაქარეიშვილი</t>
  </si>
  <si>
    <t>60002004609</t>
  </si>
  <si>
    <t>ქეთევან ხელიძე</t>
  </si>
  <si>
    <t>60001019530</t>
  </si>
  <si>
    <t>თეიმურაზ გიორგაძე</t>
  </si>
  <si>
    <t>60001073536</t>
  </si>
  <si>
    <t>მარეხი გოდერიძე</t>
  </si>
  <si>
    <t>53001030906</t>
  </si>
  <si>
    <t>ლიანა კუჭავა</t>
  </si>
  <si>
    <t>60001092810</t>
  </si>
  <si>
    <t>ნინო ჩალაძე</t>
  </si>
  <si>
    <t>62001036634</t>
  </si>
  <si>
    <t>მაია შარაშენიძე</t>
  </si>
  <si>
    <t>33001001272</t>
  </si>
  <si>
    <t>თინათინ ცხადაძე</t>
  </si>
  <si>
    <t>60001041284</t>
  </si>
  <si>
    <t>ფერიდე გაბრავა</t>
  </si>
  <si>
    <t>58001006165</t>
  </si>
  <si>
    <t>დოდო გოდუაძე</t>
  </si>
  <si>
    <t>60002013409</t>
  </si>
  <si>
    <t>ნატო ხელაძე</t>
  </si>
  <si>
    <t>60001072692</t>
  </si>
  <si>
    <t>ელენა ძიგრაშვილი</t>
  </si>
  <si>
    <t>60001008098</t>
  </si>
  <si>
    <t>ინა მანაგაძე</t>
  </si>
  <si>
    <t>60501163028</t>
  </si>
  <si>
    <t>მედეა ჟორჟოლიანი</t>
  </si>
  <si>
    <t>55001009427</t>
  </si>
  <si>
    <t>გია ხიდაშელი</t>
  </si>
  <si>
    <t>60001046608</t>
  </si>
  <si>
    <t>ეთერ ივანაშვილი</t>
  </si>
  <si>
    <t>60003001207</t>
  </si>
  <si>
    <t>მზია ბერაძე</t>
  </si>
  <si>
    <t>60001014705</t>
  </si>
  <si>
    <t>მარინე სვანიძე</t>
  </si>
  <si>
    <t>60001048700</t>
  </si>
  <si>
    <t>მთვარისა კობერიძე</t>
  </si>
  <si>
    <t>60001073900</t>
  </si>
  <si>
    <t>თეა ძოწენიძე</t>
  </si>
  <si>
    <t>60001066990</t>
  </si>
  <si>
    <t>მაგული კოხრეიძე</t>
  </si>
  <si>
    <t>60001016844</t>
  </si>
  <si>
    <t>ნუნუ ამაშუკელი</t>
  </si>
  <si>
    <t>60001108721</t>
  </si>
  <si>
    <t>ედიშერ კვირიკაძე</t>
  </si>
  <si>
    <t>01026004534</t>
  </si>
  <si>
    <t>ცირა ყურაშვილი</t>
  </si>
  <si>
    <t>60003007255</t>
  </si>
  <si>
    <t>თეა დადვანი</t>
  </si>
  <si>
    <t>62004003522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</si>
  <si>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</si>
  <si>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</si>
  <si>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</si>
  <si>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</si>
  <si>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</si>
  <si>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</si>
  <si>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ეთერი დვალი</t>
  </si>
  <si>
    <t>60001003671</t>
  </si>
  <si>
    <t>დავით სვანაძე</t>
  </si>
  <si>
    <t>60001037775</t>
  </si>
  <si>
    <t>მადონა ხარზიანი</t>
  </si>
  <si>
    <t>62004011180</t>
  </si>
  <si>
    <t>ნანა შენგელია</t>
  </si>
  <si>
    <t>62006006554</t>
  </si>
  <si>
    <t>თამილა არჩაგულაშვილი</t>
  </si>
  <si>
    <t>60001045547</t>
  </si>
  <si>
    <t>გიორგი ჯიმშელაშვილი</t>
  </si>
  <si>
    <t>60003008303</t>
  </si>
  <si>
    <t>ლევან ვინოგრადოვი</t>
  </si>
  <si>
    <t>60001123680</t>
  </si>
  <si>
    <t>ვერა გულიაშვილი</t>
  </si>
  <si>
    <t>60001096123</t>
  </si>
  <si>
    <t>გენადი ვინაგრადოვი</t>
  </si>
  <si>
    <t>60001025401</t>
  </si>
  <si>
    <t>ნონა გელაშვილი</t>
  </si>
  <si>
    <t>62005003577</t>
  </si>
  <si>
    <t>ზინაიდა ჭინჭარაძე</t>
  </si>
  <si>
    <t>60001110497</t>
  </si>
  <si>
    <t>დარეჯან გირგვლიანი</t>
  </si>
  <si>
    <t>62004017087</t>
  </si>
  <si>
    <t>ია კიკვაძე</t>
  </si>
  <si>
    <t>60001078702</t>
  </si>
  <si>
    <t>ხათუნა მელაძე</t>
  </si>
  <si>
    <t>60001108585</t>
  </si>
  <si>
    <t>მერი საყვარელიძე</t>
  </si>
  <si>
    <t>60001048484</t>
  </si>
  <si>
    <t>ანჟელა გაბუნია</t>
  </si>
  <si>
    <t>60001113571</t>
  </si>
  <si>
    <t>სოფიო თვალიაშვილი</t>
  </si>
  <si>
    <t>60001004006</t>
  </si>
  <si>
    <t>მაყვალა მიქიაშვილი</t>
  </si>
  <si>
    <t>60001064520</t>
  </si>
  <si>
    <t>ლალი ლომსიანიძე</t>
  </si>
  <si>
    <t>60001020027</t>
  </si>
  <si>
    <t>გულნარა ნიკოლაძე</t>
  </si>
  <si>
    <t>60001050835</t>
  </si>
  <si>
    <t>ია გიორგაძე</t>
  </si>
  <si>
    <t>60001112177</t>
  </si>
  <si>
    <t>ლარინა ლალიაშვილი</t>
  </si>
  <si>
    <t>53001007196</t>
  </si>
  <si>
    <t>ქეთევან ასანიძე</t>
  </si>
  <si>
    <t>54001053879</t>
  </si>
  <si>
    <t>ლილი ზახაროვა</t>
  </si>
  <si>
    <t>60001029252</t>
  </si>
  <si>
    <t>ქეთევან სოფრომაძე</t>
  </si>
  <si>
    <t>60002014369</t>
  </si>
  <si>
    <t>ნათია ბენდელიანი</t>
  </si>
  <si>
    <t>33001074344</t>
  </si>
  <si>
    <t>გიორგი ზაქარიაძე</t>
  </si>
  <si>
    <t>60001036448</t>
  </si>
  <si>
    <t>გიორგი მუქერია</t>
  </si>
  <si>
    <t>60001002131</t>
  </si>
  <si>
    <t>მარიამ ყრაშვილი</t>
  </si>
  <si>
    <t>60001155280</t>
  </si>
  <si>
    <t>ანა ჯიბლაძე</t>
  </si>
  <si>
    <t>02001002112</t>
  </si>
  <si>
    <t>მაკა ალავიძე</t>
  </si>
  <si>
    <t>60001042577</t>
  </si>
  <si>
    <t>ფიქრია გორგოძე-ნემსაძე</t>
  </si>
  <si>
    <t>60001009173</t>
  </si>
  <si>
    <t>ეკატერინე ტოროშელიძე</t>
  </si>
  <si>
    <t>60001027422</t>
  </si>
  <si>
    <t>ნატო ყურაშვილი</t>
  </si>
  <si>
    <t>60001023564</t>
  </si>
  <si>
    <t>დოდო გვენეტაძე</t>
  </si>
  <si>
    <t>60002018284</t>
  </si>
  <si>
    <t>25/06/12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</si>
  <si>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</si>
  <si>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</si>
  <si>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</si>
  <si>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</si>
  <si>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</si>
  <si>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</si>
  <si>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</si>
  <si>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</si>
  <si>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24/06/12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</si>
  <si>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</si>
  <si>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</si>
  <si>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</si>
  <si>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</si>
  <si>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</si>
  <si>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</si>
  <si>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</si>
  <si>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</si>
  <si>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</si>
  <si>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</si>
  <si>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</si>
  <si>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</si>
  <si>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</si>
  <si>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</si>
  <si>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 xml:space="preserve">ირმა ალადაშვილი </t>
  </si>
  <si>
    <t>40001032962</t>
  </si>
  <si>
    <t>ზიზი აბულაძე</t>
  </si>
  <si>
    <t>40001028932</t>
  </si>
  <si>
    <t>ნოდარი კიკალაშვილი</t>
  </si>
  <si>
    <t>40001019292</t>
  </si>
  <si>
    <t>გელა კიკალიშვილი</t>
  </si>
  <si>
    <t>40001013598</t>
  </si>
  <si>
    <t xml:space="preserve">ივანე ელაშილი </t>
  </si>
  <si>
    <t>40001028953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</si>
  <si>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</si>
  <si>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</si>
  <si>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</si>
  <si>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</si>
  <si>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ვალერიან ბეჟანიშვილი</t>
  </si>
  <si>
    <t>40001002974</t>
  </si>
  <si>
    <t>ვენერა ტუხაშვილი</t>
  </si>
  <si>
    <t>40001030413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</si>
  <si>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</si>
  <si>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</si>
  <si>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</si>
  <si>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</si>
  <si>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</si>
  <si>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</si>
  <si>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ალქსანდრე ზავრიშვილი</t>
  </si>
  <si>
    <t>40001003356</t>
  </si>
  <si>
    <t>ია ხელაძე</t>
  </si>
  <si>
    <t>40001032997</t>
  </si>
  <si>
    <t>ბელა ბოლაშვილი</t>
  </si>
  <si>
    <t>40001024176</t>
  </si>
  <si>
    <t>ნანული ჯალიაშილი</t>
  </si>
  <si>
    <t>40001016695</t>
  </si>
  <si>
    <t>23/06/12</t>
  </si>
  <si>
    <t>ნოდარ ხუროშვილი</t>
  </si>
  <si>
    <t>01033000999</t>
  </si>
  <si>
    <t xml:space="preserve">ქეთევან კეზევაძე </t>
  </si>
  <si>
    <t xml:space="preserve">მზია ებრალიძე </t>
  </si>
  <si>
    <t>26001028973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</si>
  <si>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</si>
  <si>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</si>
  <si>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</si>
  <si>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</si>
  <si>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</si>
  <si>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</si>
  <si>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</si>
  <si>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</si>
  <si>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</si>
  <si>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</si>
  <si>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</si>
  <si>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</si>
  <si>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</si>
  <si>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</si>
  <si>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</si>
  <si>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</si>
  <si>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</si>
  <si>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</si>
  <si>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</si>
  <si>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</si>
  <si>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</si>
  <si>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</si>
  <si>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</si>
  <si>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</si>
  <si>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</si>
  <si>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</si>
  <si>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</si>
  <si>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</si>
  <si>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</si>
  <si>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</si>
  <si>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</si>
  <si>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</si>
  <si>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</si>
  <si>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კახაბერ კვანტალიანი </t>
  </si>
  <si>
    <t>60001080388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</si>
  <si>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</si>
  <si>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</si>
  <si>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</si>
  <si>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</si>
  <si>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</si>
  <si>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</si>
  <si>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</si>
  <si>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</si>
  <si>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</si>
  <si>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</si>
  <si>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</si>
  <si>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</si>
  <si>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</si>
  <si>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</si>
  <si>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</si>
  <si>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</si>
  <si>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</si>
  <si>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</si>
  <si>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</si>
  <si>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</si>
  <si>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გიზო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</si>
  <si>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</si>
  <si>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</si>
  <si>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</si>
  <si>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</si>
  <si>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</si>
  <si>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</si>
  <si>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</si>
  <si>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</si>
  <si>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</si>
  <si>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</si>
  <si>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</si>
  <si>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</si>
  <si>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</si>
  <si>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</si>
  <si>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</si>
  <si>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</si>
  <si>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</si>
  <si>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</si>
  <si>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</si>
  <si>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</si>
  <si>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</si>
  <si>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</si>
  <si>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</si>
  <si>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</si>
  <si>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</si>
  <si>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</si>
  <si>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</si>
  <si>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</si>
  <si>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</si>
  <si>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</si>
  <si>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</si>
  <si>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გიორგი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</si>
  <si>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</si>
  <si>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</si>
  <si>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</si>
  <si>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</si>
  <si>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</si>
  <si>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</si>
  <si>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</si>
  <si>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</si>
  <si>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</si>
  <si>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</si>
  <si>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</si>
  <si>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</si>
  <si>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</si>
  <si>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</si>
  <si>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</si>
  <si>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</si>
  <si>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</si>
  <si>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</si>
  <si>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</si>
  <si>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</si>
  <si>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</si>
  <si>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</si>
  <si>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</si>
  <si>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</si>
  <si>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</si>
  <si>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როზა ცუცქირიძე </t>
  </si>
  <si>
    <t>31001048629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</si>
  <si>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</si>
  <si>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</si>
  <si>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</si>
  <si>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</si>
  <si>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</si>
  <si>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</si>
  <si>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</si>
  <si>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</si>
  <si>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</si>
  <si>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</si>
  <si>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</si>
  <si>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</si>
  <si>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 xml:space="preserve">გაგა გუნცაძე </t>
  </si>
  <si>
    <t>54001018643</t>
  </si>
  <si>
    <t xml:space="preserve">სოფიკო გაბაძე </t>
  </si>
  <si>
    <t>38001021675</t>
  </si>
  <si>
    <t xml:space="preserve">სოფიკო ხვედელიძე </t>
  </si>
  <si>
    <t>54001007973</t>
  </si>
  <si>
    <t>მაშო მაჭარაშვილი</t>
  </si>
  <si>
    <t>54001004863</t>
  </si>
  <si>
    <t xml:space="preserve">თორნიკე მეგრელიშილი </t>
  </si>
  <si>
    <t>54001052719</t>
  </si>
  <si>
    <t xml:space="preserve">გიორგი მახათაძე </t>
  </si>
  <si>
    <t>54001052823</t>
  </si>
  <si>
    <t>მანანა გამეზარდაშვილი</t>
  </si>
  <si>
    <t>54001019050</t>
  </si>
  <si>
    <t xml:space="preserve">ნანული გაბეჩავა </t>
  </si>
  <si>
    <t>54001044314</t>
  </si>
  <si>
    <t xml:space="preserve">ნარგიზ ბარელაძე </t>
  </si>
  <si>
    <t>54001024232</t>
  </si>
  <si>
    <t xml:space="preserve">ინგა ბარელაძე </t>
  </si>
  <si>
    <t>54001003377</t>
  </si>
  <si>
    <t xml:space="preserve">ციალა შუკაკიძე </t>
  </si>
  <si>
    <t>54001037861</t>
  </si>
  <si>
    <t xml:space="preserve">ლია ტყემალაძე </t>
  </si>
  <si>
    <t>54001045880</t>
  </si>
  <si>
    <t xml:space="preserve">გიორგი მინდიევი </t>
  </si>
  <si>
    <t>54001050640</t>
  </si>
  <si>
    <t xml:space="preserve">ზურაბ ფანჩვიძე </t>
  </si>
  <si>
    <t>54001043009</t>
  </si>
  <si>
    <t xml:space="preserve">ეთერ ბუჭუხიშვილი </t>
  </si>
  <si>
    <t>33001041672</t>
  </si>
  <si>
    <t>ლალი კევლიშვილი</t>
  </si>
  <si>
    <t>54001053686</t>
  </si>
  <si>
    <t xml:space="preserve">ნათია კაპანაძე </t>
  </si>
  <si>
    <t>54001018869</t>
  </si>
  <si>
    <t xml:space="preserve">ზურაბ მოდებაძე </t>
  </si>
  <si>
    <t>54001007492</t>
  </si>
  <si>
    <t xml:space="preserve">მალხაზ აბუთაძე </t>
  </si>
  <si>
    <t>ნატო მაჭარაშვილი</t>
  </si>
  <si>
    <t>38001031201</t>
  </si>
  <si>
    <t xml:space="preserve">მანანა მაჩაიძე </t>
  </si>
  <si>
    <t>54001049121</t>
  </si>
  <si>
    <t xml:space="preserve">დემური ცარციძე </t>
  </si>
  <si>
    <t>38001010957</t>
  </si>
  <si>
    <t xml:space="preserve">რამინი ჭუმბურიძე </t>
  </si>
  <si>
    <t>54001012620</t>
  </si>
  <si>
    <t>ნინო ლეთოდიანი</t>
  </si>
  <si>
    <t>54001029920</t>
  </si>
  <si>
    <t xml:space="preserve">ლენა წერეთელი </t>
  </si>
  <si>
    <t>54001001937</t>
  </si>
  <si>
    <t xml:space="preserve">დალი წერეთელი </t>
  </si>
  <si>
    <t>54001034750</t>
  </si>
  <si>
    <t xml:space="preserve">ლილი ხუჯაძე </t>
  </si>
  <si>
    <t>54001012799</t>
  </si>
  <si>
    <t xml:space="preserve">ლელა წიკლაური </t>
  </si>
  <si>
    <t>54001010092</t>
  </si>
  <si>
    <t xml:space="preserve">ლეო ფურცხვანიძე </t>
  </si>
  <si>
    <t>54001015544</t>
  </si>
  <si>
    <t>მარეხ მაზნიაშვილი</t>
  </si>
  <si>
    <t>40001009310</t>
  </si>
  <si>
    <t>მანანა მოლაშვილი</t>
  </si>
  <si>
    <t>01001068277</t>
  </si>
  <si>
    <t>მაია შალვაშვილი</t>
  </si>
  <si>
    <t>40001028562</t>
  </si>
  <si>
    <t>ვარდინა მაგოშვილი</t>
  </si>
  <si>
    <t>40001028769</t>
  </si>
  <si>
    <t>ნინო შალვაშვილი</t>
  </si>
  <si>
    <t>40001008560</t>
  </si>
  <si>
    <t>ანა ქადაგიშვილი</t>
  </si>
  <si>
    <t>40001019032</t>
  </si>
  <si>
    <t>ნუნუ მარტყოფლიშვილი</t>
  </si>
  <si>
    <t>40001031466</t>
  </si>
  <si>
    <t>ლიკა ბენაშვილი</t>
  </si>
  <si>
    <t>40001039088</t>
  </si>
  <si>
    <t>ქეთევან ბენაშვილი</t>
  </si>
  <si>
    <t>40801042309</t>
  </si>
  <si>
    <t>ნანული გურაშვილი</t>
  </si>
  <si>
    <t>40001008609</t>
  </si>
  <si>
    <t>ანა ბენაშვილი</t>
  </si>
  <si>
    <t>40001039857</t>
  </si>
  <si>
    <t>მზია ელიზბარაშვილი</t>
  </si>
  <si>
    <t>40001012743</t>
  </si>
  <si>
    <t>თამარი ხატიაშვილი</t>
  </si>
  <si>
    <t>35001110194</t>
  </si>
  <si>
    <t>ლია სპანდერაშვილი</t>
  </si>
  <si>
    <t>40001039953</t>
  </si>
  <si>
    <t>მადონა ხელაშვილი</t>
  </si>
  <si>
    <t>40001031244</t>
  </si>
  <si>
    <t>ანა ბზუკაშვილი</t>
  </si>
  <si>
    <t>40001030387</t>
  </si>
  <si>
    <t>რუსუდანი ლათიბაშვილი</t>
  </si>
  <si>
    <t>40001022294</t>
  </si>
  <si>
    <t>მაია ცაბუტაშვილი</t>
  </si>
  <si>
    <t>40001020791</t>
  </si>
  <si>
    <t>ნონა ჯანიბეგაშვილი</t>
  </si>
  <si>
    <t>40001031247</t>
  </si>
  <si>
    <t>მერი უსუფაშვილი</t>
  </si>
  <si>
    <t>40001015621</t>
  </si>
  <si>
    <t>ზურაბ ნავროზაშვილი</t>
  </si>
  <si>
    <t>40001002899</t>
  </si>
  <si>
    <t>მოლაშვილი დალი</t>
  </si>
  <si>
    <t>40001023649</t>
  </si>
  <si>
    <t>ინგა ყოინაშვილი</t>
  </si>
  <si>
    <t>40001003517</t>
  </si>
  <si>
    <t>შორენა ცხოვრებაძე</t>
  </si>
  <si>
    <t>56001020867</t>
  </si>
  <si>
    <t>ვიტალი ორლოვი</t>
  </si>
  <si>
    <t>18001012178</t>
  </si>
  <si>
    <t>ხვიჩა ბაკურაძე</t>
  </si>
  <si>
    <t>56001000625</t>
  </si>
  <si>
    <t>პაატა კიკნაძე</t>
  </si>
  <si>
    <t>56001020495</t>
  </si>
  <si>
    <t>მაია მაღრაძე</t>
  </si>
  <si>
    <t>56001012348</t>
  </si>
  <si>
    <t>მაყვალა სეფისკვერაძე</t>
  </si>
  <si>
    <t>01001050433</t>
  </si>
  <si>
    <t>ლელა შარიქაძე</t>
  </si>
  <si>
    <t>56001008085</t>
  </si>
  <si>
    <t>პაატა შარიქაძე</t>
  </si>
  <si>
    <t>56001012844</t>
  </si>
  <si>
    <t>ლელა მნატრიშვილი</t>
  </si>
  <si>
    <t>56001002444</t>
  </si>
  <si>
    <t>ზვიადი კურტანიძე</t>
  </si>
  <si>
    <t>56001005444</t>
  </si>
  <si>
    <t>ცისმარი ბარბაქაძე</t>
  </si>
  <si>
    <t>56001011106</t>
  </si>
  <si>
    <t>ინგა ხიჯაკაძე</t>
  </si>
  <si>
    <t>56001005921</t>
  </si>
  <si>
    <t>ნინო ტყემალაძე</t>
  </si>
  <si>
    <t>54001050146</t>
  </si>
  <si>
    <t>დალი გელბახიანი</t>
  </si>
  <si>
    <t>56001012326</t>
  </si>
  <si>
    <t>ნინო ტალახაძე</t>
  </si>
  <si>
    <t>56001010421</t>
  </si>
  <si>
    <t>ლელა ბაბლიძე</t>
  </si>
  <si>
    <t>56001010712</t>
  </si>
  <si>
    <t>რევაზ სნილაძე</t>
  </si>
  <si>
    <t>56001002364</t>
  </si>
  <si>
    <t>სოფიკო არჯევანიძე</t>
  </si>
  <si>
    <t>56001011173</t>
  </si>
  <si>
    <t>როზა ნაცვლიშვილი</t>
  </si>
  <si>
    <t>56001005762</t>
  </si>
  <si>
    <t>56001016660</t>
  </si>
  <si>
    <t>კობა შარიქაძე</t>
  </si>
  <si>
    <t>56001000305</t>
  </si>
  <si>
    <t>დავით ორჯონიკიძე</t>
  </si>
  <si>
    <t>56001021680</t>
  </si>
  <si>
    <t>მარინა ჭყოიძე</t>
  </si>
  <si>
    <t>56001007170</t>
  </si>
  <si>
    <t>მათე ლუსმანაშვილი</t>
  </si>
  <si>
    <t>56001010507</t>
  </si>
  <si>
    <t>მანანა გელხვიძე</t>
  </si>
  <si>
    <t>56001005864</t>
  </si>
  <si>
    <t>ნაზი ლაცაბიძე</t>
  </si>
  <si>
    <t>56001019091</t>
  </si>
  <si>
    <t>შორენა ჭყოიძე</t>
  </si>
  <si>
    <t>56001020235</t>
  </si>
  <si>
    <t>სულიკო გელაშვილი</t>
  </si>
  <si>
    <t>56001015594</t>
  </si>
  <si>
    <t>თემური ტაბატაძე</t>
  </si>
  <si>
    <t>56001003326</t>
  </si>
  <si>
    <t>ბესიკ ლაცაბიძე</t>
  </si>
  <si>
    <t>56001006801</t>
  </si>
  <si>
    <t>მზექალა გლუნჩაძე</t>
  </si>
  <si>
    <t>18001016058</t>
  </si>
  <si>
    <t>სიმონ ბარბაქაძე</t>
  </si>
  <si>
    <t>56001025813</t>
  </si>
  <si>
    <t>ვერა თაბუკაშვილი</t>
  </si>
  <si>
    <t>56001000302</t>
  </si>
  <si>
    <t>ირაკლი ბერაძე</t>
  </si>
  <si>
    <t>56001016875</t>
  </si>
  <si>
    <t>ამირან სებისკვერაძე</t>
  </si>
  <si>
    <t>56001016718</t>
  </si>
  <si>
    <t>არსენ კვინიკაძე</t>
  </si>
  <si>
    <t>56001016546</t>
  </si>
  <si>
    <t>თეიმურაზ ლურსმანაშვილი</t>
  </si>
  <si>
    <t>56001020956</t>
  </si>
  <si>
    <t>თამარ ტაბატაძე</t>
  </si>
  <si>
    <t>56001002602</t>
  </si>
  <si>
    <t>ლია ქურდაძე</t>
  </si>
  <si>
    <t>56001005585</t>
  </si>
  <si>
    <t>მარინა ჩუბანიძე</t>
  </si>
  <si>
    <t>56001016796</t>
  </si>
  <si>
    <t>ნინო ხარაძე</t>
  </si>
  <si>
    <t>56001005254</t>
  </si>
  <si>
    <t>დემური შარიქაძე</t>
  </si>
  <si>
    <t>560001012589</t>
  </si>
  <si>
    <t>ლია ხმალაძე</t>
  </si>
  <si>
    <t>56001020182</t>
  </si>
  <si>
    <t>სერგო ბუცხრიკიძე</t>
  </si>
  <si>
    <t>56001008023</t>
  </si>
  <si>
    <t>ნანა ქურდაძე</t>
  </si>
  <si>
    <t>56001006690</t>
  </si>
  <si>
    <t>როინ ფანქველაშვილი</t>
  </si>
  <si>
    <t>56001002672</t>
  </si>
  <si>
    <t>ეკა მაღრაძე</t>
  </si>
  <si>
    <t>18001002073</t>
  </si>
  <si>
    <t>დოდო ბურჯანაძე</t>
  </si>
  <si>
    <t>54001052849</t>
  </si>
  <si>
    <t>მანანა მუმლაძე</t>
  </si>
  <si>
    <t>54001048400</t>
  </si>
  <si>
    <t>გაიოზ კაპანაძე</t>
  </si>
  <si>
    <t>54001018829</t>
  </si>
  <si>
    <t>შადიმან კაპანაძე</t>
  </si>
  <si>
    <t>54001049966</t>
  </si>
  <si>
    <t>მარინე სისვაძე</t>
  </si>
  <si>
    <t>54001018578</t>
  </si>
  <si>
    <t>ანანო კენჭოშვილი</t>
  </si>
  <si>
    <t>54001014880</t>
  </si>
  <si>
    <t>გაგა გურჯაძე</t>
  </si>
  <si>
    <t>54001006807</t>
  </si>
  <si>
    <t>მაგული ბრეგვაძე</t>
  </si>
  <si>
    <t>54001035554</t>
  </si>
  <si>
    <t>მაია ხარაიშვილი</t>
  </si>
  <si>
    <t>54001023044</t>
  </si>
  <si>
    <t>მანანა მურძენიძე</t>
  </si>
  <si>
    <t>38001041042</t>
  </si>
  <si>
    <t>დალი შეყლაშვილი</t>
  </si>
  <si>
    <t>54001041941</t>
  </si>
  <si>
    <t>ნინო ვაშაძე</t>
  </si>
  <si>
    <t>54001011557</t>
  </si>
  <si>
    <t>თამარ სამხარაძე</t>
  </si>
  <si>
    <t>54001053091</t>
  </si>
  <si>
    <t>ფატიმა სამხარაძე</t>
  </si>
  <si>
    <t>54001006520</t>
  </si>
  <si>
    <t>იური გელაშვილი</t>
  </si>
  <si>
    <t>54001050481</t>
  </si>
  <si>
    <t>ბონდო ტაბატაძე</t>
  </si>
  <si>
    <t>54001044444</t>
  </si>
  <si>
    <t>მარინე ჭიტაძე</t>
  </si>
  <si>
    <t>54001013929</t>
  </si>
  <si>
    <t>თეონა ჩუმაშვილი</t>
  </si>
  <si>
    <t>54001034260</t>
  </si>
  <si>
    <t>ანგელინა მიხელაძე</t>
  </si>
  <si>
    <t>54001015317</t>
  </si>
  <si>
    <t>ევგენი მახათაძე</t>
  </si>
  <si>
    <t>54001019323</t>
  </si>
  <si>
    <t>ბადრი გოგატიშვილი</t>
  </si>
  <si>
    <t>54001019615</t>
  </si>
  <si>
    <t>თამარ დარბაძე</t>
  </si>
  <si>
    <t>54001049218</t>
  </si>
  <si>
    <t>რომან კობახიძძე</t>
  </si>
  <si>
    <t>54001000195</t>
  </si>
  <si>
    <t>ზაზა ლაბაძე</t>
  </si>
  <si>
    <t>54001024273</t>
  </si>
  <si>
    <t>ემზარ მოდებაძე</t>
  </si>
  <si>
    <t>54001054676</t>
  </si>
  <si>
    <t>ჟორა პაპაძე</t>
  </si>
  <si>
    <t>54001021651</t>
  </si>
  <si>
    <t>ოთარი პაპიძე</t>
  </si>
  <si>
    <t>54001040846</t>
  </si>
  <si>
    <t>ირმა ტყემალაძე</t>
  </si>
  <si>
    <t>54001043320</t>
  </si>
  <si>
    <t>ბადრი ლაბაძე</t>
  </si>
  <si>
    <t>54001050716</t>
  </si>
  <si>
    <t>ლანგუსი შეყილაძე</t>
  </si>
  <si>
    <t>54001020930</t>
  </si>
  <si>
    <t>ეთერი ასანიძე</t>
  </si>
  <si>
    <t>54001007907</t>
  </si>
  <si>
    <t>სულხანი ჩუბინიძე</t>
  </si>
  <si>
    <t>54001032678</t>
  </si>
  <si>
    <t>სოფიო ჩაფიჩაძე</t>
  </si>
  <si>
    <t>მაყვალა გოგსაძე</t>
  </si>
  <si>
    <t>54001007008</t>
  </si>
  <si>
    <t>ინჟო გოგსაძე</t>
  </si>
  <si>
    <t>54001037408</t>
  </si>
  <si>
    <t>მაკა აბესაძე</t>
  </si>
  <si>
    <t>54001037508</t>
  </si>
  <si>
    <t>დუდუშა ჭანკვეტაძე</t>
  </si>
  <si>
    <t>54001013493</t>
  </si>
  <si>
    <t>ავთანდილ ლოლაძე</t>
  </si>
  <si>
    <t>54001009442</t>
  </si>
  <si>
    <t>ქეთევან გელბახიანი</t>
  </si>
  <si>
    <t>54001048982</t>
  </si>
  <si>
    <t>ლალი გამგებელი</t>
  </si>
  <si>
    <t>38001006325</t>
  </si>
  <si>
    <t>ხათუნა ხვედელიძე</t>
  </si>
  <si>
    <t>54001050556</t>
  </si>
  <si>
    <t>ზაური სიკინჭელაშვილი</t>
  </si>
  <si>
    <t>54001000863</t>
  </si>
  <si>
    <t>რაული ვაშაძე</t>
  </si>
  <si>
    <t>54001041848</t>
  </si>
  <si>
    <t>ნინო აბჟანდაძე-თაბაგარი</t>
  </si>
  <si>
    <t>54001034554</t>
  </si>
  <si>
    <t>ნონა ცუცქირიძე</t>
  </si>
  <si>
    <t>60001032162</t>
  </si>
  <si>
    <t>54001001968</t>
  </si>
  <si>
    <t>ეკატერინე გაფრინდაშვილი</t>
  </si>
  <si>
    <t>54001053251</t>
  </si>
  <si>
    <t>ლამარა ფხალაძე</t>
  </si>
  <si>
    <t>54001043019</t>
  </si>
  <si>
    <t>ირმა ბურჯანაძე</t>
  </si>
  <si>
    <t>54001046576</t>
  </si>
  <si>
    <t>მარინა მჭედლიძე</t>
  </si>
  <si>
    <t>54001044177</t>
  </si>
  <si>
    <t>რამაზ  ჭიტაძე</t>
  </si>
  <si>
    <t>01011000919</t>
  </si>
  <si>
    <t>როსტომ ხუციშვილი</t>
  </si>
  <si>
    <t>54001023266</t>
  </si>
  <si>
    <t>რუსუდან ჯანანიძე</t>
  </si>
  <si>
    <t>54001048255</t>
  </si>
  <si>
    <t>მარიამ გვიმრაძე</t>
  </si>
  <si>
    <t>54001031889</t>
  </si>
  <si>
    <t>მარეხი ღუღუნიშვილი</t>
  </si>
  <si>
    <t>54001052682</t>
  </si>
  <si>
    <t>თამილა ნეფარიძე</t>
  </si>
  <si>
    <t>54001033801</t>
  </si>
  <si>
    <t>რომან აბესაძე</t>
  </si>
  <si>
    <t>54001013593</t>
  </si>
  <si>
    <t>თეა დარბაიძე</t>
  </si>
  <si>
    <t>54001059298</t>
  </si>
  <si>
    <t>დემეტრე მოდებაძე</t>
  </si>
  <si>
    <t>01001076833</t>
  </si>
  <si>
    <t>ნესტან მუმლაძე</t>
  </si>
  <si>
    <t>54001017801</t>
  </si>
  <si>
    <t>ნინო გორგიაშვილი</t>
  </si>
  <si>
    <t>01001042872</t>
  </si>
  <si>
    <t>მაყვალა ცხელაშვილი</t>
  </si>
  <si>
    <t>54001032365</t>
  </si>
  <si>
    <t>მზია წერეთელი</t>
  </si>
  <si>
    <t>54001035040</t>
  </si>
  <si>
    <t>ქეთევან ხასია</t>
  </si>
  <si>
    <t>54001004832</t>
  </si>
  <si>
    <t>თემური შეყილაძე</t>
  </si>
  <si>
    <t>54001017991</t>
  </si>
  <si>
    <t>ნატო ფალავანდიშვილი</t>
  </si>
  <si>
    <t>54001002293</t>
  </si>
  <si>
    <t>იამზე გრიგალაშვილი</t>
  </si>
  <si>
    <t>54001030830</t>
  </si>
  <si>
    <t>ნანი კეკენაძე</t>
  </si>
  <si>
    <t>54001038843</t>
  </si>
  <si>
    <t>ნანა ხომასურიძე</t>
  </si>
  <si>
    <t>54001042971</t>
  </si>
  <si>
    <t>სოფიო ლაბაძე</t>
  </si>
  <si>
    <t>38001012307</t>
  </si>
  <si>
    <t>ლამარა კაპანაძე</t>
  </si>
  <si>
    <t>54001001545</t>
  </si>
  <si>
    <t>ლალი გაფრინდაშვილი</t>
  </si>
  <si>
    <t>54001019694</t>
  </si>
  <si>
    <t>ზაზა ბარათაშვილი</t>
  </si>
  <si>
    <t>54001045897</t>
  </si>
  <si>
    <t>შპს "ბურჯი"</t>
  </si>
  <si>
    <t>სატრანსპორტო მომსახურება</t>
  </si>
  <si>
    <t>შპს "ელიტა ბურჯი"</t>
  </si>
  <si>
    <t>ინვენტარი</t>
  </si>
  <si>
    <t>შპს "ტელერადიოკომპანია თრიალეთი"</t>
  </si>
  <si>
    <t>სატელევიზიო მომსახურება</t>
  </si>
  <si>
    <t>შპს "მედია-სახლი ობიექტივი"</t>
  </si>
  <si>
    <t>სარეკლამო მომსახურება</t>
  </si>
  <si>
    <t>შპს "სტუდია მაესტრო"</t>
  </si>
  <si>
    <t>ფონდი "მომავალს ვქმნით დღეს"</t>
  </si>
  <si>
    <t>შპს "მენეჯმენტ სერვისი"</t>
  </si>
  <si>
    <t>საიჯარო  და კომუნალური მომსახურება</t>
  </si>
  <si>
    <t>კვარაცხელია გოჩა</t>
  </si>
  <si>
    <t>01010006055</t>
  </si>
  <si>
    <t>ა/მ იჯარა</t>
  </si>
  <si>
    <t>ბეჟანიშვილი ნუგზარ</t>
  </si>
  <si>
    <t>01010011003</t>
  </si>
  <si>
    <t>ქვაცაბაია თენგიზ</t>
  </si>
  <si>
    <t>ელ. ენერგია</t>
  </si>
  <si>
    <t>ყაზტრანსგაზი</t>
  </si>
  <si>
    <t>ბუნებრივი აირი</t>
  </si>
  <si>
    <t>ნუნუ</t>
  </si>
  <si>
    <t>სხულუხია ნაზი</t>
  </si>
  <si>
    <t>01006001624</t>
  </si>
  <si>
    <t>შპს ,,ალია ჰოლდინგი"</t>
  </si>
  <si>
    <t>შპს ,,გლობალ კონტაქტ კონსალტინგი"</t>
  </si>
  <si>
    <t>PORTEK IC VE DIS TILARET"</t>
  </si>
  <si>
    <t>მაისურების რირებულება</t>
  </si>
  <si>
    <t>შპს ,,ტელეკომპანია კავკასია"</t>
  </si>
  <si>
    <t>შპს ,,გამომცემლობა კოლორი"</t>
  </si>
  <si>
    <t>გაზეთების ბეჭვდა</t>
  </si>
  <si>
    <t>შპს ,,მეცხრე არხი"</t>
  </si>
  <si>
    <t>შპს ,,ქართული ოცნება"</t>
  </si>
  <si>
    <t>შპს ,,შოუ სერვისი"</t>
  </si>
  <si>
    <t>შპს ,,ახალი კაპიტალი"</t>
  </si>
  <si>
    <t>ზესტაფონის უ. ჩხეიძის სახ. სახელმწიფო დრამატული თეატრი</t>
  </si>
  <si>
    <t>შპს ,,ლაქტოზა"</t>
  </si>
  <si>
    <t>შპს ,,მაგთიკომი"</t>
  </si>
  <si>
    <t>შპს ,,მედიანიუსი"</t>
  </si>
  <si>
    <t>ახობაძე გოჩა</t>
  </si>
  <si>
    <t>ბენიძე გივი</t>
  </si>
  <si>
    <t>ძნელაძე ნანი</t>
  </si>
  <si>
    <t>შპს ,,ახტელი"</t>
  </si>
  <si>
    <t>შპს ,,ახალი ქსელები"</t>
  </si>
  <si>
    <t>საინფორმაციომომსახურება</t>
  </si>
  <si>
    <t>გახმოვანებითი მომსახურება</t>
  </si>
  <si>
    <t>მოწყობილობის იჯარა</t>
  </si>
  <si>
    <t>ოფისის იჯარა</t>
  </si>
  <si>
    <t>კავშირგაბმულობის მოსახურება</t>
  </si>
  <si>
    <t>სატელეფონო მომსახურება</t>
  </si>
  <si>
    <t>სააბონენტო გადასახადი</t>
  </si>
  <si>
    <t>ერთი დღით ფართის თხოვება</t>
  </si>
  <si>
    <t>205129617</t>
  </si>
  <si>
    <t>წყალმომარაგება</t>
  </si>
  <si>
    <t>ოფისის იჯარა-შეწყვეტილია ხელშეკრულება</t>
  </si>
  <si>
    <t>08/18/2012</t>
  </si>
  <si>
    <t>07/16/2012</t>
  </si>
  <si>
    <t>07/31/2012</t>
  </si>
  <si>
    <t>08/13/2012</t>
  </si>
  <si>
    <t>07/29/2012</t>
  </si>
  <si>
    <t>07/27/2012</t>
  </si>
  <si>
    <t>01/23/2012</t>
  </si>
  <si>
    <t>01/26/2012</t>
  </si>
  <si>
    <t>2010 წელი</t>
  </si>
  <si>
    <t>06/25/2012</t>
  </si>
  <si>
    <t>მომსახურების ღირებულება</t>
  </si>
  <si>
    <t>ხუბანოვი ჯეირან</t>
  </si>
  <si>
    <t>მხჩიანი გეორგი</t>
  </si>
  <si>
    <t>ბებერაშვილი დავით</t>
  </si>
  <si>
    <t>სუქიაშვილი ნინა</t>
  </si>
  <si>
    <t>01028003820</t>
  </si>
  <si>
    <t>ოდიკაძე ვალერი</t>
  </si>
  <si>
    <t>ვიდეოსერვისით მომსახურება</t>
  </si>
  <si>
    <t>ნადაშვილი თედორე</t>
  </si>
  <si>
    <t>გურგენიძე მამუკა</t>
  </si>
  <si>
    <t>საინფორმაციო მომსახურება</t>
  </si>
  <si>
    <t>შპს "ჯეოჰოტნიუსი"</t>
  </si>
  <si>
    <t>შპს "პირველი"</t>
  </si>
  <si>
    <t>28/09/12</t>
  </si>
  <si>
    <t>მახაჭაშვილი ნუნუ</t>
  </si>
  <si>
    <t>საიჯარო ქირა</t>
  </si>
  <si>
    <t>გელაშვილი მაია</t>
  </si>
  <si>
    <t>თებიძე ტარიელ</t>
  </si>
  <si>
    <t>ორმოცაძე გიორგი</t>
  </si>
  <si>
    <t>აბჟანდაძე გრიგოლ</t>
  </si>
  <si>
    <t>აივაზიანი სუსანა</t>
  </si>
  <si>
    <t>არევაძე-წერეთელი მზია</t>
  </si>
  <si>
    <t>01018001780</t>
  </si>
  <si>
    <t>23001002557</t>
  </si>
  <si>
    <t>01015006405</t>
  </si>
  <si>
    <t>ბერძენიშვილი გურამ</t>
  </si>
  <si>
    <t>გაბესკირია ციური</t>
  </si>
  <si>
    <t>39001021959</t>
  </si>
  <si>
    <t>გელაშვილი ნაირა</t>
  </si>
  <si>
    <t>01008040230</t>
  </si>
  <si>
    <t>გველესიანი მედეა</t>
  </si>
  <si>
    <t>გვრიტიშვილი ელეონორა</t>
  </si>
  <si>
    <t>01008010173</t>
  </si>
  <si>
    <t>42001002750</t>
  </si>
  <si>
    <t>კორძაძე ომარ</t>
  </si>
  <si>
    <t>მალხაზიშვილი ლალი</t>
  </si>
  <si>
    <t>01015018173</t>
  </si>
  <si>
    <t>მესაბლიშვილი ნიკოლოზ</t>
  </si>
  <si>
    <t>მჭედლიშვილი მარიამ</t>
  </si>
  <si>
    <t>36001033813</t>
  </si>
  <si>
    <t>ნაკუდაიძე ბელა</t>
  </si>
  <si>
    <t>31001014526</t>
  </si>
  <si>
    <t>ნონიკაშვილი რუსუდან</t>
  </si>
  <si>
    <t>01008004397</t>
  </si>
  <si>
    <t>ჟვანია ალექსანდრე</t>
  </si>
  <si>
    <t>19001038925</t>
  </si>
  <si>
    <t>როსტიაშვილი ზურაბ</t>
  </si>
  <si>
    <t>01028000992</t>
  </si>
  <si>
    <t>როყვა ნანა</t>
  </si>
  <si>
    <t>01015018308</t>
  </si>
  <si>
    <t>სარალიძე ლალი</t>
  </si>
  <si>
    <t>18001001854</t>
  </si>
  <si>
    <t>ფოლადაშვილი სვეტლანა</t>
  </si>
  <si>
    <t>01013013356</t>
  </si>
  <si>
    <t>ქოქრაშვილი ლუარა</t>
  </si>
  <si>
    <t>37001007683</t>
  </si>
  <si>
    <t>ჩაგელიშვილი იოლანდა</t>
  </si>
  <si>
    <t>34001004461</t>
  </si>
  <si>
    <t>17001000134</t>
  </si>
  <si>
    <t>ცომაია გელოდი</t>
  </si>
  <si>
    <t>ცუკილაშვილი ზურაბ</t>
  </si>
  <si>
    <t>ჭანტურია ქეთევან</t>
  </si>
  <si>
    <t>35001049166</t>
  </si>
  <si>
    <t>.</t>
  </si>
  <si>
    <t>სუპერ ტვ</t>
  </si>
  <si>
    <t>400015201</t>
  </si>
  <si>
    <t>ფონდები - ქართული ოცნება</t>
  </si>
  <si>
    <t>01.11.11-01.11.12</t>
  </si>
  <si>
    <t>2811.2011</t>
  </si>
  <si>
    <t>ირაკლი ჩიქოვანი სამივლინებო ხარჯები</t>
  </si>
  <si>
    <t>კახაბერ ჩიხრაძე სამივლინებო ხარჯები</t>
  </si>
  <si>
    <t>გიორგი ჩიქოვანი სამივლინებო ხარჯები</t>
  </si>
  <si>
    <t>თი ბი სი ბანკი</t>
  </si>
  <si>
    <t>ირაკლი ალასანიას სამივლინებო ხარჯები</t>
  </si>
  <si>
    <t>ვარლამ ავალიანის სამივლინებო ხარჯები</t>
  </si>
  <si>
    <t>ალექსი პეტრიაშვილი სამივლინებო ხარჯები</t>
  </si>
  <si>
    <t>ბორჯომი ვოთერს შპს წყლის ღირებულება</t>
  </si>
  <si>
    <t>ლევან დგებუაძე სამივლინებო ხარჯები</t>
  </si>
  <si>
    <t>ლევან დგებუაძე  მივლინება სასტუმრო 5 კაცის</t>
  </si>
  <si>
    <t>ალექსი პეტრიაშვილი სამივლინებო ხარჯებისთვის ვიზის მისაღებად</t>
  </si>
  <si>
    <t>გიორგი რჩეულიშვილი კომუნალური გადასახადის გადასახადი</t>
  </si>
  <si>
    <t>ნაზი სხულუხია ხელფასი  5თვის</t>
  </si>
  <si>
    <t>გიორგი რჩეულიშვილი საქვეანგარიშოდ</t>
  </si>
  <si>
    <t>თეიმურაზ კიკნაძე საქვეანგარიშოდ</t>
  </si>
  <si>
    <t>ხათუნა ასათიანი საქვეანგარიშოდ</t>
  </si>
  <si>
    <t>ტარიელ გალდავა საქვეანგარიშოდ</t>
  </si>
  <si>
    <t>ილია ჯიშკარიანი საქვეანგარიშოდ</t>
  </si>
  <si>
    <t>ზაქარია ჩიბუხაშვილი საქვეანგარიშოდ</t>
  </si>
  <si>
    <t>გიორგი ბილაშვილი საქვეანგარიშოდ</t>
  </si>
  <si>
    <t>მიხეილ გაჩეჩილაძე საქვეანგარიშოდ</t>
  </si>
  <si>
    <t>გიორგი ჯანგიშერაშვილი საქვეანგარიშოდ</t>
  </si>
  <si>
    <t>ლია ჯახველაძე საქვეანგარიშოდ</t>
  </si>
  <si>
    <t>კახაბერ ჩიხრაძე მომსახურეობისათვის</t>
  </si>
  <si>
    <t>ალექსანდრე ანთაძე 2010წ 23 აპრილი ხელსეკრულებით სესხის დაბრუნება</t>
  </si>
  <si>
    <t>ალექსანდრე ანთაძე 2010წ 23 აპრილის ხელსეკრულების სესხის%</t>
  </si>
  <si>
    <t>მიხეილ გაჩეჩილაძე მომსახურების ხელშეკრულება 21.11.2011</t>
  </si>
  <si>
    <t>გიორგი ბილაშვილი მომსახურების ხელშეკრულება 21.11.2011</t>
  </si>
  <si>
    <t>არჩილ ჭანტურია მომსახურების ხელშეკრულება 21.11.2011</t>
  </si>
  <si>
    <t>დავით მოსიძე სესხის ძირითადი თანხის დაბრუნება</t>
  </si>
  <si>
    <t>დავით მოსიძე სესხის პროცენტის თანხა</t>
  </si>
  <si>
    <t>არჩილ ჭანტურია სარეგისტრაციო ხარჯები</t>
  </si>
  <si>
    <t>აპოლონ კაკაბაძე კომუნალური გადასახადები</t>
  </si>
  <si>
    <t>არჩილ ჭანტურია ნოტარიუსის მომსახურება</t>
  </si>
  <si>
    <t>გადასახდელი ხელფასები(შტატით მომუშავეთათვის) ძაგნიძე შოთა ხელფასი ნოემბერი-დეკემბერი</t>
  </si>
  <si>
    <t>კომპსერვისი შპს კატრიჯების შესაძენად</t>
  </si>
  <si>
    <t>ა/მ რეგისტრაციისთვის</t>
  </si>
  <si>
    <t xml:space="preserve"> ირაკლი ჩიქოვანზე თი ბი სი ბანკში შესატანად </t>
  </si>
  <si>
    <t>ბენდელიანი მერი მომსახურეობისათვის გადარიცხული თანხის ნაწილის უკან დაბრუნება</t>
  </si>
  <si>
    <t>ზაზა მეტრეველი მომსახურეობისათვის გადარიცხული თანხის ნაწილის უკან დაბრუნება</t>
  </si>
  <si>
    <t>ტარიელ ხულელიძე მომსახურეობისათვის გადარიცხული თანხის ნაწილის უკან დაბრუნება</t>
  </si>
  <si>
    <t>დავით ჭუნიაშვილი მომსახურეობისათვის გადარიცხული თანხის ნაწილის უკან დაბრუნება</t>
  </si>
  <si>
    <t>ბადრი შენგელია მომსახურეობისათვის გადარიცხული ტანხის ნაწილის უკან დაბრუნება</t>
  </si>
  <si>
    <t>გრიგოლ გვილავა მომსახურეობისათვის გადარიცხული თანხის ნაწილის უკან დაბრუნება</t>
  </si>
  <si>
    <t>ნიკოლოზ პაპუაშვილი მომსახურეობისათვის გადარიცხული თანხის ნაწილის უკან დაბრუნება</t>
  </si>
  <si>
    <t>კორნელი საჯაია მომსახურეობისათვის გადარიცხული თანხის ნაწილის უკან დაბრუნება</t>
  </si>
  <si>
    <t>თემურ დემეტრაშვილი მომსახურეობისათვის გადარიცხული თანხის ნაწილის უკან დაბრუნება</t>
  </si>
  <si>
    <t>ნიკოლ გამეზარდაშვილი მომსახურეობისათვის გადარიცხული თანხის ნაწილის უკან დაბრუნება</t>
  </si>
  <si>
    <t>ვლადიმერ სიხარულიძე მომსახურეობისათვის გადარიცხული თანხის ნაწილის უკან დაბრუნება</t>
  </si>
  <si>
    <t>შალიკო არაბული მომსახურეობისათვის გადარიცხული თანხის ნაწილის უკან დაბრუნება</t>
  </si>
  <si>
    <t>ოლეგ ფურელიანი მომსახურეობისათვის გადარიცხული თანხსის ნაწილის უკან დაბრუნება</t>
  </si>
  <si>
    <t>თეიმურაზ სალუქვაძე მომსახურეობისათვის გადარიცხული თანხის ნაწილის უკან დაბრუნება</t>
  </si>
  <si>
    <t>გონერ კვარაცხელია მომსახურეობისათვის გადარიცხული თანხის ნაწილის უკან დაბრუნება</t>
  </si>
  <si>
    <t>კონსტანტინე სურგულაძე ა/მ სარეგისთრაციოდ</t>
  </si>
  <si>
    <t>კახაბერ ჩიხრაძე მომსახურეობისათვის გადარიცხული თანხის ნაწილის უკან დაბრუნება</t>
  </si>
  <si>
    <t>ბესიკი ცქვიტარია საოფისე სკამების შესაძენად</t>
  </si>
  <si>
    <t>25/07/21012</t>
  </si>
  <si>
    <t>თანხის დაბრუნება</t>
  </si>
  <si>
    <t>ელ.ენერგიის ღირებულება</t>
  </si>
  <si>
    <t>ირაკლი ალასანია სამივლინებო ხარჯები</t>
  </si>
  <si>
    <t>ვიქტორ დოლიძე სამივლინებო ხარჯები</t>
  </si>
  <si>
    <t>განცხადების განთავსების ტ/კ "არგო"</t>
  </si>
  <si>
    <t>ბანკიდან თანხის გამოტანა</t>
  </si>
  <si>
    <t>სატრ. მომსახურების თანხა ხიზანიშვილი მერაბ</t>
  </si>
  <si>
    <t>სატრ. მომსახურების თანხა მაჭარაშვილი გელა</t>
  </si>
  <si>
    <t>სატრ. მომსახურების თანხა გურეშიძე გოჩა</t>
  </si>
  <si>
    <t>სატრ. მომსახურების თანხა გამგებელი ალექსანდრე</t>
  </si>
  <si>
    <t>სატრ. მომსახურების თანხა მელაძე ანზორ</t>
  </si>
  <si>
    <t>სატრ. მომსახურების თანხა ბუჭყიაშვილი პაატა</t>
  </si>
  <si>
    <t>სატრ. მომსახურების თანხა ევინიანი სამველ</t>
  </si>
  <si>
    <t>სატრ. მომსახურების თანხა ისიანი გიორგი</t>
  </si>
  <si>
    <t>სატრ. მომსახურების თანხა ჯანიაშვილი ჯიმი</t>
  </si>
  <si>
    <t>სატრ. მომსახურების თანხა ჩინჩალაძე დავით</t>
  </si>
  <si>
    <t>სატრ. მომსახურების თანხა შიუკაშვილი კარლო</t>
  </si>
  <si>
    <t>სატრ. მომსახურების თანხა ბაქრაძე თეიმურაზ</t>
  </si>
  <si>
    <t>სატრ. მომსახურების თანხა ჭურღულია ბადრი</t>
  </si>
  <si>
    <t>სატრ. მომსახურების თანხა მიქაძე გოჩა</t>
  </si>
  <si>
    <t>სატრ. მომსახურების თანხა ვაიტაძე გიორგი</t>
  </si>
  <si>
    <t>სატრ. მომსახურების თანხა ბერიანიძე ვახტანგ</t>
  </si>
  <si>
    <t>სატრ. მომსახურების თანხა გიორგაძე გრიგოლ</t>
  </si>
  <si>
    <t>სატრ. მომსახურების თანხა მიქაძე ნუგზარ</t>
  </si>
  <si>
    <t>სატრ. მომსახურების თანხა იობიძე ამირან</t>
  </si>
  <si>
    <t>სატრ. მომსახურების თანხა ლაბუჩიძე ბორის</t>
  </si>
  <si>
    <t>სატრ. მომსახურების თანხა ი/მ კობახიძე დავით</t>
  </si>
  <si>
    <t>სატრ. მომსახურების თანხა ჩაჩუა ომარ</t>
  </si>
  <si>
    <t>სატრ. მომსახურების თანხა კიკალიშვილი ჯემალ</t>
  </si>
  <si>
    <t>სატრ. მომსახურების თანხა სხულუხია სლავერ</t>
  </si>
  <si>
    <t>სატრ. მომსახურების თანხა ბუდაღაშვილი ილია</t>
  </si>
  <si>
    <t>სატრ. მომსახურების თანხა საქუაშვილი გიორგი</t>
  </si>
  <si>
    <t>სატრ. მომსახურების თანხა ტყემალაძე ალექსანდრე</t>
  </si>
  <si>
    <t>სატრ. მომსახურების თანხა გეგეჭკორი გოდერძი</t>
  </si>
  <si>
    <t>სატრ. მომსახურების თანხა ზარქუა გიორგი</t>
  </si>
  <si>
    <t>სატრ. მომსახურების თანხა მილაძე ანზორ</t>
  </si>
  <si>
    <t>სატრ. მომსახურების თანხა მინაძე ზაზა</t>
  </si>
  <si>
    <t>სატრ. მომსახურების თანხა ენუქიძე ზურაბ</t>
  </si>
  <si>
    <t>იჯარის თანხა თედიაშვილი ლაზარე</t>
  </si>
  <si>
    <t>სატრ. მომსახურების თანხა ხეჩიაშვილი გია</t>
  </si>
  <si>
    <t xml:space="preserve">სატრ. მომსახურების თანხა მესაბლიშვილი გოჩა </t>
  </si>
  <si>
    <t>სატრ. მომსახურების თანხა ჩაფიძე მირზა</t>
  </si>
  <si>
    <t>სატრ. მომსახურების თანხა კომლაძე კობა</t>
  </si>
  <si>
    <t>სატრ. მომსახურების თანხა სამხარაძე ალექსანდრე</t>
  </si>
  <si>
    <t xml:space="preserve">ბანკიდან თანხის გამოტანა </t>
  </si>
  <si>
    <t>სატრ. მომსახურების თანხა გულიაშვილი გიორგი</t>
  </si>
  <si>
    <t>რჩეულიშვილი</t>
  </si>
  <si>
    <t>გიორგი</t>
  </si>
  <si>
    <t>01018000876</t>
  </si>
  <si>
    <t>ტელევიზორი  49 ცალი</t>
  </si>
  <si>
    <t>LCD ტელევიზორი  9 ცალი</t>
  </si>
  <si>
    <t>ალუმინის ტიხარი  18 ცალი</t>
  </si>
  <si>
    <t>ბანერი  52 ცალი</t>
  </si>
  <si>
    <t>დამაგრძელებელი  120 ცალი</t>
  </si>
  <si>
    <t>დივანი  1 ცალი</t>
  </si>
  <si>
    <t>დინამიკები  240 ცალი</t>
  </si>
  <si>
    <t>ელ. გამათბობელი  126 ცალი</t>
  </si>
  <si>
    <t>ელექტრო სანათი  14 ცალი</t>
  </si>
  <si>
    <t>იუ-პი-ესი  14 ცალი</t>
  </si>
  <si>
    <t>იუ-პი-ესი  106 ცალი</t>
  </si>
  <si>
    <t>კარადა  110 ცალი</t>
  </si>
  <si>
    <t>კომპიუტერის კლავიატურა  120 ცალი</t>
  </si>
  <si>
    <t>კომპიუტერის მონიტორი  48 ცალი</t>
  </si>
  <si>
    <t>კომპიუტერის მონიტორი  72 ცალი</t>
  </si>
  <si>
    <t>კომპიუტერის პროცესორი  76 ცალი</t>
  </si>
  <si>
    <t>კომპიუტერის პროცესორი  44 ცალი</t>
  </si>
  <si>
    <t>ლაითბოგსები  58 ცალი</t>
  </si>
  <si>
    <t>მაგიდა  375 ცალი</t>
  </si>
  <si>
    <t>მაგიდა   102 ცალი</t>
  </si>
  <si>
    <t>მაგიდა  1 ცალი</t>
  </si>
  <si>
    <t>მაგიდა  2 ცალი</t>
  </si>
  <si>
    <t>მაგიდა  6 ცალი</t>
  </si>
  <si>
    <t>მაგიდა  42 ცალი</t>
  </si>
  <si>
    <t>პრინტერი  18 ცალი</t>
  </si>
  <si>
    <t>პრინტერი  41 ცალი</t>
  </si>
  <si>
    <t>სკამი  2116 ცალი</t>
  </si>
  <si>
    <t>საკიდი  22 ცალი</t>
  </si>
  <si>
    <t>ტრიბუნა  49 ცალი</t>
  </si>
  <si>
    <t>ტუმბო  269 ცალი</t>
  </si>
  <si>
    <t>ტუმბო  102 ცალი</t>
  </si>
  <si>
    <t>კარადა  44 ცალი</t>
  </si>
  <si>
    <t>ფლანგშტოკი  196 ცალი</t>
  </si>
  <si>
    <t>ცეცხლმაქრი  158 ცალი</t>
  </si>
  <si>
    <t>SANIO-24K50 საკიდით SUREFIX142</t>
  </si>
  <si>
    <t>Toshiba 24HV10 საკიდით BR 21-42 FA</t>
  </si>
  <si>
    <t>SP-S110</t>
  </si>
  <si>
    <t>UPS 600VA</t>
  </si>
  <si>
    <t>KB06XePS2 და მაუსი 120usb</t>
  </si>
  <si>
    <t>Pilips 20 Ied 206v 3isb</t>
  </si>
  <si>
    <t>Samsung B2030N20</t>
  </si>
  <si>
    <t>Ca/PH LAZERJET pro M1214nfh</t>
  </si>
  <si>
    <t>750*1420*720მმ</t>
  </si>
  <si>
    <t>ერთფრთიანი საოფისე</t>
  </si>
  <si>
    <t>ნახევრად მრგვალი</t>
  </si>
  <si>
    <t>ოვალური</t>
  </si>
  <si>
    <t>სათათბირო</t>
  </si>
  <si>
    <t>HP Lazerjet Pro M 1214NFH კაბელით USB</t>
  </si>
  <si>
    <t>HP Lazerjet Pro M 1536dnf კაბელით USB</t>
  </si>
  <si>
    <t>საოფისე</t>
  </si>
  <si>
    <t>ტანსაცმლის</t>
  </si>
  <si>
    <t>600*450*450მმ</t>
  </si>
  <si>
    <t>ფასადიანი მინით 1860*1000*380მმ</t>
  </si>
  <si>
    <t>ფხვნილოვანი ABC</t>
  </si>
  <si>
    <t>შპს „მენეჯმენტ სერვისი“</t>
  </si>
  <si>
    <t>აღსრულების ეროვნული ბიურო</t>
  </si>
  <si>
    <t>შეცდომით ჩარიცხული თანხის უკან დაბრუნება</t>
  </si>
  <si>
    <t>მპგ "თავისუფალი დემოკრატები"</t>
  </si>
  <si>
    <t>ა/მ გაყიდვა</t>
  </si>
  <si>
    <t>ნელი</t>
  </si>
  <si>
    <t>თოფურიძე</t>
  </si>
  <si>
    <t>01024013029</t>
  </si>
  <si>
    <t>თიბისი</t>
  </si>
  <si>
    <t>ge65tb1122945063622337</t>
  </si>
  <si>
    <t>კუსიანი</t>
  </si>
  <si>
    <t>ფირცხალავა</t>
  </si>
  <si>
    <t>ჭინჭარაული</t>
  </si>
  <si>
    <t>პეტრიაშვილი</t>
  </si>
  <si>
    <t>ხიზანიშვილი</t>
  </si>
  <si>
    <t>კაკაბაძე</t>
  </si>
  <si>
    <t>დოლიძე</t>
  </si>
  <si>
    <t>გალდავა</t>
  </si>
  <si>
    <t>კვიტაიშვილი</t>
  </si>
  <si>
    <t>სანიკიძე</t>
  </si>
  <si>
    <t>გვარიშვილი</t>
  </si>
  <si>
    <t>შაუთიძე</t>
  </si>
  <si>
    <t>კახაბრიშვილი</t>
  </si>
  <si>
    <t>თორდია</t>
  </si>
  <si>
    <t>კარტოზია</t>
  </si>
  <si>
    <t>კობახიძე</t>
  </si>
  <si>
    <t>ჯანუაშვილი</t>
  </si>
  <si>
    <t>გაბუნია</t>
  </si>
  <si>
    <t>კერატიშვილი</t>
  </si>
  <si>
    <t>ბედუკაძე</t>
  </si>
  <si>
    <t>ხელაია</t>
  </si>
  <si>
    <t>სუთიაშვილი</t>
  </si>
  <si>
    <t>მერებაშვილი</t>
  </si>
  <si>
    <t>ნუცუბიძე</t>
  </si>
  <si>
    <t>სულხანიშვილი</t>
  </si>
  <si>
    <t>იარაჯული</t>
  </si>
  <si>
    <t>ჭუმბურიძე</t>
  </si>
  <si>
    <t>ლუხავა</t>
  </si>
  <si>
    <t>ჭამიაშვილი</t>
  </si>
  <si>
    <t>გრძელიშვილი</t>
  </si>
  <si>
    <t>ინწკირველი</t>
  </si>
  <si>
    <t>შარიქაძე</t>
  </si>
  <si>
    <t>აფაქიძე</t>
  </si>
  <si>
    <t>თადუმაძე</t>
  </si>
  <si>
    <t>კიპაროიძე</t>
  </si>
  <si>
    <t>ღავთაძე</t>
  </si>
  <si>
    <t>მაჭავარიანი</t>
  </si>
  <si>
    <t>გვენცაძე</t>
  </si>
  <si>
    <t>კირთაძე</t>
  </si>
  <si>
    <t>რუხაია</t>
  </si>
  <si>
    <t>კვირიაშვილი</t>
  </si>
  <si>
    <t>ეგრისელაშვილი</t>
  </si>
  <si>
    <t>მერაბიშვილი</t>
  </si>
  <si>
    <t>ებრალიძე</t>
  </si>
  <si>
    <t>ახობაძე</t>
  </si>
  <si>
    <t>ჯიშკარიანი</t>
  </si>
  <si>
    <t>ერაძე</t>
  </si>
  <si>
    <t>თაქთაქიშვილი</t>
  </si>
  <si>
    <t>გაჩეჩილაძე</t>
  </si>
  <si>
    <t>წერეთელი</t>
  </si>
  <si>
    <t>ნეფარიძე</t>
  </si>
  <si>
    <t>გელაშვილი</t>
  </si>
  <si>
    <t>როსტიაშვილი</t>
  </si>
  <si>
    <t>გოგუაძე</t>
  </si>
  <si>
    <t>რომან</t>
  </si>
  <si>
    <t>ეთერ</t>
  </si>
  <si>
    <t>მარტია</t>
  </si>
  <si>
    <t>ალექსი</t>
  </si>
  <si>
    <t>მაკა</t>
  </si>
  <si>
    <t>აპოლონ</t>
  </si>
  <si>
    <t>ვიქტორ</t>
  </si>
  <si>
    <t>ტარიელ</t>
  </si>
  <si>
    <t>დავით</t>
  </si>
  <si>
    <t>ციალა</t>
  </si>
  <si>
    <t>ალექსანდრე</t>
  </si>
  <si>
    <t>ანზორ</t>
  </si>
  <si>
    <t>ომარი</t>
  </si>
  <si>
    <t>ლუკა</t>
  </si>
  <si>
    <t>ნონა</t>
  </si>
  <si>
    <t>აკაკი</t>
  </si>
  <si>
    <t>კობა</t>
  </si>
  <si>
    <t>თეზიკო</t>
  </si>
  <si>
    <t>კონსტანტინე</t>
  </si>
  <si>
    <t>შოთა</t>
  </si>
  <si>
    <t>ბაადური</t>
  </si>
  <si>
    <t>ლარისა</t>
  </si>
  <si>
    <t>თამარ</t>
  </si>
  <si>
    <t>ზაქრო</t>
  </si>
  <si>
    <t>ირმა</t>
  </si>
  <si>
    <t>მანანა</t>
  </si>
  <si>
    <t>თამაზი</t>
  </si>
  <si>
    <t>შორენა</t>
  </si>
  <si>
    <t>ზურაბი</t>
  </si>
  <si>
    <t>გოჩა</t>
  </si>
  <si>
    <t>თამილა</t>
  </si>
  <si>
    <t>ვლადიმერ</t>
  </si>
  <si>
    <t>მერაბ</t>
  </si>
  <si>
    <t>ნატო</t>
  </si>
  <si>
    <t>ვალერი</t>
  </si>
  <si>
    <t>მალხაზ</t>
  </si>
  <si>
    <t>კლავდია</t>
  </si>
  <si>
    <t>ნანა</t>
  </si>
  <si>
    <t>თენგიზ</t>
  </si>
  <si>
    <t>ჯუსო</t>
  </si>
  <si>
    <t>ვასილ</t>
  </si>
  <si>
    <t>ლევან</t>
  </si>
  <si>
    <t>გია</t>
  </si>
  <si>
    <t>ზურაბ</t>
  </si>
  <si>
    <t>მარინე</t>
  </si>
  <si>
    <t>მაია</t>
  </si>
  <si>
    <t>ნათელა</t>
  </si>
  <si>
    <t>ლალი</t>
  </si>
  <si>
    <t>გურამ</t>
  </si>
  <si>
    <t>მიხეილ</t>
  </si>
  <si>
    <t>დიანა</t>
  </si>
  <si>
    <t>მზია</t>
  </si>
  <si>
    <t>თეა</t>
  </si>
  <si>
    <t>მამუკა</t>
  </si>
  <si>
    <t>თამაზ</t>
  </si>
  <si>
    <t>ლაშა</t>
  </si>
  <si>
    <t>ციცინო</t>
  </si>
  <si>
    <t>იოსებ</t>
  </si>
  <si>
    <t>38001001610</t>
  </si>
  <si>
    <t>01008005785</t>
  </si>
  <si>
    <t>01006004962</t>
  </si>
  <si>
    <t>01017002859</t>
  </si>
  <si>
    <t>01023001065</t>
  </si>
  <si>
    <t>01024022739</t>
  </si>
  <si>
    <t>01030013309</t>
  </si>
  <si>
    <t>01015001752</t>
  </si>
  <si>
    <t>01001007950</t>
  </si>
  <si>
    <t>01008026730</t>
  </si>
  <si>
    <t>01024015658</t>
  </si>
  <si>
    <t>01019002903</t>
  </si>
  <si>
    <t>01019068635</t>
  </si>
  <si>
    <t>01010006211</t>
  </si>
  <si>
    <t>01005003274</t>
  </si>
  <si>
    <t>01005007455</t>
  </si>
  <si>
    <t>01005016036</t>
  </si>
  <si>
    <t>01030011415</t>
  </si>
  <si>
    <t>01005006429</t>
  </si>
  <si>
    <t>01013017988</t>
  </si>
  <si>
    <t>12001008162</t>
  </si>
  <si>
    <t>01013022521</t>
  </si>
  <si>
    <t>01027046307</t>
  </si>
  <si>
    <t>23001006429</t>
  </si>
  <si>
    <t>01009003844</t>
  </si>
  <si>
    <t>01027043584</t>
  </si>
  <si>
    <t>12001039950</t>
  </si>
  <si>
    <t>01030039609</t>
  </si>
  <si>
    <t>01015012369</t>
  </si>
  <si>
    <t>01033005262</t>
  </si>
  <si>
    <t>01027023854</t>
  </si>
  <si>
    <t>01015021763</t>
  </si>
  <si>
    <t>01019038743</t>
  </si>
  <si>
    <t>12001022457</t>
  </si>
  <si>
    <t>01030052663</t>
  </si>
  <si>
    <t>01005009216</t>
  </si>
  <si>
    <t>01025021024</t>
  </si>
  <si>
    <t>01010003921</t>
  </si>
  <si>
    <t>01014000377</t>
  </si>
  <si>
    <t>01007005072</t>
  </si>
  <si>
    <t>62007007873</t>
  </si>
  <si>
    <t>36001000546</t>
  </si>
  <si>
    <t>01018003875</t>
  </si>
  <si>
    <t>01019011820</t>
  </si>
  <si>
    <t>01007004829</t>
  </si>
  <si>
    <t>01019044387</t>
  </si>
  <si>
    <t>01020008577</t>
  </si>
  <si>
    <t>01002006166</t>
  </si>
  <si>
    <t>საქართველოს ბანკი</t>
  </si>
  <si>
    <t>ლიბერთი</t>
  </si>
  <si>
    <t>ბანკი რესპუბლიკა</t>
  </si>
  <si>
    <t>08/03/12</t>
  </si>
  <si>
    <t>08/04/12</t>
  </si>
  <si>
    <t>08/06/12</t>
  </si>
  <si>
    <t>08/07/12</t>
  </si>
  <si>
    <t>08/08/12</t>
  </si>
  <si>
    <t>08/10/12</t>
  </si>
  <si>
    <t>08/15/12</t>
  </si>
  <si>
    <t>08/16/12</t>
  </si>
  <si>
    <t>ელბაქიძე</t>
  </si>
  <si>
    <t>კვერცხიშვილი</t>
  </si>
  <si>
    <t>აბაიაძე</t>
  </si>
  <si>
    <t>ჩაჩიბაია</t>
  </si>
  <si>
    <t>ფორჩხიძე</t>
  </si>
  <si>
    <t>რაზმაძე</t>
  </si>
  <si>
    <t>კობიაშვილი</t>
  </si>
  <si>
    <t>ნაცვლიშვილი</t>
  </si>
  <si>
    <t>გაბოძე</t>
  </si>
  <si>
    <t>დალაქიშვილი</t>
  </si>
  <si>
    <t>ყარყარაშვილი</t>
  </si>
  <si>
    <t>ქურსუა</t>
  </si>
  <si>
    <t>ყავლაშვილი</t>
  </si>
  <si>
    <t>ჯანხოთელი</t>
  </si>
  <si>
    <t>კურტანიძე</t>
  </si>
  <si>
    <t>შუბითიძე-ყარყარაშვილი</t>
  </si>
  <si>
    <t>სიბაშვილი</t>
  </si>
  <si>
    <t>ხარატიშვილი</t>
  </si>
  <si>
    <t>ანდღულაძე</t>
  </si>
  <si>
    <t>საბულუა</t>
  </si>
  <si>
    <t>ხვედელიძე</t>
  </si>
  <si>
    <t>ციცქიშვილი</t>
  </si>
  <si>
    <t>კუპრაძე</t>
  </si>
  <si>
    <t>ნებიერიძე</t>
  </si>
  <si>
    <t>თანდარაშვილი</t>
  </si>
  <si>
    <t>საყვარელიძე</t>
  </si>
  <si>
    <t>გველესიანი</t>
  </si>
  <si>
    <t>წივწივაძე</t>
  </si>
  <si>
    <t>სამხარაძე</t>
  </si>
  <si>
    <t>ქათამაძე</t>
  </si>
  <si>
    <t>კაპანაძე</t>
  </si>
  <si>
    <t>ჩაფიძე</t>
  </si>
  <si>
    <t>შმაგი</t>
  </si>
  <si>
    <t>ნანი</t>
  </si>
  <si>
    <t>ზორბეგი</t>
  </si>
  <si>
    <t>ზოია</t>
  </si>
  <si>
    <t>გენადი</t>
  </si>
  <si>
    <t>მედეა</t>
  </si>
  <si>
    <t>ინგა</t>
  </si>
  <si>
    <t>თეიმურაზ</t>
  </si>
  <si>
    <t>ირაკლი</t>
  </si>
  <si>
    <t>მუხრან</t>
  </si>
  <si>
    <t>ელენა</t>
  </si>
  <si>
    <t>პეტრე</t>
  </si>
  <si>
    <t>ბეჟან</t>
  </si>
  <si>
    <t>ზაზა</t>
  </si>
  <si>
    <t>ზვიადი</t>
  </si>
  <si>
    <t>ვაჟა</t>
  </si>
  <si>
    <t>ივანე</t>
  </si>
  <si>
    <t>ვახტანგ</t>
  </si>
  <si>
    <t>ელისო</t>
  </si>
  <si>
    <t>01019051925</t>
  </si>
  <si>
    <t>01019065008</t>
  </si>
  <si>
    <t>01026000484</t>
  </si>
  <si>
    <t>01019020814</t>
  </si>
  <si>
    <t>18001013848</t>
  </si>
  <si>
    <t>01029000033</t>
  </si>
  <si>
    <t>54001034120</t>
  </si>
  <si>
    <t>54001008436</t>
  </si>
  <si>
    <t>01019013898</t>
  </si>
  <si>
    <t>01029014422</t>
  </si>
  <si>
    <t>04001009601</t>
  </si>
  <si>
    <t>12002000854</t>
  </si>
  <si>
    <t>62003009011</t>
  </si>
  <si>
    <t>33001001228</t>
  </si>
  <si>
    <t>60002014009</t>
  </si>
  <si>
    <t>01027015774</t>
  </si>
  <si>
    <t>01027050574</t>
  </si>
  <si>
    <t>01001072429</t>
  </si>
  <si>
    <t>01002004733</t>
  </si>
  <si>
    <t>01019028637</t>
  </si>
  <si>
    <t>02001002226</t>
  </si>
  <si>
    <t>54001021459</t>
  </si>
  <si>
    <t>54001039286</t>
  </si>
  <si>
    <t>54001027222</t>
  </si>
  <si>
    <t>54001009039</t>
  </si>
  <si>
    <t>18001021556</t>
  </si>
  <si>
    <t>35001022585</t>
  </si>
  <si>
    <t>18001025863</t>
  </si>
  <si>
    <t>18001053897</t>
  </si>
  <si>
    <t>18001016963</t>
  </si>
  <si>
    <t>18001031439</t>
  </si>
  <si>
    <t>18001006459</t>
  </si>
  <si>
    <t>54001010197</t>
  </si>
  <si>
    <t>01006007205</t>
  </si>
  <si>
    <t>GE29TB7741036010100011</t>
  </si>
  <si>
    <t>GE69TB7590936010100006</t>
  </si>
  <si>
    <t>GE22TB7590436010100004</t>
  </si>
  <si>
    <t>GE22TB7594236010100008</t>
  </si>
  <si>
    <t>GE48TB7201136010300003</t>
  </si>
  <si>
    <t>GE93TB7805436010100004</t>
  </si>
  <si>
    <t>GE71TB7827236010300003</t>
  </si>
  <si>
    <t>GE13TB7597536010100005</t>
  </si>
  <si>
    <t>GE35TB7597436010100002</t>
  </si>
  <si>
    <t>GE66TB7961345063600014</t>
  </si>
  <si>
    <t>GE25TB7866736010100006</t>
  </si>
  <si>
    <t>GE34TB7436736010100004</t>
  </si>
  <si>
    <t>GE90TB7434745063600013</t>
  </si>
  <si>
    <t>GE82TB7603736010100005</t>
  </si>
  <si>
    <t>GE04TB1123945163622334</t>
  </si>
  <si>
    <t>GE10TB7767436010100003</t>
  </si>
  <si>
    <t>GE90TB7607145063600026</t>
  </si>
  <si>
    <t>GE69TB7608436010100004</t>
  </si>
  <si>
    <t>GE86BR0000010438808295</t>
  </si>
  <si>
    <t>GE92BR0000010655195011</t>
  </si>
  <si>
    <t>GE89TB7628436010100002</t>
  </si>
  <si>
    <t>GE56BG0000000876291400</t>
  </si>
  <si>
    <t>GE13BG0000000137371200</t>
  </si>
  <si>
    <t>GE46BG0000000136856700</t>
  </si>
  <si>
    <t>GE45BG0000000247207701</t>
  </si>
  <si>
    <t>GE40BG0000000136792400</t>
  </si>
  <si>
    <t>GE26TP0045010900000004</t>
  </si>
  <si>
    <t>GE54BG0000000136803400</t>
  </si>
  <si>
    <t>GE60BG0000000193777600</t>
  </si>
  <si>
    <t>პრივატბანკი</t>
  </si>
  <si>
    <t>ჯავახეთის ქ. კორპ. # 5. ბ 18.</t>
  </si>
  <si>
    <t>9 თვე</t>
  </si>
  <si>
    <t>აივაზოვი</t>
  </si>
  <si>
    <t>ქ. რუსთავი, ტაშკენტის ქ. 5</t>
  </si>
  <si>
    <t>8 თვე</t>
  </si>
  <si>
    <t>ქ. თბილისი, მოსკოვის გამზ. 35</t>
  </si>
  <si>
    <t>ქ. წალენჯიხა, მებონიას ქ. 2</t>
  </si>
  <si>
    <t>ქ. თბილისი, ვაჟა-ფშაველას გამზ. 7, ბ-62</t>
  </si>
  <si>
    <t>ქ. ჩხოროწყუ, შენგელიას ქ. 2</t>
  </si>
  <si>
    <t>ქ. დუშეთი, სტალინის ქ. 34</t>
  </si>
  <si>
    <t>ქ. თბილისი, რუსთაველის გამზ. 24</t>
  </si>
  <si>
    <t>ქ. თბილისი, ერეკლე 2-ეს მოედანი 3</t>
  </si>
  <si>
    <t>7,5 თვე</t>
  </si>
  <si>
    <t>შპს „ახალი კაპიტალი“</t>
  </si>
  <si>
    <t>ქ. თბილისი, გორგასლის ქ. 81</t>
  </si>
  <si>
    <t>6 თვე</t>
  </si>
  <si>
    <t>ბერძენიშვილი</t>
  </si>
  <si>
    <t>ქ. თბილისი, ქ. წამებულის/ბოჭორმის 49/8</t>
  </si>
  <si>
    <t>ქ. თბილისი, გრიგოლ რობაქიძის ქ. 7</t>
  </si>
  <si>
    <t>5,5 თვე</t>
  </si>
  <si>
    <t>როყვა</t>
  </si>
  <si>
    <t>ქ. თბილისი, დ. აღმაშენებლის გამზ. 39</t>
  </si>
  <si>
    <t>01030006499</t>
  </si>
  <si>
    <t>ი/მ მაია გელაშვილი</t>
  </si>
  <si>
    <t>ქ. თბილისი, თემქა, 10 კვ. კორპ. 36ა</t>
  </si>
  <si>
    <t>60001041506</t>
  </si>
  <si>
    <t>კუხიანიძე</t>
  </si>
  <si>
    <t>ქ. თბილისი, ც. დადიანის ქ. 104</t>
  </si>
  <si>
    <t>0801278114</t>
  </si>
  <si>
    <t>ქ. თბილისი, ხიზანიშვილის ქ. 41ა</t>
  </si>
  <si>
    <t>01003001569</t>
  </si>
  <si>
    <t>გურგენიძე</t>
  </si>
  <si>
    <t>ქ. საგარეჯო, ალაზნის ქ. 2</t>
  </si>
  <si>
    <t xml:space="preserve">მარიამ </t>
  </si>
  <si>
    <t>მჭედლიშვილი</t>
  </si>
  <si>
    <t>ქ. გურჯაანი, რუსთაველის ქ. 4</t>
  </si>
  <si>
    <t>6,5 თვე</t>
  </si>
  <si>
    <t>13001017845</t>
  </si>
  <si>
    <t>ი/მ ვალერი უტიაშვილი</t>
  </si>
  <si>
    <t>ქ. წნორი, თავისუფლების ქ. 61</t>
  </si>
  <si>
    <t xml:space="preserve">ნაირა </t>
  </si>
  <si>
    <t>ქ. დედოფლისწყარო, გორგასლის ქ. 1</t>
  </si>
  <si>
    <t>14001003910</t>
  </si>
  <si>
    <t>ნანული</t>
  </si>
  <si>
    <t>ნატროშვილი</t>
  </si>
  <si>
    <t>ქ. ლაგოდეხი, ჭავჭავაძის ქ. 2</t>
  </si>
  <si>
    <t>25001049879</t>
  </si>
  <si>
    <t>ნინო</t>
  </si>
  <si>
    <t>მამაცაშვილი</t>
  </si>
  <si>
    <t>ქ. ყვარელი, მარჯანიშვილის ქ. 47</t>
  </si>
  <si>
    <t>45001006907</t>
  </si>
  <si>
    <t>ტორაძე</t>
  </si>
  <si>
    <t>45001025709</t>
  </si>
  <si>
    <t>გაიკარაშვილი</t>
  </si>
  <si>
    <t>ქ. თელავი, ილ. ჭავჭავაძის მოედანი</t>
  </si>
  <si>
    <t>204891652</t>
  </si>
  <si>
    <t>სს „ბანკი ქართუ“</t>
  </si>
  <si>
    <t xml:space="preserve">ქ. ახმეტა, ვაჟა-ფშაველას ქ. </t>
  </si>
  <si>
    <t>23001007164</t>
  </si>
  <si>
    <t>ასმათ</t>
  </si>
  <si>
    <t>ბერიკიშვილი</t>
  </si>
  <si>
    <t>დაბა თიანეთი, რუსთაველის ქ. 38</t>
  </si>
  <si>
    <t>60001129329</t>
  </si>
  <si>
    <t>ჯანგირაშვილი</t>
  </si>
  <si>
    <t>ქ. გარდაბანი, ოქტომბრის ქ. 54</t>
  </si>
  <si>
    <t>12001017877</t>
  </si>
  <si>
    <t>თელმან</t>
  </si>
  <si>
    <t>გასანოვი</t>
  </si>
  <si>
    <t>ქ. მარნეული, რუსთაველის ქ. 82</t>
  </si>
  <si>
    <t>28001002247</t>
  </si>
  <si>
    <t>ი/მ ჯეირან ხუბანოვი</t>
  </si>
  <si>
    <t>ქ. ბოლნისი, აღმაშენებლის ქ. 54</t>
  </si>
  <si>
    <t>24001022727</t>
  </si>
  <si>
    <t>ქვრივიშვილი</t>
  </si>
  <si>
    <t>დმანისის რაიონი, 9 აპრილის ქ. 67</t>
  </si>
  <si>
    <t>15001002399</t>
  </si>
  <si>
    <t>ოქრიაშვილი</t>
  </si>
  <si>
    <t>ქ. წალკა, კლდეკარის ქ. 20</t>
  </si>
  <si>
    <t>01019023803</t>
  </si>
  <si>
    <t>მოდებაძე</t>
  </si>
  <si>
    <t>ქ. თეთრიწყარო, ჭავჭავაძის 5</t>
  </si>
  <si>
    <t>22001001578</t>
  </si>
  <si>
    <t>სვეტლანა</t>
  </si>
  <si>
    <t>ისაევი</t>
  </si>
  <si>
    <t>ქ. მცხეთა, დ. აღმაშენებლის ქ. 5</t>
  </si>
  <si>
    <t>რუსუდან</t>
  </si>
  <si>
    <t>ნონიკაშვილი</t>
  </si>
  <si>
    <t>ყაზბეგის რაიონი, დაბა სტეფანწმინდა</t>
  </si>
  <si>
    <t>01008004721</t>
  </si>
  <si>
    <t xml:space="preserve">ირაკლი </t>
  </si>
  <si>
    <t>თოფაძე</t>
  </si>
  <si>
    <t>ქ. კასპი, კოსტავას ქ. 5</t>
  </si>
  <si>
    <t>24001004130</t>
  </si>
  <si>
    <t>ხვთისიაშვილი</t>
  </si>
  <si>
    <t>ქ. გორი, სტალინის ქ. 48</t>
  </si>
  <si>
    <t>218041107</t>
  </si>
  <si>
    <t>შპს „ოჯახი და კომპანია“</t>
  </si>
  <si>
    <t>ქ. ქარელი, სტალინის ქ. 49</t>
  </si>
  <si>
    <t>01024022690</t>
  </si>
  <si>
    <t>გიორგაშვილი</t>
  </si>
  <si>
    <t>ქ. ხაშური, რუსთაველის ქ. 33</t>
  </si>
  <si>
    <t>57001009984</t>
  </si>
  <si>
    <t>ი/მ ზურაბ გოგალაძე</t>
  </si>
  <si>
    <t>ქ. ბორჯომი, რუსთაველის ქ. 147</t>
  </si>
  <si>
    <t>10 თვე</t>
  </si>
  <si>
    <t>11001009245</t>
  </si>
  <si>
    <t>ცირა</t>
  </si>
  <si>
    <t>ნანობაშვილი</t>
  </si>
  <si>
    <t>ქ. ახალციხე, ნათენაძის ქ. 38</t>
  </si>
  <si>
    <t>47001012083</t>
  </si>
  <si>
    <t>ედუარდ</t>
  </si>
  <si>
    <t>აივაზიან</t>
  </si>
  <si>
    <t>დაბა ასპინძა, მარჯანიშვილის ქ. 3</t>
  </si>
  <si>
    <t>01024031913</t>
  </si>
  <si>
    <t>ცაგარეიშვილი</t>
  </si>
  <si>
    <t>ქ. ახალქალაქი, თამარ მეფის ქ.56</t>
  </si>
  <si>
    <t>07001005442</t>
  </si>
  <si>
    <t>ი/მ გეორგ მხჩიან</t>
  </si>
  <si>
    <t>ქ. ონი, კახაბერის ქ. 26</t>
  </si>
  <si>
    <t>იოლანდა</t>
  </si>
  <si>
    <t>ჩაგელიშვილი</t>
  </si>
  <si>
    <t>ქ. ამბროლაური, კოსტავას ქ. 1</t>
  </si>
  <si>
    <t>04001002669</t>
  </si>
  <si>
    <t>ცაგერი, რუსთაველის ქ. 10</t>
  </si>
  <si>
    <t>49001011046</t>
  </si>
  <si>
    <t>მაყვალა</t>
  </si>
  <si>
    <t>ელიავა</t>
  </si>
  <si>
    <t>ქ. ლენტეხი, სტალინის ქ. 8</t>
  </si>
  <si>
    <t>27001007074</t>
  </si>
  <si>
    <t>ქურასბედიანი</t>
  </si>
  <si>
    <t>დაბა მესტია, თამარ მეფის ქ. 14</t>
  </si>
  <si>
    <t>62005023736</t>
  </si>
  <si>
    <t>ნინა</t>
  </si>
  <si>
    <t>ჯაფარიძე</t>
  </si>
  <si>
    <t>დაბა ხარაგაული, სოლომონ მეფის 21</t>
  </si>
  <si>
    <t>არევაძე-წერეთელი</t>
  </si>
  <si>
    <t>ქ. თერჯოლა, რუსთაველის ქ. 122</t>
  </si>
  <si>
    <t>21001011677</t>
  </si>
  <si>
    <t>გრიგოლ</t>
  </si>
  <si>
    <t>აბჟანდაძე</t>
  </si>
  <si>
    <t>ქ. საჩხერე, ს. დურმიშიძის ქ. 57/59</t>
  </si>
  <si>
    <t>38001000058</t>
  </si>
  <si>
    <t>გოგოლიძე</t>
  </si>
  <si>
    <t>ქ. ზესტაფონი, ქუთაისის ქ. 1</t>
  </si>
  <si>
    <t>სარალიძე</t>
  </si>
  <si>
    <t>ქ. ბაღდათი, რუსთაველის ქ. 22</t>
  </si>
  <si>
    <t>225063123</t>
  </si>
  <si>
    <t>შპს „ავამარიამი“</t>
  </si>
  <si>
    <t>ქ. ვანი, ჯორჯიაშვილის ქ. 2</t>
  </si>
  <si>
    <t>ომარ</t>
  </si>
  <si>
    <t>კორძაძე</t>
  </si>
  <si>
    <t>ქ. სამტრედია, ჭავჭავაძის ქ. 17</t>
  </si>
  <si>
    <t>ლუარა</t>
  </si>
  <si>
    <t>ქოქრაშვილი</t>
  </si>
  <si>
    <t>ქ. ხონი, მოსე ხონელის ქ. 5</t>
  </si>
  <si>
    <t>01019022016</t>
  </si>
  <si>
    <t>ბიჭიაშვილი</t>
  </si>
  <si>
    <t>ქ. ჭიათურა, ნინოშვილის ქ. 12</t>
  </si>
  <si>
    <t>54001031206</t>
  </si>
  <si>
    <t>მირმენ</t>
  </si>
  <si>
    <t>ბარათაშვილი</t>
  </si>
  <si>
    <t>ქ. ტყიბული, რუსთაველის ქ. 1</t>
  </si>
  <si>
    <t>01024083360</t>
  </si>
  <si>
    <t>ნიკოლოზ</t>
  </si>
  <si>
    <t>მახარაშვილი</t>
  </si>
  <si>
    <t>ქ. წყალტუბო, ჭავჭავაძის ქ. 8</t>
  </si>
  <si>
    <t>53001019388</t>
  </si>
  <si>
    <t>მელანო</t>
  </si>
  <si>
    <t>ჯოჯუა</t>
  </si>
  <si>
    <t>ქ. ქუთაისი, რუსთაველის გამზ. 38</t>
  </si>
  <si>
    <t>53001005005</t>
  </si>
  <si>
    <t>ჟორჟოლიანი</t>
  </si>
  <si>
    <t>ქ. ოზურგეთი, 26 მაისის ქ. 38</t>
  </si>
  <si>
    <t>33001033724</t>
  </si>
  <si>
    <t>როზა</t>
  </si>
  <si>
    <t>ქ. ლანჩხუთი, მდინარაძის ქ. 3</t>
  </si>
  <si>
    <t>26001002376</t>
  </si>
  <si>
    <t>ორმოცაძე</t>
  </si>
  <si>
    <t>ქ. ჩოხატაური, დუმბაძის 3</t>
  </si>
  <si>
    <t>46001015708</t>
  </si>
  <si>
    <t>ჩხიკვაძე</t>
  </si>
  <si>
    <t>ქ. სენაკი, დ. ვაჰანიას ქ. 10</t>
  </si>
  <si>
    <t>ციური</t>
  </si>
  <si>
    <t>გაბესკირია</t>
  </si>
  <si>
    <t>ქ. მარტვილი, ნ. გეგიას ქ. 2</t>
  </si>
  <si>
    <t>29001006917</t>
  </si>
  <si>
    <t>ქ. ხობი, ცოტნე დადიანის ქ. 169</t>
  </si>
  <si>
    <t>58001030178</t>
  </si>
  <si>
    <t>თათარაშვილი</t>
  </si>
  <si>
    <t>ქ. ზუგდიდი, მ. კოსტავას ქ. 11</t>
  </si>
  <si>
    <t>4 თვე</t>
  </si>
  <si>
    <t>19001010004</t>
  </si>
  <si>
    <t>დევი</t>
  </si>
  <si>
    <t>კვარაცხელია</t>
  </si>
  <si>
    <t>ქ. ზუგდიდი, თავისუფლების ქ. 10</t>
  </si>
  <si>
    <t>ჟვანია</t>
  </si>
  <si>
    <t>ქ. ფოთი, რუსთაველის რკალი 24</t>
  </si>
  <si>
    <t>ქ. ბათუმი, ფარნავაზ მეფის ქ. 41</t>
  </si>
  <si>
    <t>61001073924</t>
  </si>
  <si>
    <t>ბასილია</t>
  </si>
  <si>
    <t>დაბა ქედა, 9 აპრილის ქ. 1</t>
  </si>
  <si>
    <t>61008001376</t>
  </si>
  <si>
    <t>ი/მ მირზა აბაშიძე</t>
  </si>
  <si>
    <t>ქობულეთი, დ. აღმაშენებლის გამზ. 96</t>
  </si>
  <si>
    <t>4,5 თვე</t>
  </si>
  <si>
    <t>61004006060</t>
  </si>
  <si>
    <t>არჩილ</t>
  </si>
  <si>
    <t>ცენტერაძე</t>
  </si>
  <si>
    <t>დაბა შუახევი, რუსთაველის 7</t>
  </si>
  <si>
    <t>61010004477</t>
  </si>
  <si>
    <t>ამირან</t>
  </si>
  <si>
    <t>დავითაძე</t>
  </si>
  <si>
    <t>ხელვაჩაურის რაიონი, სოფ. მეჯინისწყალი</t>
  </si>
  <si>
    <t>61006007512</t>
  </si>
  <si>
    <t>თებიძე</t>
  </si>
  <si>
    <t>დაბა ხულო, ტბელ აბუსერიძის ქ. 10</t>
  </si>
  <si>
    <t>61009005342</t>
  </si>
  <si>
    <t>ავთანდილ</t>
  </si>
  <si>
    <t>ზოიძე</t>
  </si>
  <si>
    <t>ქ. აბაშა, თავისუფლების ქ. 115</t>
  </si>
  <si>
    <t>02001000997</t>
  </si>
  <si>
    <t>გელოდი</t>
  </si>
  <si>
    <t>ცომაია</t>
  </si>
  <si>
    <t>ქ. თბილისი, ბარათაშვილის ქ. 6/10</t>
  </si>
  <si>
    <t>3 თვე</t>
  </si>
  <si>
    <t>მალხაზიშვილი</t>
  </si>
  <si>
    <t>რეზო</t>
  </si>
  <si>
    <t>ბიჭია</t>
  </si>
  <si>
    <t>დემეტრაშვილი</t>
  </si>
  <si>
    <t>წილოსანი</t>
  </si>
  <si>
    <t>ადეიშვილი</t>
  </si>
  <si>
    <t>ეკა</t>
  </si>
  <si>
    <t>ჩიქოვანი</t>
  </si>
  <si>
    <t>ლამარა</t>
  </si>
  <si>
    <t xml:space="preserve">ნინო </t>
  </si>
  <si>
    <t>ნარგიზა</t>
  </si>
  <si>
    <t>ge34bg0000000912970600</t>
  </si>
  <si>
    <t>GE90TB1840645061622334</t>
  </si>
  <si>
    <t xml:space="preserve">ქადაგიშვილი </t>
  </si>
  <si>
    <t>აბაშიძე</t>
  </si>
  <si>
    <t xml:space="preserve">მამფორია </t>
  </si>
  <si>
    <t xml:space="preserve">ზალკალიანი </t>
  </si>
  <si>
    <t>01017008972</t>
  </si>
  <si>
    <t>GE34TB0854036010300032</t>
  </si>
  <si>
    <t>19001006535</t>
  </si>
  <si>
    <t>GE11TB7018245061600004</t>
  </si>
  <si>
    <t>01024012319</t>
  </si>
  <si>
    <t>ge69br0000010157011767</t>
  </si>
  <si>
    <t>01006000898</t>
  </si>
  <si>
    <t>GE88BG0000000262504700</t>
  </si>
  <si>
    <t>ალასანია</t>
  </si>
  <si>
    <t>ღლონტი</t>
  </si>
  <si>
    <t>ვარსიმაშვილი</t>
  </si>
  <si>
    <t>მარსაგიშვილი</t>
  </si>
  <si>
    <t>ჭაღიაშვილი</t>
  </si>
  <si>
    <t>ავალიანი</t>
  </si>
  <si>
    <t>წინამძღვრიშვილი</t>
  </si>
  <si>
    <t>მარეხაშვილი</t>
  </si>
  <si>
    <t>თავშავაძე</t>
  </si>
  <si>
    <t>საღირაშვილი</t>
  </si>
  <si>
    <t>სულხან</t>
  </si>
  <si>
    <t>ვახტანგი</t>
  </si>
  <si>
    <t>კორნელი</t>
  </si>
  <si>
    <t>ვარლამ</t>
  </si>
  <si>
    <t>ბაგრატი</t>
  </si>
  <si>
    <t>ge60tb1100000045179000</t>
  </si>
  <si>
    <t>ge92tb0601136010100076</t>
  </si>
  <si>
    <t>ge49tb7908645061600002</t>
  </si>
  <si>
    <t>ge74tb7004036010100064</t>
  </si>
  <si>
    <t>ge59tb1167445061600001</t>
  </si>
  <si>
    <t>ge56tb7954536010100005</t>
  </si>
  <si>
    <t>ge70tb7284136010100002</t>
  </si>
  <si>
    <t>ge13tb7393836010100005</t>
  </si>
  <si>
    <t>ge74tb1124636010300041</t>
  </si>
  <si>
    <t>ge29tb0805145064322337</t>
  </si>
  <si>
    <t>ge77tb7444536010100004</t>
  </si>
  <si>
    <t>ge94tb1829336010300045</t>
  </si>
  <si>
    <t>ge29tb7451636011100001</t>
  </si>
  <si>
    <t>ge97tb7511036010100005</t>
  </si>
  <si>
    <t>01024001948</t>
  </si>
  <si>
    <t>19031003538</t>
  </si>
  <si>
    <t>33001011181</t>
  </si>
  <si>
    <t>01019055279</t>
  </si>
  <si>
    <t>01019013461</t>
  </si>
  <si>
    <t>01019038501</t>
  </si>
  <si>
    <t>01019024104</t>
  </si>
  <si>
    <t>01024020219</t>
  </si>
  <si>
    <t>01024032544</t>
  </si>
  <si>
    <t>01036003790</t>
  </si>
  <si>
    <t>01019056337</t>
  </si>
  <si>
    <t>01019033497</t>
  </si>
  <si>
    <t>ანდრიაშვილი</t>
  </si>
  <si>
    <t>01008017524</t>
  </si>
  <si>
    <t>01024019188</t>
  </si>
  <si>
    <t>ge42tb0600000909179541</t>
  </si>
  <si>
    <r>
      <t xml:space="preserve">შემოსავლის ტიპი </t>
    </r>
    <r>
      <rPr>
        <b/>
        <sz val="13"/>
        <rFont val="Sylfaen"/>
        <family val="1"/>
      </rPr>
      <t>*</t>
    </r>
  </si>
  <si>
    <t>11/01/11</t>
  </si>
  <si>
    <t>03/13/12</t>
  </si>
  <si>
    <t>03/16/12</t>
  </si>
  <si>
    <t>03/30/12</t>
  </si>
  <si>
    <t>04/11/12</t>
  </si>
  <si>
    <t>04/12/12</t>
  </si>
  <si>
    <t>05/01/12</t>
  </si>
  <si>
    <t>05/11/12</t>
  </si>
  <si>
    <t>05/14/12</t>
  </si>
  <si>
    <t>05/15/12</t>
  </si>
  <si>
    <t>05/16/12</t>
  </si>
  <si>
    <t>06/01/12</t>
  </si>
  <si>
    <t>06/25/12</t>
  </si>
  <si>
    <t>06/28/12</t>
  </si>
  <si>
    <t>06/29/12</t>
  </si>
  <si>
    <t>07/02/12</t>
  </si>
  <si>
    <t>07/04/12</t>
  </si>
  <si>
    <t>07/06/12</t>
  </si>
  <si>
    <t>07/13/12</t>
  </si>
  <si>
    <t>07/14/12</t>
  </si>
  <si>
    <t>07/19/12</t>
  </si>
  <si>
    <t>09/08/12</t>
  </si>
  <si>
    <t>ალანია</t>
  </si>
  <si>
    <t>01024054070</t>
  </si>
  <si>
    <t>მერაბი</t>
  </si>
  <si>
    <t>კუტალაძე</t>
  </si>
  <si>
    <t>01021006812</t>
  </si>
  <si>
    <t>ჯავახიშვილი</t>
  </si>
  <si>
    <t>01008006625</t>
  </si>
  <si>
    <t>01011011899</t>
  </si>
  <si>
    <t>ბარბაქაძე</t>
  </si>
  <si>
    <t>01019051724</t>
  </si>
  <si>
    <t>01017024757</t>
  </si>
  <si>
    <t>ქველიძე</t>
  </si>
  <si>
    <t>01019041610</t>
  </si>
  <si>
    <t>ფაფაკერაშვილი</t>
  </si>
  <si>
    <t>01021000590</t>
  </si>
  <si>
    <t>ნიკოლაძე</t>
  </si>
  <si>
    <t>01019011658</t>
  </si>
  <si>
    <t>სხულუხია</t>
  </si>
  <si>
    <t>29001003476</t>
  </si>
  <si>
    <t>პაატა</t>
  </si>
  <si>
    <t>თოთიაური</t>
  </si>
  <si>
    <t>01008055165</t>
  </si>
  <si>
    <t>ალან</t>
  </si>
  <si>
    <t>ხუბულოვი</t>
  </si>
  <si>
    <t>01019021488</t>
  </si>
  <si>
    <t>გოცირიძე</t>
  </si>
  <si>
    <t>10001008301</t>
  </si>
  <si>
    <t>ნუგზარ</t>
  </si>
  <si>
    <t>ხოშტარია</t>
  </si>
  <si>
    <t>01008004259</t>
  </si>
  <si>
    <t>01017003499</t>
  </si>
  <si>
    <t>01012021438</t>
  </si>
  <si>
    <t>ალადაშვილი</t>
  </si>
  <si>
    <t>01011058742</t>
  </si>
  <si>
    <t>იზოლდა</t>
  </si>
  <si>
    <t>01030033177</t>
  </si>
  <si>
    <t>იუზა</t>
  </si>
  <si>
    <t>01011058741</t>
  </si>
  <si>
    <t>თანანაშვილი</t>
  </si>
  <si>
    <t>01024028610</t>
  </si>
  <si>
    <t>ჯიჯიაშვილი</t>
  </si>
  <si>
    <t>01010007722</t>
  </si>
  <si>
    <t>ლომსაძე</t>
  </si>
  <si>
    <t>01031001182</t>
  </si>
  <si>
    <t>ყვავილაშვილი</t>
  </si>
  <si>
    <t>01005002385</t>
  </si>
  <si>
    <t>01010014804</t>
  </si>
  <si>
    <t>გურასპაშვილი</t>
  </si>
  <si>
    <t>01001056288</t>
  </si>
  <si>
    <t>ნანეიშვილი</t>
  </si>
  <si>
    <t>01030033493</t>
  </si>
  <si>
    <t>01005007220</t>
  </si>
  <si>
    <t>კახა</t>
  </si>
  <si>
    <t>01008032808</t>
  </si>
  <si>
    <t>ჩიტიძე</t>
  </si>
  <si>
    <t>01021005300</t>
  </si>
  <si>
    <t>01009007009</t>
  </si>
  <si>
    <t>გიგაური</t>
  </si>
  <si>
    <t>24001042884</t>
  </si>
  <si>
    <t>ბიჭაშვილი</t>
  </si>
  <si>
    <t>01005007289</t>
  </si>
  <si>
    <t>თემური</t>
  </si>
  <si>
    <t>ბერიანიძე</t>
  </si>
  <si>
    <t>45001022882</t>
  </si>
  <si>
    <t>მაგდა</t>
  </si>
  <si>
    <t>კოტრიკაძე</t>
  </si>
  <si>
    <t>01025006766</t>
  </si>
  <si>
    <t>ჩხეტიანი</t>
  </si>
  <si>
    <t>62004013379</t>
  </si>
  <si>
    <t>ლიკა</t>
  </si>
  <si>
    <t>მოსიძე</t>
  </si>
  <si>
    <t>01008043123</t>
  </si>
  <si>
    <t>ვარძიელი</t>
  </si>
  <si>
    <t>01015015878</t>
  </si>
  <si>
    <t>გიგა</t>
  </si>
  <si>
    <t>ფირცხელავა</t>
  </si>
  <si>
    <t>62006061036</t>
  </si>
  <si>
    <t>ჩიბურდანიძე</t>
  </si>
  <si>
    <t>01003005886</t>
  </si>
  <si>
    <t>პროკრედიტ ბანკი</t>
  </si>
  <si>
    <t>არმაზი</t>
  </si>
  <si>
    <t>ღუდუშაური</t>
  </si>
  <si>
    <t>44001000548</t>
  </si>
  <si>
    <t>ჯიქია</t>
  </si>
  <si>
    <t>01009013658</t>
  </si>
  <si>
    <t>ჯანიგაშვილი</t>
  </si>
  <si>
    <t>01019012493</t>
  </si>
  <si>
    <t>გოგოლაძე</t>
  </si>
  <si>
    <t>01001067915</t>
  </si>
  <si>
    <t>ბიძინაშვილი</t>
  </si>
  <si>
    <t>01009016863</t>
  </si>
  <si>
    <t>მანგოშვილი</t>
  </si>
  <si>
    <t>01011044165</t>
  </si>
  <si>
    <t>მორის</t>
  </si>
  <si>
    <t>01020007455</t>
  </si>
  <si>
    <t>რობერტ</t>
  </si>
  <si>
    <t>ამბარცუმიანი</t>
  </si>
  <si>
    <t>01029000552</t>
  </si>
  <si>
    <t>სანდრო</t>
  </si>
  <si>
    <t>ჩიტიშვილი</t>
  </si>
  <si>
    <t>01017014062</t>
  </si>
  <si>
    <t>01015025155</t>
  </si>
  <si>
    <t>ტუღუში</t>
  </si>
  <si>
    <t>01005001672</t>
  </si>
  <si>
    <t>ელისაბედ</t>
  </si>
  <si>
    <t>01021004651</t>
  </si>
  <si>
    <t>დელიბაშვილი</t>
  </si>
  <si>
    <t>01024030757</t>
  </si>
  <si>
    <t>კორძაია</t>
  </si>
  <si>
    <t>62001020285</t>
  </si>
  <si>
    <t>ცერცვაძე</t>
  </si>
  <si>
    <t>01017017270</t>
  </si>
  <si>
    <t>გვანცა</t>
  </si>
  <si>
    <t>კამლაძე</t>
  </si>
  <si>
    <t>18001011258</t>
  </si>
  <si>
    <t>სახვაძე</t>
  </si>
  <si>
    <t>01004001105</t>
  </si>
  <si>
    <t>ფრიდონ</t>
  </si>
  <si>
    <t>ბჟალავა</t>
  </si>
  <si>
    <t>29001029070</t>
  </si>
  <si>
    <t>კაკულია</t>
  </si>
  <si>
    <t>01007016057</t>
  </si>
  <si>
    <t>ჩარკვიანი</t>
  </si>
  <si>
    <t>01024028375</t>
  </si>
  <si>
    <t>ფრუიძე</t>
  </si>
  <si>
    <t>01001028132</t>
  </si>
  <si>
    <t>კაჭარავა</t>
  </si>
  <si>
    <t>37001001382</t>
  </si>
  <si>
    <t>მინაშვილი</t>
  </si>
  <si>
    <t>01001033124</t>
  </si>
  <si>
    <t>მამფორია</t>
  </si>
  <si>
    <t>დაბეჭდილი ბანერი (109,55კვ.მ)</t>
  </si>
  <si>
    <t>გაგუა</t>
  </si>
  <si>
    <t>01010001087</t>
  </si>
  <si>
    <t>პლასტიკური ბარათები (480 ცალი)</t>
  </si>
  <si>
    <t>ივანიშვილი</t>
  </si>
  <si>
    <t>01012000982</t>
  </si>
  <si>
    <t>უძრავი ქონება (საოფისე ფართი) მისამართზე: ქ.თბილისი, თამარ მეფის #5 (ს/კ 01.13.08.002.0 01.01.537)</t>
  </si>
  <si>
    <t>უსასყიდლო უზუფრუქტი</t>
  </si>
  <si>
    <t>ქ.ოზურგეთში, 26 მაისის ქ.N38-ში მდებარე ორსართულიანი შენობა (ს.კ.26.26.46.057)</t>
  </si>
  <si>
    <t>165 დღით უსასყიდლოდ გადაცემა</t>
  </si>
  <si>
    <t>მარიამ</t>
  </si>
  <si>
    <t>19001001803</t>
  </si>
  <si>
    <t>01025013737</t>
  </si>
  <si>
    <t>01025014726</t>
  </si>
  <si>
    <t>ქ.ყვარელი, სოფ. გავაზში მდებარე ერთსართულიანი ნაგებობა (საერთო ფართი 30 კვ.მ. საკად.კოდი 7.04.25.2019)</t>
  </si>
  <si>
    <t>უსასყიდლოდ სარგებლობა 80 დღით</t>
  </si>
  <si>
    <t>ქ.ზუგდიდი, თამარ მეფის ქ.N35-ში მდებარე ნაგებობა (საერთო ფართი 127 კვ.მ; საკად.კოდი 43.32.01.030.01.500)</t>
  </si>
  <si>
    <t>უსასყიდლოდ სარგებლობა 92 დღით</t>
  </si>
  <si>
    <t>ქ.თბილისში, მეტრო ვარკეთილის მოპირდაპირე საყრდენი კედლის მიმდებარე 470 კვ.მ. საოფისე ფართი (ნაკვ. 09/056, საკად. კოდი: 01.19.20.009.056)</t>
  </si>
  <si>
    <t>უსასყიდლო სარგებლობა 62 დღით</t>
  </si>
  <si>
    <t>ხიდაშელი</t>
  </si>
  <si>
    <t>თინათინ</t>
  </si>
  <si>
    <t>01014000670</t>
  </si>
  <si>
    <t>ფინანსური ვალდებულებების გასტუმრება (საგარეჯოს რაიონში პროგრამა "კარდაკარში" მონაწილე 61 პირის მიერ გაწეული მომსახურების საფასურის ანაზღაურება)</t>
  </si>
  <si>
    <t>არაფულადი შემოწირულობა</t>
  </si>
  <si>
    <t>GE42CR0000000001099069</t>
  </si>
  <si>
    <t>სს ქართუ ჯგუფი</t>
  </si>
  <si>
    <t>GE20CR0000004679013608</t>
  </si>
  <si>
    <t>შპს კომპლექს-სერვისი</t>
  </si>
  <si>
    <t>GE56CR0000000001923698</t>
  </si>
  <si>
    <t>შპს ბურჯი</t>
  </si>
  <si>
    <t>შპს ფინსერვისი</t>
  </si>
  <si>
    <t>GE54CR0000000001963608</t>
  </si>
  <si>
    <t>შპს ინტერ კონსალტინგი+</t>
  </si>
  <si>
    <t>GE97CR0000000002073608</t>
  </si>
  <si>
    <t>შპს ელიტა ბურჯი</t>
  </si>
  <si>
    <t>GE69CR0000000000373605</t>
  </si>
  <si>
    <t>შპს ქართუ მენეჯმენტი</t>
  </si>
  <si>
    <t>GE50CR0000000002693605</t>
  </si>
  <si>
    <t>შპს ქართული ჰოლდინგი</t>
  </si>
  <si>
    <t>GE49CR0000000002063608</t>
  </si>
  <si>
    <t>შპს კოლხეთი</t>
  </si>
  <si>
    <t>GE51PG0000001055771090</t>
  </si>
  <si>
    <t>შპს კალა კაპიტალი</t>
  </si>
  <si>
    <t>GE58PG0000001035802544</t>
  </si>
  <si>
    <t>07/16/12</t>
  </si>
  <si>
    <t>07/17/12</t>
  </si>
  <si>
    <t>07/18/12</t>
  </si>
  <si>
    <t>03/17/12</t>
  </si>
  <si>
    <t>08/13/12</t>
  </si>
  <si>
    <t>ge72tb7778036010100006</t>
  </si>
  <si>
    <t>ge67tb1160945063622341</t>
  </si>
  <si>
    <t xml:space="preserve"> მამადაშვილი ლიანა</t>
  </si>
  <si>
    <t>მაკასარაშვილი გია</t>
  </si>
  <si>
    <t>01008005587</t>
  </si>
  <si>
    <t>01008047197</t>
  </si>
  <si>
    <t>62001011034</t>
  </si>
  <si>
    <t>62006032340</t>
  </si>
  <si>
    <t>62004000430</t>
  </si>
  <si>
    <t>01005024278</t>
  </si>
  <si>
    <t>62001008403</t>
  </si>
  <si>
    <t>33001003965</t>
  </si>
  <si>
    <t>26001008133</t>
  </si>
  <si>
    <t>62006063328</t>
  </si>
  <si>
    <t>01008035684</t>
  </si>
  <si>
    <t>01008010677</t>
  </si>
  <si>
    <t>01008013613</t>
  </si>
  <si>
    <t>62004013924</t>
  </si>
  <si>
    <t>01008018964</t>
  </si>
  <si>
    <t>01008040935</t>
  </si>
  <si>
    <t>01008037582</t>
  </si>
  <si>
    <t>01005022963</t>
  </si>
  <si>
    <t>01030041799</t>
  </si>
  <si>
    <t>01012007504</t>
  </si>
  <si>
    <t>17001029656</t>
  </si>
  <si>
    <t>01002010572</t>
  </si>
  <si>
    <t>01011079896</t>
  </si>
  <si>
    <t>01011080427</t>
  </si>
  <si>
    <t>01012019591</t>
  </si>
  <si>
    <t>01012021012</t>
  </si>
  <si>
    <t>01011097364</t>
  </si>
  <si>
    <t>01011055914</t>
  </si>
  <si>
    <t>01011094373</t>
  </si>
  <si>
    <t>01011073075</t>
  </si>
  <si>
    <t>01011078832</t>
  </si>
  <si>
    <t>01011047528</t>
  </si>
  <si>
    <t>01011035290</t>
  </si>
  <si>
    <t>01011006713</t>
  </si>
  <si>
    <t>01013009266</t>
  </si>
  <si>
    <t>01011045080</t>
  </si>
  <si>
    <t>40001035769</t>
  </si>
  <si>
    <t>01012025096</t>
  </si>
  <si>
    <t>01011072351</t>
  </si>
  <si>
    <t>54001051995</t>
  </si>
  <si>
    <t>01014000397</t>
  </si>
  <si>
    <t>01014001895</t>
  </si>
  <si>
    <t>01011071827</t>
  </si>
  <si>
    <t>62006009171</t>
  </si>
  <si>
    <t>01014006141</t>
  </si>
  <si>
    <t>01011081357</t>
  </si>
  <si>
    <t>01011036854</t>
  </si>
  <si>
    <t>01014002861</t>
  </si>
  <si>
    <t>01015018445</t>
  </si>
  <si>
    <t>01014003253</t>
  </si>
  <si>
    <t>01011045006</t>
  </si>
  <si>
    <t>01011075007</t>
  </si>
  <si>
    <t>01012007686</t>
  </si>
  <si>
    <t>01011074077</t>
  </si>
  <si>
    <t>01011071988</t>
  </si>
  <si>
    <t>62007012717</t>
  </si>
  <si>
    <t>01001012526</t>
  </si>
  <si>
    <t>35001014798</t>
  </si>
  <si>
    <t>01030049445</t>
  </si>
  <si>
    <t>01011041079</t>
  </si>
  <si>
    <t>45001009122</t>
  </si>
  <si>
    <t>01015018033</t>
  </si>
  <si>
    <t>01015020201</t>
  </si>
  <si>
    <t>54001018973</t>
  </si>
  <si>
    <t>19001029731</t>
  </si>
  <si>
    <t>01015025650</t>
  </si>
  <si>
    <t>01017043421</t>
  </si>
  <si>
    <t>01016008072</t>
  </si>
  <si>
    <t>01011011898</t>
  </si>
  <si>
    <t>01024027672</t>
  </si>
  <si>
    <t>01005006787</t>
  </si>
  <si>
    <t>01029010268</t>
  </si>
  <si>
    <t>01010016483</t>
  </si>
  <si>
    <t>01019010248</t>
  </si>
  <si>
    <t>01019052086</t>
  </si>
  <si>
    <t>62001025469</t>
  </si>
  <si>
    <t>62001002863</t>
  </si>
  <si>
    <t>62005008579</t>
  </si>
  <si>
    <t>62001033347</t>
  </si>
  <si>
    <t>01008002366</t>
  </si>
  <si>
    <t>01001071992</t>
  </si>
  <si>
    <t>62001035383</t>
  </si>
  <si>
    <t>01008031658</t>
  </si>
  <si>
    <t>01024062639</t>
  </si>
  <si>
    <t>01015014223</t>
  </si>
  <si>
    <t>01015009195</t>
  </si>
  <si>
    <t>21001012703</t>
  </si>
  <si>
    <t>01015013157</t>
  </si>
  <si>
    <t>01015020262</t>
  </si>
  <si>
    <t>01015024631</t>
  </si>
  <si>
    <t>37001029258</t>
  </si>
  <si>
    <t>01020002930</t>
  </si>
  <si>
    <t>25001002086</t>
  </si>
  <si>
    <t>01024060822</t>
  </si>
  <si>
    <t>01018004902</t>
  </si>
  <si>
    <t>25001037370</t>
  </si>
  <si>
    <t>01017027573</t>
  </si>
  <si>
    <t>01018003771</t>
  </si>
  <si>
    <t>01017007770</t>
  </si>
  <si>
    <t>01001059624</t>
  </si>
  <si>
    <t>01015020218</t>
  </si>
  <si>
    <t>01017034486</t>
  </si>
  <si>
    <t>01017034673</t>
  </si>
  <si>
    <t>01017031224</t>
  </si>
  <si>
    <t>01017026098</t>
  </si>
  <si>
    <t>23001010369</t>
  </si>
  <si>
    <t>01017051755</t>
  </si>
  <si>
    <t>59001026320</t>
  </si>
  <si>
    <t>60001034939</t>
  </si>
  <si>
    <t>01020010638</t>
  </si>
  <si>
    <t>01020003432</t>
  </si>
  <si>
    <t>01020000511</t>
  </si>
  <si>
    <t>01019039523</t>
  </si>
  <si>
    <t>01020003088</t>
  </si>
  <si>
    <t>01020013461</t>
  </si>
  <si>
    <t>01036001836</t>
  </si>
  <si>
    <t>01020007960</t>
  </si>
  <si>
    <t>01020014622</t>
  </si>
  <si>
    <t>01020007328</t>
  </si>
  <si>
    <t>01021013571</t>
  </si>
  <si>
    <t>01036003755</t>
  </si>
  <si>
    <t>01019000825</t>
  </si>
  <si>
    <t>01019056033</t>
  </si>
  <si>
    <t>01019066660</t>
  </si>
  <si>
    <t>01019022033</t>
  </si>
  <si>
    <t>01019012188</t>
  </si>
  <si>
    <t>01019006935</t>
  </si>
  <si>
    <t>01036003351</t>
  </si>
  <si>
    <t>62013002282</t>
  </si>
  <si>
    <t>01019083071</t>
  </si>
  <si>
    <t>01019079913</t>
  </si>
  <si>
    <t>01019080292</t>
  </si>
  <si>
    <t>01019024436</t>
  </si>
  <si>
    <t>01019012005</t>
  </si>
  <si>
    <t>01019028993</t>
  </si>
  <si>
    <t>01019008784</t>
  </si>
  <si>
    <t>01002005078</t>
  </si>
  <si>
    <t>01019027130</t>
  </si>
  <si>
    <t>01019056946</t>
  </si>
  <si>
    <t>62005000966</t>
  </si>
  <si>
    <t>01008058739</t>
  </si>
  <si>
    <t>01010013113</t>
  </si>
  <si>
    <t>01004003540</t>
  </si>
  <si>
    <t>01030029196</t>
  </si>
  <si>
    <t>01008037341</t>
  </si>
  <si>
    <t>01009011391</t>
  </si>
  <si>
    <t>01024034551</t>
  </si>
  <si>
    <t>01005004056</t>
  </si>
  <si>
    <t>01010011268</t>
  </si>
  <si>
    <t>62001017126</t>
  </si>
  <si>
    <t>01012009962</t>
  </si>
  <si>
    <t>01208064363</t>
  </si>
  <si>
    <t>01008030521</t>
  </si>
  <si>
    <t>62003011492</t>
  </si>
  <si>
    <t>01010020072</t>
  </si>
  <si>
    <t>61001005882</t>
  </si>
  <si>
    <t>01030005056</t>
  </si>
  <si>
    <t>01021000318</t>
  </si>
  <si>
    <t>01008041392</t>
  </si>
  <si>
    <t>62005003439</t>
  </si>
  <si>
    <t>62004006419</t>
  </si>
  <si>
    <t>01022008164</t>
  </si>
  <si>
    <t>01024024783</t>
  </si>
  <si>
    <t>01030014102</t>
  </si>
  <si>
    <t>01030031030</t>
  </si>
  <si>
    <t>01030021524</t>
  </si>
  <si>
    <t>01034003122</t>
  </si>
  <si>
    <t>01030047030</t>
  </si>
  <si>
    <t>01008018306</t>
  </si>
  <si>
    <t>01008028129</t>
  </si>
  <si>
    <t>01020010309</t>
  </si>
  <si>
    <t>01015000832</t>
  </si>
  <si>
    <t>01020006773</t>
  </si>
  <si>
    <t>01030034123</t>
  </si>
  <si>
    <t>01009004065</t>
  </si>
  <si>
    <t>01001030279</t>
  </si>
  <si>
    <t>01001015163</t>
  </si>
  <si>
    <t>01030020666</t>
  </si>
  <si>
    <t>55001005523</t>
  </si>
  <si>
    <t>33001079199</t>
  </si>
  <si>
    <t>01005002264</t>
  </si>
  <si>
    <t>01020014516</t>
  </si>
  <si>
    <t>01001090464</t>
  </si>
  <si>
    <t>01007016716</t>
  </si>
  <si>
    <t>01008020747</t>
  </si>
  <si>
    <t>01007014964</t>
  </si>
  <si>
    <t>01024035084</t>
  </si>
  <si>
    <t>62004027514</t>
  </si>
  <si>
    <t>01005017198</t>
  </si>
  <si>
    <t>01006010665</t>
  </si>
  <si>
    <t>01005015755</t>
  </si>
  <si>
    <t>19001007610</t>
  </si>
  <si>
    <t>01006017974</t>
  </si>
  <si>
    <t>01005022417</t>
  </si>
  <si>
    <t>01023002780</t>
  </si>
  <si>
    <t>62004026458</t>
  </si>
  <si>
    <t>01005005209</t>
  </si>
  <si>
    <t>01006021351</t>
  </si>
  <si>
    <t>62001038271</t>
  </si>
  <si>
    <t>62001025148</t>
  </si>
  <si>
    <t>01022001301</t>
  </si>
  <si>
    <t>59001050484</t>
  </si>
  <si>
    <t>56001000877</t>
  </si>
  <si>
    <t>01007013939</t>
  </si>
  <si>
    <t>62004000323</t>
  </si>
  <si>
    <t>59002000537</t>
  </si>
  <si>
    <t>01001045181</t>
  </si>
  <si>
    <t>01001055604</t>
  </si>
  <si>
    <t>01002026436</t>
  </si>
  <si>
    <t>01002026443</t>
  </si>
  <si>
    <t>01002026435</t>
  </si>
  <si>
    <t>01001079060</t>
  </si>
  <si>
    <t>01004005916</t>
  </si>
  <si>
    <t>01004000096</t>
  </si>
  <si>
    <t>01002010571</t>
  </si>
  <si>
    <t>62004002873</t>
  </si>
  <si>
    <t>01001058908</t>
  </si>
  <si>
    <t>01002024980</t>
  </si>
  <si>
    <t>01003014351</t>
  </si>
  <si>
    <t>01002024979</t>
  </si>
  <si>
    <t>01003017849</t>
  </si>
  <si>
    <t>62007017362</t>
  </si>
  <si>
    <t>62007015182</t>
  </si>
  <si>
    <t>62004008383</t>
  </si>
  <si>
    <t>1001073920</t>
  </si>
  <si>
    <t>62005010016</t>
  </si>
  <si>
    <t>62001014172</t>
  </si>
  <si>
    <t>01003015231</t>
  </si>
  <si>
    <t>01003002798</t>
  </si>
  <si>
    <t>01003017985</t>
  </si>
  <si>
    <t>01002005861</t>
  </si>
  <si>
    <t>01019007840</t>
  </si>
  <si>
    <t>01017022404</t>
  </si>
  <si>
    <t>01016004633</t>
  </si>
  <si>
    <t>01001042974</t>
  </si>
  <si>
    <t>62001020327</t>
  </si>
  <si>
    <t>62006016864</t>
  </si>
  <si>
    <t>62001020960</t>
  </si>
  <si>
    <t>01005014220</t>
  </si>
  <si>
    <t>01002019376</t>
  </si>
  <si>
    <t>01019046551</t>
  </si>
  <si>
    <t>01001078578</t>
  </si>
  <si>
    <t>01001036880</t>
  </si>
  <si>
    <t>01001029457</t>
  </si>
  <si>
    <t>01002023101</t>
  </si>
  <si>
    <t>62001024592</t>
  </si>
  <si>
    <t>01001050058</t>
  </si>
  <si>
    <t>01001050059</t>
  </si>
  <si>
    <t>01001015570</t>
  </si>
  <si>
    <t>01001028803</t>
  </si>
  <si>
    <t>01001040641</t>
  </si>
  <si>
    <t>33001060331</t>
  </si>
  <si>
    <t>01004003434</t>
  </si>
  <si>
    <t>62003011282</t>
  </si>
  <si>
    <t>01001058150</t>
  </si>
  <si>
    <t>01003009381</t>
  </si>
  <si>
    <t>01001056001</t>
  </si>
  <si>
    <t>01006002754</t>
  </si>
  <si>
    <t>62004008357</t>
  </si>
  <si>
    <t>01019034809</t>
  </si>
  <si>
    <t>23001011972</t>
  </si>
  <si>
    <t>01022004971</t>
  </si>
  <si>
    <t>01012001834</t>
  </si>
  <si>
    <t>01024019738</t>
  </si>
  <si>
    <t>01017006689</t>
  </si>
  <si>
    <t>01007009612</t>
  </si>
  <si>
    <t>01017013873</t>
  </si>
  <si>
    <t>დალი</t>
  </si>
  <si>
    <t>იზა</t>
  </si>
  <si>
    <t>ეკატერინე</t>
  </si>
  <si>
    <t xml:space="preserve">ქუთათელაძე </t>
  </si>
  <si>
    <t xml:space="preserve">ჭელიძე </t>
  </si>
  <si>
    <t>გაბელაია</t>
  </si>
  <si>
    <t xml:space="preserve">თორია </t>
  </si>
  <si>
    <t xml:space="preserve">კვიციანი </t>
  </si>
  <si>
    <t xml:space="preserve">კანდელაკი </t>
  </si>
  <si>
    <t xml:space="preserve">ნიკურაძე </t>
  </si>
  <si>
    <t>წულაძე</t>
  </si>
  <si>
    <t xml:space="preserve">ალექსაია </t>
  </si>
  <si>
    <t xml:space="preserve">მალანია </t>
  </si>
  <si>
    <t xml:space="preserve">მჭედლიშვილი </t>
  </si>
  <si>
    <t xml:space="preserve">ნეფარიძე </t>
  </si>
  <si>
    <t xml:space="preserve">მესხი </t>
  </si>
  <si>
    <t xml:space="preserve">ქოჩქიანი </t>
  </si>
  <si>
    <t>ნაკაიძე</t>
  </si>
  <si>
    <t xml:space="preserve">ახალაია </t>
  </si>
  <si>
    <t>უზნაძე</t>
  </si>
  <si>
    <t xml:space="preserve">ჟივიძე </t>
  </si>
  <si>
    <t xml:space="preserve">აბაშიძე </t>
  </si>
  <si>
    <t xml:space="preserve">თავდიშვილი </t>
  </si>
  <si>
    <t>სტურუა</t>
  </si>
  <si>
    <t xml:space="preserve">მერაბიშვილი </t>
  </si>
  <si>
    <t>აუშტროვი</t>
  </si>
  <si>
    <t xml:space="preserve">თედელური </t>
  </si>
  <si>
    <t xml:space="preserve">წკრიალაშვილი </t>
  </si>
  <si>
    <t>შვანგირაძე</t>
  </si>
  <si>
    <t xml:space="preserve">შვანგირაძე </t>
  </si>
  <si>
    <t xml:space="preserve">ჯიქურაშვილი </t>
  </si>
  <si>
    <t>ჯიქურაშვილი</t>
  </si>
  <si>
    <t>ჭიოკაძე</t>
  </si>
  <si>
    <t xml:space="preserve">სარიშვილი </t>
  </si>
  <si>
    <t xml:space="preserve">არაჩაშვილი </t>
  </si>
  <si>
    <t>ბიბილაშვილი</t>
  </si>
  <si>
    <t xml:space="preserve">ჟღენტი </t>
  </si>
  <si>
    <t xml:space="preserve">ჭიჭინაძე </t>
  </si>
  <si>
    <t xml:space="preserve">ფეიქრიშვილი </t>
  </si>
  <si>
    <t xml:space="preserve">მოსეშვილი </t>
  </si>
  <si>
    <t xml:space="preserve">ამაზაშვილი </t>
  </si>
  <si>
    <t xml:space="preserve">გონჯილაშვილი </t>
  </si>
  <si>
    <t xml:space="preserve">კერესელიძე </t>
  </si>
  <si>
    <t xml:space="preserve">მაჭარაშვილი </t>
  </si>
  <si>
    <t xml:space="preserve">მალიშვილი </t>
  </si>
  <si>
    <t xml:space="preserve">კარაპეტიანი </t>
  </si>
  <si>
    <t xml:space="preserve">აკობია </t>
  </si>
  <si>
    <t xml:space="preserve">ალთუნასვილი </t>
  </si>
  <si>
    <t xml:space="preserve">ნაცვლიშვილი </t>
  </si>
  <si>
    <t xml:space="preserve">მანაგაძე </t>
  </si>
  <si>
    <t xml:space="preserve">ბედიაშვილი </t>
  </si>
  <si>
    <t xml:space="preserve">კირვალიძე </t>
  </si>
  <si>
    <t xml:space="preserve">ყარყარაშვილი </t>
  </si>
  <si>
    <t xml:space="preserve">ქიზიყურაშვილი </t>
  </si>
  <si>
    <t xml:space="preserve">მაჩხაშვილი </t>
  </si>
  <si>
    <t xml:space="preserve">კამკამიძე </t>
  </si>
  <si>
    <t xml:space="preserve">მხეიძე </t>
  </si>
  <si>
    <t xml:space="preserve">ხაბულიანი </t>
  </si>
  <si>
    <t xml:space="preserve">ჟორდანია </t>
  </si>
  <si>
    <t xml:space="preserve">მაჩაიძე </t>
  </si>
  <si>
    <t xml:space="preserve">პაპიაშვილი </t>
  </si>
  <si>
    <t xml:space="preserve">სურმავა </t>
  </si>
  <si>
    <t xml:space="preserve">ბურდიაშვილი </t>
  </si>
  <si>
    <t xml:space="preserve">კუპატაძე </t>
  </si>
  <si>
    <t xml:space="preserve">ჯავახიშვილი </t>
  </si>
  <si>
    <t xml:space="preserve">ლაბაძე </t>
  </si>
  <si>
    <t xml:space="preserve">თორდია </t>
  </si>
  <si>
    <t xml:space="preserve">კირიაკოვი </t>
  </si>
  <si>
    <t xml:space="preserve">დიასამიძე </t>
  </si>
  <si>
    <t xml:space="preserve">მელაშვილი </t>
  </si>
  <si>
    <t xml:space="preserve">ჯიშკარიანი </t>
  </si>
  <si>
    <t xml:space="preserve">რჩეულიშვილი </t>
  </si>
  <si>
    <t xml:space="preserve">ჩიბუხაშვილი </t>
  </si>
  <si>
    <t xml:space="preserve">კიკნაძე </t>
  </si>
  <si>
    <t xml:space="preserve">ჯახველაძე </t>
  </si>
  <si>
    <t xml:space="preserve">ასათიანი </t>
  </si>
  <si>
    <t xml:space="preserve">ჯანგიშერაშვილი </t>
  </si>
  <si>
    <t xml:space="preserve">გალდავა </t>
  </si>
  <si>
    <t xml:space="preserve">გაჩეჩილაძე </t>
  </si>
  <si>
    <t xml:space="preserve">ბილაშვილი </t>
  </si>
  <si>
    <t xml:space="preserve">qvacabaia </t>
  </si>
  <si>
    <t xml:space="preserve">avaliani </t>
  </si>
  <si>
    <t xml:space="preserve">cqvitaria </t>
  </si>
  <si>
    <t xml:space="preserve">faRava </t>
  </si>
  <si>
    <t xml:space="preserve">mamforia </t>
  </si>
  <si>
    <t xml:space="preserve">ცქვიტარია </t>
  </si>
  <si>
    <t xml:space="preserve">lomaia </t>
  </si>
  <si>
    <t xml:space="preserve">kvaracxelia </t>
  </si>
  <si>
    <t xml:space="preserve">erisTavi </t>
  </si>
  <si>
    <t>jmuxaZe</t>
  </si>
  <si>
    <t xml:space="preserve">janjRava </t>
  </si>
  <si>
    <t xml:space="preserve">zandaraSvili </t>
  </si>
  <si>
    <t xml:space="preserve">sxuluxia </t>
  </si>
  <si>
    <t xml:space="preserve">ძაგნიძე </t>
  </si>
  <si>
    <t xml:space="preserve">მიგინეიშვილი </t>
  </si>
  <si>
    <t xml:space="preserve">თოხვაძე </t>
  </si>
  <si>
    <t>ქოიავა</t>
  </si>
  <si>
    <t>თოხვაძე</t>
  </si>
  <si>
    <t>კუჭავა</t>
  </si>
  <si>
    <t xml:space="preserve">ხარებავა </t>
  </si>
  <si>
    <t xml:space="preserve">გულიაშვილი </t>
  </si>
  <si>
    <t>გულედანი</t>
  </si>
  <si>
    <t xml:space="preserve">ყურაშილი </t>
  </si>
  <si>
    <t xml:space="preserve">კვარაცხელია </t>
  </si>
  <si>
    <t xml:space="preserve">ხიდაშელი </t>
  </si>
  <si>
    <t xml:space="preserve">ცნობილაძე </t>
  </si>
  <si>
    <t xml:space="preserve">ჯავარაშვილი </t>
  </si>
  <si>
    <t xml:space="preserve">მღებრიშვილი </t>
  </si>
  <si>
    <t xml:space="preserve">დაუშვილი </t>
  </si>
  <si>
    <t xml:space="preserve">ჩახაია </t>
  </si>
  <si>
    <t xml:space="preserve">გაბიტაშვილი </t>
  </si>
  <si>
    <t xml:space="preserve">სუხიშვილი </t>
  </si>
  <si>
    <t>დავითიშვილი</t>
  </si>
  <si>
    <t>გოგიაშვილი</t>
  </si>
  <si>
    <t xml:space="preserve">კლდიაშვილი </t>
  </si>
  <si>
    <t>მაისურაძე</t>
  </si>
  <si>
    <t>თავბერიძე</t>
  </si>
  <si>
    <t xml:space="preserve">მინდიაშვილი </t>
  </si>
  <si>
    <t>jorbenaZe</t>
  </si>
  <si>
    <t xml:space="preserve">leJava </t>
  </si>
  <si>
    <t>dgebuaZe</t>
  </si>
  <si>
    <t xml:space="preserve">Wanturia </t>
  </si>
  <si>
    <t xml:space="preserve">gamezardaSvili </t>
  </si>
  <si>
    <t xml:space="preserve">metreveli </t>
  </si>
  <si>
    <t xml:space="preserve">nakveTauri </t>
  </si>
  <si>
    <t>beniZe</t>
  </si>
  <si>
    <t>beJaniSvili</t>
  </si>
  <si>
    <t xml:space="preserve">Selia </t>
  </si>
  <si>
    <t xml:space="preserve">მეცხოვრიშვილი </t>
  </si>
  <si>
    <t xml:space="preserve">გოგლიძე </t>
  </si>
  <si>
    <t xml:space="preserve">ქავთარაძე </t>
  </si>
  <si>
    <t xml:space="preserve">გოგიბერიძე </t>
  </si>
  <si>
    <t>გვალია</t>
  </si>
  <si>
    <t>კალმახელიძე</t>
  </si>
  <si>
    <t xml:space="preserve">ზამბახიძე </t>
  </si>
  <si>
    <t>ფოფხაძე</t>
  </si>
  <si>
    <t xml:space="preserve">საძაგლიშვილი </t>
  </si>
  <si>
    <t xml:space="preserve">ჯოხაძე </t>
  </si>
  <si>
    <t xml:space="preserve">ებანოიძე </t>
  </si>
  <si>
    <t xml:space="preserve">შონია </t>
  </si>
  <si>
    <t xml:space="preserve">ცხვედიანი </t>
  </si>
  <si>
    <t xml:space="preserve">უკანწყაროელი </t>
  </si>
  <si>
    <t xml:space="preserve">ხუციშვილი </t>
  </si>
  <si>
    <t>ასანიძე</t>
  </si>
  <si>
    <t>ჯავახი</t>
  </si>
  <si>
    <t xml:space="preserve">ჩოხელი </t>
  </si>
  <si>
    <t xml:space="preserve">ჭალიძე </t>
  </si>
  <si>
    <t>ლილუაშვილი</t>
  </si>
  <si>
    <t>ქაჯაია</t>
  </si>
  <si>
    <t xml:space="preserve">პეტრიაშვილი </t>
  </si>
  <si>
    <t>ქურციკიძე</t>
  </si>
  <si>
    <t xml:space="preserve">მარტყოფლიშვილი </t>
  </si>
  <si>
    <t>ჩხეიძე</t>
  </si>
  <si>
    <t xml:space="preserve">ვაშაკიძე </t>
  </si>
  <si>
    <t xml:space="preserve">ლაცაბიძე </t>
  </si>
  <si>
    <t xml:space="preserve">გიორგაძე </t>
  </si>
  <si>
    <t xml:space="preserve">ქველიძე </t>
  </si>
  <si>
    <t xml:space="preserve">ნიკოლაძე </t>
  </si>
  <si>
    <t xml:space="preserve">გაბოძე </t>
  </si>
  <si>
    <t>ხუციშვილი</t>
  </si>
  <si>
    <t xml:space="preserve">სვანიშვილი </t>
  </si>
  <si>
    <t>სვანიშვილი</t>
  </si>
  <si>
    <t xml:space="preserve"> მამადაშვილი</t>
  </si>
  <si>
    <t xml:space="preserve">მაკასარაშვილი </t>
  </si>
  <si>
    <t xml:space="preserve">სოზიაშვილი </t>
  </si>
  <si>
    <t xml:space="preserve">მშვიდობაძე </t>
  </si>
  <si>
    <t xml:space="preserve">თათია </t>
  </si>
  <si>
    <t xml:space="preserve">როგავა </t>
  </si>
  <si>
    <t>ჭულუხაძე</t>
  </si>
  <si>
    <t>ჭარელი</t>
  </si>
  <si>
    <t>მამალაძე</t>
  </si>
  <si>
    <t>დევდარიანი</t>
  </si>
  <si>
    <t>ტურაშვილი</t>
  </si>
  <si>
    <t>ლაცაბიძე-მაყაშვი</t>
  </si>
  <si>
    <t>ბიაშვილი</t>
  </si>
  <si>
    <t>ყურაშვილი</t>
  </si>
  <si>
    <t xml:space="preserve">დადვანი </t>
  </si>
  <si>
    <t xml:space="preserve">დარსალია </t>
  </si>
  <si>
    <t>ჭანიშვილი</t>
  </si>
  <si>
    <t>გულბიანი</t>
  </si>
  <si>
    <t xml:space="preserve">მასხარაშვილი </t>
  </si>
  <si>
    <t>ფაილოძე</t>
  </si>
  <si>
    <t xml:space="preserve">ჯაფარიძე </t>
  </si>
  <si>
    <t xml:space="preserve">დადეშიძე </t>
  </si>
  <si>
    <t xml:space="preserve">კობერიძე </t>
  </si>
  <si>
    <t xml:space="preserve">ბურჭულაია </t>
  </si>
  <si>
    <t xml:space="preserve">ბერაია </t>
  </si>
  <si>
    <t xml:space="preserve">მძელური </t>
  </si>
  <si>
    <t xml:space="preserve">სულაძე </t>
  </si>
  <si>
    <t xml:space="preserve">გურჩიანი </t>
  </si>
  <si>
    <t xml:space="preserve">ლომთაძე </t>
  </si>
  <si>
    <t xml:space="preserve">ჩარგაზია </t>
  </si>
  <si>
    <t xml:space="preserve">კვაჭანტირაძე </t>
  </si>
  <si>
    <t>კოშკაძე</t>
  </si>
  <si>
    <t xml:space="preserve">გეგეჭკორი </t>
  </si>
  <si>
    <t xml:space="preserve">მწარიაშვილი </t>
  </si>
  <si>
    <t>მალასიძე</t>
  </si>
  <si>
    <t xml:space="preserve">სვანიძე </t>
  </si>
  <si>
    <t>თარაშვილი</t>
  </si>
  <si>
    <t xml:space="preserve">მეტრეველი </t>
  </si>
  <si>
    <t xml:space="preserve">მაისურაძე </t>
  </si>
  <si>
    <t xml:space="preserve">ომიაძე </t>
  </si>
  <si>
    <t xml:space="preserve">კაჭარავა </t>
  </si>
  <si>
    <t xml:space="preserve">აბრახამია </t>
  </si>
  <si>
    <t>გუგუნავა</t>
  </si>
  <si>
    <t>ინაძე</t>
  </si>
  <si>
    <t xml:space="preserve">აკობაშვილი </t>
  </si>
  <si>
    <t xml:space="preserve">რაზმაძე </t>
  </si>
  <si>
    <t xml:space="preserve">არჯევანიძე </t>
  </si>
  <si>
    <t>ჭავჭანიძე</t>
  </si>
  <si>
    <t xml:space="preserve">ქოქაევი </t>
  </si>
  <si>
    <t xml:space="preserve">ხარიტოშვილი </t>
  </si>
  <si>
    <t xml:space="preserve">პაპავაძე </t>
  </si>
  <si>
    <t xml:space="preserve">ბაჯელიძე </t>
  </si>
  <si>
    <t xml:space="preserve">კიკვაძე </t>
  </si>
  <si>
    <t>ქვათელაძე</t>
  </si>
  <si>
    <t xml:space="preserve">მეგრელიშვილი </t>
  </si>
  <si>
    <t xml:space="preserve">ჩიხრაძე </t>
  </si>
  <si>
    <t xml:space="preserve">ქამუშაძე </t>
  </si>
  <si>
    <t xml:space="preserve">წიკლაური </t>
  </si>
  <si>
    <t xml:space="preserve">ქადარია </t>
  </si>
  <si>
    <t>კიკაჩეიშვილი</t>
  </si>
  <si>
    <t>ასლანიშვილი</t>
  </si>
  <si>
    <t xml:space="preserve">პაჭკორია </t>
  </si>
  <si>
    <t xml:space="preserve">ლაღიძე </t>
  </si>
  <si>
    <t xml:space="preserve">ხურცია </t>
  </si>
  <si>
    <t xml:space="preserve">შურღაია </t>
  </si>
  <si>
    <t xml:space="preserve">შავიძე </t>
  </si>
  <si>
    <t>ლაზარაშვილი</t>
  </si>
  <si>
    <t xml:space="preserve">ხარაძე </t>
  </si>
  <si>
    <t xml:space="preserve">ქვათელაძე </t>
  </si>
  <si>
    <t xml:space="preserve">ბაქრაძე </t>
  </si>
  <si>
    <t xml:space="preserve">მანძულაშვილი </t>
  </si>
  <si>
    <t xml:space="preserve">როსტამაშვილი </t>
  </si>
  <si>
    <t xml:space="preserve">ხარატიშვილი </t>
  </si>
  <si>
    <t xml:space="preserve">ფრუიძე </t>
  </si>
  <si>
    <t xml:space="preserve">გურასპაშვილი </t>
  </si>
  <si>
    <t>თემრიყაშვილი</t>
  </si>
  <si>
    <t>სახურია</t>
  </si>
  <si>
    <t>ჩერტყოშვილი</t>
  </si>
  <si>
    <t xml:space="preserve">კუჭაშვილი </t>
  </si>
  <si>
    <t xml:space="preserve">ჯიხოშვილი </t>
  </si>
  <si>
    <t xml:space="preserve">ბენდიანიშვილი </t>
  </si>
  <si>
    <t xml:space="preserve">კუსიანი </t>
  </si>
  <si>
    <t xml:space="preserve">აქიrთავა </t>
  </si>
  <si>
    <t xml:space="preserve">ჯიქია </t>
  </si>
  <si>
    <t xml:space="preserve">ჭანტურია </t>
  </si>
  <si>
    <t>ტოგონიზე</t>
  </si>
  <si>
    <t xml:space="preserve">მატუა </t>
  </si>
  <si>
    <t xml:space="preserve">ბერიძე </t>
  </si>
  <si>
    <t xml:space="preserve">გორელიშვილი </t>
  </si>
  <si>
    <t xml:space="preserve">გოგიჩაიშვილი </t>
  </si>
  <si>
    <t xml:space="preserve">აფციაური </t>
  </si>
  <si>
    <t xml:space="preserve">ჩიხლაძე-მელაძე </t>
  </si>
  <si>
    <t xml:space="preserve">პაპასქუა </t>
  </si>
  <si>
    <t xml:space="preserve">კაცია </t>
  </si>
  <si>
    <t xml:space="preserve">ხაბურზანია </t>
  </si>
  <si>
    <t xml:space="preserve"> ნინო</t>
  </si>
  <si>
    <t xml:space="preserve"> მარიამი</t>
  </si>
  <si>
    <t xml:space="preserve"> მანანა</t>
  </si>
  <si>
    <t xml:space="preserve"> ეკატერინე</t>
  </si>
  <si>
    <t xml:space="preserve"> მედია</t>
  </si>
  <si>
    <t xml:space="preserve"> ნუნუ</t>
  </si>
  <si>
    <t xml:space="preserve"> პაატა</t>
  </si>
  <si>
    <t xml:space="preserve"> ლევანი</t>
  </si>
  <si>
    <t xml:space="preserve"> ანჟელა</t>
  </si>
  <si>
    <t xml:space="preserve"> ლეილა</t>
  </si>
  <si>
    <t xml:space="preserve"> მაია</t>
  </si>
  <si>
    <t xml:space="preserve"> მზია</t>
  </si>
  <si>
    <t xml:space="preserve"> თათია</t>
  </si>
  <si>
    <t xml:space="preserve"> ნეტა</t>
  </si>
  <si>
    <t xml:space="preserve"> ქეთევანი</t>
  </si>
  <si>
    <t xml:space="preserve"> მარი</t>
  </si>
  <si>
    <t xml:space="preserve"> ნანი</t>
  </si>
  <si>
    <t xml:space="preserve"> გოჩა</t>
  </si>
  <si>
    <t xml:space="preserve"> ანანო</t>
  </si>
  <si>
    <t xml:space="preserve"> ხათუნა</t>
  </si>
  <si>
    <t xml:space="preserve"> ჯაბა</t>
  </si>
  <si>
    <t xml:space="preserve"> გიორგი</t>
  </si>
  <si>
    <t xml:space="preserve"> გურამი</t>
  </si>
  <si>
    <t xml:space="preserve"> ბაჩანა</t>
  </si>
  <si>
    <t xml:space="preserve"> დავითი</t>
  </si>
  <si>
    <t xml:space="preserve"> როლეტა</t>
  </si>
  <si>
    <t xml:space="preserve"> ლია</t>
  </si>
  <si>
    <t xml:space="preserve"> თამთა</t>
  </si>
  <si>
    <t xml:space="preserve"> შურა</t>
  </si>
  <si>
    <t xml:space="preserve"> ნიკოლოზი</t>
  </si>
  <si>
    <t xml:space="preserve"> მადონა</t>
  </si>
  <si>
    <t xml:space="preserve"> დიანა</t>
  </si>
  <si>
    <t xml:space="preserve"> ციცინო</t>
  </si>
  <si>
    <t xml:space="preserve"> ეკა</t>
  </si>
  <si>
    <t xml:space="preserve"> ირმა</t>
  </si>
  <si>
    <t xml:space="preserve"> ბესიკი</t>
  </si>
  <si>
    <t xml:space="preserve"> დალი</t>
  </si>
  <si>
    <t xml:space="preserve"> ნათია</t>
  </si>
  <si>
    <t xml:space="preserve"> თინათინი</t>
  </si>
  <si>
    <t xml:space="preserve"> ნანა</t>
  </si>
  <si>
    <t xml:space="preserve"> მარინა</t>
  </si>
  <si>
    <t xml:space="preserve"> ნათელა</t>
  </si>
  <si>
    <t xml:space="preserve"> ლალი</t>
  </si>
  <si>
    <t xml:space="preserve"> ლაურა</t>
  </si>
  <si>
    <t xml:space="preserve"> ნაირა</t>
  </si>
  <si>
    <t xml:space="preserve"> levan</t>
  </si>
  <si>
    <t xml:space="preserve"> xaTuna</t>
  </si>
  <si>
    <t xml:space="preserve"> arCil</t>
  </si>
  <si>
    <t xml:space="preserve"> mariami</t>
  </si>
  <si>
    <t xml:space="preserve"> nona</t>
  </si>
  <si>
    <t xml:space="preserve"> gvanca</t>
  </si>
  <si>
    <t xml:space="preserve"> maia</t>
  </si>
  <si>
    <t xml:space="preserve"> ია</t>
  </si>
  <si>
    <t xml:space="preserve"> ავთანდილი</t>
  </si>
  <si>
    <t xml:space="preserve"> თეა</t>
  </si>
  <si>
    <t xml:space="preserve"> თეონა</t>
  </si>
  <si>
    <t xml:space="preserve"> ვერიკო</t>
  </si>
  <si>
    <t xml:space="preserve"> სალომე</t>
  </si>
  <si>
    <t xml:space="preserve"> ანა</t>
  </si>
  <si>
    <t xml:space="preserve"> თამარი</t>
  </si>
  <si>
    <t xml:space="preserve"> ლირა</t>
  </si>
  <si>
    <t xml:space="preserve"> ნეჟნა</t>
  </si>
  <si>
    <t xml:space="preserve"> სოფიო</t>
  </si>
  <si>
    <t xml:space="preserve"> იზოლდა</t>
  </si>
  <si>
    <t xml:space="preserve"> მაკა</t>
  </si>
  <si>
    <t xml:space="preserve"> ნესტანი</t>
  </si>
  <si>
    <t xml:space="preserve"> გივი</t>
  </si>
  <si>
    <t xml:space="preserve"> ელენე</t>
  </si>
  <si>
    <t xml:space="preserve"> ირაკლი</t>
  </si>
  <si>
    <t xml:space="preserve"> მერაბი</t>
  </si>
  <si>
    <t xml:space="preserve"> ნატო</t>
  </si>
  <si>
    <t xml:space="preserve"> ილია</t>
  </si>
  <si>
    <t>მარიამი</t>
  </si>
  <si>
    <t xml:space="preserve"> ლიანა</t>
  </si>
  <si>
    <t xml:space="preserve"> ვიოლეტა</t>
  </si>
  <si>
    <t>დავითი</t>
  </si>
  <si>
    <t>ხათუნა</t>
  </si>
  <si>
    <t>დოდო</t>
  </si>
  <si>
    <t>ვალიდა</t>
  </si>
  <si>
    <t xml:space="preserve"> ციური</t>
  </si>
  <si>
    <t>ია</t>
  </si>
  <si>
    <t>ლია</t>
  </si>
  <si>
    <t>ირინე</t>
  </si>
  <si>
    <t>ხატია</t>
  </si>
  <si>
    <t>მადონა</t>
  </si>
  <si>
    <t>ქეთევანი</t>
  </si>
  <si>
    <t>ლუიზა</t>
  </si>
  <si>
    <t>რუსუდანი</t>
  </si>
  <si>
    <t>მადლენა</t>
  </si>
  <si>
    <t>ვარდო</t>
  </si>
  <si>
    <t xml:space="preserve"> ქეთინო</t>
  </si>
  <si>
    <t xml:space="preserve"> ნატალია</t>
  </si>
  <si>
    <t xml:space="preserve"> ირინე</t>
  </si>
  <si>
    <t xml:space="preserve"> ლუიზა</t>
  </si>
  <si>
    <t xml:space="preserve"> ვზიალა</t>
  </si>
  <si>
    <t xml:space="preserve"> ნარგიზა</t>
  </si>
  <si>
    <t xml:space="preserve"> ლელა</t>
  </si>
  <si>
    <t xml:space="preserve"> ნონა</t>
  </si>
  <si>
    <t xml:space="preserve"> ნელი</t>
  </si>
  <si>
    <t xml:space="preserve"> ლამარა</t>
  </si>
  <si>
    <t xml:space="preserve"> ზეინაბი</t>
  </si>
  <si>
    <t xml:space="preserve"> ენრი</t>
  </si>
  <si>
    <t xml:space="preserve"> ამირანი</t>
  </si>
  <si>
    <t xml:space="preserve"> გულნარა</t>
  </si>
  <si>
    <t xml:space="preserve"> გედევანი</t>
  </si>
  <si>
    <t xml:space="preserve"> ერლანდი</t>
  </si>
  <si>
    <t xml:space="preserve"> ჯუმბერი</t>
  </si>
  <si>
    <t xml:space="preserve">ალექსანდრე  </t>
  </si>
  <si>
    <t xml:space="preserve">თამარ </t>
  </si>
  <si>
    <t xml:space="preserve">ნანა </t>
  </si>
  <si>
    <t xml:space="preserve">ვარლამ </t>
  </si>
  <si>
    <t>გულადი</t>
  </si>
  <si>
    <t xml:space="preserve"> კახაბერი</t>
  </si>
  <si>
    <t>ნიკოლოზი</t>
  </si>
  <si>
    <t xml:space="preserve"> მარინე</t>
  </si>
  <si>
    <t xml:space="preserve"> ასმათი</t>
  </si>
  <si>
    <t xml:space="preserve"> ზურაბი</t>
  </si>
  <si>
    <t>ინდირა</t>
  </si>
  <si>
    <t xml:space="preserve"> ლუკა</t>
  </si>
  <si>
    <t>ზაქარია</t>
  </si>
  <si>
    <t>თეიმურაზი</t>
  </si>
  <si>
    <t>ტარიელი</t>
  </si>
  <si>
    <t>მიხეილი</t>
  </si>
  <si>
    <t>Tengizi</t>
  </si>
  <si>
    <t>varlami</t>
  </si>
  <si>
    <t>besik</t>
  </si>
  <si>
    <t>kaxa</t>
  </si>
  <si>
    <t>irakli</t>
  </si>
  <si>
    <t>Salva</t>
  </si>
  <si>
    <t>goCa</t>
  </si>
  <si>
    <t>qeTevani</t>
  </si>
  <si>
    <t>giorgi</t>
  </si>
  <si>
    <t>mediko</t>
  </si>
  <si>
    <t>nana</t>
  </si>
  <si>
    <t>nazi</t>
  </si>
  <si>
    <t>ელენე</t>
  </si>
  <si>
    <t>გურამი</t>
  </si>
  <si>
    <t xml:space="preserve"> ნაზიკო</t>
  </si>
  <si>
    <t>მარინა</t>
  </si>
  <si>
    <t>ლიანა</t>
  </si>
  <si>
    <t>თამარი</t>
  </si>
  <si>
    <t>მზაღო</t>
  </si>
  <si>
    <t>roini</t>
  </si>
  <si>
    <t>nugzari</t>
  </si>
  <si>
    <t>ოზურგეთი, ი. ჭავჭავაძის ქ. # 12.</t>
  </si>
  <si>
    <t>29 თვე</t>
  </si>
  <si>
    <t xml:space="preserve">ნანი </t>
  </si>
  <si>
    <t>ძნელაძე</t>
  </si>
  <si>
    <t>მ.პ.გ. ,, დემოკრატიული საქართველო"</t>
  </si>
  <si>
    <t>ge67tb7777936010100004</t>
  </si>
  <si>
    <t>ge75tb0556536010300104</t>
  </si>
  <si>
    <t>ge09tb7924836010100008</t>
  </si>
  <si>
    <t>ge25tb1191336010300013</t>
  </si>
  <si>
    <t>ge35tb7940636010100011</t>
  </si>
  <si>
    <t>ge58tb7947936010100008</t>
  </si>
  <si>
    <t>ge75tb7800236010100006</t>
  </si>
  <si>
    <t>ge14tb7785336010100006</t>
  </si>
  <si>
    <t>ge70tb7800136010100004</t>
  </si>
  <si>
    <t>ge73tb3963536010100011</t>
  </si>
  <si>
    <t>ge35tb7281236010100001</t>
  </si>
  <si>
    <t>ge36tb7800736010100004</t>
  </si>
  <si>
    <t>ge62tb7801036010100006</t>
  </si>
  <si>
    <t>ge57tb7800836010100009</t>
  </si>
  <si>
    <t>ge57tb7800936010100004</t>
  </si>
  <si>
    <t>ge12tb7801636010100003</t>
  </si>
  <si>
    <t>ge33tb7801836010100003</t>
  </si>
  <si>
    <t>ge13tb7062836010100065</t>
  </si>
  <si>
    <t>ge33tb7823136010100005</t>
  </si>
  <si>
    <t>ge59tb7802136010100005</t>
  </si>
  <si>
    <t>ge39tb7780236010100005</t>
  </si>
  <si>
    <t>ge88tb7780036010100006</t>
  </si>
  <si>
    <t>ge61tb7780136010100002</t>
  </si>
  <si>
    <t>ge08tb1983236010300009</t>
  </si>
  <si>
    <t>ge83tb7448236010100002</t>
  </si>
  <si>
    <t>ge87tb1184636010200001</t>
  </si>
  <si>
    <t>ge88tb3540636010100031</t>
  </si>
  <si>
    <t>ge53tb7804336010100003</t>
  </si>
  <si>
    <t>ge06tb7662245061600001</t>
  </si>
  <si>
    <t>GE71TB7000000365172661</t>
  </si>
  <si>
    <t>ge33tb7947945063600017</t>
  </si>
  <si>
    <t>ge49tb1320145063622368</t>
  </si>
  <si>
    <t>ge24tb7824436010100005</t>
  </si>
  <si>
    <t>ge10tb7806136010100008</t>
  </si>
  <si>
    <t>ge47tb7199136010100010</t>
  </si>
  <si>
    <t>ge66tb7807336010100007</t>
  </si>
  <si>
    <t>ge28tb7790036010100004</t>
  </si>
  <si>
    <t>ge17tb1100000002718412</t>
  </si>
  <si>
    <t>ge50tb1155136010100098</t>
  </si>
  <si>
    <t>ge58tb7806436010100002</t>
  </si>
  <si>
    <t>ge46tb7808736010100006</t>
  </si>
  <si>
    <t>ge53tb7810036010100009</t>
  </si>
  <si>
    <t>ge34tb728154506160005</t>
  </si>
  <si>
    <t>ge70pc0043600100029077</t>
  </si>
  <si>
    <t>ge43pc0043600100029078</t>
  </si>
  <si>
    <t>ge81br0000010474302625</t>
  </si>
  <si>
    <t>ge84br0000010477579716</t>
  </si>
  <si>
    <t>ge67br0700003601000749</t>
  </si>
  <si>
    <t>ge67tb7834136010100007</t>
  </si>
  <si>
    <t>ge33tb7836636010100009</t>
  </si>
  <si>
    <t>ge05tb7788536010100008</t>
  </si>
  <si>
    <t>ge81tb0713436010200001</t>
  </si>
  <si>
    <t>ge21tb7844936010100004</t>
  </si>
  <si>
    <t>ge18tb7849836010100007</t>
  </si>
  <si>
    <t>ge92tb1118145061622339</t>
  </si>
  <si>
    <t>ge15tb7849036010100004</t>
  </si>
  <si>
    <t>ge10tb7969136010100006</t>
  </si>
  <si>
    <t>ge45tb7999236010100005</t>
  </si>
  <si>
    <t>ge45tb7634536010100004</t>
  </si>
  <si>
    <t>ge63tb7168236010100006</t>
  </si>
  <si>
    <t>ge56tb0700000002701432</t>
  </si>
  <si>
    <t>ge50tb7768536010100004</t>
  </si>
  <si>
    <t>ge12tb7229236010100008</t>
  </si>
  <si>
    <t>ge15tb7268936010100006</t>
  </si>
  <si>
    <t>ge11lb0711199472733000</t>
  </si>
  <si>
    <t>ge17tb7881336010100002</t>
  </si>
  <si>
    <t>ge59tb7309336010100007</t>
  </si>
  <si>
    <t>ge63tb7358436010100002</t>
  </si>
  <si>
    <t>ge08tb7942636010100009</t>
  </si>
  <si>
    <t>ge02tb7440536010100002</t>
  </si>
  <si>
    <t>ge76tb7441036010100003</t>
  </si>
  <si>
    <t>ge73tb7451836010100002</t>
  </si>
  <si>
    <t>ge69tb7612236010100008</t>
  </si>
  <si>
    <t>ge41tb0619036010100002</t>
  </si>
  <si>
    <t>ge62tb1100000329201754</t>
  </si>
  <si>
    <t>ge98tb4619236010100047</t>
  </si>
  <si>
    <t>ge45tb7373736512300003</t>
  </si>
  <si>
    <t>ge26tb6225245061600002</t>
  </si>
  <si>
    <t>ge52tb7778145060600001</t>
  </si>
  <si>
    <t>ge94tb7778445063600022</t>
  </si>
  <si>
    <t>ge67tb7780345063600025</t>
  </si>
  <si>
    <t>ge69tb7777845060600001</t>
  </si>
  <si>
    <t>ge86tb0633836010300018</t>
  </si>
  <si>
    <t>ge93tb1095536010300087</t>
  </si>
  <si>
    <t>ge48tb778283601010004</t>
  </si>
  <si>
    <t>ge75tb7960045063600014</t>
  </si>
  <si>
    <t>ge59tb7783345063600019</t>
  </si>
  <si>
    <t>ge20tb7781236010100006</t>
  </si>
  <si>
    <t>ge06tb7788236010100005</t>
  </si>
  <si>
    <t>ge78tb7521336010100008</t>
  </si>
  <si>
    <t>ge20tb7787036010100007</t>
  </si>
  <si>
    <t>ge02tb7382236010100007</t>
  </si>
  <si>
    <t>ge64tb3903036010300108</t>
  </si>
  <si>
    <t>ge21tb7984536010100008</t>
  </si>
  <si>
    <t>ge71tb7865736010100004</t>
  </si>
  <si>
    <t>ge31tb7878036010100012</t>
  </si>
  <si>
    <t>ge59tb7882445063600011</t>
  </si>
  <si>
    <t>ge81tb7014836010100077</t>
  </si>
  <si>
    <t>ge29tb7896336010100006</t>
  </si>
  <si>
    <t>ge22tb7896936010100005</t>
  </si>
  <si>
    <t>ge59tb7935936010100008</t>
  </si>
  <si>
    <t>ge17tb7365236010100005</t>
  </si>
  <si>
    <t>GE93TB7814045063600006</t>
  </si>
  <si>
    <t>GE20TB7866536010100009</t>
  </si>
  <si>
    <t xml:space="preserve">სხვადასხვა ხარჯები      </t>
  </si>
  <si>
    <t>არასაოპერაციო ზარალი ა/მ გაყიდვიდან</t>
  </si>
  <si>
    <t>სესხის პროცენტი</t>
  </si>
  <si>
    <t>პერიოდული პრესა</t>
  </si>
  <si>
    <t>1.6.4.4</t>
  </si>
  <si>
    <t>კარდაკარი</t>
  </si>
  <si>
    <t>ზუგდიდის კოორდინატორების მომსახურება - რეკრუტირება</t>
  </si>
  <si>
    <t>1.2.15.3</t>
  </si>
  <si>
    <t>სატრენინგო მომსახურება</t>
  </si>
  <si>
    <t>შპს "ცოდნისა"</t>
  </si>
  <si>
    <t>აუდიტორული მომსახურება</t>
  </si>
  <si>
    <t>შპს "ქარელის დასუფთავება"</t>
  </si>
  <si>
    <t>დასუფთავების სამსახური</t>
  </si>
  <si>
    <t>აჭარის ბუნებრივი აირი</t>
  </si>
  <si>
    <t>კახეთის ენერგოდისტრიბუცია</t>
  </si>
  <si>
    <t>07/31/12</t>
  </si>
  <si>
    <t>შპს "ჯორჯიან უოთერ ენდ პაუერი"</t>
  </si>
  <si>
    <t xml:space="preserve">სოკარ-ჯორჯია გაზი </t>
  </si>
  <si>
    <t>შპს "მცხეთის წყალი"</t>
  </si>
  <si>
    <t>საჩხერის გაზის მეურნ.</t>
  </si>
  <si>
    <t>შპს საჩხერის წყალკანალი</t>
  </si>
  <si>
    <t>სს"ბანკი ქართუ"</t>
  </si>
  <si>
    <t>07/26/12</t>
  </si>
  <si>
    <t>02/22/12</t>
  </si>
  <si>
    <t>01018001530</t>
  </si>
  <si>
    <t>ჯოჯუა მელანო</t>
  </si>
  <si>
    <t>აბაშიძე მირზა</t>
  </si>
  <si>
    <t>ბიჭიაშვილი თეიმურაზ</t>
  </si>
  <si>
    <t>გოგალაძე ზურაბ</t>
  </si>
  <si>
    <t>კვარაცხელია დევი</t>
  </si>
  <si>
    <t>უტიაშვილი ვალერი</t>
  </si>
  <si>
    <t>ბასილია ნინო</t>
  </si>
  <si>
    <t>61001025501</t>
  </si>
  <si>
    <t>გასანოვი თელმან</t>
  </si>
  <si>
    <t>გაბუნია მაყვალა</t>
  </si>
  <si>
    <t>გიორგაშვილი ნანა</t>
  </si>
  <si>
    <t>გოგოლიძე თამაზ</t>
  </si>
  <si>
    <t>დავითაძე ამირან</t>
  </si>
  <si>
    <t>ელიავა მაყვალა</t>
  </si>
  <si>
    <t xml:space="preserve">ზოიძე ავთანდილ </t>
  </si>
  <si>
    <t>თათარიშვილი მედეა</t>
  </si>
  <si>
    <t>თოფაძე ირაკლი</t>
  </si>
  <si>
    <t>ისაევი სვეტლანა</t>
  </si>
  <si>
    <t>ლომიძე ნუცა</t>
  </si>
  <si>
    <t>42001014550</t>
  </si>
  <si>
    <t>მამაცაშვილი ჯულიეტა</t>
  </si>
  <si>
    <t>01008003272</t>
  </si>
  <si>
    <t>მახარობლიძე სოფიკო</t>
  </si>
  <si>
    <t>43001007812</t>
  </si>
  <si>
    <t>მახარაშვილი ნიკოლოზ</t>
  </si>
  <si>
    <t>45001015655</t>
  </si>
  <si>
    <t>მოდებაძე იური</t>
  </si>
  <si>
    <t>01019005543</t>
  </si>
  <si>
    <t>ნანობაშვილი ცირა</t>
  </si>
  <si>
    <t>ნატროშვილი ნანული</t>
  </si>
  <si>
    <t>ნეფარიძე ციცინო</t>
  </si>
  <si>
    <t>ოქრიაშვილი მამუკა</t>
  </si>
  <si>
    <t>ქვრივიშვილი მზია</t>
  </si>
  <si>
    <t>ქურასბედიანი ნათელა</t>
  </si>
  <si>
    <t>ჩხიკვაძე მაია</t>
  </si>
  <si>
    <t>ცაგარეიშვილი მედეა</t>
  </si>
  <si>
    <t>ხვისიაშვილი მანანა</t>
  </si>
  <si>
    <t>ჯანგირაშვილი ზურაბ</t>
  </si>
  <si>
    <t>ჯაფარიძე ნინა</t>
  </si>
  <si>
    <t>ზუგდიდის კოორდინატორები-რეკრუტირება</t>
  </si>
  <si>
    <t>01/11/11-01/11/12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</si>
</sst>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57" x14ac:knownFonts="1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name val="Arial"/>
      <family val="2"/>
    </font>
    <font>
      <sz val="10"/>
      <name val="Arial Unicode MS"/>
      <family val="2"/>
    </font>
    <font>
      <sz val="9"/>
      <name val="Arial Unicode MS"/>
      <family val="2"/>
    </font>
    <font>
      <sz val="11"/>
      <name val="Sylfaen"/>
      <family val="1"/>
    </font>
    <font>
      <b/>
      <sz val="9"/>
      <name val="Sylfaen"/>
      <family val="1"/>
    </font>
    <font>
      <b/>
      <sz val="13"/>
      <name val="Sylfaen"/>
      <family val="1"/>
    </font>
    <font>
      <sz val="11"/>
      <color indexed="8"/>
      <name val="Sylfaen"/>
      <family val="1"/>
    </font>
    <font>
      <b/>
      <i/>
      <sz val="9"/>
      <name val="Arial Unicode MS"/>
      <family val="2"/>
    </font>
    <font>
      <sz val="10"/>
      <color indexed="8"/>
      <name val="AcadNusx"/>
    </font>
    <font>
      <b/>
      <sz val="9"/>
      <color indexed="8"/>
      <name val="Sylfae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color rgb="FFFF0000"/>
      <name val="Sylfaen"/>
      <family val="1"/>
    </font>
    <font>
      <sz val="10"/>
      <color rgb="FFFF0000"/>
      <name val="Arial"/>
      <family val="2"/>
    </font>
    <font>
      <b/>
      <sz val="11"/>
      <color theme="1"/>
      <name val="Sylfaen"/>
      <family val="1"/>
    </font>
    <font>
      <sz val="9"/>
      <color theme="1"/>
      <name val="Arial Unicode MS"/>
      <family val="2"/>
    </font>
    <font>
      <sz val="9"/>
      <color theme="1"/>
      <name val="Sylfaen"/>
      <family val="1"/>
    </font>
    <font>
      <b/>
      <i/>
      <sz val="9"/>
      <color theme="1"/>
      <name val="Sylfaen"/>
      <family val="1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7">
    <xf numFmtId="0" fontId="0" fillId="0" borderId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8" fillId="28" borderId="0" applyNumberFormat="0" applyBorder="0" applyAlignment="0" applyProtection="0"/>
    <xf numFmtId="0" fontId="29" fillId="29" borderId="37" applyNumberFormat="0" applyAlignment="0" applyProtection="0"/>
    <xf numFmtId="0" fontId="30" fillId="30" borderId="38" applyNumberFormat="0" applyAlignment="0" applyProtection="0"/>
    <xf numFmtId="0" fontId="31" fillId="0" borderId="0" applyNumberFormat="0" applyFill="0" applyBorder="0" applyAlignment="0" applyProtection="0"/>
    <xf numFmtId="0" fontId="32" fillId="31" borderId="0" applyNumberFormat="0" applyBorder="0" applyAlignment="0" applyProtection="0"/>
    <xf numFmtId="0" fontId="33" fillId="0" borderId="39" applyNumberFormat="0" applyFill="0" applyAlignment="0" applyProtection="0"/>
    <xf numFmtId="0" fontId="34" fillId="0" borderId="40" applyNumberFormat="0" applyFill="0" applyAlignment="0" applyProtection="0"/>
    <xf numFmtId="0" fontId="35" fillId="0" borderId="41" applyNumberFormat="0" applyFill="0" applyAlignment="0" applyProtection="0"/>
    <xf numFmtId="0" fontId="35" fillId="0" borderId="0" applyNumberFormat="0" applyFill="0" applyBorder="0" applyAlignment="0" applyProtection="0"/>
    <xf numFmtId="0" fontId="36" fillId="32" borderId="37" applyNumberFormat="0" applyAlignment="0" applyProtection="0"/>
    <xf numFmtId="0" fontId="37" fillId="0" borderId="42" applyNumberFormat="0" applyFill="0" applyAlignment="0" applyProtection="0"/>
    <xf numFmtId="0" fontId="38" fillId="33" borderId="0" applyNumberFormat="0" applyBorder="0" applyAlignment="0" applyProtection="0"/>
    <xf numFmtId="0" fontId="3" fillId="0" borderId="0"/>
    <xf numFmtId="0" fontId="1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34" borderId="43" applyNumberFormat="0" applyFont="0" applyAlignment="0" applyProtection="0"/>
    <xf numFmtId="0" fontId="26" fillId="34" borderId="43" applyNumberFormat="0" applyFont="0" applyAlignment="0" applyProtection="0"/>
    <xf numFmtId="0" fontId="26" fillId="34" borderId="43" applyNumberFormat="0" applyFont="0" applyAlignment="0" applyProtection="0"/>
    <xf numFmtId="0" fontId="39" fillId="29" borderId="44" applyNumberFormat="0" applyAlignment="0" applyProtection="0"/>
    <xf numFmtId="0" fontId="40" fillId="0" borderId="0" applyNumberFormat="0" applyFill="0" applyBorder="0" applyAlignment="0" applyProtection="0"/>
    <xf numFmtId="0" fontId="41" fillId="0" borderId="45" applyNumberFormat="0" applyFill="0" applyAlignment="0" applyProtection="0"/>
    <xf numFmtId="0" fontId="42" fillId="0" borderId="0" applyNumberFormat="0" applyFill="0" applyBorder="0" applyAlignment="0" applyProtection="0"/>
  </cellStyleXfs>
  <cellXfs count="578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49" applyFont="1" applyAlignment="1" applyProtection="1">
      <alignment horizontal="center" vertical="center"/>
      <protection locked="0"/>
    </xf>
    <xf numFmtId="3" fontId="8" fillId="35" borderId="1" xfId="49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49" applyFont="1" applyProtection="1">
      <protection locked="0"/>
    </xf>
    <xf numFmtId="0" fontId="8" fillId="0" borderId="0" xfId="49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49" applyFont="1" applyAlignment="1" applyProtection="1">
      <alignment horizontal="center" vertical="center" wrapText="1"/>
      <protection locked="0"/>
    </xf>
    <xf numFmtId="0" fontId="7" fillId="0" borderId="0" xfId="49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35" borderId="1" xfId="49" applyFont="1" applyFill="1" applyBorder="1" applyAlignment="1" applyProtection="1">
      <alignment horizontal="left" vertical="center" wrapText="1"/>
    </xf>
    <xf numFmtId="0" fontId="8" fillId="35" borderId="1" xfId="49" applyFont="1" applyFill="1" applyBorder="1" applyAlignment="1" applyProtection="1">
      <alignment horizontal="left" vertical="center" wrapText="1" indent="1"/>
    </xf>
    <xf numFmtId="0" fontId="7" fillId="35" borderId="1" xfId="49" applyFont="1" applyFill="1" applyBorder="1" applyAlignment="1" applyProtection="1">
      <alignment horizontal="left" vertical="center" wrapText="1" indent="1"/>
    </xf>
    <xf numFmtId="0" fontId="7" fillId="35" borderId="1" xfId="49" applyFont="1" applyFill="1" applyBorder="1" applyAlignment="1" applyProtection="1">
      <alignment horizontal="left" vertical="center" wrapText="1" indent="2"/>
    </xf>
    <xf numFmtId="0" fontId="7" fillId="35" borderId="1" xfId="49" applyFont="1" applyFill="1" applyBorder="1" applyAlignment="1" applyProtection="1">
      <alignment horizontal="left" vertical="center" wrapText="1" indent="3"/>
    </xf>
    <xf numFmtId="0" fontId="7" fillId="35" borderId="1" xfId="49" applyFont="1" applyFill="1" applyBorder="1" applyAlignment="1" applyProtection="1">
      <alignment horizontal="left" vertical="center" wrapText="1" indent="4"/>
    </xf>
    <xf numFmtId="0" fontId="7" fillId="0" borderId="0" xfId="39" applyFont="1" applyAlignment="1" applyProtection="1">
      <alignment horizontal="center" vertical="center"/>
      <protection locked="0"/>
    </xf>
    <xf numFmtId="0" fontId="43" fillId="0" borderId="0" xfId="39" applyFont="1" applyAlignment="1" applyProtection="1">
      <alignment horizontal="center" vertical="center"/>
      <protection locked="0"/>
    </xf>
    <xf numFmtId="0" fontId="7" fillId="0" borderId="0" xfId="39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44" fillId="0" borderId="0" xfId="40" applyFont="1" applyAlignment="1" applyProtection="1">
      <alignment vertical="center" wrapText="1"/>
      <protection locked="0"/>
    </xf>
    <xf numFmtId="0" fontId="45" fillId="0" borderId="0" xfId="40" applyFont="1" applyProtection="1">
      <protection locked="0"/>
    </xf>
    <xf numFmtId="0" fontId="44" fillId="0" borderId="1" xfId="40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1" fillId="0" borderId="3" xfId="37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 indent="1"/>
      <protection locked="0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8" fillId="35" borderId="1" xfId="49" applyNumberFormat="1" applyFont="1" applyFill="1" applyBorder="1" applyAlignment="1" applyProtection="1">
      <alignment horizontal="right" vertical="center" wrapText="1"/>
      <protection locked="0"/>
    </xf>
    <xf numFmtId="3" fontId="8" fillId="35" borderId="1" xfId="49" applyNumberFormat="1" applyFont="1" applyFill="1" applyBorder="1" applyAlignment="1" applyProtection="1">
      <alignment horizontal="right" vertical="center"/>
      <protection locked="0"/>
    </xf>
    <xf numFmtId="3" fontId="7" fillId="35" borderId="1" xfId="49" applyNumberFormat="1" applyFont="1" applyFill="1" applyBorder="1" applyAlignment="1" applyProtection="1">
      <alignment horizontal="right" vertical="center" wrapText="1"/>
      <protection locked="0"/>
    </xf>
    <xf numFmtId="3" fontId="7" fillId="35" borderId="1" xfId="49" applyNumberFormat="1" applyFont="1" applyFill="1" applyBorder="1" applyAlignment="1" applyProtection="1">
      <alignment horizontal="right" vertical="center"/>
      <protection locked="0"/>
    </xf>
    <xf numFmtId="0" fontId="7" fillId="0" borderId="1" xfId="37" applyFont="1" applyFill="1" applyBorder="1" applyAlignment="1" applyProtection="1">
      <alignment horizontal="right" vertical="top"/>
      <protection locked="0"/>
    </xf>
    <xf numFmtId="165" fontId="7" fillId="0" borderId="1" xfId="37" applyNumberFormat="1" applyFont="1" applyFill="1" applyBorder="1" applyAlignment="1" applyProtection="1">
      <alignment horizontal="right" vertical="center"/>
      <protection locked="0"/>
    </xf>
    <xf numFmtId="166" fontId="7" fillId="0" borderId="1" xfId="37" applyNumberFormat="1" applyFont="1" applyFill="1" applyBorder="1" applyAlignment="1" applyProtection="1">
      <alignment horizontal="right" vertical="center"/>
      <protection locked="0"/>
    </xf>
    <xf numFmtId="4" fontId="7" fillId="0" borderId="1" xfId="37" applyNumberFormat="1" applyFont="1" applyFill="1" applyBorder="1" applyAlignment="1" applyProtection="1">
      <alignment horizontal="right" vertical="center"/>
      <protection locked="0"/>
    </xf>
    <xf numFmtId="164" fontId="7" fillId="0" borderId="1" xfId="37" applyNumberFormat="1" applyFont="1" applyFill="1" applyBorder="1" applyAlignment="1" applyProtection="1">
      <alignment horizontal="right" vertical="center"/>
      <protection locked="0"/>
    </xf>
    <xf numFmtId="0" fontId="7" fillId="0" borderId="2" xfId="39" applyFont="1" applyFill="1" applyBorder="1" applyAlignment="1" applyProtection="1">
      <alignment horizontal="right"/>
      <protection locked="0"/>
    </xf>
    <xf numFmtId="0" fontId="7" fillId="0" borderId="2" xfId="39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37" applyFont="1" applyFill="1" applyBorder="1" applyAlignment="1" applyProtection="1">
      <alignment horizontal="left" vertical="top" indent="1"/>
    </xf>
    <xf numFmtId="0" fontId="7" fillId="0" borderId="1" xfId="37" applyFont="1" applyFill="1" applyBorder="1" applyAlignment="1" applyProtection="1">
      <alignment horizontal="left" vertical="center" wrapText="1" indent="2"/>
    </xf>
    <xf numFmtId="0" fontId="8" fillId="35" borderId="4" xfId="49" applyFont="1" applyFill="1" applyBorder="1" applyAlignment="1" applyProtection="1">
      <alignment horizontal="left" vertical="center" wrapText="1"/>
    </xf>
    <xf numFmtId="0" fontId="7" fillId="0" borderId="4" xfId="39" applyFont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8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46" fillId="0" borderId="1" xfId="40" applyFont="1" applyBorder="1" applyAlignment="1" applyProtection="1">
      <alignment vertical="center" wrapText="1"/>
    </xf>
    <xf numFmtId="0" fontId="44" fillId="0" borderId="1" xfId="40" applyFont="1" applyBorder="1" applyAlignment="1" applyProtection="1">
      <alignment vertical="center" wrapText="1"/>
    </xf>
    <xf numFmtId="15" fontId="0" fillId="0" borderId="0" xfId="0" applyNumberFormat="1"/>
    <xf numFmtId="0" fontId="47" fillId="0" borderId="0" xfId="42" applyFont="1" applyProtection="1">
      <protection locked="0"/>
    </xf>
    <xf numFmtId="0" fontId="48" fillId="0" borderId="0" xfId="42" applyFont="1" applyAlignment="1" applyProtection="1">
      <alignment horizontal="center" vertical="top" wrapText="1"/>
      <protection locked="0"/>
    </xf>
    <xf numFmtId="0" fontId="44" fillId="0" borderId="0" xfId="40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45" fillId="0" borderId="0" xfId="40" applyFont="1" applyBorder="1" applyProtection="1">
      <protection locked="0"/>
    </xf>
    <xf numFmtId="0" fontId="6" fillId="0" borderId="0" xfId="0" applyFont="1"/>
    <xf numFmtId="0" fontId="47" fillId="0" borderId="0" xfId="42" applyFont="1" applyAlignment="1" applyProtection="1">
      <alignment horizontal="center"/>
      <protection locked="0"/>
    </xf>
    <xf numFmtId="0" fontId="7" fillId="0" borderId="0" xfId="49" applyFont="1" applyBorder="1" applyAlignment="1" applyProtection="1">
      <alignment vertical="center"/>
      <protection locked="0"/>
    </xf>
    <xf numFmtId="0" fontId="44" fillId="0" borderId="1" xfId="40" applyFont="1" applyBorder="1" applyAlignment="1" applyProtection="1">
      <alignment horizontal="center" vertical="center" wrapText="1"/>
      <protection locked="0"/>
    </xf>
    <xf numFmtId="3" fontId="7" fillId="0" borderId="0" xfId="49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5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5" xfId="0" applyBorder="1"/>
    <xf numFmtId="0" fontId="44" fillId="0" borderId="0" xfId="42" applyFont="1" applyProtection="1">
      <protection locked="0"/>
    </xf>
    <xf numFmtId="0" fontId="8" fillId="36" borderId="0" xfId="0" applyFont="1" applyFill="1" applyProtection="1"/>
    <xf numFmtId="0" fontId="7" fillId="36" borderId="0" xfId="49" applyFont="1" applyFill="1" applyBorder="1" applyAlignment="1" applyProtection="1">
      <alignment horizontal="center" vertical="center"/>
    </xf>
    <xf numFmtId="0" fontId="7" fillId="36" borderId="0" xfId="0" applyFont="1" applyFill="1" applyProtection="1"/>
    <xf numFmtId="0" fontId="7" fillId="36" borderId="0" xfId="0" applyFont="1" applyFill="1" applyBorder="1" applyProtection="1"/>
    <xf numFmtId="0" fontId="7" fillId="36" borderId="0" xfId="49" applyFont="1" applyFill="1" applyAlignment="1" applyProtection="1">
      <alignment vertical="center"/>
    </xf>
    <xf numFmtId="3" fontId="8" fillId="36" borderId="1" xfId="49" applyNumberFormat="1" applyFont="1" applyFill="1" applyBorder="1" applyAlignment="1" applyProtection="1">
      <alignment horizontal="center" vertical="center" wrapText="1"/>
    </xf>
    <xf numFmtId="0" fontId="7" fillId="35" borderId="0" xfId="0" applyFont="1" applyFill="1" applyBorder="1" applyProtection="1"/>
    <xf numFmtId="0" fontId="7" fillId="35" borderId="0" xfId="0" applyFont="1" applyFill="1" applyProtection="1"/>
    <xf numFmtId="3" fontId="8" fillId="36" borderId="1" xfId="49" applyNumberFormat="1" applyFont="1" applyFill="1" applyBorder="1" applyAlignment="1" applyProtection="1">
      <alignment horizontal="right" vertical="center"/>
    </xf>
    <xf numFmtId="3" fontId="7" fillId="36" borderId="1" xfId="49" applyNumberFormat="1" applyFont="1" applyFill="1" applyBorder="1" applyAlignment="1" applyProtection="1">
      <alignment horizontal="right" vertical="center" wrapText="1"/>
    </xf>
    <xf numFmtId="3" fontId="8" fillId="36" borderId="1" xfId="49" applyNumberFormat="1" applyFont="1" applyFill="1" applyBorder="1" applyAlignment="1" applyProtection="1">
      <alignment horizontal="right" vertical="center" wrapText="1"/>
    </xf>
    <xf numFmtId="0" fontId="8" fillId="36" borderId="1" xfId="0" applyFont="1" applyFill="1" applyBorder="1" applyProtection="1"/>
    <xf numFmtId="3" fontId="8" fillId="36" borderId="1" xfId="0" applyNumberFormat="1" applyFont="1" applyFill="1" applyBorder="1" applyProtection="1"/>
    <xf numFmtId="0" fontId="8" fillId="0" borderId="1" xfId="49" applyFont="1" applyFill="1" applyBorder="1" applyAlignment="1" applyProtection="1">
      <alignment horizontal="left" vertical="center" wrapText="1" indent="1"/>
    </xf>
    <xf numFmtId="0" fontId="7" fillId="0" borderId="1" xfId="49" applyFont="1" applyFill="1" applyBorder="1" applyAlignment="1" applyProtection="1">
      <alignment horizontal="left" vertical="center" wrapText="1" indent="2"/>
    </xf>
    <xf numFmtId="3" fontId="8" fillId="37" borderId="1" xfId="49" applyNumberFormat="1" applyFont="1" applyFill="1" applyBorder="1" applyAlignment="1" applyProtection="1">
      <alignment horizontal="left" vertical="center" wrapText="1"/>
    </xf>
    <xf numFmtId="3" fontId="8" fillId="37" borderId="1" xfId="49" applyNumberFormat="1" applyFont="1" applyFill="1" applyBorder="1" applyAlignment="1" applyProtection="1">
      <alignment horizontal="center" vertical="center" wrapText="1"/>
    </xf>
    <xf numFmtId="0" fontId="7" fillId="37" borderId="0" xfId="49" applyFont="1" applyFill="1" applyProtection="1">
      <protection locked="0"/>
    </xf>
    <xf numFmtId="0" fontId="7" fillId="37" borderId="0" xfId="0" applyFont="1" applyFill="1" applyAlignment="1" applyProtection="1">
      <alignment horizontal="center" vertical="center"/>
      <protection locked="0"/>
    </xf>
    <xf numFmtId="0" fontId="9" fillId="37" borderId="0" xfId="49" applyFont="1" applyFill="1" applyAlignment="1" applyProtection="1">
      <alignment horizontal="center" vertical="center" wrapText="1"/>
      <protection locked="0"/>
    </xf>
    <xf numFmtId="0" fontId="7" fillId="37" borderId="0" xfId="49" applyFont="1" applyFill="1" applyAlignment="1" applyProtection="1">
      <alignment horizontal="center" vertical="center" wrapText="1"/>
      <protection locked="0"/>
    </xf>
    <xf numFmtId="0" fontId="7" fillId="37" borderId="0" xfId="49" applyFont="1" applyFill="1" applyAlignment="1" applyProtection="1">
      <alignment horizontal="center" vertical="center"/>
      <protection locked="0"/>
    </xf>
    <xf numFmtId="0" fontId="7" fillId="37" borderId="0" xfId="0" applyFont="1" applyFill="1" applyProtection="1">
      <protection locked="0"/>
    </xf>
    <xf numFmtId="0" fontId="7" fillId="0" borderId="1" xfId="49" applyFont="1" applyFill="1" applyBorder="1" applyAlignment="1" applyProtection="1">
      <alignment horizontal="left" vertical="center" wrapText="1" indent="3"/>
    </xf>
    <xf numFmtId="0" fontId="7" fillId="0" borderId="1" xfId="49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36" borderId="0" xfId="49" applyFont="1" applyFill="1" applyAlignment="1" applyProtection="1">
      <alignment horizontal="center" vertical="center"/>
    </xf>
    <xf numFmtId="0" fontId="0" fillId="36" borderId="0" xfId="0" applyFill="1" applyBorder="1"/>
    <xf numFmtId="0" fontId="7" fillId="36" borderId="0" xfId="49" applyFont="1" applyFill="1" applyBorder="1" applyAlignment="1" applyProtection="1">
      <alignment horizontal="right" vertical="center"/>
    </xf>
    <xf numFmtId="0" fontId="7" fillId="36" borderId="0" xfId="49" applyFont="1" applyFill="1" applyBorder="1" applyAlignment="1" applyProtection="1">
      <alignment horizontal="left" vertical="center"/>
    </xf>
    <xf numFmtId="0" fontId="7" fillId="36" borderId="0" xfId="0" applyFont="1" applyFill="1" applyBorder="1" applyProtection="1">
      <protection locked="0"/>
    </xf>
    <xf numFmtId="0" fontId="7" fillId="36" borderId="0" xfId="0" applyFont="1" applyFill="1" applyProtection="1">
      <protection locked="0"/>
    </xf>
    <xf numFmtId="3" fontId="8" fillId="36" borderId="1" xfId="49" applyNumberFormat="1" applyFont="1" applyFill="1" applyBorder="1" applyAlignment="1" applyProtection="1">
      <alignment horizontal="left" vertical="center" wrapText="1"/>
    </xf>
    <xf numFmtId="0" fontId="7" fillId="36" borderId="1" xfId="0" applyFont="1" applyFill="1" applyBorder="1" applyProtection="1"/>
    <xf numFmtId="0" fontId="7" fillId="36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43" fillId="36" borderId="0" xfId="39" applyFont="1" applyFill="1" applyAlignment="1" applyProtection="1">
      <alignment horizontal="center" vertical="center" wrapText="1"/>
    </xf>
    <xf numFmtId="0" fontId="7" fillId="36" borderId="0" xfId="39" applyFont="1" applyFill="1" applyAlignment="1" applyProtection="1">
      <alignment horizontal="center" vertical="center"/>
      <protection locked="0"/>
    </xf>
    <xf numFmtId="0" fontId="7" fillId="36" borderId="0" xfId="39" applyFont="1" applyFill="1" applyProtection="1"/>
    <xf numFmtId="0" fontId="7" fillId="36" borderId="5" xfId="0" applyFont="1" applyFill="1" applyBorder="1" applyAlignment="1" applyProtection="1">
      <alignment horizontal="left"/>
    </xf>
    <xf numFmtId="0" fontId="7" fillId="36" borderId="0" xfId="0" applyFont="1" applyFill="1" applyBorder="1" applyAlignment="1" applyProtection="1">
      <alignment horizontal="left"/>
    </xf>
    <xf numFmtId="0" fontId="7" fillId="36" borderId="1" xfId="37" applyFont="1" applyFill="1" applyBorder="1" applyAlignment="1" applyProtection="1">
      <alignment horizontal="right" vertical="top"/>
    </xf>
    <xf numFmtId="0" fontId="8" fillId="36" borderId="2" xfId="39" applyFont="1" applyFill="1" applyBorder="1" applyAlignment="1" applyProtection="1">
      <alignment horizontal="right"/>
    </xf>
    <xf numFmtId="0" fontId="7" fillId="36" borderId="0" xfId="0" applyFont="1" applyFill="1" applyBorder="1" applyAlignment="1" applyProtection="1">
      <alignment horizontal="left" wrapText="1"/>
    </xf>
    <xf numFmtId="0" fontId="7" fillId="36" borderId="5" xfId="0" applyFont="1" applyFill="1" applyBorder="1" applyAlignment="1" applyProtection="1">
      <alignment horizontal="left" wrapText="1"/>
    </xf>
    <xf numFmtId="0" fontId="7" fillId="36" borderId="5" xfId="0" applyFont="1" applyFill="1" applyBorder="1" applyProtection="1"/>
    <xf numFmtId="0" fontId="8" fillId="36" borderId="5" xfId="0" applyFont="1" applyFill="1" applyBorder="1" applyAlignment="1" applyProtection="1">
      <alignment horizontal="center" vertical="center" wrapText="1"/>
    </xf>
    <xf numFmtId="0" fontId="8" fillId="36" borderId="1" xfId="0" applyFont="1" applyFill="1" applyBorder="1" applyAlignment="1" applyProtection="1">
      <alignment horizontal="right" vertical="center" wrapText="1"/>
    </xf>
    <xf numFmtId="0" fontId="7" fillId="36" borderId="0" xfId="0" applyFont="1" applyFill="1" applyAlignment="1" applyProtection="1">
      <alignment horizontal="center" vertical="center"/>
    </xf>
    <xf numFmtId="0" fontId="7" fillId="36" borderId="5" xfId="49" applyFont="1" applyFill="1" applyBorder="1" applyAlignment="1" applyProtection="1">
      <alignment horizontal="left" vertical="center"/>
    </xf>
    <xf numFmtId="0" fontId="10" fillId="36" borderId="6" xfId="37" applyFont="1" applyFill="1" applyBorder="1" applyAlignment="1" applyProtection="1">
      <alignment horizontal="center" vertical="top" wrapText="1"/>
    </xf>
    <xf numFmtId="0" fontId="10" fillId="36" borderId="7" xfId="37" applyFont="1" applyFill="1" applyBorder="1" applyAlignment="1" applyProtection="1">
      <alignment horizontal="center" vertical="top" wrapText="1"/>
    </xf>
    <xf numFmtId="1" fontId="10" fillId="36" borderId="7" xfId="37" applyNumberFormat="1" applyFont="1" applyFill="1" applyBorder="1" applyAlignment="1" applyProtection="1">
      <alignment horizontal="center" vertical="top" wrapText="1"/>
    </xf>
    <xf numFmtId="1" fontId="10" fillId="36" borderId="6" xfId="37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44" fillId="36" borderId="1" xfId="40" applyFont="1" applyFill="1" applyBorder="1" applyAlignment="1" applyProtection="1">
      <alignment vertical="center" wrapText="1"/>
    </xf>
    <xf numFmtId="0" fontId="46" fillId="36" borderId="4" xfId="40" applyFont="1" applyFill="1" applyBorder="1" applyAlignment="1" applyProtection="1">
      <alignment horizontal="center" vertical="center" wrapText="1"/>
    </xf>
    <xf numFmtId="0" fontId="46" fillId="36" borderId="2" xfId="40" applyFont="1" applyFill="1" applyBorder="1" applyAlignment="1" applyProtection="1">
      <alignment horizontal="center" vertical="center" wrapText="1"/>
    </xf>
    <xf numFmtId="0" fontId="46" fillId="36" borderId="1" xfId="40" applyFont="1" applyFill="1" applyBorder="1" applyAlignment="1" applyProtection="1">
      <alignment horizontal="center" vertical="center" wrapText="1"/>
    </xf>
    <xf numFmtId="0" fontId="6" fillId="36" borderId="0" xfId="0" applyFont="1" applyFill="1" applyProtection="1"/>
    <xf numFmtId="0" fontId="0" fillId="36" borderId="0" xfId="0" applyFill="1" applyProtection="1"/>
    <xf numFmtId="14" fontId="7" fillId="36" borderId="0" xfId="49" applyNumberFormat="1" applyFont="1" applyFill="1" applyBorder="1" applyAlignment="1" applyProtection="1">
      <alignment vertical="center"/>
    </xf>
    <xf numFmtId="0" fontId="7" fillId="36" borderId="0" xfId="49" applyFont="1" applyFill="1" applyBorder="1" applyAlignment="1" applyProtection="1">
      <alignment vertical="center"/>
    </xf>
    <xf numFmtId="14" fontId="7" fillId="36" borderId="0" xfId="49" applyNumberFormat="1" applyFont="1" applyFill="1" applyBorder="1" applyAlignment="1" applyProtection="1">
      <alignment horizontal="center" vertical="center"/>
    </xf>
    <xf numFmtId="0" fontId="2" fillId="36" borderId="0" xfId="49" applyFont="1" applyFill="1" applyAlignment="1" applyProtection="1">
      <alignment horizontal="left" vertical="center"/>
    </xf>
    <xf numFmtId="0" fontId="1" fillId="36" borderId="0" xfId="0" applyFont="1" applyFill="1" applyProtection="1"/>
    <xf numFmtId="0" fontId="0" fillId="36" borderId="0" xfId="0" applyFill="1" applyProtection="1">
      <protection locked="0"/>
    </xf>
    <xf numFmtId="0" fontId="45" fillId="36" borderId="0" xfId="40" applyFont="1" applyFill="1" applyProtection="1">
      <protection locked="0"/>
    </xf>
    <xf numFmtId="0" fontId="0" fillId="36" borderId="0" xfId="0" applyFill="1" applyBorder="1" applyProtection="1">
      <protection locked="0"/>
    </xf>
    <xf numFmtId="0" fontId="0" fillId="36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46" fillId="36" borderId="4" xfId="40" applyFont="1" applyFill="1" applyBorder="1" applyAlignment="1" applyProtection="1">
      <alignment horizontal="left" vertical="center" wrapText="1"/>
    </xf>
    <xf numFmtId="0" fontId="7" fillId="36" borderId="0" xfId="49" applyFont="1" applyFill="1" applyBorder="1" applyAlignment="1" applyProtection="1">
      <alignment vertical="center"/>
      <protection locked="0"/>
    </xf>
    <xf numFmtId="0" fontId="45" fillId="36" borderId="0" xfId="40" applyFont="1" applyFill="1" applyBorder="1" applyProtection="1">
      <protection locked="0"/>
    </xf>
    <xf numFmtId="0" fontId="7" fillId="36" borderId="0" xfId="39" applyFont="1" applyFill="1" applyProtection="1">
      <protection locked="0"/>
    </xf>
    <xf numFmtId="0" fontId="7" fillId="36" borderId="0" xfId="49" applyFont="1" applyFill="1" applyProtection="1">
      <protection locked="0"/>
    </xf>
    <xf numFmtId="0" fontId="9" fillId="36" borderId="0" xfId="49" applyFont="1" applyFill="1" applyAlignment="1" applyProtection="1">
      <alignment horizontal="center" vertical="center" wrapText="1"/>
      <protection locked="0"/>
    </xf>
    <xf numFmtId="0" fontId="44" fillId="36" borderId="1" xfId="40" applyFont="1" applyFill="1" applyBorder="1" applyAlignment="1" applyProtection="1">
      <alignment horizontal="center" vertical="center" wrapText="1"/>
    </xf>
    <xf numFmtId="14" fontId="47" fillId="0" borderId="8" xfId="42" applyNumberFormat="1" applyFont="1" applyBorder="1" applyAlignment="1" applyProtection="1">
      <alignment wrapText="1"/>
      <protection locked="0"/>
    </xf>
    <xf numFmtId="14" fontId="8" fillId="0" borderId="0" xfId="0" applyNumberFormat="1" applyFont="1" applyFill="1" applyBorder="1" applyAlignment="1" applyProtection="1">
      <alignment horizontal="center" vertical="center" wrapText="1"/>
    </xf>
    <xf numFmtId="0" fontId="12" fillId="36" borderId="1" xfId="37" applyFont="1" applyFill="1" applyBorder="1" applyAlignment="1" applyProtection="1">
      <alignment horizontal="center" vertical="top" wrapText="1"/>
    </xf>
    <xf numFmtId="1" fontId="12" fillId="36" borderId="1" xfId="37" applyNumberFormat="1" applyFont="1" applyFill="1" applyBorder="1" applyAlignment="1" applyProtection="1">
      <alignment horizontal="center" vertical="top" wrapText="1"/>
    </xf>
    <xf numFmtId="0" fontId="7" fillId="36" borderId="0" xfId="49" applyFont="1" applyFill="1" applyAlignment="1" applyProtection="1">
      <alignment horizontal="center" vertical="center"/>
    </xf>
    <xf numFmtId="0" fontId="7" fillId="36" borderId="0" xfId="49" applyFont="1" applyFill="1" applyBorder="1" applyAlignment="1" applyProtection="1">
      <alignment horizontal="center" vertical="center"/>
    </xf>
    <xf numFmtId="0" fontId="7" fillId="36" borderId="0" xfId="49" applyFont="1" applyFill="1" applyAlignment="1" applyProtection="1">
      <alignment horizontal="center" vertical="center"/>
    </xf>
    <xf numFmtId="0" fontId="7" fillId="36" borderId="0" xfId="49" applyFont="1" applyFill="1" applyBorder="1" applyAlignment="1" applyProtection="1">
      <alignment horizontal="center" vertical="center"/>
    </xf>
    <xf numFmtId="0" fontId="7" fillId="36" borderId="0" xfId="49" applyFont="1" applyFill="1" applyAlignment="1" applyProtection="1">
      <alignment horizontal="right" vertical="center"/>
    </xf>
    <xf numFmtId="0" fontId="7" fillId="36" borderId="0" xfId="49" applyFont="1" applyFill="1" applyBorder="1" applyAlignment="1" applyProtection="1">
      <alignment horizontal="center" vertical="center"/>
      <protection locked="0"/>
    </xf>
    <xf numFmtId="0" fontId="12" fillId="36" borderId="3" xfId="37" applyFont="1" applyFill="1" applyBorder="1" applyAlignment="1" applyProtection="1">
      <alignment horizontal="center" vertical="top" wrapText="1"/>
    </xf>
    <xf numFmtId="1" fontId="12" fillId="36" borderId="3" xfId="37" applyNumberFormat="1" applyFont="1" applyFill="1" applyBorder="1" applyAlignment="1" applyProtection="1">
      <alignment horizontal="center" vertical="top" wrapText="1"/>
    </xf>
    <xf numFmtId="0" fontId="12" fillId="0" borderId="3" xfId="37" applyFont="1" applyFill="1" applyBorder="1" applyAlignment="1" applyProtection="1">
      <alignment horizontal="left" vertical="top"/>
    </xf>
    <xf numFmtId="0" fontId="10" fillId="0" borderId="3" xfId="37" applyFont="1" applyFill="1" applyBorder="1" applyAlignment="1" applyProtection="1">
      <alignment horizontal="center" vertical="top" wrapText="1"/>
      <protection locked="0"/>
    </xf>
    <xf numFmtId="0" fontId="10" fillId="0" borderId="0" xfId="37" applyFont="1" applyFill="1" applyBorder="1" applyAlignment="1" applyProtection="1">
      <alignment horizontal="center" vertical="top" wrapText="1"/>
      <protection locked="0"/>
    </xf>
    <xf numFmtId="1" fontId="10" fillId="0" borderId="0" xfId="37" applyNumberFormat="1" applyFont="1" applyFill="1" applyBorder="1" applyAlignment="1" applyProtection="1">
      <alignment horizontal="center" vertical="top" wrapText="1"/>
      <protection locked="0"/>
    </xf>
    <xf numFmtId="1" fontId="10" fillId="36" borderId="3" xfId="37" applyNumberFormat="1" applyFont="1" applyFill="1" applyBorder="1" applyAlignment="1" applyProtection="1">
      <alignment horizontal="center" vertical="top" wrapText="1"/>
      <protection locked="0"/>
    </xf>
    <xf numFmtId="0" fontId="10" fillId="0" borderId="3" xfId="37" applyFont="1" applyFill="1" applyBorder="1" applyAlignment="1" applyProtection="1">
      <alignment horizontal="left" vertical="top" wrapText="1"/>
      <protection locked="0"/>
    </xf>
    <xf numFmtId="1" fontId="10" fillId="0" borderId="3" xfId="37" applyNumberFormat="1" applyFont="1" applyFill="1" applyBorder="1" applyAlignment="1" applyProtection="1">
      <alignment horizontal="left" vertical="top" wrapText="1"/>
      <protection locked="0"/>
    </xf>
    <xf numFmtId="0" fontId="11" fillId="36" borderId="3" xfId="37" applyFont="1" applyFill="1" applyBorder="1" applyAlignment="1" applyProtection="1">
      <alignment horizontal="right" vertical="top" wrapText="1"/>
      <protection locked="0"/>
    </xf>
    <xf numFmtId="0" fontId="10" fillId="0" borderId="9" xfId="37" applyFont="1" applyFill="1" applyBorder="1" applyAlignment="1" applyProtection="1">
      <alignment horizontal="left" vertical="top" wrapText="1"/>
      <protection locked="0"/>
    </xf>
    <xf numFmtId="1" fontId="10" fillId="0" borderId="9" xfId="37" applyNumberFormat="1" applyFont="1" applyFill="1" applyBorder="1" applyAlignment="1" applyProtection="1">
      <alignment horizontal="left" vertical="top" wrapText="1"/>
      <protection locked="0"/>
    </xf>
    <xf numFmtId="0" fontId="12" fillId="36" borderId="10" xfId="37" applyFont="1" applyFill="1" applyBorder="1" applyAlignment="1" applyProtection="1">
      <alignment horizontal="left" vertical="top"/>
      <protection locked="0"/>
    </xf>
    <xf numFmtId="1" fontId="10" fillId="36" borderId="11" xfId="37" applyNumberFormat="1" applyFont="1" applyFill="1" applyBorder="1" applyAlignment="1" applyProtection="1">
      <alignment horizontal="left" vertical="top" wrapText="1"/>
      <protection locked="0"/>
    </xf>
    <xf numFmtId="1" fontId="10" fillId="36" borderId="12" xfId="37" applyNumberFormat="1" applyFont="1" applyFill="1" applyBorder="1" applyAlignment="1" applyProtection="1">
      <alignment horizontal="left" vertical="top" wrapText="1"/>
      <protection locked="0"/>
    </xf>
    <xf numFmtId="0" fontId="7" fillId="35" borderId="0" xfId="0" applyFont="1" applyFill="1" applyProtection="1">
      <protection locked="0"/>
    </xf>
    <xf numFmtId="0" fontId="0" fillId="35" borderId="0" xfId="0" applyFill="1"/>
    <xf numFmtId="0" fontId="8" fillId="35" borderId="0" xfId="0" applyFont="1" applyFill="1" applyAlignment="1" applyProtection="1">
      <alignment horizontal="center"/>
      <protection locked="0"/>
    </xf>
    <xf numFmtId="0" fontId="7" fillId="35" borderId="0" xfId="0" applyFont="1" applyFill="1" applyAlignment="1" applyProtection="1">
      <alignment horizontal="center" vertical="center"/>
      <protection locked="0"/>
    </xf>
    <xf numFmtId="0" fontId="7" fillId="35" borderId="5" xfId="0" applyFont="1" applyFill="1" applyBorder="1" applyProtection="1">
      <protection locked="0"/>
    </xf>
    <xf numFmtId="0" fontId="0" fillId="35" borderId="0" xfId="0" applyFill="1" applyBorder="1"/>
    <xf numFmtId="0" fontId="8" fillId="35" borderId="0" xfId="0" applyFont="1" applyFill="1" applyProtection="1">
      <protection locked="0"/>
    </xf>
    <xf numFmtId="0" fontId="7" fillId="35" borderId="0" xfId="0" applyFont="1" applyFill="1" applyBorder="1" applyProtection="1">
      <protection locked="0"/>
    </xf>
    <xf numFmtId="0" fontId="6" fillId="35" borderId="0" xfId="0" applyFont="1" applyFill="1"/>
    <xf numFmtId="0" fontId="6" fillId="36" borderId="0" xfId="39" applyFont="1" applyFill="1" applyProtection="1"/>
    <xf numFmtId="0" fontId="1" fillId="36" borderId="0" xfId="39" applyFill="1" applyProtection="1"/>
    <xf numFmtId="0" fontId="1" fillId="36" borderId="0" xfId="39" applyFill="1" applyBorder="1" applyProtection="1"/>
    <xf numFmtId="0" fontId="1" fillId="0" borderId="0" xfId="39" applyProtection="1">
      <protection locked="0"/>
    </xf>
    <xf numFmtId="0" fontId="1" fillId="36" borderId="0" xfId="39" applyFill="1" applyProtection="1">
      <protection locked="0"/>
    </xf>
    <xf numFmtId="0" fontId="1" fillId="36" borderId="0" xfId="39" applyFill="1" applyBorder="1" applyProtection="1">
      <protection locked="0"/>
    </xf>
    <xf numFmtId="0" fontId="1" fillId="0" borderId="0" xfId="39" applyFill="1" applyProtection="1"/>
    <xf numFmtId="0" fontId="1" fillId="0" borderId="0" xfId="39" applyFill="1" applyBorder="1" applyProtection="1"/>
    <xf numFmtId="0" fontId="1" fillId="36" borderId="5" xfId="39" applyFill="1" applyBorder="1" applyProtection="1"/>
    <xf numFmtId="0" fontId="6" fillId="36" borderId="1" xfId="39" applyFont="1" applyFill="1" applyBorder="1" applyAlignment="1" applyProtection="1">
      <alignment horizontal="center" vertical="center"/>
    </xf>
    <xf numFmtId="0" fontId="6" fillId="36" borderId="1" xfId="39" applyFont="1" applyFill="1" applyBorder="1" applyAlignment="1" applyProtection="1">
      <alignment horizontal="center" vertical="center" wrapText="1"/>
    </xf>
    <xf numFmtId="0" fontId="6" fillId="36" borderId="8" xfId="39" applyFont="1" applyFill="1" applyBorder="1" applyAlignment="1" applyProtection="1">
      <alignment horizontal="center" vertical="center" wrapText="1"/>
    </xf>
    <xf numFmtId="0" fontId="1" fillId="0" borderId="1" xfId="39" applyBorder="1" applyProtection="1">
      <protection locked="0"/>
    </xf>
    <xf numFmtId="14" fontId="1" fillId="0" borderId="1" xfId="39" applyNumberFormat="1" applyBorder="1" applyProtection="1">
      <protection locked="0"/>
    </xf>
    <xf numFmtId="0" fontId="8" fillId="0" borderId="0" xfId="39" applyFont="1" applyProtection="1">
      <protection locked="0"/>
    </xf>
    <xf numFmtId="0" fontId="7" fillId="0" borderId="0" xfId="39" applyFont="1" applyBorder="1" applyProtection="1">
      <protection locked="0"/>
    </xf>
    <xf numFmtId="0" fontId="7" fillId="0" borderId="5" xfId="39" applyFont="1" applyBorder="1" applyProtection="1">
      <protection locked="0"/>
    </xf>
    <xf numFmtId="0" fontId="8" fillId="0" borderId="0" xfId="39" applyFont="1" applyAlignment="1" applyProtection="1">
      <alignment horizontal="left"/>
      <protection locked="0"/>
    </xf>
    <xf numFmtId="0" fontId="7" fillId="0" borderId="0" xfId="39" applyFont="1" applyAlignment="1" applyProtection="1">
      <alignment horizontal="left"/>
      <protection locked="0"/>
    </xf>
    <xf numFmtId="0" fontId="1" fillId="0" borderId="0" xfId="39"/>
    <xf numFmtId="0" fontId="1" fillId="0" borderId="0" xfId="39" applyBorder="1" applyProtection="1">
      <protection locked="0"/>
    </xf>
    <xf numFmtId="0" fontId="1" fillId="0" borderId="1" xfId="39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37" applyFont="1" applyFill="1" applyBorder="1" applyAlignment="1" applyProtection="1">
      <alignment horizontal="left" vertical="center" wrapText="1" indent="2"/>
    </xf>
    <xf numFmtId="4" fontId="7" fillId="0" borderId="2" xfId="37" applyNumberFormat="1" applyFont="1" applyFill="1" applyBorder="1" applyAlignment="1" applyProtection="1">
      <alignment horizontal="right" vertical="center"/>
      <protection locked="0"/>
    </xf>
    <xf numFmtId="0" fontId="7" fillId="36" borderId="0" xfId="49" applyFont="1" applyFill="1" applyAlignment="1" applyProtection="1">
      <alignment horizontal="center" vertical="center"/>
    </xf>
    <xf numFmtId="0" fontId="7" fillId="36" borderId="0" xfId="49" applyFont="1" applyFill="1" applyBorder="1" applyAlignment="1" applyProtection="1">
      <alignment horizontal="center" vertical="center"/>
    </xf>
    <xf numFmtId="0" fontId="44" fillId="0" borderId="8" xfId="40" applyFont="1" applyBorder="1" applyAlignment="1" applyProtection="1">
      <alignment vertical="center" wrapText="1"/>
      <protection locked="0"/>
    </xf>
    <xf numFmtId="0" fontId="7" fillId="36" borderId="0" xfId="49" applyFont="1" applyFill="1" applyAlignment="1" applyProtection="1">
      <alignment horizontal="center" vertical="center"/>
    </xf>
    <xf numFmtId="0" fontId="8" fillId="35" borderId="0" xfId="0" applyFont="1" applyFill="1" applyBorder="1" applyAlignment="1" applyProtection="1">
      <alignment horizontal="left"/>
    </xf>
    <xf numFmtId="0" fontId="0" fillId="35" borderId="0" xfId="0" applyFill="1" applyBorder="1" applyProtection="1"/>
    <xf numFmtId="0" fontId="0" fillId="35" borderId="0" xfId="0" applyFill="1" applyProtection="1"/>
    <xf numFmtId="0" fontId="0" fillId="35" borderId="0" xfId="0" applyFill="1" applyProtection="1">
      <protection locked="0"/>
    </xf>
    <xf numFmtId="0" fontId="45" fillId="35" borderId="0" xfId="40" applyFont="1" applyFill="1" applyProtection="1">
      <protection locked="0"/>
    </xf>
    <xf numFmtId="0" fontId="8" fillId="35" borderId="0" xfId="0" applyFont="1" applyFill="1" applyAlignment="1" applyProtection="1">
      <alignment horizontal="left"/>
      <protection locked="0"/>
    </xf>
    <xf numFmtId="0" fontId="7" fillId="35" borderId="0" xfId="0" applyFont="1" applyFill="1" applyAlignment="1" applyProtection="1">
      <alignment horizontal="left"/>
      <protection locked="0"/>
    </xf>
    <xf numFmtId="0" fontId="1" fillId="35" borderId="0" xfId="0" applyFont="1" applyFill="1"/>
    <xf numFmtId="0" fontId="0" fillId="35" borderId="5" xfId="0" applyFill="1" applyBorder="1"/>
    <xf numFmtId="0" fontId="6" fillId="36" borderId="8" xfId="39" applyFont="1" applyFill="1" applyBorder="1" applyAlignment="1" applyProtection="1">
      <alignment horizontal="center" vertical="center"/>
    </xf>
    <xf numFmtId="0" fontId="8" fillId="36" borderId="0" xfId="0" applyFont="1" applyFill="1" applyBorder="1" applyAlignment="1" applyProtection="1">
      <alignment horizontal="center"/>
      <protection locked="0"/>
    </xf>
    <xf numFmtId="0" fontId="7" fillId="36" borderId="0" xfId="0" applyFont="1" applyFill="1" applyBorder="1" applyAlignment="1" applyProtection="1">
      <alignment horizontal="center" vertical="center"/>
      <protection locked="0"/>
    </xf>
    <xf numFmtId="0" fontId="8" fillId="36" borderId="0" xfId="0" applyFont="1" applyFill="1" applyBorder="1" applyProtection="1">
      <protection locked="0"/>
    </xf>
    <xf numFmtId="0" fontId="6" fillId="36" borderId="0" xfId="0" applyFont="1" applyFill="1" applyBorder="1"/>
    <xf numFmtId="0" fontId="49" fillId="36" borderId="0" xfId="0" applyFont="1" applyFill="1" applyBorder="1" applyAlignment="1" applyProtection="1">
      <alignment horizontal="left"/>
    </xf>
    <xf numFmtId="0" fontId="50" fillId="36" borderId="0" xfId="0" applyFont="1" applyFill="1" applyBorder="1" applyProtection="1"/>
    <xf numFmtId="0" fontId="50" fillId="36" borderId="0" xfId="0" applyFont="1" applyFill="1" applyBorder="1" applyAlignment="1" applyProtection="1">
      <alignment horizontal="center" vertical="center"/>
    </xf>
    <xf numFmtId="0" fontId="8" fillId="0" borderId="1" xfId="49" applyFont="1" applyFill="1" applyBorder="1" applyAlignment="1" applyProtection="1">
      <alignment horizontal="left" vertical="center" wrapText="1"/>
    </xf>
    <xf numFmtId="0" fontId="8" fillId="37" borderId="0" xfId="49" applyFont="1" applyFill="1" applyAlignment="1" applyProtection="1">
      <alignment horizontal="center" vertical="center"/>
      <protection locked="0"/>
    </xf>
    <xf numFmtId="3" fontId="8" fillId="35" borderId="1" xfId="49" applyNumberFormat="1" applyFont="1" applyFill="1" applyBorder="1" applyAlignment="1" applyProtection="1">
      <alignment horizontal="center" vertical="center"/>
      <protection locked="0"/>
    </xf>
    <xf numFmtId="3" fontId="7" fillId="37" borderId="0" xfId="49" applyNumberFormat="1" applyFont="1" applyFill="1" applyAlignment="1" applyProtection="1">
      <alignment horizontal="center" vertical="center"/>
      <protection locked="0"/>
    </xf>
    <xf numFmtId="3" fontId="7" fillId="0" borderId="0" xfId="49" applyNumberFormat="1" applyFont="1" applyAlignment="1" applyProtection="1">
      <alignment horizontal="center" vertical="center"/>
      <protection locked="0"/>
    </xf>
    <xf numFmtId="0" fontId="7" fillId="0" borderId="1" xfId="37" applyFont="1" applyFill="1" applyBorder="1" applyAlignment="1" applyProtection="1">
      <alignment horizontal="left" vertical="top"/>
      <protection locked="0"/>
    </xf>
    <xf numFmtId="0" fontId="14" fillId="37" borderId="0" xfId="0" applyFont="1" applyFill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7" fillId="0" borderId="1" xfId="49" applyFont="1" applyFill="1" applyBorder="1" applyAlignment="1" applyProtection="1">
      <alignment horizontal="left" vertical="center" wrapText="1" indent="4"/>
    </xf>
    <xf numFmtId="0" fontId="7" fillId="36" borderId="1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left" vertical="center" indent="1"/>
    </xf>
    <xf numFmtId="0" fontId="7" fillId="36" borderId="13" xfId="0" applyFont="1" applyFill="1" applyBorder="1" applyAlignment="1" applyProtection="1">
      <alignment horizontal="center"/>
    </xf>
    <xf numFmtId="0" fontId="7" fillId="36" borderId="8" xfId="0" applyFont="1" applyFill="1" applyBorder="1" applyAlignment="1" applyProtection="1">
      <alignment horizontal="center"/>
    </xf>
    <xf numFmtId="0" fontId="7" fillId="36" borderId="0" xfId="49" applyFont="1" applyFill="1" applyAlignment="1" applyProtection="1">
      <alignment wrapText="1"/>
    </xf>
    <xf numFmtId="0" fontId="7" fillId="36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39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1" xfId="0" applyFont="1" applyFill="1" applyBorder="1" applyAlignment="1" applyProtection="1">
      <alignment horizontal="left" vertical="center" wrapText="1" indent="2"/>
    </xf>
    <xf numFmtId="0" fontId="15" fillId="36" borderId="0" xfId="49" applyFont="1" applyFill="1" applyAlignment="1" applyProtection="1">
      <alignment horizontal="right" vertical="center"/>
    </xf>
    <xf numFmtId="0" fontId="1" fillId="36" borderId="0" xfId="39" applyFill="1" applyBorder="1" applyAlignment="1" applyProtection="1">
      <alignment horizontal="left"/>
      <protection locked="0"/>
    </xf>
    <xf numFmtId="0" fontId="1" fillId="36" borderId="14" xfId="39" applyFill="1" applyBorder="1" applyProtection="1"/>
    <xf numFmtId="0" fontId="1" fillId="36" borderId="1" xfId="39" applyFont="1" applyFill="1" applyBorder="1" applyAlignment="1" applyProtection="1">
      <alignment horizontal="center" vertical="center"/>
    </xf>
    <xf numFmtId="0" fontId="1" fillId="36" borderId="1" xfId="39" applyFill="1" applyBorder="1" applyAlignment="1" applyProtection="1">
      <alignment horizontal="center" vertical="center" wrapText="1"/>
    </xf>
    <xf numFmtId="0" fontId="1" fillId="36" borderId="8" xfId="39" applyFill="1" applyBorder="1" applyAlignment="1" applyProtection="1">
      <alignment horizontal="center" vertical="center" wrapText="1"/>
    </xf>
    <xf numFmtId="0" fontId="1" fillId="36" borderId="1" xfId="39" applyFont="1" applyFill="1" applyBorder="1" applyAlignment="1" applyProtection="1">
      <alignment horizontal="center" vertical="center" wrapText="1"/>
    </xf>
    <xf numFmtId="0" fontId="1" fillId="36" borderId="8" xfId="39" applyFont="1" applyFill="1" applyBorder="1" applyAlignment="1" applyProtection="1">
      <alignment horizontal="center" vertical="center" wrapText="1"/>
    </xf>
    <xf numFmtId="0" fontId="47" fillId="0" borderId="1" xfId="44" applyFont="1" applyBorder="1" applyAlignment="1" applyProtection="1">
      <alignment wrapText="1"/>
      <protection locked="0"/>
    </xf>
    <xf numFmtId="14" fontId="1" fillId="36" borderId="1" xfId="39" applyNumberFormat="1" applyFill="1" applyBorder="1" applyProtection="1"/>
    <xf numFmtId="0" fontId="1" fillId="0" borderId="1" xfId="39" applyBorder="1" applyAlignment="1" applyProtection="1">
      <alignment horizontal="left" vertical="center"/>
      <protection locked="0"/>
    </xf>
    <xf numFmtId="0" fontId="7" fillId="36" borderId="0" xfId="49" applyFont="1" applyFill="1" applyAlignment="1" applyProtection="1">
      <alignment horizontal="center" vertical="center"/>
    </xf>
    <xf numFmtId="0" fontId="10" fillId="0" borderId="15" xfId="37" applyFont="1" applyFill="1" applyBorder="1" applyAlignment="1" applyProtection="1">
      <alignment horizontal="left" vertical="top" wrapText="1"/>
      <protection locked="0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10" fillId="0" borderId="16" xfId="37" applyFont="1" applyFill="1" applyBorder="1" applyAlignment="1" applyProtection="1">
      <alignment horizontal="left" vertical="top" wrapText="1"/>
      <protection locked="0"/>
    </xf>
    <xf numFmtId="0" fontId="7" fillId="36" borderId="1" xfId="0" applyFont="1" applyFill="1" applyBorder="1" applyProtection="1">
      <protection locked="0"/>
    </xf>
    <xf numFmtId="0" fontId="8" fillId="35" borderId="1" xfId="49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8" fillId="0" borderId="4" xfId="49" applyFont="1" applyFill="1" applyBorder="1" applyAlignment="1" applyProtection="1">
      <alignment horizontal="left" vertical="center" wrapText="1"/>
    </xf>
    <xf numFmtId="0" fontId="8" fillId="35" borderId="2" xfId="0" applyFont="1" applyFill="1" applyBorder="1" applyProtection="1"/>
    <xf numFmtId="3" fontId="7" fillId="36" borderId="17" xfId="49" applyNumberFormat="1" applyFont="1" applyFill="1" applyBorder="1" applyAlignment="1" applyProtection="1">
      <alignment horizontal="right" vertical="center" wrapText="1"/>
    </xf>
    <xf numFmtId="0" fontId="8" fillId="36" borderId="8" xfId="0" applyFont="1" applyFill="1" applyBorder="1" applyProtection="1"/>
    <xf numFmtId="3" fontId="7" fillId="36" borderId="13" xfId="49" applyNumberFormat="1" applyFont="1" applyFill="1" applyBorder="1" applyAlignment="1" applyProtection="1">
      <alignment horizontal="right" vertical="center" wrapText="1"/>
    </xf>
    <xf numFmtId="0" fontId="7" fillId="36" borderId="5" xfId="0" applyFont="1" applyFill="1" applyBorder="1" applyProtection="1">
      <protection locked="0"/>
    </xf>
    <xf numFmtId="0" fontId="0" fillId="36" borderId="5" xfId="0" applyFill="1" applyBorder="1"/>
    <xf numFmtId="0" fontId="12" fillId="36" borderId="8" xfId="37" applyFont="1" applyFill="1" applyBorder="1" applyAlignment="1" applyProtection="1">
      <alignment horizontal="center" vertical="top" wrapText="1"/>
    </xf>
    <xf numFmtId="1" fontId="12" fillId="36" borderId="8" xfId="37" applyNumberFormat="1" applyFont="1" applyFill="1" applyBorder="1" applyAlignment="1" applyProtection="1">
      <alignment horizontal="center" vertical="top" wrapText="1"/>
    </xf>
    <xf numFmtId="4" fontId="8" fillId="36" borderId="1" xfId="49" applyNumberFormat="1" applyFont="1" applyFill="1" applyBorder="1" applyAlignment="1" applyProtection="1">
      <alignment horizontal="right" vertical="center"/>
    </xf>
    <xf numFmtId="4" fontId="7" fillId="0" borderId="0" xfId="49" applyNumberFormat="1" applyFont="1" applyAlignment="1" applyProtection="1">
      <alignment horizontal="center" vertical="center" wrapText="1"/>
      <protection locked="0"/>
    </xf>
    <xf numFmtId="0" fontId="10" fillId="0" borderId="1" xfId="37" applyFont="1" applyFill="1" applyBorder="1" applyAlignment="1" applyProtection="1">
      <alignment horizontal="left" vertical="top" wrapText="1"/>
      <protection locked="0"/>
    </xf>
    <xf numFmtId="1" fontId="10" fillId="0" borderId="15" xfId="37" applyNumberFormat="1" applyFont="1" applyFill="1" applyBorder="1" applyAlignment="1" applyProtection="1">
      <alignment horizontal="left" vertical="top" wrapText="1"/>
      <protection locked="0"/>
    </xf>
    <xf numFmtId="1" fontId="10" fillId="0" borderId="1" xfId="37" applyNumberFormat="1" applyFont="1" applyFill="1" applyBorder="1" applyAlignment="1" applyProtection="1">
      <alignment horizontal="left" vertical="top" wrapText="1"/>
      <protection locked="0"/>
    </xf>
    <xf numFmtId="1" fontId="10" fillId="0" borderId="18" xfId="37" applyNumberFormat="1" applyFont="1" applyFill="1" applyBorder="1" applyAlignment="1" applyProtection="1">
      <alignment horizontal="center" vertical="top" wrapText="1"/>
      <protection locked="0"/>
    </xf>
    <xf numFmtId="1" fontId="10" fillId="0" borderId="16" xfId="37" applyNumberFormat="1" applyFont="1" applyFill="1" applyBorder="1" applyAlignment="1" applyProtection="1">
      <alignment horizontal="center" vertical="top" wrapText="1"/>
      <protection locked="0"/>
    </xf>
    <xf numFmtId="1" fontId="10" fillId="0" borderId="19" xfId="37" applyNumberFormat="1" applyFont="1" applyFill="1" applyBorder="1" applyAlignment="1" applyProtection="1">
      <alignment horizontal="center" vertical="top" wrapText="1"/>
      <protection locked="0"/>
    </xf>
    <xf numFmtId="1" fontId="10" fillId="0" borderId="1" xfId="37" applyNumberFormat="1" applyFont="1" applyFill="1" applyBorder="1" applyAlignment="1" applyProtection="1">
      <alignment horizontal="center" vertical="top" wrapText="1"/>
      <protection locked="0"/>
    </xf>
    <xf numFmtId="14" fontId="10" fillId="0" borderId="3" xfId="37" applyNumberFormat="1" applyFont="1" applyFill="1" applyBorder="1" applyAlignment="1" applyProtection="1">
      <alignment horizontal="center" vertical="center" wrapText="1"/>
      <protection locked="0"/>
    </xf>
    <xf numFmtId="14" fontId="10" fillId="0" borderId="15" xfId="37" applyNumberFormat="1" applyFont="1" applyFill="1" applyBorder="1" applyAlignment="1" applyProtection="1">
      <alignment horizontal="center" vertical="center" wrapText="1"/>
      <protection locked="0"/>
    </xf>
    <xf numFmtId="14" fontId="10" fillId="0" borderId="1" xfId="37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37" applyFont="1" applyFill="1" applyBorder="1" applyAlignment="1" applyProtection="1">
      <alignment horizontal="right" vertical="top" wrapText="1"/>
      <protection locked="0"/>
    </xf>
    <xf numFmtId="0" fontId="11" fillId="0" borderId="15" xfId="37" applyFont="1" applyFill="1" applyBorder="1" applyAlignment="1" applyProtection="1">
      <alignment horizontal="right" vertical="top" wrapText="1"/>
      <protection locked="0"/>
    </xf>
    <xf numFmtId="0" fontId="11" fillId="0" borderId="1" xfId="37" applyFont="1" applyFill="1" applyBorder="1" applyAlignment="1" applyProtection="1">
      <alignment horizontal="right" vertical="top" wrapText="1"/>
      <protection locked="0"/>
    </xf>
    <xf numFmtId="0" fontId="10" fillId="0" borderId="1" xfId="40" applyFont="1" applyBorder="1" applyAlignment="1" applyProtection="1">
      <alignment vertical="center" wrapText="1"/>
      <protection locked="0"/>
    </xf>
    <xf numFmtId="0" fontId="10" fillId="0" borderId="1" xfId="40" applyFont="1" applyBorder="1" applyAlignment="1" applyProtection="1">
      <alignment horizontal="center" vertical="center" wrapText="1"/>
      <protection locked="0"/>
    </xf>
    <xf numFmtId="14" fontId="10" fillId="0" borderId="1" xfId="40" applyNumberFormat="1" applyFont="1" applyBorder="1" applyAlignment="1" applyProtection="1">
      <alignment horizontal="center" vertical="center" wrapText="1"/>
      <protection locked="0"/>
    </xf>
    <xf numFmtId="0" fontId="44" fillId="0" borderId="1" xfId="41" applyFont="1" applyBorder="1" applyAlignment="1" applyProtection="1">
      <alignment vertical="center" wrapText="1"/>
      <protection locked="0"/>
    </xf>
    <xf numFmtId="0" fontId="44" fillId="0" borderId="8" xfId="41" applyFont="1" applyBorder="1" applyAlignment="1" applyProtection="1">
      <alignment vertical="center" wrapText="1"/>
      <protection locked="0"/>
    </xf>
    <xf numFmtId="49" fontId="44" fillId="0" borderId="1" xfId="41" applyNumberFormat="1" applyFont="1" applyBorder="1" applyAlignment="1" applyProtection="1">
      <alignment vertical="center" wrapText="1"/>
      <protection locked="0"/>
    </xf>
    <xf numFmtId="167" fontId="10" fillId="0" borderId="8" xfId="45" applyNumberFormat="1" applyFont="1" applyBorder="1" applyProtection="1">
      <protection locked="0"/>
    </xf>
    <xf numFmtId="1" fontId="10" fillId="0" borderId="20" xfId="37" applyNumberFormat="1" applyFont="1" applyFill="1" applyBorder="1" applyAlignment="1" applyProtection="1">
      <alignment horizontal="left" vertical="center" wrapText="1"/>
      <protection locked="0"/>
    </xf>
    <xf numFmtId="49" fontId="10" fillId="0" borderId="1" xfId="37" applyNumberFormat="1" applyFont="1" applyFill="1" applyBorder="1" applyAlignment="1" applyProtection="1">
      <alignment horizontal="left" vertical="top" wrapText="1"/>
      <protection locked="0"/>
    </xf>
    <xf numFmtId="167" fontId="10" fillId="2" borderId="8" xfId="45" applyNumberFormat="1" applyFont="1" applyFill="1" applyBorder="1" applyProtection="1">
      <protection locked="0"/>
    </xf>
    <xf numFmtId="49" fontId="10" fillId="2" borderId="1" xfId="37" applyNumberFormat="1" applyFont="1" applyFill="1" applyBorder="1" applyAlignment="1" applyProtection="1">
      <alignment horizontal="left" vertical="top" wrapText="1"/>
      <protection locked="0"/>
    </xf>
    <xf numFmtId="167" fontId="10" fillId="35" borderId="8" xfId="45" applyNumberFormat="1" applyFont="1" applyFill="1" applyBorder="1" applyProtection="1">
      <protection locked="0"/>
    </xf>
    <xf numFmtId="1" fontId="10" fillId="35" borderId="20" xfId="37" applyNumberFormat="1" applyFont="1" applyFill="1" applyBorder="1" applyAlignment="1" applyProtection="1">
      <alignment horizontal="left" vertical="center" wrapText="1"/>
      <protection locked="0"/>
    </xf>
    <xf numFmtId="49" fontId="10" fillId="35" borderId="1" xfId="37" applyNumberFormat="1" applyFont="1" applyFill="1" applyBorder="1" applyAlignment="1" applyProtection="1">
      <alignment horizontal="left" vertical="top" wrapText="1"/>
      <protection locked="0"/>
    </xf>
    <xf numFmtId="0" fontId="10" fillId="35" borderId="1" xfId="37" applyFont="1" applyFill="1" applyBorder="1" applyAlignment="1" applyProtection="1">
      <alignment horizontal="left" vertical="top" wrapText="1"/>
      <protection locked="0"/>
    </xf>
    <xf numFmtId="1" fontId="10" fillId="0" borderId="21" xfId="37" applyNumberFormat="1" applyFont="1" applyFill="1" applyBorder="1" applyAlignment="1" applyProtection="1">
      <alignment horizontal="left" vertical="center" wrapText="1"/>
      <protection locked="0"/>
    </xf>
    <xf numFmtId="14" fontId="3" fillId="35" borderId="1" xfId="37" applyNumberFormat="1" applyFont="1" applyFill="1" applyBorder="1"/>
    <xf numFmtId="1" fontId="10" fillId="0" borderId="22" xfId="37" applyNumberFormat="1" applyFont="1" applyFill="1" applyBorder="1" applyAlignment="1" applyProtection="1">
      <alignment horizontal="left" vertical="center" wrapText="1"/>
      <protection locked="0"/>
    </xf>
    <xf numFmtId="1" fontId="10" fillId="2" borderId="21" xfId="37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Font="1" applyFill="1" applyAlignment="1" applyProtection="1">
      <alignment vertical="center"/>
      <protection locked="0"/>
    </xf>
    <xf numFmtId="167" fontId="7" fillId="2" borderId="8" xfId="45" applyNumberFormat="1" applyFont="1" applyFill="1" applyBorder="1" applyProtection="1">
      <protection locked="0"/>
    </xf>
    <xf numFmtId="167" fontId="7" fillId="35" borderId="8" xfId="45" applyNumberFormat="1" applyFont="1" applyFill="1" applyBorder="1" applyProtection="1">
      <protection locked="0"/>
    </xf>
    <xf numFmtId="167" fontId="44" fillId="0" borderId="8" xfId="45" applyNumberFormat="1" applyFont="1" applyBorder="1" applyProtection="1">
      <protection locked="0"/>
    </xf>
    <xf numFmtId="0" fontId="7" fillId="35" borderId="1" xfId="0" applyFont="1" applyFill="1" applyBorder="1" applyProtection="1">
      <protection locked="0"/>
    </xf>
    <xf numFmtId="0" fontId="7" fillId="35" borderId="1" xfId="0" applyFont="1" applyFill="1" applyBorder="1" applyAlignment="1" applyProtection="1">
      <alignment horizontal="left"/>
      <protection locked="0"/>
    </xf>
    <xf numFmtId="1" fontId="10" fillId="37" borderId="20" xfId="37" applyNumberFormat="1" applyFont="1" applyFill="1" applyBorder="1" applyAlignment="1" applyProtection="1">
      <alignment horizontal="left" vertical="center" wrapText="1"/>
      <protection locked="0"/>
    </xf>
    <xf numFmtId="49" fontId="10" fillId="37" borderId="1" xfId="37" applyNumberFormat="1" applyFont="1" applyFill="1" applyBorder="1" applyAlignment="1" applyProtection="1">
      <alignment horizontal="left" vertical="top" wrapText="1"/>
      <protection locked="0"/>
    </xf>
    <xf numFmtId="1" fontId="10" fillId="35" borderId="21" xfId="37" applyNumberFormat="1" applyFont="1" applyFill="1" applyBorder="1" applyAlignment="1" applyProtection="1">
      <alignment horizontal="left" vertical="center" wrapText="1"/>
      <protection locked="0"/>
    </xf>
    <xf numFmtId="0" fontId="7" fillId="0" borderId="1" xfId="0" applyFont="1" applyFill="1" applyBorder="1" applyProtection="1">
      <protection locked="0"/>
    </xf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0" xfId="0" applyFont="1" applyFill="1" applyAlignment="1" applyProtection="1">
      <alignment vertical="center"/>
      <protection locked="0"/>
    </xf>
    <xf numFmtId="167" fontId="44" fillId="0" borderId="1" xfId="45" applyNumberFormat="1" applyFont="1" applyBorder="1" applyProtection="1">
      <protection locked="0"/>
    </xf>
    <xf numFmtId="1" fontId="10" fillId="0" borderId="23" xfId="37" applyNumberFormat="1" applyFont="1" applyFill="1" applyBorder="1" applyAlignment="1" applyProtection="1">
      <alignment horizontal="left" vertical="center" wrapText="1"/>
      <protection locked="0"/>
    </xf>
    <xf numFmtId="1" fontId="10" fillId="0" borderId="11" xfId="37" applyNumberFormat="1" applyFont="1" applyFill="1" applyBorder="1" applyAlignment="1" applyProtection="1">
      <alignment horizontal="left" vertical="center" wrapText="1"/>
      <protection locked="0"/>
    </xf>
    <xf numFmtId="167" fontId="44" fillId="0" borderId="17" xfId="45" applyNumberFormat="1" applyFont="1" applyBorder="1" applyProtection="1">
      <protection locked="0"/>
    </xf>
    <xf numFmtId="1" fontId="10" fillId="0" borderId="24" xfId="37" applyNumberFormat="1" applyFont="1" applyFill="1" applyBorder="1" applyAlignment="1" applyProtection="1">
      <alignment horizontal="left" vertical="center" wrapText="1"/>
      <protection locked="0"/>
    </xf>
    <xf numFmtId="1" fontId="10" fillId="0" borderId="4" xfId="37" applyNumberFormat="1" applyFont="1" applyFill="1" applyBorder="1" applyAlignment="1" applyProtection="1">
      <alignment horizontal="left" vertical="center" wrapText="1"/>
      <protection locked="0"/>
    </xf>
    <xf numFmtId="167" fontId="44" fillId="0" borderId="8" xfId="45" applyNumberFormat="1" applyFont="1" applyBorder="1" applyAlignment="1" applyProtection="1">
      <alignment horizontal="right"/>
      <protection locked="0"/>
    </xf>
    <xf numFmtId="1" fontId="10" fillId="0" borderId="5" xfId="37" applyNumberFormat="1" applyFont="1" applyFill="1" applyBorder="1" applyAlignment="1" applyProtection="1">
      <alignment horizontal="left" vertical="center" wrapText="1"/>
      <protection locked="0"/>
    </xf>
    <xf numFmtId="167" fontId="7" fillId="2" borderId="8" xfId="45" applyNumberFormat="1" applyFont="1" applyFill="1" applyBorder="1" applyAlignment="1" applyProtection="1">
      <alignment horizontal="right"/>
      <protection locked="0"/>
    </xf>
    <xf numFmtId="167" fontId="44" fillId="35" borderId="8" xfId="45" applyNumberFormat="1" applyFont="1" applyFill="1" applyBorder="1" applyProtection="1">
      <protection locked="0"/>
    </xf>
    <xf numFmtId="0" fontId="8" fillId="35" borderId="0" xfId="38" applyFont="1" applyFill="1" applyBorder="1" applyAlignment="1" applyProtection="1"/>
    <xf numFmtId="2" fontId="7" fillId="0" borderId="0" xfId="0" applyNumberFormat="1" applyFont="1" applyProtection="1">
      <protection locked="0"/>
    </xf>
    <xf numFmtId="3" fontId="8" fillId="0" borderId="1" xfId="49" applyNumberFormat="1" applyFont="1" applyFill="1" applyBorder="1" applyAlignment="1" applyProtection="1">
      <alignment horizontal="right" vertical="center" wrapText="1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/>
      <protection locked="0"/>
    </xf>
    <xf numFmtId="0" fontId="8" fillId="0" borderId="0" xfId="0" applyFont="1" applyBorder="1" applyProtection="1">
      <protection locked="0"/>
    </xf>
    <xf numFmtId="0" fontId="6" fillId="0" borderId="0" xfId="0" applyFont="1" applyBorder="1"/>
    <xf numFmtId="0" fontId="7" fillId="0" borderId="17" xfId="49" applyFont="1" applyFill="1" applyBorder="1" applyAlignment="1" applyProtection="1">
      <alignment horizontal="left" vertical="center" wrapText="1" indent="2"/>
    </xf>
    <xf numFmtId="3" fontId="8" fillId="35" borderId="17" xfId="4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Protection="1">
      <protection locked="0"/>
    </xf>
    <xf numFmtId="3" fontId="8" fillId="36" borderId="0" xfId="0" applyNumberFormat="1" applyFont="1" applyFill="1" applyBorder="1" applyProtection="1"/>
    <xf numFmtId="0" fontId="7" fillId="37" borderId="0" xfId="0" applyFont="1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51" fillId="36" borderId="0" xfId="0" applyFont="1" applyFill="1" applyProtection="1">
      <protection locked="0"/>
    </xf>
    <xf numFmtId="0" fontId="51" fillId="35" borderId="0" xfId="0" applyFont="1" applyFill="1" applyProtection="1">
      <protection locked="0"/>
    </xf>
    <xf numFmtId="167" fontId="7" fillId="0" borderId="5" xfId="45" applyNumberFormat="1" applyFont="1" applyBorder="1" applyAlignment="1" applyProtection="1">
      <alignment horizontal="right"/>
      <protection locked="0"/>
    </xf>
    <xf numFmtId="1" fontId="7" fillId="35" borderId="9" xfId="37" applyNumberFormat="1" applyFont="1" applyFill="1" applyBorder="1" applyAlignment="1" applyProtection="1">
      <alignment horizontal="left" vertical="top" wrapText="1"/>
      <protection locked="0"/>
    </xf>
    <xf numFmtId="0" fontId="7" fillId="35" borderId="9" xfId="37" applyFont="1" applyFill="1" applyBorder="1" applyAlignment="1" applyProtection="1">
      <alignment horizontal="left" vertical="top" wrapText="1"/>
      <protection locked="0"/>
    </xf>
    <xf numFmtId="1" fontId="7" fillId="0" borderId="9" xfId="37" applyNumberFormat="1" applyFont="1" applyFill="1" applyBorder="1" applyAlignment="1" applyProtection="1">
      <alignment horizontal="left" vertical="top" wrapText="1"/>
      <protection locked="0"/>
    </xf>
    <xf numFmtId="1" fontId="7" fillId="0" borderId="19" xfId="37" applyNumberFormat="1" applyFont="1" applyFill="1" applyBorder="1" applyAlignment="1" applyProtection="1">
      <alignment horizontal="left" vertical="top" wrapText="1"/>
      <protection locked="0"/>
    </xf>
    <xf numFmtId="49" fontId="7" fillId="0" borderId="9" xfId="37" applyNumberFormat="1" applyFont="1" applyFill="1" applyBorder="1" applyAlignment="1" applyProtection="1">
      <alignment horizontal="left" vertical="top" wrapText="1"/>
      <protection locked="0"/>
    </xf>
    <xf numFmtId="1" fontId="44" fillId="35" borderId="9" xfId="37" applyNumberFormat="1" applyFont="1" applyFill="1" applyBorder="1" applyAlignment="1" applyProtection="1">
      <alignment horizontal="left" vertical="top" wrapText="1"/>
      <protection locked="0"/>
    </xf>
    <xf numFmtId="0" fontId="44" fillId="35" borderId="3" xfId="37" applyFont="1" applyFill="1" applyBorder="1" applyAlignment="1" applyProtection="1">
      <alignment horizontal="left" vertical="top" wrapText="1"/>
      <protection locked="0"/>
    </xf>
    <xf numFmtId="14" fontId="10" fillId="0" borderId="3" xfId="37" applyNumberFormat="1" applyFont="1" applyFill="1" applyBorder="1" applyAlignment="1" applyProtection="1">
      <alignment horizontal="left" vertical="top" wrapText="1"/>
      <protection locked="0"/>
    </xf>
    <xf numFmtId="14" fontId="10" fillId="0" borderId="9" xfId="37" applyNumberFormat="1" applyFont="1" applyFill="1" applyBorder="1" applyAlignment="1" applyProtection="1">
      <alignment horizontal="left" vertical="top" wrapText="1"/>
      <protection locked="0"/>
    </xf>
    <xf numFmtId="14" fontId="10" fillId="35" borderId="3" xfId="37" applyNumberFormat="1" applyFont="1" applyFill="1" applyBorder="1" applyAlignment="1" applyProtection="1">
      <alignment horizontal="left" vertical="top" wrapText="1"/>
      <protection locked="0"/>
    </xf>
    <xf numFmtId="0" fontId="10" fillId="35" borderId="3" xfId="37" applyFont="1" applyFill="1" applyBorder="1" applyAlignment="1" applyProtection="1">
      <alignment horizontal="left" vertical="top" wrapText="1"/>
      <protection locked="0"/>
    </xf>
    <xf numFmtId="1" fontId="10" fillId="35" borderId="3" xfId="37" applyNumberFormat="1" applyFont="1" applyFill="1" applyBorder="1" applyAlignment="1" applyProtection="1">
      <alignment horizontal="left" vertical="top" wrapText="1"/>
      <protection locked="0"/>
    </xf>
    <xf numFmtId="14" fontId="10" fillId="0" borderId="15" xfId="37" applyNumberFormat="1" applyFont="1" applyFill="1" applyBorder="1" applyAlignment="1" applyProtection="1">
      <alignment horizontal="left" vertical="top" wrapText="1"/>
      <protection locked="0"/>
    </xf>
    <xf numFmtId="14" fontId="10" fillId="0" borderId="0" xfId="37" applyNumberFormat="1" applyFont="1" applyFill="1" applyBorder="1" applyAlignment="1" applyProtection="1">
      <alignment horizontal="left" vertical="top" wrapText="1"/>
      <protection locked="0"/>
    </xf>
    <xf numFmtId="0" fontId="10" fillId="0" borderId="0" xfId="37" applyFont="1" applyFill="1" applyBorder="1" applyAlignment="1" applyProtection="1">
      <alignment horizontal="left" vertical="top" wrapText="1"/>
      <protection locked="0"/>
    </xf>
    <xf numFmtId="1" fontId="10" fillId="0" borderId="0" xfId="37" applyNumberFormat="1" applyFont="1" applyFill="1" applyBorder="1" applyAlignment="1" applyProtection="1">
      <alignment horizontal="left" vertical="top" wrapText="1"/>
      <protection locked="0"/>
    </xf>
    <xf numFmtId="14" fontId="10" fillId="35" borderId="0" xfId="37" applyNumberFormat="1" applyFont="1" applyFill="1" applyBorder="1" applyAlignment="1" applyProtection="1">
      <alignment horizontal="left" vertical="top" wrapText="1"/>
      <protection locked="0"/>
    </xf>
    <xf numFmtId="0" fontId="10" fillId="35" borderId="0" xfId="37" applyFont="1" applyFill="1" applyBorder="1" applyAlignment="1" applyProtection="1">
      <alignment horizontal="left" vertical="top" wrapText="1"/>
      <protection locked="0"/>
    </xf>
    <xf numFmtId="1" fontId="10" fillId="35" borderId="0" xfId="37" applyNumberFormat="1" applyFont="1" applyFill="1" applyBorder="1" applyAlignment="1" applyProtection="1">
      <alignment horizontal="left" vertical="top" wrapText="1"/>
      <protection locked="0"/>
    </xf>
    <xf numFmtId="49" fontId="10" fillId="0" borderId="9" xfId="37" applyNumberFormat="1" applyFont="1" applyFill="1" applyBorder="1" applyAlignment="1" applyProtection="1">
      <alignment horizontal="left" vertical="top" wrapText="1"/>
      <protection locked="0"/>
    </xf>
    <xf numFmtId="3" fontId="8" fillId="38" borderId="1" xfId="49" applyNumberFormat="1" applyFont="1" applyFill="1" applyBorder="1" applyAlignment="1" applyProtection="1">
      <alignment horizontal="right" vertical="center"/>
      <protection locked="0"/>
    </xf>
    <xf numFmtId="0" fontId="44" fillId="38" borderId="1" xfId="41" applyFont="1" applyFill="1" applyBorder="1" applyAlignment="1" applyProtection="1">
      <alignment vertical="center" wrapText="1"/>
      <protection locked="0"/>
    </xf>
    <xf numFmtId="0" fontId="10" fillId="0" borderId="1" xfId="41" applyFont="1" applyFill="1" applyBorder="1" applyAlignment="1" applyProtection="1">
      <alignment horizontal="left" vertical="center" wrapText="1"/>
      <protection locked="0"/>
    </xf>
    <xf numFmtId="0" fontId="7" fillId="3" borderId="0" xfId="49" applyFont="1" applyFill="1" applyAlignment="1" applyProtection="1">
      <alignment horizontal="left" vertical="center"/>
    </xf>
    <xf numFmtId="0" fontId="12" fillId="3" borderId="4" xfId="41" applyFont="1" applyFill="1" applyBorder="1" applyAlignment="1" applyProtection="1">
      <alignment horizontal="left" vertical="center" wrapText="1"/>
    </xf>
    <xf numFmtId="0" fontId="12" fillId="3" borderId="1" xfId="41" applyFont="1" applyFill="1" applyBorder="1" applyAlignment="1" applyProtection="1">
      <alignment horizontal="center" vertical="center" wrapText="1"/>
    </xf>
    <xf numFmtId="0" fontId="12" fillId="3" borderId="4" xfId="41" applyFont="1" applyFill="1" applyBorder="1" applyAlignment="1" applyProtection="1">
      <alignment horizontal="center" vertical="center" wrapText="1"/>
    </xf>
    <xf numFmtId="0" fontId="10" fillId="0" borderId="0" xfId="41" applyFont="1" applyBorder="1" applyAlignment="1" applyProtection="1">
      <alignment horizontal="center" vertical="center" wrapText="1"/>
      <protection locked="0"/>
    </xf>
    <xf numFmtId="0" fontId="52" fillId="0" borderId="0" xfId="0" applyFont="1"/>
    <xf numFmtId="49" fontId="17" fillId="0" borderId="46" xfId="0" applyNumberFormat="1" applyFont="1" applyFill="1" applyBorder="1" applyAlignment="1">
      <alignment horizontal="left" wrapText="1"/>
    </xf>
    <xf numFmtId="2" fontId="7" fillId="0" borderId="0" xfId="0" applyNumberFormat="1" applyFont="1" applyFill="1" applyAlignment="1" applyProtection="1">
      <alignment horizontal="right"/>
      <protection locked="0"/>
    </xf>
    <xf numFmtId="0" fontId="1" fillId="0" borderId="0" xfId="0" applyFont="1" applyFill="1"/>
    <xf numFmtId="0" fontId="8" fillId="0" borderId="0" xfId="0" applyFont="1" applyFill="1" applyProtection="1"/>
    <xf numFmtId="49" fontId="18" fillId="0" borderId="46" xfId="0" applyNumberFormat="1" applyFont="1" applyFill="1" applyBorder="1" applyAlignment="1">
      <alignment horizontal="left" wrapText="1"/>
    </xf>
    <xf numFmtId="0" fontId="7" fillId="0" borderId="5" xfId="0" applyFont="1" applyFill="1" applyBorder="1" applyProtection="1">
      <protection locked="0"/>
    </xf>
    <xf numFmtId="0" fontId="7" fillId="0" borderId="0" xfId="42" applyFont="1" applyFill="1" applyProtection="1">
      <protection locked="0"/>
    </xf>
    <xf numFmtId="2" fontId="1" fillId="0" borderId="0" xfId="0" applyNumberFormat="1" applyFont="1" applyFill="1" applyBorder="1" applyAlignment="1">
      <alignment horizontal="right"/>
    </xf>
    <xf numFmtId="14" fontId="8" fillId="0" borderId="0" xfId="42" applyNumberFormat="1" applyFont="1" applyFill="1" applyBorder="1" applyProtection="1"/>
    <xf numFmtId="49" fontId="7" fillId="0" borderId="0" xfId="42" applyNumberFormat="1" applyFont="1" applyFill="1" applyProtection="1">
      <protection locked="0"/>
    </xf>
    <xf numFmtId="0" fontId="7" fillId="0" borderId="0" xfId="42" applyFont="1" applyFill="1" applyAlignment="1" applyProtection="1">
      <alignment horizontal="left"/>
    </xf>
    <xf numFmtId="2" fontId="19" fillId="0" borderId="0" xfId="42" applyNumberFormat="1" applyFont="1" applyFill="1" applyAlignment="1" applyProtection="1">
      <alignment horizontal="right"/>
    </xf>
    <xf numFmtId="0" fontId="19" fillId="0" borderId="0" xfId="42" applyFont="1" applyFill="1" applyBorder="1" applyAlignment="1" applyProtection="1"/>
    <xf numFmtId="2" fontId="20" fillId="0" borderId="25" xfId="42" applyNumberFormat="1" applyFont="1" applyFill="1" applyBorder="1" applyAlignment="1" applyProtection="1">
      <alignment horizontal="right" vertical="top" wrapText="1"/>
    </xf>
    <xf numFmtId="0" fontId="20" fillId="0" borderId="26" xfId="42" applyFont="1" applyFill="1" applyBorder="1" applyAlignment="1" applyProtection="1">
      <alignment horizontal="center" vertical="top" wrapText="1"/>
    </xf>
    <xf numFmtId="0" fontId="20" fillId="0" borderId="27" xfId="42" applyFont="1" applyFill="1" applyBorder="1" applyAlignment="1" applyProtection="1">
      <alignment horizontal="center" vertical="top" wrapText="1"/>
    </xf>
    <xf numFmtId="49" fontId="20" fillId="0" borderId="27" xfId="42" applyNumberFormat="1" applyFont="1" applyFill="1" applyBorder="1" applyAlignment="1" applyProtection="1">
      <alignment horizontal="center" vertical="top" wrapText="1"/>
    </xf>
    <xf numFmtId="0" fontId="20" fillId="0" borderId="28" xfId="42" applyFont="1" applyFill="1" applyBorder="1" applyAlignment="1" applyProtection="1">
      <alignment horizontal="center" vertical="top" wrapText="1"/>
    </xf>
    <xf numFmtId="0" fontId="20" fillId="0" borderId="29" xfId="42" applyFont="1" applyFill="1" applyBorder="1" applyAlignment="1" applyProtection="1">
      <alignment horizontal="center" vertical="top" wrapText="1"/>
    </xf>
    <xf numFmtId="2" fontId="20" fillId="0" borderId="25" xfId="42" applyNumberFormat="1" applyFont="1" applyFill="1" applyBorder="1" applyAlignment="1" applyProtection="1">
      <alignment horizontal="right"/>
    </xf>
    <xf numFmtId="0" fontId="20" fillId="0" borderId="26" xfId="42" applyFont="1" applyFill="1" applyBorder="1" applyAlignment="1" applyProtection="1">
      <alignment horizontal="center"/>
    </xf>
    <xf numFmtId="0" fontId="20" fillId="0" borderId="27" xfId="42" applyFont="1" applyFill="1" applyBorder="1" applyAlignment="1" applyProtection="1">
      <alignment horizontal="center"/>
    </xf>
    <xf numFmtId="0" fontId="20" fillId="0" borderId="27" xfId="42" applyNumberFormat="1" applyFont="1" applyFill="1" applyBorder="1" applyAlignment="1" applyProtection="1">
      <alignment horizontal="center"/>
    </xf>
    <xf numFmtId="0" fontId="20" fillId="0" borderId="28" xfId="42" applyFont="1" applyFill="1" applyBorder="1" applyAlignment="1" applyProtection="1">
      <alignment horizontal="center"/>
    </xf>
    <xf numFmtId="0" fontId="20" fillId="0" borderId="29" xfId="42" applyFont="1" applyFill="1" applyBorder="1" applyAlignment="1" applyProtection="1">
      <alignment horizontal="center"/>
    </xf>
    <xf numFmtId="49" fontId="18" fillId="0" borderId="46" xfId="0" applyNumberFormat="1" applyFont="1" applyFill="1" applyBorder="1" applyAlignment="1">
      <alignment horizontal="right" wrapText="1"/>
    </xf>
    <xf numFmtId="0" fontId="7" fillId="0" borderId="1" xfId="42" applyFont="1" applyFill="1" applyBorder="1" applyAlignment="1" applyProtection="1">
      <alignment wrapText="1"/>
      <protection locked="0"/>
    </xf>
    <xf numFmtId="49" fontId="14" fillId="0" borderId="46" xfId="0" applyNumberFormat="1" applyFont="1" applyFill="1" applyBorder="1" applyAlignment="1">
      <alignment horizontal="left" wrapText="1"/>
    </xf>
    <xf numFmtId="0" fontId="19" fillId="0" borderId="30" xfId="42" applyFont="1" applyFill="1" applyBorder="1" applyAlignment="1" applyProtection="1">
      <alignment wrapText="1"/>
      <protection locked="0"/>
    </xf>
    <xf numFmtId="49" fontId="18" fillId="0" borderId="47" xfId="0" applyNumberFormat="1" applyFont="1" applyFill="1" applyBorder="1" applyAlignment="1">
      <alignment horizontal="left" wrapText="1"/>
    </xf>
    <xf numFmtId="49" fontId="18" fillId="0" borderId="1" xfId="0" applyNumberFormat="1" applyFont="1" applyFill="1" applyBorder="1" applyAlignment="1">
      <alignment horizontal="left" wrapText="1"/>
    </xf>
    <xf numFmtId="2" fontId="18" fillId="0" borderId="46" xfId="0" applyNumberFormat="1" applyFont="1" applyFill="1" applyBorder="1" applyAlignment="1">
      <alignment horizontal="right" wrapText="1"/>
    </xf>
    <xf numFmtId="2" fontId="14" fillId="0" borderId="46" xfId="0" applyNumberFormat="1" applyFont="1" applyFill="1" applyBorder="1" applyAlignment="1">
      <alignment horizontal="right" wrapText="1"/>
    </xf>
    <xf numFmtId="2" fontId="7" fillId="0" borderId="0" xfId="42" applyNumberFormat="1" applyFont="1" applyFill="1" applyAlignment="1" applyProtection="1">
      <alignment horizontal="right"/>
      <protection locked="0"/>
    </xf>
    <xf numFmtId="2" fontId="19" fillId="0" borderId="0" xfId="42" applyNumberFormat="1" applyFont="1" applyFill="1" applyAlignment="1" applyProtection="1">
      <alignment horizontal="right"/>
      <protection locked="0"/>
    </xf>
    <xf numFmtId="0" fontId="19" fillId="0" borderId="0" xfId="42" applyFont="1" applyFill="1" applyProtection="1">
      <protection locked="0"/>
    </xf>
    <xf numFmtId="49" fontId="19" fillId="0" borderId="0" xfId="42" applyNumberFormat="1" applyFont="1" applyFill="1" applyProtection="1">
      <protection locked="0"/>
    </xf>
    <xf numFmtId="0" fontId="1" fillId="0" borderId="5" xfId="0" applyFont="1" applyFill="1" applyBorder="1"/>
    <xf numFmtId="0" fontId="1" fillId="0" borderId="0" xfId="0" applyFont="1" applyFill="1" applyBorder="1"/>
    <xf numFmtId="2" fontId="1" fillId="0" borderId="0" xfId="0" applyNumberFormat="1" applyFont="1" applyFill="1" applyAlignment="1">
      <alignment horizontal="right"/>
    </xf>
    <xf numFmtId="2" fontId="23" fillId="0" borderId="46" xfId="0" applyNumberFormat="1" applyFont="1" applyFill="1" applyBorder="1" applyAlignment="1">
      <alignment horizontal="right" wrapText="1"/>
    </xf>
    <xf numFmtId="167" fontId="10" fillId="0" borderId="1" xfId="42" applyNumberFormat="1" applyFont="1" applyBorder="1" applyProtection="1">
      <protection locked="0"/>
    </xf>
    <xf numFmtId="0" fontId="10" fillId="0" borderId="1" xfId="42" applyFont="1" applyBorder="1" applyAlignment="1" applyProtection="1">
      <alignment wrapText="1"/>
      <protection locked="0"/>
    </xf>
    <xf numFmtId="0" fontId="10" fillId="0" borderId="1" xfId="42" applyFont="1" applyBorder="1" applyProtection="1">
      <protection locked="0"/>
    </xf>
    <xf numFmtId="0" fontId="22" fillId="0" borderId="1" xfId="42" applyFont="1" applyBorder="1" applyAlignment="1" applyProtection="1">
      <alignment wrapText="1"/>
      <protection locked="0"/>
    </xf>
    <xf numFmtId="167" fontId="10" fillId="35" borderId="1" xfId="42" applyNumberFormat="1" applyFont="1" applyFill="1" applyBorder="1" applyProtection="1">
      <protection locked="0"/>
    </xf>
    <xf numFmtId="0" fontId="10" fillId="35" borderId="1" xfId="42" applyFont="1" applyFill="1" applyBorder="1" applyAlignment="1" applyProtection="1">
      <alignment wrapText="1"/>
      <protection locked="0"/>
    </xf>
    <xf numFmtId="0" fontId="10" fillId="35" borderId="1" xfId="42" applyFont="1" applyFill="1" applyBorder="1" applyProtection="1">
      <protection locked="0"/>
    </xf>
    <xf numFmtId="0" fontId="22" fillId="35" borderId="1" xfId="42" applyFont="1" applyFill="1" applyBorder="1" applyAlignment="1" applyProtection="1">
      <alignment wrapText="1"/>
      <protection locked="0"/>
    </xf>
    <xf numFmtId="0" fontId="19" fillId="35" borderId="1" xfId="42" applyFont="1" applyFill="1" applyBorder="1" applyAlignment="1" applyProtection="1">
      <alignment wrapText="1"/>
      <protection locked="0"/>
    </xf>
    <xf numFmtId="0" fontId="7" fillId="0" borderId="0" xfId="49" applyFont="1" applyFill="1" applyBorder="1" applyAlignment="1" applyProtection="1">
      <alignment horizontal="center" vertical="center"/>
    </xf>
    <xf numFmtId="0" fontId="7" fillId="0" borderId="1" xfId="49" applyFont="1" applyFill="1" applyBorder="1" applyAlignment="1" applyProtection="1">
      <alignment vertical="center" wrapText="1"/>
    </xf>
    <xf numFmtId="4" fontId="0" fillId="35" borderId="0" xfId="0" applyNumberFormat="1" applyFill="1"/>
    <xf numFmtId="0" fontId="7" fillId="0" borderId="0" xfId="0" applyFont="1" applyFill="1" applyBorder="1" applyProtection="1"/>
    <xf numFmtId="0" fontId="7" fillId="0" borderId="0" xfId="49" applyFont="1" applyFill="1" applyAlignment="1" applyProtection="1">
      <alignment horizontal="center" vertical="center"/>
    </xf>
    <xf numFmtId="0" fontId="7" fillId="0" borderId="0" xfId="49" applyFont="1" applyFill="1" applyAlignment="1" applyProtection="1">
      <alignment vertical="center"/>
    </xf>
    <xf numFmtId="3" fontId="8" fillId="0" borderId="1" xfId="49" applyNumberFormat="1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>
      <alignment horizontal="left" vertical="top" wrapText="1" readingOrder="1"/>
    </xf>
    <xf numFmtId="0" fontId="10" fillId="0" borderId="1" xfId="0" applyFont="1" applyFill="1" applyBorder="1" applyAlignment="1">
      <alignment horizontal="left" vertical="top" wrapText="1"/>
    </xf>
    <xf numFmtId="4" fontId="10" fillId="0" borderId="1" xfId="0" applyNumberFormat="1" applyFont="1" applyFill="1" applyBorder="1" applyAlignment="1">
      <alignment horizontal="right" vertical="top" wrapText="1"/>
    </xf>
    <xf numFmtId="0" fontId="7" fillId="0" borderId="1" xfId="0" applyFont="1" applyFill="1" applyBorder="1" applyAlignment="1">
      <alignment horizontal="left" vertical="top" wrapText="1" readingOrder="1"/>
    </xf>
    <xf numFmtId="0" fontId="7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vertical="top" wrapText="1"/>
    </xf>
    <xf numFmtId="0" fontId="15" fillId="0" borderId="1" xfId="0" applyFont="1" applyFill="1" applyBorder="1" applyAlignment="1">
      <alignment horizontal="left" vertical="top" wrapText="1" readingOrder="1"/>
    </xf>
    <xf numFmtId="0" fontId="24" fillId="0" borderId="1" xfId="0" applyFont="1" applyFill="1" applyBorder="1" applyAlignment="1">
      <alignment vertical="top" wrapText="1"/>
    </xf>
    <xf numFmtId="0" fontId="24" fillId="0" borderId="1" xfId="0" applyFont="1" applyFill="1" applyBorder="1" applyAlignment="1">
      <alignment horizontal="left" vertical="top" wrapText="1"/>
    </xf>
    <xf numFmtId="3" fontId="8" fillId="0" borderId="1" xfId="49" applyNumberFormat="1" applyFont="1" applyFill="1" applyBorder="1" applyAlignment="1" applyProtection="1">
      <alignment horizontal="center" vertical="center" wrapText="1"/>
      <protection locked="0"/>
    </xf>
    <xf numFmtId="3" fontId="8" fillId="0" borderId="1" xfId="0" applyNumberFormat="1" applyFont="1" applyFill="1" applyBorder="1" applyProtection="1"/>
    <xf numFmtId="0" fontId="8" fillId="0" borderId="0" xfId="0" applyFont="1" applyFill="1" applyAlignment="1" applyProtection="1">
      <alignment horizontal="left"/>
      <protection locked="0"/>
    </xf>
    <xf numFmtId="0" fontId="7" fillId="0" borderId="0" xfId="0" applyFont="1" applyFill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8" fillId="0" borderId="0" xfId="0" applyFont="1" applyFill="1" applyProtection="1">
      <protection locked="0"/>
    </xf>
    <xf numFmtId="0" fontId="6" fillId="0" borderId="0" xfId="0" applyFont="1" applyFill="1"/>
    <xf numFmtId="0" fontId="44" fillId="35" borderId="1" xfId="41" applyFont="1" applyFill="1" applyBorder="1" applyAlignment="1" applyProtection="1">
      <alignment vertical="center" wrapText="1"/>
      <protection locked="0"/>
    </xf>
    <xf numFmtId="2" fontId="44" fillId="35" borderId="1" xfId="41" applyNumberFormat="1" applyFont="1" applyFill="1" applyBorder="1" applyAlignment="1" applyProtection="1">
      <alignment vertical="center" wrapText="1"/>
      <protection locked="0"/>
    </xf>
    <xf numFmtId="49" fontId="44" fillId="35" borderId="1" xfId="41" applyNumberFormat="1" applyFont="1" applyFill="1" applyBorder="1" applyAlignment="1" applyProtection="1">
      <alignment horizontal="left" vertical="center" wrapText="1"/>
      <protection locked="0"/>
    </xf>
    <xf numFmtId="49" fontId="7" fillId="35" borderId="1" xfId="41" applyNumberFormat="1" applyFont="1" applyFill="1" applyBorder="1" applyAlignment="1" applyProtection="1">
      <alignment horizontal="left" vertical="center" wrapText="1"/>
      <protection locked="0"/>
    </xf>
    <xf numFmtId="0" fontId="44" fillId="0" borderId="1" xfId="41" applyFont="1" applyBorder="1" applyAlignment="1" applyProtection="1">
      <alignment horizontal="left" vertical="center" wrapText="1"/>
      <protection locked="0"/>
    </xf>
    <xf numFmtId="0" fontId="44" fillId="35" borderId="8" xfId="41" applyFont="1" applyFill="1" applyBorder="1" applyAlignment="1" applyProtection="1">
      <alignment vertical="center" wrapText="1"/>
      <protection locked="0"/>
    </xf>
    <xf numFmtId="49" fontId="44" fillId="35" borderId="1" xfId="41" applyNumberFormat="1" applyFont="1" applyFill="1" applyBorder="1" applyAlignment="1" applyProtection="1">
      <alignment vertical="center" wrapText="1"/>
      <protection locked="0"/>
    </xf>
    <xf numFmtId="49" fontId="44" fillId="35" borderId="8" xfId="41" applyNumberFormat="1" applyFont="1" applyFill="1" applyBorder="1" applyAlignment="1" applyProtection="1">
      <alignment vertical="center" wrapText="1"/>
      <protection locked="0"/>
    </xf>
    <xf numFmtId="0" fontId="7" fillId="0" borderId="1" xfId="40" applyFont="1" applyBorder="1" applyAlignment="1" applyProtection="1">
      <alignment vertical="center" wrapText="1"/>
      <protection locked="0"/>
    </xf>
    <xf numFmtId="0" fontId="7" fillId="36" borderId="0" xfId="49" applyFont="1" applyFill="1" applyAlignment="1" applyProtection="1">
      <alignment horizontal="center" vertical="center"/>
    </xf>
    <xf numFmtId="0" fontId="7" fillId="36" borderId="0" xfId="49" applyFont="1" applyFill="1" applyBorder="1" applyAlignment="1" applyProtection="1">
      <alignment horizontal="center" vertical="center"/>
    </xf>
    <xf numFmtId="0" fontId="7" fillId="36" borderId="0" xfId="49" applyFont="1" applyFill="1" applyAlignment="1" applyProtection="1">
      <alignment horizontal="right" vertical="center"/>
    </xf>
    <xf numFmtId="1" fontId="44" fillId="35" borderId="20" xfId="37" applyNumberFormat="1" applyFont="1" applyFill="1" applyBorder="1" applyAlignment="1" applyProtection="1">
      <alignment horizontal="left" vertical="top" wrapText="1"/>
      <protection locked="0"/>
    </xf>
    <xf numFmtId="1" fontId="44" fillId="35" borderId="1" xfId="37" applyNumberFormat="1" applyFont="1" applyFill="1" applyBorder="1" applyAlignment="1" applyProtection="1">
      <alignment horizontal="left" vertical="top" wrapText="1"/>
      <protection locked="0"/>
    </xf>
    <xf numFmtId="0" fontId="44" fillId="35" borderId="1" xfId="37" applyFont="1" applyFill="1" applyBorder="1" applyAlignment="1" applyProtection="1">
      <alignment horizontal="left" vertical="top" wrapText="1"/>
      <protection locked="0"/>
    </xf>
    <xf numFmtId="0" fontId="44" fillId="0" borderId="3" xfId="37" applyFont="1" applyFill="1" applyBorder="1" applyAlignment="1" applyProtection="1">
      <alignment horizontal="left" vertical="top" wrapText="1"/>
      <protection locked="0"/>
    </xf>
    <xf numFmtId="0" fontId="44" fillId="0" borderId="1" xfId="37" applyFont="1" applyFill="1" applyBorder="1" applyAlignment="1" applyProtection="1">
      <alignment horizontal="left" vertical="top" wrapText="1"/>
      <protection locked="0"/>
    </xf>
    <xf numFmtId="0" fontId="44" fillId="36" borderId="0" xfId="0" applyFont="1" applyFill="1" applyProtection="1">
      <protection locked="0"/>
    </xf>
    <xf numFmtId="0" fontId="44" fillId="35" borderId="0" xfId="0" applyFont="1" applyFill="1" applyProtection="1">
      <protection locked="0"/>
    </xf>
    <xf numFmtId="0" fontId="44" fillId="35" borderId="0" xfId="0" applyFont="1" applyFill="1" applyAlignment="1" applyProtection="1">
      <alignment horizontal="left"/>
      <protection locked="0"/>
    </xf>
    <xf numFmtId="0" fontId="44" fillId="35" borderId="1" xfId="41" quotePrefix="1" applyFont="1" applyFill="1" applyBorder="1" applyAlignment="1" applyProtection="1">
      <alignment vertical="center" wrapText="1"/>
      <protection locked="0"/>
    </xf>
    <xf numFmtId="0" fontId="44" fillId="0" borderId="0" xfId="37" applyFont="1" applyFill="1" applyBorder="1" applyAlignment="1" applyProtection="1">
      <alignment horizontal="left" vertical="top" wrapText="1"/>
      <protection locked="0"/>
    </xf>
    <xf numFmtId="1" fontId="44" fillId="35" borderId="31" xfId="37" applyNumberFormat="1" applyFont="1" applyFill="1" applyBorder="1" applyAlignment="1" applyProtection="1">
      <alignment horizontal="left" vertical="top" wrapText="1"/>
      <protection locked="0"/>
    </xf>
    <xf numFmtId="1" fontId="44" fillId="35" borderId="1" xfId="37" quotePrefix="1" applyNumberFormat="1" applyFont="1" applyFill="1" applyBorder="1" applyAlignment="1" applyProtection="1">
      <alignment horizontal="left" vertical="top" wrapText="1"/>
      <protection locked="0"/>
    </xf>
    <xf numFmtId="49" fontId="44" fillId="35" borderId="1" xfId="37" applyNumberFormat="1" applyFont="1" applyFill="1" applyBorder="1" applyAlignment="1" applyProtection="1">
      <alignment horizontal="left" vertical="top" wrapText="1"/>
      <protection locked="0"/>
    </xf>
    <xf numFmtId="0" fontId="44" fillId="0" borderId="20" xfId="37" applyFont="1" applyFill="1" applyBorder="1" applyAlignment="1" applyProtection="1">
      <alignment horizontal="left" vertical="top" wrapText="1"/>
      <protection locked="0"/>
    </xf>
    <xf numFmtId="1" fontId="44" fillId="35" borderId="15" xfId="37" applyNumberFormat="1" applyFont="1" applyFill="1" applyBorder="1" applyAlignment="1" applyProtection="1">
      <alignment horizontal="left" vertical="top" wrapText="1"/>
      <protection locked="0"/>
    </xf>
    <xf numFmtId="49" fontId="44" fillId="35" borderId="17" xfId="37" applyNumberFormat="1" applyFont="1" applyFill="1" applyBorder="1" applyAlignment="1" applyProtection="1">
      <alignment horizontal="left" vertical="top" wrapText="1"/>
      <protection locked="0"/>
    </xf>
    <xf numFmtId="0" fontId="44" fillId="0" borderId="23" xfId="37" applyFont="1" applyFill="1" applyBorder="1" applyAlignment="1" applyProtection="1">
      <alignment horizontal="left" vertical="top" wrapText="1"/>
      <protection locked="0"/>
    </xf>
    <xf numFmtId="0" fontId="44" fillId="0" borderId="4" xfId="37" applyFont="1" applyFill="1" applyBorder="1" applyAlignment="1" applyProtection="1">
      <alignment horizontal="left" vertical="top" wrapText="1"/>
      <protection locked="0"/>
    </xf>
    <xf numFmtId="1" fontId="44" fillId="35" borderId="6" xfId="37" applyNumberFormat="1" applyFont="1" applyFill="1" applyBorder="1" applyAlignment="1" applyProtection="1">
      <alignment horizontal="left" vertical="top" wrapText="1"/>
      <protection locked="0"/>
    </xf>
    <xf numFmtId="0" fontId="44" fillId="35" borderId="6" xfId="37" applyFont="1" applyFill="1" applyBorder="1" applyAlignment="1" applyProtection="1">
      <alignment horizontal="left" vertical="top" wrapText="1"/>
      <protection locked="0"/>
    </xf>
    <xf numFmtId="0" fontId="44" fillId="0" borderId="32" xfId="37" applyFont="1" applyFill="1" applyBorder="1" applyAlignment="1" applyProtection="1">
      <alignment horizontal="left" vertical="top" wrapText="1"/>
      <protection locked="0"/>
    </xf>
    <xf numFmtId="1" fontId="44" fillId="35" borderId="3" xfId="37" applyNumberFormat="1" applyFont="1" applyFill="1" applyBorder="1" applyAlignment="1" applyProtection="1">
      <alignment horizontal="left" vertical="top" wrapText="1"/>
      <protection locked="0"/>
    </xf>
    <xf numFmtId="0" fontId="44" fillId="0" borderId="6" xfId="37" applyFont="1" applyFill="1" applyBorder="1" applyAlignment="1" applyProtection="1">
      <alignment horizontal="left" vertical="top" wrapText="1"/>
      <protection locked="0"/>
    </xf>
    <xf numFmtId="0" fontId="44" fillId="35" borderId="9" xfId="37" applyFont="1" applyFill="1" applyBorder="1" applyAlignment="1" applyProtection="1">
      <alignment horizontal="left" vertical="top" wrapText="1"/>
      <protection locked="0"/>
    </xf>
    <xf numFmtId="0" fontId="44" fillId="35" borderId="0" xfId="37" applyFont="1" applyFill="1" applyBorder="1" applyAlignment="1" applyProtection="1">
      <alignment horizontal="left" vertical="top" wrapText="1"/>
      <protection locked="0"/>
    </xf>
    <xf numFmtId="0" fontId="46" fillId="0" borderId="1" xfId="37" applyFont="1" applyFill="1" applyBorder="1" applyAlignment="1" applyProtection="1">
      <alignment horizontal="left" vertical="top" wrapText="1"/>
      <protection locked="0"/>
    </xf>
    <xf numFmtId="1" fontId="44" fillId="0" borderId="9" xfId="37" applyNumberFormat="1" applyFont="1" applyFill="1" applyBorder="1" applyAlignment="1" applyProtection="1">
      <alignment horizontal="left" vertical="top" wrapText="1"/>
      <protection locked="0"/>
    </xf>
    <xf numFmtId="49" fontId="44" fillId="35" borderId="9" xfId="37" applyNumberFormat="1" applyFont="1" applyFill="1" applyBorder="1" applyAlignment="1" applyProtection="1">
      <alignment horizontal="left" vertical="top" wrapText="1"/>
      <protection locked="0"/>
    </xf>
    <xf numFmtId="1" fontId="7" fillId="0" borderId="1" xfId="37" applyNumberFormat="1" applyFont="1" applyFill="1" applyBorder="1" applyAlignment="1" applyProtection="1">
      <alignment horizontal="left" vertical="top" wrapText="1"/>
      <protection locked="0"/>
    </xf>
    <xf numFmtId="1" fontId="7" fillId="35" borderId="1" xfId="37" applyNumberFormat="1" applyFont="1" applyFill="1" applyBorder="1" applyAlignment="1" applyProtection="1">
      <alignment horizontal="left" vertical="top" wrapText="1"/>
      <protection locked="0"/>
    </xf>
    <xf numFmtId="0" fontId="44" fillId="35" borderId="16" xfId="37" applyFont="1" applyFill="1" applyBorder="1" applyAlignment="1" applyProtection="1">
      <alignment horizontal="left" vertical="top" wrapText="1"/>
      <protection locked="0"/>
    </xf>
    <xf numFmtId="1" fontId="7" fillId="35" borderId="33" xfId="37" applyNumberFormat="1" applyFont="1" applyFill="1" applyBorder="1" applyAlignment="1" applyProtection="1">
      <alignment horizontal="left" vertical="top" wrapText="1"/>
      <protection locked="0"/>
    </xf>
    <xf numFmtId="0" fontId="44" fillId="35" borderId="20" xfId="37" applyFont="1" applyFill="1" applyBorder="1" applyAlignment="1" applyProtection="1">
      <alignment horizontal="left" vertical="top" wrapText="1"/>
      <protection locked="0"/>
    </xf>
    <xf numFmtId="1" fontId="7" fillId="0" borderId="23" xfId="37" applyNumberFormat="1" applyFont="1" applyFill="1" applyBorder="1" applyAlignment="1" applyProtection="1">
      <alignment horizontal="left" vertical="top" wrapText="1"/>
      <protection locked="0"/>
    </xf>
    <xf numFmtId="0" fontId="44" fillId="35" borderId="15" xfId="37" applyFont="1" applyFill="1" applyBorder="1" applyAlignment="1" applyProtection="1">
      <alignment horizontal="left" vertical="top" wrapText="1"/>
      <protection locked="0"/>
    </xf>
    <xf numFmtId="0" fontId="12" fillId="0" borderId="8" xfId="37" applyFont="1" applyFill="1" applyBorder="1" applyAlignment="1" applyProtection="1">
      <alignment horizontal="left" vertical="top" wrapText="1"/>
      <protection locked="0"/>
    </xf>
    <xf numFmtId="0" fontId="10" fillId="0" borderId="18" xfId="37" applyFont="1" applyFill="1" applyBorder="1" applyAlignment="1" applyProtection="1">
      <alignment horizontal="left" vertical="top" wrapText="1"/>
      <protection locked="0"/>
    </xf>
    <xf numFmtId="0" fontId="7" fillId="0" borderId="0" xfId="42" applyFont="1" applyFill="1" applyProtection="1"/>
    <xf numFmtId="0" fontId="44" fillId="0" borderId="0" xfId="42" applyFont="1" applyFill="1" applyProtection="1">
      <protection locked="0"/>
    </xf>
    <xf numFmtId="0" fontId="44" fillId="0" borderId="0" xfId="42" applyFont="1" applyFill="1" applyBorder="1" applyAlignment="1" applyProtection="1">
      <alignment horizontal="right"/>
    </xf>
    <xf numFmtId="0" fontId="44" fillId="0" borderId="0" xfId="42" applyFont="1" applyFill="1" applyProtection="1"/>
    <xf numFmtId="0" fontId="0" fillId="0" borderId="0" xfId="0" applyFill="1" applyAlignment="1">
      <alignment horizontal="right"/>
    </xf>
    <xf numFmtId="0" fontId="8" fillId="0" borderId="0" xfId="42" applyFont="1" applyFill="1" applyBorder="1" applyAlignment="1" applyProtection="1">
      <alignment horizontal="right"/>
      <protection locked="0"/>
    </xf>
    <xf numFmtId="0" fontId="44" fillId="0" borderId="0" xfId="42" applyFont="1" applyFill="1" applyBorder="1" applyProtection="1">
      <protection locked="0"/>
    </xf>
    <xf numFmtId="0" fontId="47" fillId="0" borderId="0" xfId="42" applyFont="1" applyFill="1" applyAlignment="1" applyProtection="1">
      <alignment horizontal="right"/>
    </xf>
    <xf numFmtId="0" fontId="53" fillId="0" borderId="0" xfId="42" applyFont="1" applyFill="1" applyAlignment="1" applyProtection="1">
      <alignment horizontal="right"/>
    </xf>
    <xf numFmtId="0" fontId="19" fillId="0" borderId="0" xfId="42" applyFont="1" applyFill="1" applyProtection="1"/>
    <xf numFmtId="0" fontId="47" fillId="0" borderId="0" xfId="42" applyFont="1" applyFill="1" applyProtection="1"/>
    <xf numFmtId="0" fontId="48" fillId="0" borderId="26" xfId="42" applyFont="1" applyFill="1" applyBorder="1" applyAlignment="1" applyProtection="1">
      <alignment horizontal="right" vertical="top" wrapText="1"/>
    </xf>
    <xf numFmtId="0" fontId="48" fillId="0" borderId="27" xfId="42" applyFont="1" applyFill="1" applyBorder="1" applyAlignment="1" applyProtection="1">
      <alignment horizontal="right" vertical="top" wrapText="1"/>
    </xf>
    <xf numFmtId="0" fontId="48" fillId="0" borderId="27" xfId="42" applyFont="1" applyFill="1" applyBorder="1" applyAlignment="1" applyProtection="1">
      <alignment horizontal="center" vertical="top" wrapText="1"/>
    </xf>
    <xf numFmtId="0" fontId="48" fillId="0" borderId="29" xfId="42" applyFont="1" applyFill="1" applyBorder="1" applyAlignment="1" applyProtection="1">
      <alignment horizontal="center" vertical="top" wrapText="1"/>
    </xf>
    <xf numFmtId="0" fontId="48" fillId="0" borderId="26" xfId="42" applyFont="1" applyFill="1" applyBorder="1" applyAlignment="1" applyProtection="1">
      <alignment horizontal="right" vertical="center"/>
    </xf>
    <xf numFmtId="0" fontId="48" fillId="0" borderId="27" xfId="42" applyFont="1" applyFill="1" applyBorder="1" applyAlignment="1" applyProtection="1">
      <alignment horizontal="right"/>
    </xf>
    <xf numFmtId="0" fontId="48" fillId="0" borderId="27" xfId="42" applyFont="1" applyFill="1" applyBorder="1" applyAlignment="1" applyProtection="1">
      <alignment horizontal="center"/>
    </xf>
    <xf numFmtId="0" fontId="48" fillId="0" borderId="29" xfId="42" applyFont="1" applyFill="1" applyBorder="1" applyAlignment="1" applyProtection="1">
      <alignment horizontal="center"/>
    </xf>
    <xf numFmtId="0" fontId="47" fillId="0" borderId="0" xfId="42" applyNumberFormat="1" applyFont="1" applyFill="1" applyAlignment="1" applyProtection="1">
      <alignment horizontal="right"/>
      <protection locked="0"/>
    </xf>
    <xf numFmtId="49" fontId="54" fillId="0" borderId="46" xfId="0" applyNumberFormat="1" applyFont="1" applyFill="1" applyBorder="1" applyAlignment="1">
      <alignment horizontal="right" wrapText="1"/>
    </xf>
    <xf numFmtId="0" fontId="7" fillId="0" borderId="4" xfId="42" applyFont="1" applyFill="1" applyBorder="1" applyAlignment="1" applyProtection="1">
      <alignment wrapText="1"/>
      <protection locked="0"/>
    </xf>
    <xf numFmtId="49" fontId="55" fillId="0" borderId="46" xfId="0" applyNumberFormat="1" applyFont="1" applyFill="1" applyBorder="1" applyAlignment="1">
      <alignment horizontal="left" wrapText="1"/>
    </xf>
    <xf numFmtId="0" fontId="54" fillId="0" borderId="46" xfId="0" applyNumberFormat="1" applyFont="1" applyFill="1" applyBorder="1" applyAlignment="1">
      <alignment horizontal="right" wrapText="1"/>
    </xf>
    <xf numFmtId="49" fontId="54" fillId="0" borderId="46" xfId="46" applyNumberFormat="1" applyFont="1" applyFill="1" applyBorder="1" applyAlignment="1">
      <alignment horizontal="right" wrapText="1"/>
    </xf>
    <xf numFmtId="49" fontId="54" fillId="0" borderId="46" xfId="46" applyNumberFormat="1" applyFont="1" applyFill="1" applyBorder="1" applyAlignment="1">
      <alignment horizontal="left" wrapText="1"/>
    </xf>
    <xf numFmtId="49" fontId="54" fillId="0" borderId="46" xfId="47" applyNumberFormat="1" applyFont="1" applyFill="1" applyBorder="1" applyAlignment="1">
      <alignment horizontal="right" wrapText="1"/>
    </xf>
    <xf numFmtId="49" fontId="54" fillId="0" borderId="46" xfId="47" applyNumberFormat="1" applyFont="1" applyFill="1" applyBorder="1" applyAlignment="1">
      <alignment horizontal="left" wrapText="1"/>
    </xf>
    <xf numFmtId="49" fontId="54" fillId="0" borderId="46" xfId="48" applyNumberFormat="1" applyFont="1" applyFill="1" applyBorder="1" applyAlignment="1">
      <alignment horizontal="left" wrapText="1"/>
    </xf>
    <xf numFmtId="49" fontId="54" fillId="0" borderId="46" xfId="48" applyNumberFormat="1" applyFont="1" applyFill="1" applyBorder="1" applyAlignment="1">
      <alignment horizontal="right" wrapText="1"/>
    </xf>
    <xf numFmtId="2" fontId="54" fillId="0" borderId="46" xfId="0" applyNumberFormat="1" applyFont="1" applyFill="1" applyBorder="1" applyAlignment="1">
      <alignment horizontal="left" wrapText="1"/>
    </xf>
    <xf numFmtId="49" fontId="54" fillId="0" borderId="46" xfId="0" applyNumberFormat="1" applyFont="1" applyFill="1" applyBorder="1" applyAlignment="1">
      <alignment horizontal="left" wrapText="1"/>
    </xf>
    <xf numFmtId="0" fontId="22" fillId="0" borderId="17" xfId="42" applyFont="1" applyFill="1" applyBorder="1" applyAlignment="1" applyProtection="1">
      <alignment wrapText="1"/>
      <protection locked="0"/>
    </xf>
    <xf numFmtId="49" fontId="56" fillId="0" borderId="46" xfId="0" applyNumberFormat="1" applyFont="1" applyFill="1" applyBorder="1" applyAlignment="1">
      <alignment horizontal="right" wrapText="1"/>
    </xf>
    <xf numFmtId="49" fontId="55" fillId="0" borderId="46" xfId="0" applyNumberFormat="1" applyFont="1" applyFill="1" applyBorder="1" applyAlignment="1">
      <alignment horizontal="right" wrapText="1"/>
    </xf>
    <xf numFmtId="0" fontId="44" fillId="0" borderId="0" xfId="42" applyFont="1" applyFill="1" applyAlignment="1" applyProtection="1">
      <alignment horizontal="right"/>
    </xf>
    <xf numFmtId="0" fontId="44" fillId="0" borderId="0" xfId="42" applyFont="1" applyFill="1" applyAlignment="1" applyProtection="1">
      <alignment horizontal="right"/>
      <protection locked="0"/>
    </xf>
    <xf numFmtId="0" fontId="47" fillId="0" borderId="0" xfId="42" applyFont="1" applyFill="1" applyAlignment="1" applyProtection="1">
      <alignment horizontal="right"/>
      <protection locked="0"/>
    </xf>
    <xf numFmtId="0" fontId="47" fillId="0" borderId="0" xfId="42" applyFont="1" applyFill="1" applyProtection="1">
      <protection locked="0"/>
    </xf>
    <xf numFmtId="0" fontId="7" fillId="0" borderId="0" xfId="0" applyFont="1" applyFill="1" applyAlignment="1" applyProtection="1">
      <alignment horizontal="right"/>
      <protection locked="0"/>
    </xf>
    <xf numFmtId="0" fontId="8" fillId="0" borderId="0" xfId="0" applyFont="1" applyFill="1" applyAlignment="1" applyProtection="1">
      <alignment horizontal="right"/>
      <protection locked="0"/>
    </xf>
    <xf numFmtId="14" fontId="7" fillId="0" borderId="0" xfId="49" applyNumberFormat="1" applyFont="1" applyFill="1" applyBorder="1" applyAlignment="1" applyProtection="1">
      <alignment vertical="center"/>
    </xf>
    <xf numFmtId="0" fontId="7" fillId="0" borderId="0" xfId="49" applyFont="1" applyFill="1" applyBorder="1" applyAlignment="1" applyProtection="1">
      <alignment vertical="center"/>
    </xf>
    <xf numFmtId="0" fontId="0" fillId="36" borderId="5" xfId="0" applyFill="1" applyBorder="1" applyAlignment="1">
      <alignment horizontal="center"/>
    </xf>
    <xf numFmtId="0" fontId="48" fillId="36" borderId="1" xfId="40" applyFont="1" applyFill="1" applyBorder="1" applyAlignment="1" applyProtection="1">
      <alignment horizontal="center" vertical="center" wrapText="1"/>
    </xf>
    <xf numFmtId="1" fontId="25" fillId="36" borderId="3" xfId="37" applyNumberFormat="1" applyFont="1" applyFill="1" applyBorder="1" applyAlignment="1" applyProtection="1">
      <alignment horizontal="center" vertical="top" wrapText="1"/>
    </xf>
    <xf numFmtId="0" fontId="48" fillId="0" borderId="34" xfId="42" applyFont="1" applyFill="1" applyBorder="1" applyAlignment="1" applyProtection="1">
      <alignment horizontal="center"/>
    </xf>
    <xf numFmtId="0" fontId="48" fillId="0" borderId="35" xfId="42" applyFont="1" applyFill="1" applyBorder="1" applyAlignment="1" applyProtection="1">
      <alignment horizontal="center"/>
    </xf>
    <xf numFmtId="0" fontId="48" fillId="0" borderId="36" xfId="42" applyFont="1" applyFill="1" applyBorder="1" applyAlignment="1" applyProtection="1">
      <alignment horizontal="center"/>
    </xf>
    <xf numFmtId="0" fontId="8" fillId="0" borderId="0" xfId="38" applyFont="1" applyFill="1" applyBorder="1" applyAlignment="1" applyProtection="1">
      <alignment horizontal="left"/>
    </xf>
    <xf numFmtId="0" fontId="8" fillId="0" borderId="0" xfId="0" applyFont="1" applyFill="1" applyAlignment="1" applyProtection="1">
      <alignment horizontal="left"/>
    </xf>
    <xf numFmtId="0" fontId="7" fillId="0" borderId="0" xfId="0" applyFont="1" applyFill="1" applyAlignment="1" applyProtection="1">
      <alignment horizontal="left"/>
    </xf>
    <xf numFmtId="0" fontId="0" fillId="0" borderId="0" xfId="0" applyFill="1" applyAlignment="1">
      <alignment horizontal="center"/>
    </xf>
    <xf numFmtId="14" fontId="7" fillId="0" borderId="0" xfId="49" applyNumberFormat="1" applyFont="1" applyFill="1" applyBorder="1" applyAlignment="1" applyProtection="1">
      <alignment horizontal="center" vertical="center"/>
    </xf>
    <xf numFmtId="0" fontId="7" fillId="0" borderId="0" xfId="49" applyFont="1" applyFill="1" applyBorder="1" applyAlignment="1" applyProtection="1">
      <alignment horizontal="center" vertical="center"/>
    </xf>
    <xf numFmtId="0" fontId="7" fillId="36" borderId="0" xfId="49" applyFont="1" applyFill="1" applyAlignment="1" applyProtection="1">
      <alignment horizontal="center" vertical="center"/>
    </xf>
    <xf numFmtId="0" fontId="8" fillId="35" borderId="0" xfId="38" applyFont="1" applyFill="1" applyBorder="1" applyAlignment="1" applyProtection="1">
      <alignment horizontal="left"/>
    </xf>
    <xf numFmtId="0" fontId="7" fillId="36" borderId="0" xfId="49" applyFont="1" applyFill="1" applyBorder="1" applyAlignment="1" applyProtection="1">
      <alignment horizontal="center" vertical="center"/>
    </xf>
    <xf numFmtId="0" fontId="7" fillId="36" borderId="0" xfId="49" applyFont="1" applyFill="1" applyAlignment="1" applyProtection="1">
      <alignment horizontal="right" vertical="center"/>
    </xf>
    <xf numFmtId="0" fontId="8" fillId="36" borderId="0" xfId="0" applyFont="1" applyFill="1" applyBorder="1" applyAlignment="1" applyProtection="1">
      <alignment horizontal="center"/>
      <protection locked="0"/>
    </xf>
    <xf numFmtId="0" fontId="44" fillId="36" borderId="1" xfId="40" applyFont="1" applyFill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/>
      <protection locked="0"/>
    </xf>
    <xf numFmtId="0" fontId="10" fillId="0" borderId="0" xfId="41" applyFont="1" applyBorder="1" applyAlignment="1" applyProtection="1">
      <alignment horizontal="center" vertical="center" wrapText="1"/>
      <protection locked="0"/>
    </xf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2 2" xfId="38"/>
    <cellStyle name="Normal 3" xfId="39"/>
    <cellStyle name="Normal 4" xfId="40"/>
    <cellStyle name="Normal 4 2" xfId="41"/>
    <cellStyle name="Normal 5" xfId="42"/>
    <cellStyle name="Normal 5 2" xfId="43"/>
    <cellStyle name="Normal 5 2 2" xfId="44"/>
    <cellStyle name="Normal 5 2 3" xfId="45"/>
    <cellStyle name="Normal 6" xfId="46"/>
    <cellStyle name="Normal 7" xfId="47"/>
    <cellStyle name="Normal 8" xfId="48"/>
    <cellStyle name="Normal_FORMEBI" xfId="49"/>
    <cellStyle name="Note 2" xfId="50"/>
    <cellStyle name="Note 3" xfId="51"/>
    <cellStyle name="Note 4" xfId="52"/>
    <cellStyle name="Output" xfId="53" builtinId="21" customBuiltin="1"/>
    <cellStyle name="Title" xfId="54" builtinId="15" customBuiltin="1"/>
    <cellStyle name="Total" xfId="55" builtinId="25" customBuiltin="1"/>
    <cellStyle name="Warning Text" xfId="5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4" name="Straight Connector 3"/>
        <xdr:cNvCxnSpPr/>
      </xdr:nvCxnSpPr>
      <xdr:spPr>
        <a:xfrm>
          <a:off x="1085850" y="82105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5" name="Straight Connector 4"/>
        <xdr:cNvCxnSpPr/>
      </xdr:nvCxnSpPr>
      <xdr:spPr>
        <a:xfrm>
          <a:off x="3829575" y="8220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55911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5600700"/>
          <a:ext cx="29924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4" name="Straight Connector 3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5" name="Straight Connector 4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4" name="Straight Connector 3"/>
        <xdr:cNvCxnSpPr/>
      </xdr:nvCxnSpPr>
      <xdr:spPr>
        <a:xfrm>
          <a:off x="895350" y="182594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5" name="Straight Connector 4"/>
        <xdr:cNvCxnSpPr/>
      </xdr:nvCxnSpPr>
      <xdr:spPr>
        <a:xfrm>
          <a:off x="3648594" y="18268950"/>
          <a:ext cx="21351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4" name="Straight Connector 3"/>
        <xdr:cNvCxnSpPr/>
      </xdr:nvCxnSpPr>
      <xdr:spPr>
        <a:xfrm>
          <a:off x="695325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5" name="Straight Connector 4"/>
        <xdr:cNvCxnSpPr/>
      </xdr:nvCxnSpPr>
      <xdr:spPr>
        <a:xfrm>
          <a:off x="3448569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319</xdr:row>
      <xdr:rowOff>171450</xdr:rowOff>
    </xdr:from>
    <xdr:to>
      <xdr:col>2</xdr:col>
      <xdr:colOff>1495425</xdr:colOff>
      <xdr:row>319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2_annual-2016-03-30/2012_annual/bolo%20formebi%2001.11.12%20-%2001.11.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</sheetPr>
  <dimension ref="A1:N219"/>
  <sheetViews>
    <sheetView showGridLines="0" topLeftCell="A64" zoomScaleNormal="100" zoomScaleSheetLayoutView="89" workbookViewId="0">
      <selection activeCell="I194" sqref="I194:I204"/>
    </sheetView>
  </sheetViews>
  <sheetFormatPr defaultRowHeight="15" x14ac:dyDescent="0.25"/>
  <cols>
    <col min="1" max="1" width="5" style="552" customWidth="1"/>
    <col min="2" max="2" width="13.140625" style="552" customWidth="1"/>
    <col min="3" max="3" width="17.85546875" style="427" customWidth="1"/>
    <col min="4" max="4" width="15.140625" style="426" customWidth="1"/>
    <col min="5" max="6" width="18.5703125" style="427" customWidth="1"/>
    <col min="7" max="7" width="19.140625" style="428" customWidth="1"/>
    <col min="8" max="8" width="24.7109375" style="428" customWidth="1"/>
    <col min="9" max="9" width="19.140625" style="428" customWidth="1"/>
    <col min="10" max="10" width="21.140625" style="427" customWidth="1"/>
    <col min="11" max="11" width="19.7109375" style="553" customWidth="1"/>
    <col min="12" max="12" width="16.7109375" style="553" customWidth="1"/>
    <col min="13" max="13" width="19.85546875" style="553" customWidth="1"/>
    <col min="14" max="16384" width="9.140625" style="64"/>
  </cols>
  <sheetData>
    <row r="1" spans="1:14" s="79" customFormat="1" x14ac:dyDescent="0.3">
      <c r="A1" s="565" t="s">
        <v>312</v>
      </c>
      <c r="B1" s="565"/>
      <c r="C1" s="565"/>
      <c r="D1" s="565"/>
      <c r="E1" s="565"/>
      <c r="F1" s="565"/>
      <c r="G1" s="565"/>
      <c r="H1" s="565"/>
      <c r="I1" s="565"/>
      <c r="J1" s="515"/>
      <c r="K1" s="516"/>
      <c r="L1" s="516"/>
      <c r="M1" s="517" t="s">
        <v>110</v>
      </c>
    </row>
    <row r="2" spans="1:14" s="79" customFormat="1" x14ac:dyDescent="0.3">
      <c r="A2" s="566" t="s">
        <v>141</v>
      </c>
      <c r="B2" s="566"/>
      <c r="C2" s="566"/>
      <c r="D2" s="566"/>
      <c r="E2" s="566"/>
      <c r="F2" s="566"/>
      <c r="G2" s="566"/>
      <c r="H2" s="566"/>
      <c r="I2" s="566"/>
      <c r="J2" s="515"/>
      <c r="K2" s="516"/>
      <c r="L2" s="516"/>
      <c r="M2" s="556" t="s">
        <v>3276</v>
      </c>
      <c r="N2" s="557"/>
    </row>
    <row r="3" spans="1:14" s="79" customFormat="1" x14ac:dyDescent="0.3">
      <c r="A3" s="566"/>
      <c r="B3" s="566"/>
      <c r="C3" s="566"/>
      <c r="D3" s="566"/>
      <c r="E3" s="566"/>
      <c r="F3" s="566"/>
      <c r="G3" s="566"/>
      <c r="H3" s="566"/>
      <c r="I3" s="566"/>
      <c r="J3" s="394"/>
      <c r="K3" s="518"/>
      <c r="L3" s="518"/>
      <c r="M3" s="516"/>
    </row>
    <row r="4" spans="1:14" s="79" customFormat="1" x14ac:dyDescent="0.3">
      <c r="A4" s="567" t="s">
        <v>277</v>
      </c>
      <c r="B4" s="567"/>
      <c r="C4" s="567"/>
      <c r="D4" s="399" t="s">
        <v>279</v>
      </c>
      <c r="E4" s="400"/>
      <c r="F4" s="398"/>
      <c r="G4" s="401"/>
      <c r="H4" s="398"/>
      <c r="I4" s="402"/>
      <c r="J4" s="400"/>
      <c r="K4" s="518"/>
      <c r="L4" s="516"/>
      <c r="M4" s="516"/>
    </row>
    <row r="5" spans="1:14" s="79" customFormat="1" x14ac:dyDescent="0.3">
      <c r="A5" s="519"/>
      <c r="B5" s="519"/>
      <c r="C5" s="394"/>
      <c r="D5" s="399"/>
      <c r="E5" s="398"/>
      <c r="F5" s="398"/>
      <c r="G5" s="401"/>
      <c r="H5" s="401"/>
      <c r="I5" s="401"/>
      <c r="J5" s="520"/>
      <c r="K5" s="521"/>
      <c r="L5" s="518"/>
      <c r="M5" s="516"/>
    </row>
    <row r="6" spans="1:14" s="79" customFormat="1" ht="15.75" thickBot="1" x14ac:dyDescent="0.35">
      <c r="A6" s="564" t="s">
        <v>3441</v>
      </c>
      <c r="B6" s="564"/>
      <c r="C6" s="564"/>
      <c r="D6" s="564"/>
      <c r="E6" s="564"/>
      <c r="F6" s="398"/>
      <c r="G6" s="401"/>
      <c r="H6" s="401"/>
      <c r="I6" s="401"/>
      <c r="J6" s="398"/>
      <c r="K6" s="518"/>
      <c r="L6" s="518"/>
      <c r="M6" s="516"/>
    </row>
    <row r="7" spans="1:14" ht="15.75" thickBot="1" x14ac:dyDescent="0.3">
      <c r="A7" s="522"/>
      <c r="B7" s="523"/>
      <c r="C7" s="524"/>
      <c r="D7" s="403"/>
      <c r="E7" s="404"/>
      <c r="F7" s="404"/>
      <c r="G7" s="394"/>
      <c r="H7" s="394"/>
      <c r="I7" s="394"/>
      <c r="J7" s="561" t="s">
        <v>444</v>
      </c>
      <c r="K7" s="562"/>
      <c r="L7" s="563"/>
      <c r="M7" s="525"/>
    </row>
    <row r="8" spans="1:14" s="65" customFormat="1" ht="39" thickBot="1" x14ac:dyDescent="0.25">
      <c r="A8" s="526" t="s">
        <v>64</v>
      </c>
      <c r="B8" s="527" t="s">
        <v>142</v>
      </c>
      <c r="C8" s="407" t="s">
        <v>4029</v>
      </c>
      <c r="D8" s="405" t="s">
        <v>285</v>
      </c>
      <c r="E8" s="406" t="s">
        <v>227</v>
      </c>
      <c r="F8" s="407" t="s">
        <v>226</v>
      </c>
      <c r="G8" s="408" t="s">
        <v>230</v>
      </c>
      <c r="H8" s="409" t="s">
        <v>231</v>
      </c>
      <c r="I8" s="410" t="s">
        <v>228</v>
      </c>
      <c r="J8" s="406" t="s">
        <v>281</v>
      </c>
      <c r="K8" s="528" t="s">
        <v>282</v>
      </c>
      <c r="L8" s="528" t="s">
        <v>232</v>
      </c>
      <c r="M8" s="529" t="s">
        <v>233</v>
      </c>
    </row>
    <row r="9" spans="1:14" s="70" customFormat="1" ht="15.75" thickBot="1" x14ac:dyDescent="0.3">
      <c r="A9" s="530">
        <v>1</v>
      </c>
      <c r="B9" s="531">
        <v>2</v>
      </c>
      <c r="C9" s="413">
        <v>3</v>
      </c>
      <c r="D9" s="411">
        <v>4</v>
      </c>
      <c r="E9" s="412">
        <v>7</v>
      </c>
      <c r="F9" s="413">
        <v>8</v>
      </c>
      <c r="G9" s="414">
        <v>9</v>
      </c>
      <c r="H9" s="415">
        <v>12</v>
      </c>
      <c r="I9" s="416">
        <v>13</v>
      </c>
      <c r="J9" s="412">
        <v>14</v>
      </c>
      <c r="K9" s="532">
        <v>15</v>
      </c>
      <c r="L9" s="532">
        <v>16</v>
      </c>
      <c r="M9" s="533">
        <v>17</v>
      </c>
    </row>
    <row r="10" spans="1:14" ht="30" x14ac:dyDescent="0.3">
      <c r="A10" s="534">
        <v>1</v>
      </c>
      <c r="B10" s="535" t="s">
        <v>4030</v>
      </c>
      <c r="C10" s="536" t="s">
        <v>235</v>
      </c>
      <c r="D10" s="417">
        <v>3500</v>
      </c>
      <c r="E10" s="418" t="s">
        <v>3453</v>
      </c>
      <c r="F10" s="418" t="s">
        <v>3507</v>
      </c>
      <c r="G10" s="396" t="s">
        <v>3565</v>
      </c>
      <c r="H10" s="396"/>
      <c r="I10" s="420"/>
      <c r="J10" s="419"/>
      <c r="K10" s="537"/>
      <c r="L10" s="537"/>
      <c r="M10" s="537"/>
    </row>
    <row r="11" spans="1:14" ht="30" customHeight="1" x14ac:dyDescent="0.3">
      <c r="A11" s="538">
        <v>2</v>
      </c>
      <c r="B11" s="535" t="s">
        <v>4031</v>
      </c>
      <c r="C11" s="536" t="s">
        <v>235</v>
      </c>
      <c r="D11" s="417">
        <v>100</v>
      </c>
      <c r="E11" s="396" t="s">
        <v>3444</v>
      </c>
      <c r="F11" s="396" t="s">
        <v>3443</v>
      </c>
      <c r="G11" s="396" t="s">
        <v>3445</v>
      </c>
      <c r="H11" s="396" t="s">
        <v>3447</v>
      </c>
      <c r="I11" s="396" t="s">
        <v>3446</v>
      </c>
      <c r="J11" s="419"/>
      <c r="K11" s="537"/>
      <c r="L11" s="537"/>
      <c r="M11" s="537"/>
    </row>
    <row r="12" spans="1:14" ht="30" customHeight="1" x14ac:dyDescent="0.3">
      <c r="A12" s="534">
        <v>3</v>
      </c>
      <c r="B12" s="535" t="s">
        <v>4032</v>
      </c>
      <c r="C12" s="536" t="s">
        <v>235</v>
      </c>
      <c r="D12" s="417">
        <v>50</v>
      </c>
      <c r="E12" s="396" t="s">
        <v>3444</v>
      </c>
      <c r="F12" s="396" t="s">
        <v>3443</v>
      </c>
      <c r="G12" s="396" t="s">
        <v>3445</v>
      </c>
      <c r="H12" s="396" t="s">
        <v>3447</v>
      </c>
      <c r="I12" s="396" t="s">
        <v>3446</v>
      </c>
      <c r="J12" s="419"/>
      <c r="K12" s="537"/>
      <c r="L12" s="537"/>
      <c r="M12" s="537"/>
    </row>
    <row r="13" spans="1:14" ht="30" customHeight="1" x14ac:dyDescent="0.3">
      <c r="A13" s="538">
        <v>4</v>
      </c>
      <c r="B13" s="535" t="s">
        <v>4033</v>
      </c>
      <c r="C13" s="536" t="s">
        <v>235</v>
      </c>
      <c r="D13" s="417">
        <v>29979</v>
      </c>
      <c r="E13" s="392" t="s">
        <v>3451</v>
      </c>
      <c r="F13" s="392" t="s">
        <v>3505</v>
      </c>
      <c r="G13" s="396" t="s">
        <v>3563</v>
      </c>
      <c r="H13" s="419" t="s">
        <v>3970</v>
      </c>
      <c r="I13" s="396" t="s">
        <v>3608</v>
      </c>
      <c r="J13" s="419"/>
      <c r="K13" s="537"/>
      <c r="L13" s="537"/>
      <c r="M13" s="537"/>
    </row>
    <row r="14" spans="1:14" ht="30" x14ac:dyDescent="0.3">
      <c r="A14" s="534">
        <v>5</v>
      </c>
      <c r="B14" s="535" t="s">
        <v>4034</v>
      </c>
      <c r="C14" s="536" t="s">
        <v>235</v>
      </c>
      <c r="D14" s="417">
        <v>16000</v>
      </c>
      <c r="E14" s="392" t="s">
        <v>3453</v>
      </c>
      <c r="F14" s="392" t="s">
        <v>3507</v>
      </c>
      <c r="G14" s="396" t="s">
        <v>3565</v>
      </c>
      <c r="H14" s="396" t="s">
        <v>3971</v>
      </c>
      <c r="I14" s="396" t="s">
        <v>3446</v>
      </c>
      <c r="J14" s="419"/>
      <c r="K14" s="537"/>
      <c r="L14" s="537"/>
      <c r="M14" s="537"/>
    </row>
    <row r="15" spans="1:14" ht="30" customHeight="1" x14ac:dyDescent="0.3">
      <c r="A15" s="538">
        <v>6</v>
      </c>
      <c r="B15" s="535" t="s">
        <v>4034</v>
      </c>
      <c r="C15" s="536" t="s">
        <v>235</v>
      </c>
      <c r="D15" s="417">
        <v>16000</v>
      </c>
      <c r="E15" s="392" t="s">
        <v>3972</v>
      </c>
      <c r="F15" s="392" t="s">
        <v>3659</v>
      </c>
      <c r="G15" s="396" t="s">
        <v>3976</v>
      </c>
      <c r="H15" s="396" t="s">
        <v>3977</v>
      </c>
      <c r="I15" s="396" t="s">
        <v>3446</v>
      </c>
      <c r="J15" s="419"/>
      <c r="K15" s="537"/>
      <c r="L15" s="537"/>
      <c r="M15" s="537"/>
    </row>
    <row r="16" spans="1:14" ht="30" customHeight="1" x14ac:dyDescent="0.3">
      <c r="A16" s="534">
        <v>7</v>
      </c>
      <c r="B16" s="535" t="s">
        <v>4035</v>
      </c>
      <c r="C16" s="536" t="s">
        <v>235</v>
      </c>
      <c r="D16" s="417">
        <v>21305</v>
      </c>
      <c r="E16" s="392" t="s">
        <v>3973</v>
      </c>
      <c r="F16" s="392" t="s">
        <v>3530</v>
      </c>
      <c r="G16" s="396" t="s">
        <v>3980</v>
      </c>
      <c r="H16" s="396" t="s">
        <v>3981</v>
      </c>
      <c r="I16" s="396" t="s">
        <v>3610</v>
      </c>
      <c r="J16" s="419"/>
      <c r="K16" s="537"/>
      <c r="L16" s="537"/>
      <c r="M16" s="537"/>
    </row>
    <row r="17" spans="1:13" ht="30" customHeight="1" x14ac:dyDescent="0.3">
      <c r="A17" s="534">
        <v>8</v>
      </c>
      <c r="B17" s="535" t="s">
        <v>4035</v>
      </c>
      <c r="C17" s="536" t="s">
        <v>235</v>
      </c>
      <c r="D17" s="417">
        <v>100</v>
      </c>
      <c r="E17" s="392" t="s">
        <v>3444</v>
      </c>
      <c r="F17" s="392" t="s">
        <v>3443</v>
      </c>
      <c r="G17" s="396" t="s">
        <v>3445</v>
      </c>
      <c r="H17" s="396" t="s">
        <v>3447</v>
      </c>
      <c r="I17" s="396" t="s">
        <v>3446</v>
      </c>
      <c r="J17" s="419"/>
      <c r="K17" s="537"/>
      <c r="L17" s="537"/>
      <c r="M17" s="537"/>
    </row>
    <row r="18" spans="1:13" ht="30" customHeight="1" x14ac:dyDescent="0.3">
      <c r="A18" s="538">
        <v>9</v>
      </c>
      <c r="B18" s="535" t="s">
        <v>4035</v>
      </c>
      <c r="C18" s="536" t="s">
        <v>235</v>
      </c>
      <c r="D18" s="417">
        <v>4900</v>
      </c>
      <c r="E18" s="392" t="s">
        <v>3974</v>
      </c>
      <c r="F18" s="392" t="s">
        <v>3659</v>
      </c>
      <c r="G18" s="396" t="s">
        <v>3978</v>
      </c>
      <c r="H18" s="396" t="s">
        <v>3979</v>
      </c>
      <c r="I18" s="396" t="s">
        <v>3446</v>
      </c>
      <c r="J18" s="419"/>
      <c r="K18" s="537"/>
      <c r="L18" s="537"/>
      <c r="M18" s="537"/>
    </row>
    <row r="19" spans="1:13" ht="30" customHeight="1" x14ac:dyDescent="0.3">
      <c r="A19" s="534">
        <v>10</v>
      </c>
      <c r="B19" s="535" t="s">
        <v>4035</v>
      </c>
      <c r="C19" s="536" t="s">
        <v>235</v>
      </c>
      <c r="D19" s="417">
        <v>5000</v>
      </c>
      <c r="E19" s="392" t="s">
        <v>3975</v>
      </c>
      <c r="F19" s="392" t="s">
        <v>3510</v>
      </c>
      <c r="G19" s="396" t="s">
        <v>3982</v>
      </c>
      <c r="H19" s="396" t="s">
        <v>3983</v>
      </c>
      <c r="I19" s="396" t="s">
        <v>3608</v>
      </c>
      <c r="J19" s="419"/>
      <c r="K19" s="537"/>
      <c r="L19" s="537"/>
      <c r="M19" s="537"/>
    </row>
    <row r="20" spans="1:13" ht="30" customHeight="1" x14ac:dyDescent="0.3">
      <c r="A20" s="538">
        <v>11</v>
      </c>
      <c r="B20" s="535" t="s">
        <v>4036</v>
      </c>
      <c r="C20" s="536" t="s">
        <v>235</v>
      </c>
      <c r="D20" s="417">
        <v>30000</v>
      </c>
      <c r="E20" s="396" t="s">
        <v>3984</v>
      </c>
      <c r="F20" s="396" t="s">
        <v>3659</v>
      </c>
      <c r="G20" s="396" t="s">
        <v>4013</v>
      </c>
      <c r="H20" s="396" t="s">
        <v>3999</v>
      </c>
      <c r="I20" s="396" t="s">
        <v>3446</v>
      </c>
      <c r="J20" s="419"/>
      <c r="K20" s="537"/>
      <c r="L20" s="537"/>
      <c r="M20" s="537"/>
    </row>
    <row r="21" spans="1:13" ht="30" customHeight="1" x14ac:dyDescent="0.3">
      <c r="A21" s="534">
        <v>12</v>
      </c>
      <c r="B21" s="535" t="s">
        <v>4037</v>
      </c>
      <c r="C21" s="536" t="s">
        <v>235</v>
      </c>
      <c r="D21" s="417">
        <v>20000</v>
      </c>
      <c r="E21" s="396" t="s">
        <v>3966</v>
      </c>
      <c r="F21" s="396" t="s">
        <v>3659</v>
      </c>
      <c r="G21" s="396" t="s">
        <v>4014</v>
      </c>
      <c r="H21" s="396" t="s">
        <v>4000</v>
      </c>
      <c r="I21" s="396" t="s">
        <v>3446</v>
      </c>
      <c r="J21" s="419"/>
      <c r="K21" s="537"/>
      <c r="L21" s="537"/>
      <c r="M21" s="537"/>
    </row>
    <row r="22" spans="1:13" ht="30" customHeight="1" x14ac:dyDescent="0.3">
      <c r="A22" s="538">
        <v>13</v>
      </c>
      <c r="B22" s="535" t="s">
        <v>4037</v>
      </c>
      <c r="C22" s="536" t="s">
        <v>235</v>
      </c>
      <c r="D22" s="417">
        <v>5000</v>
      </c>
      <c r="E22" s="396" t="s">
        <v>3985</v>
      </c>
      <c r="F22" s="396" t="s">
        <v>3994</v>
      </c>
      <c r="G22" s="396" t="s">
        <v>4015</v>
      </c>
      <c r="H22" s="396" t="s">
        <v>4001</v>
      </c>
      <c r="I22" s="396" t="s">
        <v>3446</v>
      </c>
      <c r="J22" s="419"/>
      <c r="K22" s="537"/>
      <c r="L22" s="537"/>
      <c r="M22" s="537"/>
    </row>
    <row r="23" spans="1:13" ht="30" customHeight="1" x14ac:dyDescent="0.3">
      <c r="A23" s="534">
        <v>14</v>
      </c>
      <c r="B23" s="535" t="s">
        <v>4038</v>
      </c>
      <c r="C23" s="536" t="s">
        <v>235</v>
      </c>
      <c r="D23" s="417">
        <v>1400</v>
      </c>
      <c r="E23" s="396" t="s">
        <v>3494</v>
      </c>
      <c r="F23" s="396" t="s">
        <v>3510</v>
      </c>
      <c r="G23" s="396" t="s">
        <v>3605</v>
      </c>
      <c r="H23" s="396" t="s">
        <v>4002</v>
      </c>
      <c r="I23" s="396" t="s">
        <v>3446</v>
      </c>
      <c r="J23" s="419"/>
      <c r="K23" s="537"/>
      <c r="L23" s="537"/>
      <c r="M23" s="537"/>
    </row>
    <row r="24" spans="1:13" ht="30" customHeight="1" x14ac:dyDescent="0.3">
      <c r="A24" s="534">
        <v>15</v>
      </c>
      <c r="B24" s="535" t="s">
        <v>4038</v>
      </c>
      <c r="C24" s="536" t="s">
        <v>235</v>
      </c>
      <c r="D24" s="417">
        <v>1500</v>
      </c>
      <c r="E24" s="396" t="s">
        <v>3986</v>
      </c>
      <c r="F24" s="396" t="s">
        <v>3995</v>
      </c>
      <c r="G24" s="396" t="s">
        <v>4016</v>
      </c>
      <c r="H24" s="396" t="s">
        <v>4003</v>
      </c>
      <c r="I24" s="396" t="s">
        <v>3446</v>
      </c>
      <c r="J24" s="419"/>
      <c r="K24" s="537"/>
      <c r="L24" s="537"/>
      <c r="M24" s="537"/>
    </row>
    <row r="25" spans="1:13" ht="30" customHeight="1" x14ac:dyDescent="0.3">
      <c r="A25" s="538">
        <v>16</v>
      </c>
      <c r="B25" s="535" t="s">
        <v>4038</v>
      </c>
      <c r="C25" s="536" t="s">
        <v>235</v>
      </c>
      <c r="D25" s="417">
        <v>1000</v>
      </c>
      <c r="E25" s="396" t="s">
        <v>3987</v>
      </c>
      <c r="F25" s="396" t="s">
        <v>3995</v>
      </c>
      <c r="G25" s="396" t="s">
        <v>4017</v>
      </c>
      <c r="H25" s="396" t="s">
        <v>4004</v>
      </c>
      <c r="I25" s="396" t="s">
        <v>3446</v>
      </c>
      <c r="J25" s="419"/>
      <c r="K25" s="537"/>
      <c r="L25" s="537"/>
      <c r="M25" s="537"/>
    </row>
    <row r="26" spans="1:13" ht="30" customHeight="1" x14ac:dyDescent="0.3">
      <c r="A26" s="534">
        <v>17</v>
      </c>
      <c r="B26" s="535" t="s">
        <v>4038</v>
      </c>
      <c r="C26" s="536" t="s">
        <v>235</v>
      </c>
      <c r="D26" s="417">
        <v>1000</v>
      </c>
      <c r="E26" s="396" t="s">
        <v>3988</v>
      </c>
      <c r="F26" s="396" t="s">
        <v>3517</v>
      </c>
      <c r="G26" s="396" t="s">
        <v>4018</v>
      </c>
      <c r="H26" s="396" t="s">
        <v>4005</v>
      </c>
      <c r="I26" s="396" t="s">
        <v>3446</v>
      </c>
      <c r="J26" s="419"/>
      <c r="K26" s="537"/>
      <c r="L26" s="537"/>
      <c r="M26" s="537"/>
    </row>
    <row r="27" spans="1:13" ht="30" customHeight="1" x14ac:dyDescent="0.3">
      <c r="A27" s="538">
        <v>18</v>
      </c>
      <c r="B27" s="535" t="s">
        <v>4038</v>
      </c>
      <c r="C27" s="536" t="s">
        <v>235</v>
      </c>
      <c r="D27" s="417">
        <v>1500</v>
      </c>
      <c r="E27" s="396" t="s">
        <v>3492</v>
      </c>
      <c r="F27" s="396" t="s">
        <v>3382</v>
      </c>
      <c r="G27" s="396" t="s">
        <v>3604</v>
      </c>
      <c r="H27" s="396" t="s">
        <v>4006</v>
      </c>
      <c r="I27" s="396" t="s">
        <v>3446</v>
      </c>
      <c r="J27" s="419"/>
      <c r="K27" s="537"/>
      <c r="L27" s="537"/>
      <c r="M27" s="537"/>
    </row>
    <row r="28" spans="1:13" ht="30" customHeight="1" x14ac:dyDescent="0.3">
      <c r="A28" s="534">
        <v>19</v>
      </c>
      <c r="B28" s="535" t="s">
        <v>4038</v>
      </c>
      <c r="C28" s="536" t="s">
        <v>235</v>
      </c>
      <c r="D28" s="417">
        <v>2000</v>
      </c>
      <c r="E28" s="396" t="s">
        <v>3637</v>
      </c>
      <c r="F28" s="396" t="s">
        <v>3996</v>
      </c>
      <c r="G28" s="396" t="s">
        <v>4019</v>
      </c>
      <c r="H28" s="396" t="s">
        <v>4007</v>
      </c>
      <c r="I28" s="396" t="s">
        <v>3446</v>
      </c>
      <c r="J28" s="419"/>
      <c r="K28" s="537"/>
      <c r="L28" s="537"/>
      <c r="M28" s="537"/>
    </row>
    <row r="29" spans="1:13" ht="30" customHeight="1" x14ac:dyDescent="0.3">
      <c r="A29" s="538">
        <v>20</v>
      </c>
      <c r="B29" s="535" t="s">
        <v>4038</v>
      </c>
      <c r="C29" s="536" t="s">
        <v>235</v>
      </c>
      <c r="D29" s="417">
        <v>15500</v>
      </c>
      <c r="E29" s="396" t="s">
        <v>3989</v>
      </c>
      <c r="F29" s="396" t="s">
        <v>3997</v>
      </c>
      <c r="G29" s="396" t="s">
        <v>4020</v>
      </c>
      <c r="H29" s="396" t="s">
        <v>4008</v>
      </c>
      <c r="I29" s="396" t="s">
        <v>3446</v>
      </c>
      <c r="J29" s="419"/>
      <c r="K29" s="537"/>
      <c r="L29" s="537"/>
      <c r="M29" s="537"/>
    </row>
    <row r="30" spans="1:13" ht="30" customHeight="1" x14ac:dyDescent="0.3">
      <c r="A30" s="534">
        <v>21</v>
      </c>
      <c r="B30" s="535" t="s">
        <v>4039</v>
      </c>
      <c r="C30" s="536" t="s">
        <v>235</v>
      </c>
      <c r="D30" s="417">
        <v>1000</v>
      </c>
      <c r="E30" s="396" t="s">
        <v>3990</v>
      </c>
      <c r="F30" s="396" t="s">
        <v>3547</v>
      </c>
      <c r="G30" s="396" t="s">
        <v>4021</v>
      </c>
      <c r="H30" s="396" t="s">
        <v>4009</v>
      </c>
      <c r="I30" s="396" t="s">
        <v>3446</v>
      </c>
      <c r="J30" s="419"/>
      <c r="K30" s="537"/>
      <c r="L30" s="537"/>
      <c r="M30" s="537"/>
    </row>
    <row r="31" spans="1:13" ht="30" customHeight="1" x14ac:dyDescent="0.3">
      <c r="A31" s="534">
        <v>22</v>
      </c>
      <c r="B31" s="535" t="s">
        <v>4039</v>
      </c>
      <c r="C31" s="536" t="s">
        <v>235</v>
      </c>
      <c r="D31" s="417">
        <v>1000</v>
      </c>
      <c r="E31" s="396" t="s">
        <v>3991</v>
      </c>
      <c r="F31" s="396" t="s">
        <v>3998</v>
      </c>
      <c r="G31" s="396" t="s">
        <v>4022</v>
      </c>
      <c r="H31" s="396" t="s">
        <v>4010</v>
      </c>
      <c r="I31" s="396" t="s">
        <v>3446</v>
      </c>
      <c r="J31" s="419"/>
      <c r="K31" s="537"/>
      <c r="L31" s="537"/>
      <c r="M31" s="537"/>
    </row>
    <row r="32" spans="1:13" ht="30" customHeight="1" x14ac:dyDescent="0.3">
      <c r="A32" s="538">
        <v>23</v>
      </c>
      <c r="B32" s="535" t="s">
        <v>4039</v>
      </c>
      <c r="C32" s="536" t="s">
        <v>235</v>
      </c>
      <c r="D32" s="417">
        <v>700</v>
      </c>
      <c r="E32" s="421" t="s">
        <v>3992</v>
      </c>
      <c r="F32" s="421" t="s">
        <v>3553</v>
      </c>
      <c r="G32" s="421" t="s">
        <v>4023</v>
      </c>
      <c r="H32" s="421" t="s">
        <v>4011</v>
      </c>
      <c r="I32" s="421" t="s">
        <v>3446</v>
      </c>
      <c r="J32" s="419"/>
      <c r="K32" s="537"/>
      <c r="L32" s="537"/>
      <c r="M32" s="537"/>
    </row>
    <row r="33" spans="1:13" ht="30" customHeight="1" x14ac:dyDescent="0.3">
      <c r="A33" s="534">
        <v>24</v>
      </c>
      <c r="B33" s="535" t="s">
        <v>4040</v>
      </c>
      <c r="C33" s="536" t="s">
        <v>235</v>
      </c>
      <c r="D33" s="417">
        <v>900</v>
      </c>
      <c r="E33" s="422" t="s">
        <v>3993</v>
      </c>
      <c r="F33" s="422" t="s">
        <v>3516</v>
      </c>
      <c r="G33" s="422" t="s">
        <v>4024</v>
      </c>
      <c r="H33" s="422" t="s">
        <v>4012</v>
      </c>
      <c r="I33" s="422" t="s">
        <v>3446</v>
      </c>
      <c r="J33" s="419"/>
      <c r="K33" s="537"/>
      <c r="L33" s="537"/>
      <c r="M33" s="537"/>
    </row>
    <row r="34" spans="1:13" ht="27" customHeight="1" x14ac:dyDescent="0.3">
      <c r="A34" s="538">
        <v>25</v>
      </c>
      <c r="B34" s="535" t="s">
        <v>4041</v>
      </c>
      <c r="C34" s="536" t="s">
        <v>235</v>
      </c>
      <c r="D34" s="417">
        <v>10000</v>
      </c>
      <c r="E34" s="396" t="s">
        <v>3848</v>
      </c>
      <c r="F34" s="396" t="s">
        <v>3382</v>
      </c>
      <c r="G34" s="396" t="s">
        <v>4026</v>
      </c>
      <c r="H34" s="396" t="s">
        <v>4028</v>
      </c>
      <c r="I34" s="396" t="s">
        <v>3446</v>
      </c>
      <c r="J34" s="419"/>
      <c r="K34" s="537"/>
      <c r="L34" s="537"/>
      <c r="M34" s="537"/>
    </row>
    <row r="35" spans="1:13" ht="23.25" customHeight="1" x14ac:dyDescent="0.3">
      <c r="A35" s="534">
        <v>26</v>
      </c>
      <c r="B35" s="535" t="s">
        <v>4042</v>
      </c>
      <c r="C35" s="536" t="s">
        <v>235</v>
      </c>
      <c r="D35" s="417">
        <v>30</v>
      </c>
      <c r="E35" s="396" t="s">
        <v>3444</v>
      </c>
      <c r="F35" s="396" t="s">
        <v>3443</v>
      </c>
      <c r="G35" s="396" t="s">
        <v>3445</v>
      </c>
      <c r="H35" s="396" t="s">
        <v>3447</v>
      </c>
      <c r="I35" s="396" t="s">
        <v>3446</v>
      </c>
      <c r="J35" s="419"/>
      <c r="K35" s="537"/>
      <c r="L35" s="537"/>
      <c r="M35" s="537"/>
    </row>
    <row r="36" spans="1:13" ht="23.25" customHeight="1" x14ac:dyDescent="0.3">
      <c r="A36" s="538">
        <v>27</v>
      </c>
      <c r="B36" s="535" t="s">
        <v>4043</v>
      </c>
      <c r="C36" s="536" t="s">
        <v>235</v>
      </c>
      <c r="D36" s="417">
        <v>30000</v>
      </c>
      <c r="E36" s="396" t="s">
        <v>3448</v>
      </c>
      <c r="F36" s="396" t="s">
        <v>3502</v>
      </c>
      <c r="G36" s="396" t="s">
        <v>3560</v>
      </c>
      <c r="H36" s="396" t="s">
        <v>4969</v>
      </c>
      <c r="I36" s="396" t="s">
        <v>3446</v>
      </c>
      <c r="J36" s="419"/>
      <c r="K36" s="537"/>
      <c r="L36" s="537"/>
      <c r="M36" s="537"/>
    </row>
    <row r="37" spans="1:13" ht="23.25" customHeight="1" x14ac:dyDescent="0.3">
      <c r="A37" s="534">
        <v>28</v>
      </c>
      <c r="B37" s="535" t="s">
        <v>4043</v>
      </c>
      <c r="C37" s="536" t="s">
        <v>235</v>
      </c>
      <c r="D37" s="417">
        <v>30000</v>
      </c>
      <c r="E37" s="396" t="s">
        <v>3449</v>
      </c>
      <c r="F37" s="396" t="s">
        <v>3503</v>
      </c>
      <c r="G37" s="396" t="s">
        <v>3561</v>
      </c>
      <c r="H37" s="396" t="s">
        <v>4970</v>
      </c>
      <c r="I37" s="396" t="s">
        <v>3446</v>
      </c>
      <c r="J37" s="419"/>
      <c r="K37" s="537"/>
      <c r="L37" s="537"/>
      <c r="M37" s="537"/>
    </row>
    <row r="38" spans="1:13" ht="23.25" customHeight="1" x14ac:dyDescent="0.3">
      <c r="A38" s="534">
        <v>29</v>
      </c>
      <c r="B38" s="535" t="s">
        <v>4043</v>
      </c>
      <c r="C38" s="536" t="s">
        <v>235</v>
      </c>
      <c r="D38" s="417">
        <v>10000</v>
      </c>
      <c r="E38" s="396" t="s">
        <v>3381</v>
      </c>
      <c r="F38" s="396" t="s">
        <v>3382</v>
      </c>
      <c r="G38" s="396" t="s">
        <v>3383</v>
      </c>
      <c r="H38" s="396" t="s">
        <v>4971</v>
      </c>
      <c r="I38" s="396" t="s">
        <v>3446</v>
      </c>
      <c r="J38" s="419"/>
      <c r="K38" s="537"/>
      <c r="L38" s="537"/>
      <c r="M38" s="537"/>
    </row>
    <row r="39" spans="1:13" ht="23.25" customHeight="1" x14ac:dyDescent="0.3">
      <c r="A39" s="538">
        <v>30</v>
      </c>
      <c r="B39" s="535" t="s">
        <v>4043</v>
      </c>
      <c r="C39" s="536" t="s">
        <v>235</v>
      </c>
      <c r="D39" s="417">
        <v>5000</v>
      </c>
      <c r="E39" s="396" t="s">
        <v>3450</v>
      </c>
      <c r="F39" s="396" t="s">
        <v>3504</v>
      </c>
      <c r="G39" s="396" t="s">
        <v>3562</v>
      </c>
      <c r="H39" s="396" t="s">
        <v>4972</v>
      </c>
      <c r="I39" s="396" t="s">
        <v>3446</v>
      </c>
      <c r="J39" s="419"/>
      <c r="K39" s="537"/>
      <c r="L39" s="537"/>
      <c r="M39" s="537"/>
    </row>
    <row r="40" spans="1:13" ht="23.25" customHeight="1" x14ac:dyDescent="0.3">
      <c r="A40" s="534">
        <v>31</v>
      </c>
      <c r="B40" s="535" t="s">
        <v>4044</v>
      </c>
      <c r="C40" s="536" t="s">
        <v>235</v>
      </c>
      <c r="D40" s="417">
        <v>30000</v>
      </c>
      <c r="E40" s="396" t="s">
        <v>3451</v>
      </c>
      <c r="F40" s="396" t="s">
        <v>3505</v>
      </c>
      <c r="G40" s="396" t="s">
        <v>3563</v>
      </c>
      <c r="H40" s="396" t="s">
        <v>3970</v>
      </c>
      <c r="I40" s="396" t="s">
        <v>3608</v>
      </c>
      <c r="J40" s="419"/>
      <c r="K40" s="537"/>
      <c r="L40" s="537"/>
      <c r="M40" s="537"/>
    </row>
    <row r="41" spans="1:13" ht="23.25" customHeight="1" x14ac:dyDescent="0.3">
      <c r="A41" s="538">
        <v>32</v>
      </c>
      <c r="B41" s="535" t="s">
        <v>4044</v>
      </c>
      <c r="C41" s="536" t="s">
        <v>235</v>
      </c>
      <c r="D41" s="417">
        <v>4000</v>
      </c>
      <c r="E41" s="396" t="s">
        <v>3452</v>
      </c>
      <c r="F41" s="396" t="s">
        <v>3506</v>
      </c>
      <c r="G41" s="396" t="s">
        <v>3564</v>
      </c>
      <c r="H41" s="396" t="s">
        <v>4973</v>
      </c>
      <c r="I41" s="396" t="s">
        <v>3446</v>
      </c>
      <c r="J41" s="419"/>
      <c r="K41" s="537"/>
      <c r="L41" s="537"/>
      <c r="M41" s="537"/>
    </row>
    <row r="42" spans="1:13" ht="30" x14ac:dyDescent="0.3">
      <c r="A42" s="534">
        <v>33</v>
      </c>
      <c r="B42" s="535" t="s">
        <v>4044</v>
      </c>
      <c r="C42" s="536" t="s">
        <v>235</v>
      </c>
      <c r="D42" s="417">
        <v>6000</v>
      </c>
      <c r="E42" s="396" t="s">
        <v>3453</v>
      </c>
      <c r="F42" s="396" t="s">
        <v>3507</v>
      </c>
      <c r="G42" s="396" t="s">
        <v>3565</v>
      </c>
      <c r="H42" s="396" t="s">
        <v>3971</v>
      </c>
      <c r="I42" s="396" t="s">
        <v>3446</v>
      </c>
      <c r="J42" s="419"/>
      <c r="K42" s="537"/>
      <c r="L42" s="537"/>
      <c r="M42" s="537"/>
    </row>
    <row r="43" spans="1:13" ht="23.25" customHeight="1" x14ac:dyDescent="0.3">
      <c r="A43" s="538">
        <v>34</v>
      </c>
      <c r="B43" s="535" t="s">
        <v>4045</v>
      </c>
      <c r="C43" s="536" t="s">
        <v>235</v>
      </c>
      <c r="D43" s="417">
        <v>10000</v>
      </c>
      <c r="E43" s="396" t="s">
        <v>3454</v>
      </c>
      <c r="F43" s="396" t="s">
        <v>3508</v>
      </c>
      <c r="G43" s="396" t="s">
        <v>3566</v>
      </c>
      <c r="H43" s="396" t="s">
        <v>4974</v>
      </c>
      <c r="I43" s="396" t="s">
        <v>3609</v>
      </c>
      <c r="J43" s="419"/>
      <c r="K43" s="537"/>
      <c r="L43" s="537"/>
      <c r="M43" s="537"/>
    </row>
    <row r="44" spans="1:13" ht="23.25" customHeight="1" x14ac:dyDescent="0.3">
      <c r="A44" s="534">
        <v>35</v>
      </c>
      <c r="B44" s="535" t="s">
        <v>4045</v>
      </c>
      <c r="C44" s="536" t="s">
        <v>235</v>
      </c>
      <c r="D44" s="417">
        <v>16000</v>
      </c>
      <c r="E44" s="396" t="s">
        <v>3455</v>
      </c>
      <c r="F44" s="396" t="s">
        <v>3509</v>
      </c>
      <c r="G44" s="396" t="s">
        <v>3567</v>
      </c>
      <c r="H44" s="396" t="s">
        <v>4975</v>
      </c>
      <c r="I44" s="396" t="s">
        <v>3446</v>
      </c>
      <c r="J44" s="419"/>
      <c r="K44" s="537"/>
      <c r="L44" s="537"/>
      <c r="M44" s="537"/>
    </row>
    <row r="45" spans="1:13" ht="23.25" customHeight="1" x14ac:dyDescent="0.3">
      <c r="A45" s="534">
        <v>36</v>
      </c>
      <c r="B45" s="535" t="s">
        <v>4045</v>
      </c>
      <c r="C45" s="536" t="s">
        <v>235</v>
      </c>
      <c r="D45" s="417">
        <v>14990</v>
      </c>
      <c r="E45" s="396" t="s">
        <v>3456</v>
      </c>
      <c r="F45" s="396" t="s">
        <v>3510</v>
      </c>
      <c r="G45" s="396" t="s">
        <v>3568</v>
      </c>
      <c r="H45" s="396" t="s">
        <v>4976</v>
      </c>
      <c r="I45" s="396" t="s">
        <v>3446</v>
      </c>
      <c r="J45" s="419"/>
      <c r="K45" s="537"/>
      <c r="L45" s="537"/>
      <c r="M45" s="537"/>
    </row>
    <row r="46" spans="1:13" ht="23.25" customHeight="1" x14ac:dyDescent="0.3">
      <c r="A46" s="538">
        <v>37</v>
      </c>
      <c r="B46" s="535" t="s">
        <v>4045</v>
      </c>
      <c r="C46" s="536" t="s">
        <v>235</v>
      </c>
      <c r="D46" s="417">
        <v>5000</v>
      </c>
      <c r="E46" s="396" t="s">
        <v>3457</v>
      </c>
      <c r="F46" s="396" t="s">
        <v>3511</v>
      </c>
      <c r="G46" s="396" t="s">
        <v>3569</v>
      </c>
      <c r="H46" s="396" t="s">
        <v>4977</v>
      </c>
      <c r="I46" s="396" t="s">
        <v>3446</v>
      </c>
      <c r="J46" s="419"/>
      <c r="K46" s="537"/>
      <c r="L46" s="537"/>
      <c r="M46" s="537"/>
    </row>
    <row r="47" spans="1:13" ht="23.25" customHeight="1" x14ac:dyDescent="0.3">
      <c r="A47" s="534">
        <v>38</v>
      </c>
      <c r="B47" s="535" t="s">
        <v>4046</v>
      </c>
      <c r="C47" s="536" t="s">
        <v>235</v>
      </c>
      <c r="D47" s="417">
        <v>19990</v>
      </c>
      <c r="E47" s="396" t="s">
        <v>3458</v>
      </c>
      <c r="F47" s="396" t="s">
        <v>3512</v>
      </c>
      <c r="G47" s="396" t="s">
        <v>3570</v>
      </c>
      <c r="H47" s="396" t="s">
        <v>4978</v>
      </c>
      <c r="I47" s="396" t="s">
        <v>3446</v>
      </c>
      <c r="J47" s="419"/>
      <c r="K47" s="537"/>
      <c r="L47" s="537"/>
      <c r="M47" s="537"/>
    </row>
    <row r="48" spans="1:13" ht="23.25" customHeight="1" x14ac:dyDescent="0.3">
      <c r="A48" s="538">
        <v>39</v>
      </c>
      <c r="B48" s="535" t="s">
        <v>4046</v>
      </c>
      <c r="C48" s="536" t="s">
        <v>235</v>
      </c>
      <c r="D48" s="417">
        <v>7000</v>
      </c>
      <c r="E48" s="396" t="s">
        <v>3459</v>
      </c>
      <c r="F48" s="396" t="s">
        <v>3513</v>
      </c>
      <c r="G48" s="396" t="s">
        <v>3571</v>
      </c>
      <c r="H48" s="396" t="s">
        <v>4980</v>
      </c>
      <c r="I48" s="396" t="s">
        <v>3446</v>
      </c>
      <c r="J48" s="419"/>
      <c r="K48" s="537"/>
      <c r="L48" s="537"/>
      <c r="M48" s="537"/>
    </row>
    <row r="49" spans="1:13" ht="23.25" customHeight="1" x14ac:dyDescent="0.3">
      <c r="A49" s="534">
        <v>40</v>
      </c>
      <c r="B49" s="535" t="s">
        <v>4046</v>
      </c>
      <c r="C49" s="536" t="s">
        <v>235</v>
      </c>
      <c r="D49" s="417">
        <v>8000</v>
      </c>
      <c r="E49" s="396" t="s">
        <v>3459</v>
      </c>
      <c r="F49" s="396" t="s">
        <v>3514</v>
      </c>
      <c r="G49" s="396" t="s">
        <v>3572</v>
      </c>
      <c r="H49" s="396" t="s">
        <v>4979</v>
      </c>
      <c r="I49" s="396" t="s">
        <v>3446</v>
      </c>
      <c r="J49" s="419"/>
      <c r="K49" s="537"/>
      <c r="L49" s="537"/>
      <c r="M49" s="537"/>
    </row>
    <row r="50" spans="1:13" ht="23.25" customHeight="1" x14ac:dyDescent="0.3">
      <c r="A50" s="538">
        <v>41</v>
      </c>
      <c r="B50" s="535" t="s">
        <v>4047</v>
      </c>
      <c r="C50" s="536" t="s">
        <v>235</v>
      </c>
      <c r="D50" s="417">
        <v>4990</v>
      </c>
      <c r="E50" s="396" t="s">
        <v>3460</v>
      </c>
      <c r="F50" s="396" t="s">
        <v>3515</v>
      </c>
      <c r="G50" s="396" t="s">
        <v>3573</v>
      </c>
      <c r="H50" s="396" t="s">
        <v>4981</v>
      </c>
      <c r="I50" s="396" t="s">
        <v>3446</v>
      </c>
      <c r="J50" s="419"/>
      <c r="K50" s="537"/>
      <c r="L50" s="537"/>
      <c r="M50" s="537"/>
    </row>
    <row r="51" spans="1:13" ht="23.25" customHeight="1" x14ac:dyDescent="0.3">
      <c r="A51" s="534">
        <v>42</v>
      </c>
      <c r="B51" s="535" t="s">
        <v>4048</v>
      </c>
      <c r="C51" s="536" t="s">
        <v>235</v>
      </c>
      <c r="D51" s="417">
        <v>30000</v>
      </c>
      <c r="E51" s="396" t="s">
        <v>3461</v>
      </c>
      <c r="F51" s="396" t="s">
        <v>3516</v>
      </c>
      <c r="G51" s="396" t="s">
        <v>3574</v>
      </c>
      <c r="H51" s="396" t="s">
        <v>4982</v>
      </c>
      <c r="I51" s="396" t="s">
        <v>3446</v>
      </c>
      <c r="J51" s="419"/>
      <c r="K51" s="537"/>
      <c r="L51" s="537"/>
      <c r="M51" s="537"/>
    </row>
    <row r="52" spans="1:13" ht="23.25" customHeight="1" x14ac:dyDescent="0.3">
      <c r="A52" s="534">
        <v>43</v>
      </c>
      <c r="B52" s="535" t="s">
        <v>4048</v>
      </c>
      <c r="C52" s="536" t="s">
        <v>235</v>
      </c>
      <c r="D52" s="417">
        <v>1500</v>
      </c>
      <c r="E52" s="396" t="s">
        <v>3462</v>
      </c>
      <c r="F52" s="396" t="s">
        <v>3517</v>
      </c>
      <c r="G52" s="396" t="s">
        <v>3575</v>
      </c>
      <c r="H52" s="396" t="s">
        <v>4983</v>
      </c>
      <c r="I52" s="396" t="s">
        <v>3446</v>
      </c>
      <c r="J52" s="419"/>
      <c r="K52" s="537"/>
      <c r="L52" s="537"/>
      <c r="M52" s="537"/>
    </row>
    <row r="53" spans="1:13" ht="23.25" customHeight="1" x14ac:dyDescent="0.3">
      <c r="A53" s="538">
        <v>44</v>
      </c>
      <c r="B53" s="535" t="s">
        <v>4048</v>
      </c>
      <c r="C53" s="536" t="s">
        <v>235</v>
      </c>
      <c r="D53" s="417">
        <v>1000</v>
      </c>
      <c r="E53" s="396" t="s">
        <v>3463</v>
      </c>
      <c r="F53" s="396" t="s">
        <v>3518</v>
      </c>
      <c r="G53" s="396" t="s">
        <v>3576</v>
      </c>
      <c r="H53" s="396" t="s">
        <v>4984</v>
      </c>
      <c r="I53" s="396" t="s">
        <v>3446</v>
      </c>
      <c r="J53" s="419"/>
      <c r="K53" s="537"/>
      <c r="L53" s="537"/>
      <c r="M53" s="537"/>
    </row>
    <row r="54" spans="1:13" ht="23.25" customHeight="1" x14ac:dyDescent="0.3">
      <c r="A54" s="534">
        <v>45</v>
      </c>
      <c r="B54" s="535" t="s">
        <v>4048</v>
      </c>
      <c r="C54" s="536" t="s">
        <v>235</v>
      </c>
      <c r="D54" s="417">
        <v>700</v>
      </c>
      <c r="E54" s="396" t="s">
        <v>3464</v>
      </c>
      <c r="F54" s="396" t="s">
        <v>3519</v>
      </c>
      <c r="G54" s="396" t="s">
        <v>3577</v>
      </c>
      <c r="H54" s="396" t="s">
        <v>4968</v>
      </c>
      <c r="I54" s="396" t="s">
        <v>3446</v>
      </c>
      <c r="J54" s="419"/>
      <c r="K54" s="537"/>
      <c r="L54" s="537"/>
      <c r="M54" s="537"/>
    </row>
    <row r="55" spans="1:13" ht="23.25" customHeight="1" x14ac:dyDescent="0.3">
      <c r="A55" s="538">
        <v>46</v>
      </c>
      <c r="B55" s="535" t="s">
        <v>4048</v>
      </c>
      <c r="C55" s="536" t="s">
        <v>235</v>
      </c>
      <c r="D55" s="417">
        <v>700</v>
      </c>
      <c r="E55" s="396" t="s">
        <v>3465</v>
      </c>
      <c r="F55" s="396" t="s">
        <v>3520</v>
      </c>
      <c r="G55" s="396" t="s">
        <v>3578</v>
      </c>
      <c r="H55" s="396" t="s">
        <v>4985</v>
      </c>
      <c r="I55" s="396" t="s">
        <v>3446</v>
      </c>
      <c r="J55" s="419"/>
      <c r="K55" s="537"/>
      <c r="L55" s="537"/>
      <c r="M55" s="537"/>
    </row>
    <row r="56" spans="1:13" ht="23.25" customHeight="1" x14ac:dyDescent="0.3">
      <c r="A56" s="534">
        <v>47</v>
      </c>
      <c r="B56" s="535" t="s">
        <v>4048</v>
      </c>
      <c r="C56" s="536" t="s">
        <v>235</v>
      </c>
      <c r="D56" s="417">
        <v>800</v>
      </c>
      <c r="E56" s="396" t="s">
        <v>3466</v>
      </c>
      <c r="F56" s="396" t="s">
        <v>3521</v>
      </c>
      <c r="G56" s="396" t="s">
        <v>3579</v>
      </c>
      <c r="H56" s="396" t="s">
        <v>4986</v>
      </c>
      <c r="I56" s="396" t="s">
        <v>3446</v>
      </c>
      <c r="J56" s="419"/>
      <c r="K56" s="537"/>
      <c r="L56" s="537"/>
      <c r="M56" s="537"/>
    </row>
    <row r="57" spans="1:13" ht="23.25" customHeight="1" x14ac:dyDescent="0.3">
      <c r="A57" s="538">
        <v>48</v>
      </c>
      <c r="B57" s="535" t="s">
        <v>4048</v>
      </c>
      <c r="C57" s="536" t="s">
        <v>235</v>
      </c>
      <c r="D57" s="417">
        <v>1000</v>
      </c>
      <c r="E57" s="396" t="s">
        <v>3467</v>
      </c>
      <c r="F57" s="396" t="s">
        <v>3522</v>
      </c>
      <c r="G57" s="396" t="s">
        <v>3580</v>
      </c>
      <c r="H57" s="396" t="s">
        <v>4987</v>
      </c>
      <c r="I57" s="396" t="s">
        <v>3446</v>
      </c>
      <c r="J57" s="419"/>
      <c r="K57" s="537"/>
      <c r="L57" s="537"/>
      <c r="M57" s="537"/>
    </row>
    <row r="58" spans="1:13" ht="23.25" customHeight="1" x14ac:dyDescent="0.3">
      <c r="A58" s="534">
        <v>49</v>
      </c>
      <c r="B58" s="535" t="s">
        <v>4048</v>
      </c>
      <c r="C58" s="536" t="s">
        <v>235</v>
      </c>
      <c r="D58" s="417">
        <v>1000</v>
      </c>
      <c r="E58" s="396" t="s">
        <v>3468</v>
      </c>
      <c r="F58" s="396" t="s">
        <v>3523</v>
      </c>
      <c r="G58" s="396" t="s">
        <v>3581</v>
      </c>
      <c r="H58" s="396" t="s">
        <v>4988</v>
      </c>
      <c r="I58" s="396" t="s">
        <v>3446</v>
      </c>
      <c r="J58" s="419"/>
      <c r="K58" s="537"/>
      <c r="L58" s="537"/>
      <c r="M58" s="537"/>
    </row>
    <row r="59" spans="1:13" ht="23.25" customHeight="1" x14ac:dyDescent="0.3">
      <c r="A59" s="534">
        <v>50</v>
      </c>
      <c r="B59" s="535" t="s">
        <v>4048</v>
      </c>
      <c r="C59" s="536" t="s">
        <v>235</v>
      </c>
      <c r="D59" s="417">
        <v>1000</v>
      </c>
      <c r="E59" s="396" t="s">
        <v>3469</v>
      </c>
      <c r="F59" s="396" t="s">
        <v>3524</v>
      </c>
      <c r="G59" s="396" t="s">
        <v>3582</v>
      </c>
      <c r="H59" s="396" t="s">
        <v>4989</v>
      </c>
      <c r="I59" s="396" t="s">
        <v>3446</v>
      </c>
      <c r="J59" s="419"/>
      <c r="K59" s="537"/>
      <c r="L59" s="537"/>
      <c r="M59" s="537"/>
    </row>
    <row r="60" spans="1:13" ht="23.25" customHeight="1" x14ac:dyDescent="0.3">
      <c r="A60" s="538">
        <v>51</v>
      </c>
      <c r="B60" s="535" t="s">
        <v>4048</v>
      </c>
      <c r="C60" s="536" t="s">
        <v>235</v>
      </c>
      <c r="D60" s="417">
        <v>1000</v>
      </c>
      <c r="E60" s="396" t="s">
        <v>3470</v>
      </c>
      <c r="F60" s="396" t="s">
        <v>3525</v>
      </c>
      <c r="G60" s="396" t="s">
        <v>3583</v>
      </c>
      <c r="H60" s="396" t="s">
        <v>4990</v>
      </c>
      <c r="I60" s="396" t="s">
        <v>3446</v>
      </c>
      <c r="J60" s="419"/>
      <c r="K60" s="537"/>
      <c r="L60" s="537"/>
      <c r="M60" s="537"/>
    </row>
    <row r="61" spans="1:13" ht="23.25" customHeight="1" x14ac:dyDescent="0.3">
      <c r="A61" s="534">
        <v>52</v>
      </c>
      <c r="B61" s="535" t="s">
        <v>4048</v>
      </c>
      <c r="C61" s="536" t="s">
        <v>235</v>
      </c>
      <c r="D61" s="417">
        <v>1000</v>
      </c>
      <c r="E61" s="396" t="s">
        <v>3471</v>
      </c>
      <c r="F61" s="396" t="s">
        <v>3526</v>
      </c>
      <c r="G61" s="396" t="s">
        <v>3584</v>
      </c>
      <c r="H61" s="396" t="s">
        <v>4991</v>
      </c>
      <c r="I61" s="396" t="s">
        <v>3446</v>
      </c>
      <c r="J61" s="419"/>
      <c r="K61" s="537"/>
      <c r="L61" s="537"/>
      <c r="M61" s="537"/>
    </row>
    <row r="62" spans="1:13" ht="23.25" customHeight="1" x14ac:dyDescent="0.3">
      <c r="A62" s="538">
        <v>53</v>
      </c>
      <c r="B62" s="535" t="s">
        <v>4048</v>
      </c>
      <c r="C62" s="536" t="s">
        <v>235</v>
      </c>
      <c r="D62" s="417">
        <v>1000</v>
      </c>
      <c r="E62" s="396" t="s">
        <v>3472</v>
      </c>
      <c r="F62" s="396" t="s">
        <v>3527</v>
      </c>
      <c r="G62" s="396" t="s">
        <v>3585</v>
      </c>
      <c r="H62" s="396" t="s">
        <v>4992</v>
      </c>
      <c r="I62" s="396" t="s">
        <v>3446</v>
      </c>
      <c r="J62" s="419"/>
      <c r="K62" s="537"/>
      <c r="L62" s="537"/>
      <c r="M62" s="537"/>
    </row>
    <row r="63" spans="1:13" ht="23.25" customHeight="1" x14ac:dyDescent="0.3">
      <c r="A63" s="534">
        <v>54</v>
      </c>
      <c r="B63" s="535" t="s">
        <v>4048</v>
      </c>
      <c r="C63" s="536" t="s">
        <v>235</v>
      </c>
      <c r="D63" s="417">
        <v>1000</v>
      </c>
      <c r="E63" s="396" t="s">
        <v>3473</v>
      </c>
      <c r="F63" s="396" t="s">
        <v>3528</v>
      </c>
      <c r="G63" s="396" t="s">
        <v>3586</v>
      </c>
      <c r="H63" s="396" t="s">
        <v>4993</v>
      </c>
      <c r="I63" s="396" t="s">
        <v>3446</v>
      </c>
      <c r="J63" s="419"/>
      <c r="K63" s="537"/>
      <c r="L63" s="537"/>
      <c r="M63" s="537"/>
    </row>
    <row r="64" spans="1:13" ht="23.25" customHeight="1" x14ac:dyDescent="0.3">
      <c r="A64" s="538">
        <v>55</v>
      </c>
      <c r="B64" s="535" t="s">
        <v>4048</v>
      </c>
      <c r="C64" s="536" t="s">
        <v>235</v>
      </c>
      <c r="D64" s="417">
        <v>700</v>
      </c>
      <c r="E64" s="396" t="s">
        <v>3474</v>
      </c>
      <c r="F64" s="396" t="s">
        <v>3529</v>
      </c>
      <c r="G64" s="396" t="s">
        <v>3587</v>
      </c>
      <c r="H64" s="396" t="s">
        <v>4994</v>
      </c>
      <c r="I64" s="396" t="s">
        <v>3446</v>
      </c>
      <c r="J64" s="419"/>
      <c r="K64" s="537"/>
      <c r="L64" s="537"/>
      <c r="M64" s="537"/>
    </row>
    <row r="65" spans="1:13" ht="23.25" customHeight="1" x14ac:dyDescent="0.3">
      <c r="A65" s="534">
        <v>56</v>
      </c>
      <c r="B65" s="535" t="s">
        <v>4048</v>
      </c>
      <c r="C65" s="536" t="s">
        <v>235</v>
      </c>
      <c r="D65" s="417">
        <v>500</v>
      </c>
      <c r="E65" s="396" t="s">
        <v>3475</v>
      </c>
      <c r="F65" s="396" t="s">
        <v>3530</v>
      </c>
      <c r="G65" s="396" t="s">
        <v>3588</v>
      </c>
      <c r="H65" s="396" t="s">
        <v>4995</v>
      </c>
      <c r="I65" s="396" t="s">
        <v>3446</v>
      </c>
      <c r="J65" s="419"/>
      <c r="K65" s="537"/>
      <c r="L65" s="537"/>
      <c r="M65" s="537"/>
    </row>
    <row r="66" spans="1:13" ht="23.25" customHeight="1" x14ac:dyDescent="0.3">
      <c r="A66" s="534">
        <v>57</v>
      </c>
      <c r="B66" s="535" t="s">
        <v>4048</v>
      </c>
      <c r="C66" s="536" t="s">
        <v>235</v>
      </c>
      <c r="D66" s="417">
        <v>800</v>
      </c>
      <c r="E66" s="396" t="s">
        <v>3476</v>
      </c>
      <c r="F66" s="396" t="s">
        <v>3531</v>
      </c>
      <c r="G66" s="396" t="s">
        <v>3589</v>
      </c>
      <c r="H66" s="396" t="s">
        <v>4996</v>
      </c>
      <c r="I66" s="396" t="s">
        <v>3446</v>
      </c>
      <c r="J66" s="419"/>
      <c r="K66" s="537"/>
      <c r="L66" s="537"/>
      <c r="M66" s="537"/>
    </row>
    <row r="67" spans="1:13" ht="23.25" customHeight="1" x14ac:dyDescent="0.3">
      <c r="A67" s="538">
        <v>58</v>
      </c>
      <c r="B67" s="535" t="s">
        <v>4048</v>
      </c>
      <c r="C67" s="536" t="s">
        <v>235</v>
      </c>
      <c r="D67" s="417">
        <v>600</v>
      </c>
      <c r="E67" s="396" t="s">
        <v>3477</v>
      </c>
      <c r="F67" s="396" t="s">
        <v>3532</v>
      </c>
      <c r="G67" s="396" t="s">
        <v>3590</v>
      </c>
      <c r="H67" s="396" t="s">
        <v>4997</v>
      </c>
      <c r="I67" s="396" t="s">
        <v>3446</v>
      </c>
      <c r="J67" s="419"/>
      <c r="K67" s="537"/>
      <c r="L67" s="537"/>
      <c r="M67" s="537"/>
    </row>
    <row r="68" spans="1:13" ht="23.25" customHeight="1" x14ac:dyDescent="0.3">
      <c r="A68" s="534">
        <v>59</v>
      </c>
      <c r="B68" s="535" t="s">
        <v>4048</v>
      </c>
      <c r="C68" s="536" t="s">
        <v>235</v>
      </c>
      <c r="D68" s="417">
        <v>900</v>
      </c>
      <c r="E68" s="396" t="s">
        <v>3478</v>
      </c>
      <c r="F68" s="396" t="s">
        <v>3533</v>
      </c>
      <c r="G68" s="396" t="s">
        <v>3591</v>
      </c>
      <c r="H68" s="396" t="s">
        <v>4998</v>
      </c>
      <c r="I68" s="396" t="s">
        <v>3446</v>
      </c>
      <c r="J68" s="419"/>
      <c r="K68" s="537"/>
      <c r="L68" s="537"/>
      <c r="M68" s="537"/>
    </row>
    <row r="69" spans="1:13" ht="23.25" customHeight="1" x14ac:dyDescent="0.3">
      <c r="A69" s="538">
        <v>60</v>
      </c>
      <c r="B69" s="535" t="s">
        <v>4048</v>
      </c>
      <c r="C69" s="536" t="s">
        <v>235</v>
      </c>
      <c r="D69" s="417">
        <v>900</v>
      </c>
      <c r="E69" s="396" t="s">
        <v>3479</v>
      </c>
      <c r="F69" s="396" t="s">
        <v>3534</v>
      </c>
      <c r="G69" s="396" t="s">
        <v>3592</v>
      </c>
      <c r="H69" s="396" t="s">
        <v>4999</v>
      </c>
      <c r="I69" s="396" t="s">
        <v>3446</v>
      </c>
      <c r="J69" s="419"/>
      <c r="K69" s="537"/>
      <c r="L69" s="537"/>
      <c r="M69" s="537"/>
    </row>
    <row r="70" spans="1:13" ht="23.25" customHeight="1" x14ac:dyDescent="0.3">
      <c r="A70" s="534">
        <v>61</v>
      </c>
      <c r="B70" s="535" t="s">
        <v>4048</v>
      </c>
      <c r="C70" s="536" t="s">
        <v>235</v>
      </c>
      <c r="D70" s="417">
        <v>800</v>
      </c>
      <c r="E70" s="396" t="s">
        <v>3480</v>
      </c>
      <c r="F70" s="396" t="s">
        <v>3535</v>
      </c>
      <c r="G70" s="396" t="s">
        <v>3593</v>
      </c>
      <c r="H70" s="396" t="s">
        <v>5000</v>
      </c>
      <c r="I70" s="396" t="s">
        <v>3446</v>
      </c>
      <c r="J70" s="419"/>
      <c r="K70" s="537"/>
      <c r="L70" s="537"/>
      <c r="M70" s="537"/>
    </row>
    <row r="71" spans="1:13" ht="23.25" customHeight="1" x14ac:dyDescent="0.3">
      <c r="A71" s="538">
        <v>62</v>
      </c>
      <c r="B71" s="535" t="s">
        <v>4048</v>
      </c>
      <c r="C71" s="536" t="s">
        <v>235</v>
      </c>
      <c r="D71" s="417">
        <v>800</v>
      </c>
      <c r="E71" s="396" t="s">
        <v>3481</v>
      </c>
      <c r="F71" s="396" t="s">
        <v>3536</v>
      </c>
      <c r="G71" s="396" t="s">
        <v>3594</v>
      </c>
      <c r="H71" s="396" t="s">
        <v>5001</v>
      </c>
      <c r="I71" s="396" t="s">
        <v>3446</v>
      </c>
      <c r="J71" s="419"/>
      <c r="K71" s="537"/>
      <c r="L71" s="537"/>
      <c r="M71" s="537"/>
    </row>
    <row r="72" spans="1:13" ht="23.25" customHeight="1" x14ac:dyDescent="0.3">
      <c r="A72" s="534">
        <v>63</v>
      </c>
      <c r="B72" s="535" t="s">
        <v>4048</v>
      </c>
      <c r="C72" s="536" t="s">
        <v>235</v>
      </c>
      <c r="D72" s="417">
        <v>1000</v>
      </c>
      <c r="E72" s="396" t="s">
        <v>3482</v>
      </c>
      <c r="F72" s="396" t="s">
        <v>3537</v>
      </c>
      <c r="G72" s="396" t="s">
        <v>3595</v>
      </c>
      <c r="H72" s="396" t="s">
        <v>5002</v>
      </c>
      <c r="I72" s="396" t="s">
        <v>3446</v>
      </c>
      <c r="J72" s="419"/>
      <c r="K72" s="537"/>
      <c r="L72" s="537"/>
      <c r="M72" s="537"/>
    </row>
    <row r="73" spans="1:13" ht="23.25" customHeight="1" x14ac:dyDescent="0.3">
      <c r="A73" s="534">
        <v>64</v>
      </c>
      <c r="B73" s="535" t="s">
        <v>4049</v>
      </c>
      <c r="C73" s="536" t="s">
        <v>235</v>
      </c>
      <c r="D73" s="417">
        <v>500</v>
      </c>
      <c r="E73" s="396" t="s">
        <v>3483</v>
      </c>
      <c r="F73" s="396" t="s">
        <v>3538</v>
      </c>
      <c r="G73" s="396" t="s">
        <v>3596</v>
      </c>
      <c r="H73" s="396" t="s">
        <v>4233</v>
      </c>
      <c r="I73" s="396" t="s">
        <v>3446</v>
      </c>
      <c r="J73" s="419"/>
      <c r="K73" s="537"/>
      <c r="L73" s="537"/>
      <c r="M73" s="537"/>
    </row>
    <row r="74" spans="1:13" ht="23.25" customHeight="1" x14ac:dyDescent="0.3">
      <c r="A74" s="538">
        <v>65</v>
      </c>
      <c r="B74" s="535" t="s">
        <v>4049</v>
      </c>
      <c r="C74" s="536" t="s">
        <v>235</v>
      </c>
      <c r="D74" s="417">
        <v>1000</v>
      </c>
      <c r="E74" s="396" t="s">
        <v>3484</v>
      </c>
      <c r="F74" s="396" t="s">
        <v>3509</v>
      </c>
      <c r="G74" s="396" t="s">
        <v>3597</v>
      </c>
      <c r="H74" s="396" t="s">
        <v>4234</v>
      </c>
      <c r="I74" s="396" t="s">
        <v>3446</v>
      </c>
      <c r="J74" s="419"/>
      <c r="K74" s="537"/>
      <c r="L74" s="537"/>
      <c r="M74" s="537"/>
    </row>
    <row r="75" spans="1:13" ht="23.25" customHeight="1" x14ac:dyDescent="0.3">
      <c r="A75" s="534">
        <v>66</v>
      </c>
      <c r="B75" s="535" t="s">
        <v>4049</v>
      </c>
      <c r="C75" s="536" t="s">
        <v>235</v>
      </c>
      <c r="D75" s="417">
        <v>1500</v>
      </c>
      <c r="E75" s="396" t="s">
        <v>3485</v>
      </c>
      <c r="F75" s="396" t="s">
        <v>3539</v>
      </c>
      <c r="G75" s="396" t="s">
        <v>3598</v>
      </c>
      <c r="H75" s="396" t="s">
        <v>4910</v>
      </c>
      <c r="I75" s="396" t="s">
        <v>3446</v>
      </c>
      <c r="J75" s="419"/>
      <c r="K75" s="537"/>
      <c r="L75" s="537"/>
      <c r="M75" s="537"/>
    </row>
    <row r="76" spans="1:13" ht="23.25" customHeight="1" x14ac:dyDescent="0.3">
      <c r="A76" s="538">
        <v>67</v>
      </c>
      <c r="B76" s="535" t="s">
        <v>4049</v>
      </c>
      <c r="C76" s="536" t="s">
        <v>235</v>
      </c>
      <c r="D76" s="417">
        <v>500</v>
      </c>
      <c r="E76" s="396" t="s">
        <v>3486</v>
      </c>
      <c r="F76" s="396" t="s">
        <v>3540</v>
      </c>
      <c r="G76" s="396" t="s">
        <v>3599</v>
      </c>
      <c r="H76" s="396" t="s">
        <v>4911</v>
      </c>
      <c r="I76" s="396" t="s">
        <v>3446</v>
      </c>
      <c r="J76" s="419"/>
      <c r="K76" s="537"/>
      <c r="L76" s="537"/>
      <c r="M76" s="537"/>
    </row>
    <row r="77" spans="1:13" ht="23.25" customHeight="1" x14ac:dyDescent="0.3">
      <c r="A77" s="534">
        <v>68</v>
      </c>
      <c r="B77" s="535" t="s">
        <v>4049</v>
      </c>
      <c r="C77" s="536" t="s">
        <v>235</v>
      </c>
      <c r="D77" s="417">
        <v>800</v>
      </c>
      <c r="E77" s="396" t="s">
        <v>3487</v>
      </c>
      <c r="F77" s="396" t="s">
        <v>3382</v>
      </c>
      <c r="G77" s="396" t="s">
        <v>3600</v>
      </c>
      <c r="H77" s="396" t="s">
        <v>4912</v>
      </c>
      <c r="I77" s="396" t="s">
        <v>3446</v>
      </c>
      <c r="J77" s="419"/>
      <c r="K77" s="537"/>
      <c r="L77" s="537"/>
      <c r="M77" s="537"/>
    </row>
    <row r="78" spans="1:13" ht="23.25" customHeight="1" x14ac:dyDescent="0.3">
      <c r="A78" s="538">
        <v>69</v>
      </c>
      <c r="B78" s="535" t="s">
        <v>4049</v>
      </c>
      <c r="C78" s="536" t="s">
        <v>235</v>
      </c>
      <c r="D78" s="417">
        <v>2000</v>
      </c>
      <c r="E78" s="396" t="s">
        <v>3488</v>
      </c>
      <c r="F78" s="396" t="s">
        <v>3541</v>
      </c>
      <c r="G78" s="396" t="s">
        <v>3601</v>
      </c>
      <c r="H78" s="396" t="s">
        <v>4913</v>
      </c>
      <c r="I78" s="396" t="s">
        <v>3446</v>
      </c>
      <c r="J78" s="419"/>
      <c r="K78" s="537"/>
      <c r="L78" s="537"/>
      <c r="M78" s="537"/>
    </row>
    <row r="79" spans="1:13" ht="23.25" customHeight="1" x14ac:dyDescent="0.3">
      <c r="A79" s="534">
        <v>70</v>
      </c>
      <c r="B79" s="535" t="s">
        <v>4049</v>
      </c>
      <c r="C79" s="536" t="s">
        <v>235</v>
      </c>
      <c r="D79" s="417">
        <v>800</v>
      </c>
      <c r="E79" s="396" t="s">
        <v>3489</v>
      </c>
      <c r="F79" s="396" t="s">
        <v>3542</v>
      </c>
      <c r="G79" s="396" t="s">
        <v>3602</v>
      </c>
      <c r="H79" s="396" t="s">
        <v>4914</v>
      </c>
      <c r="I79" s="396" t="s">
        <v>3446</v>
      </c>
      <c r="J79" s="419"/>
      <c r="K79" s="537"/>
      <c r="L79" s="537"/>
      <c r="M79" s="537"/>
    </row>
    <row r="80" spans="1:13" ht="23.25" customHeight="1" x14ac:dyDescent="0.3">
      <c r="A80" s="534">
        <v>71</v>
      </c>
      <c r="B80" s="535" t="s">
        <v>4049</v>
      </c>
      <c r="C80" s="536" t="s">
        <v>235</v>
      </c>
      <c r="D80" s="417">
        <v>600</v>
      </c>
      <c r="E80" s="396" t="s">
        <v>3490</v>
      </c>
      <c r="F80" s="396" t="s">
        <v>3534</v>
      </c>
      <c r="G80" s="396" t="s">
        <v>3603</v>
      </c>
      <c r="H80" s="396" t="s">
        <v>5012</v>
      </c>
      <c r="I80" s="396" t="s">
        <v>3446</v>
      </c>
      <c r="J80" s="419"/>
      <c r="K80" s="537"/>
      <c r="L80" s="537"/>
      <c r="M80" s="537"/>
    </row>
    <row r="81" spans="1:13" ht="23.25" customHeight="1" x14ac:dyDescent="0.3">
      <c r="A81" s="538">
        <v>72</v>
      </c>
      <c r="B81" s="535" t="s">
        <v>4049</v>
      </c>
      <c r="C81" s="536" t="s">
        <v>235</v>
      </c>
      <c r="D81" s="539">
        <v>820</v>
      </c>
      <c r="E81" s="540" t="s">
        <v>4052</v>
      </c>
      <c r="F81" s="540" t="s">
        <v>3543</v>
      </c>
      <c r="G81" s="540" t="s">
        <v>4053</v>
      </c>
      <c r="H81" s="396" t="s">
        <v>5013</v>
      </c>
      <c r="I81" s="540" t="s">
        <v>3446</v>
      </c>
      <c r="J81" s="419"/>
      <c r="K81" s="537"/>
      <c r="L81" s="537"/>
      <c r="M81" s="537"/>
    </row>
    <row r="82" spans="1:13" ht="23.25" customHeight="1" x14ac:dyDescent="0.3">
      <c r="A82" s="534">
        <v>73</v>
      </c>
      <c r="B82" s="535" t="s">
        <v>4049</v>
      </c>
      <c r="C82" s="536" t="s">
        <v>235</v>
      </c>
      <c r="D82" s="539">
        <v>498.1</v>
      </c>
      <c r="E82" s="540" t="s">
        <v>4055</v>
      </c>
      <c r="F82" s="540" t="s">
        <v>4054</v>
      </c>
      <c r="G82" s="540" t="s">
        <v>4056</v>
      </c>
      <c r="H82" s="396" t="s">
        <v>4915</v>
      </c>
      <c r="I82" s="540" t="s">
        <v>3446</v>
      </c>
      <c r="J82" s="419"/>
      <c r="K82" s="537"/>
      <c r="L82" s="537"/>
      <c r="M82" s="537"/>
    </row>
    <row r="83" spans="1:13" ht="23.25" customHeight="1" x14ac:dyDescent="0.3">
      <c r="A83" s="538">
        <v>74</v>
      </c>
      <c r="B83" s="535" t="s">
        <v>4049</v>
      </c>
      <c r="C83" s="536" t="s">
        <v>235</v>
      </c>
      <c r="D83" s="539">
        <v>300</v>
      </c>
      <c r="E83" s="540" t="s">
        <v>4057</v>
      </c>
      <c r="F83" s="540" t="s">
        <v>3544</v>
      </c>
      <c r="G83" s="540" t="s">
        <v>4058</v>
      </c>
      <c r="H83" s="396" t="s">
        <v>4916</v>
      </c>
      <c r="I83" s="540" t="s">
        <v>3446</v>
      </c>
      <c r="J83" s="419"/>
      <c r="K83" s="537"/>
      <c r="L83" s="537"/>
      <c r="M83" s="537"/>
    </row>
    <row r="84" spans="1:13" ht="23.25" customHeight="1" x14ac:dyDescent="0.3">
      <c r="A84" s="534">
        <v>75</v>
      </c>
      <c r="B84" s="535" t="s">
        <v>4049</v>
      </c>
      <c r="C84" s="536" t="s">
        <v>235</v>
      </c>
      <c r="D84" s="539">
        <v>2000</v>
      </c>
      <c r="E84" s="540" t="s">
        <v>3485</v>
      </c>
      <c r="F84" s="540" t="s">
        <v>3539</v>
      </c>
      <c r="G84" s="540" t="s">
        <v>4059</v>
      </c>
      <c r="H84" s="396" t="s">
        <v>4917</v>
      </c>
      <c r="I84" s="540" t="s">
        <v>3446</v>
      </c>
      <c r="J84" s="419"/>
      <c r="K84" s="537"/>
      <c r="L84" s="537"/>
      <c r="M84" s="537"/>
    </row>
    <row r="85" spans="1:13" ht="23.25" customHeight="1" x14ac:dyDescent="0.3">
      <c r="A85" s="538">
        <v>76</v>
      </c>
      <c r="B85" s="535" t="s">
        <v>4049</v>
      </c>
      <c r="C85" s="536" t="s">
        <v>235</v>
      </c>
      <c r="D85" s="539">
        <v>998</v>
      </c>
      <c r="E85" s="540" t="s">
        <v>4060</v>
      </c>
      <c r="F85" s="540" t="s">
        <v>3537</v>
      </c>
      <c r="G85" s="540" t="s">
        <v>4061</v>
      </c>
      <c r="H85" s="396" t="s">
        <v>4918</v>
      </c>
      <c r="I85" s="540" t="s">
        <v>3446</v>
      </c>
      <c r="J85" s="419"/>
      <c r="K85" s="537"/>
      <c r="L85" s="537"/>
      <c r="M85" s="537"/>
    </row>
    <row r="86" spans="1:13" ht="23.25" customHeight="1" x14ac:dyDescent="0.3">
      <c r="A86" s="534">
        <v>77</v>
      </c>
      <c r="B86" s="535" t="s">
        <v>4049</v>
      </c>
      <c r="C86" s="536" t="s">
        <v>235</v>
      </c>
      <c r="D86" s="539">
        <v>400</v>
      </c>
      <c r="E86" s="540" t="s">
        <v>3491</v>
      </c>
      <c r="F86" s="540" t="s">
        <v>3382</v>
      </c>
      <c r="G86" s="540" t="s">
        <v>4062</v>
      </c>
      <c r="H86" s="396" t="s">
        <v>4919</v>
      </c>
      <c r="I86" s="540" t="s">
        <v>3446</v>
      </c>
      <c r="J86" s="419"/>
      <c r="K86" s="537"/>
      <c r="L86" s="537"/>
      <c r="M86" s="537"/>
    </row>
    <row r="87" spans="1:13" ht="23.25" customHeight="1" x14ac:dyDescent="0.3">
      <c r="A87" s="534">
        <v>78</v>
      </c>
      <c r="B87" s="535" t="s">
        <v>4049</v>
      </c>
      <c r="C87" s="536" t="s">
        <v>235</v>
      </c>
      <c r="D87" s="539">
        <v>700</v>
      </c>
      <c r="E87" s="540" t="s">
        <v>4063</v>
      </c>
      <c r="F87" s="540" t="s">
        <v>3545</v>
      </c>
      <c r="G87" s="540" t="s">
        <v>4064</v>
      </c>
      <c r="H87" s="396" t="s">
        <v>4920</v>
      </c>
      <c r="I87" s="540" t="s">
        <v>3446</v>
      </c>
      <c r="J87" s="419"/>
      <c r="K87" s="537"/>
      <c r="L87" s="537"/>
      <c r="M87" s="537"/>
    </row>
    <row r="88" spans="1:13" ht="23.25" customHeight="1" x14ac:dyDescent="0.3">
      <c r="A88" s="538">
        <v>79</v>
      </c>
      <c r="B88" s="535" t="s">
        <v>4049</v>
      </c>
      <c r="C88" s="536" t="s">
        <v>235</v>
      </c>
      <c r="D88" s="539">
        <v>600</v>
      </c>
      <c r="E88" s="540" t="s">
        <v>3492</v>
      </c>
      <c r="F88" s="540" t="s">
        <v>3382</v>
      </c>
      <c r="G88" s="540" t="s">
        <v>3604</v>
      </c>
      <c r="H88" s="396" t="s">
        <v>4006</v>
      </c>
      <c r="I88" s="540" t="s">
        <v>3446</v>
      </c>
      <c r="J88" s="419"/>
      <c r="K88" s="537"/>
      <c r="L88" s="537"/>
      <c r="M88" s="537"/>
    </row>
    <row r="89" spans="1:13" ht="23.25" customHeight="1" x14ac:dyDescent="0.3">
      <c r="A89" s="534">
        <v>80</v>
      </c>
      <c r="B89" s="535" t="s">
        <v>4049</v>
      </c>
      <c r="C89" s="536" t="s">
        <v>235</v>
      </c>
      <c r="D89" s="539">
        <v>300</v>
      </c>
      <c r="E89" s="540" t="s">
        <v>4065</v>
      </c>
      <c r="F89" s="540" t="s">
        <v>3382</v>
      </c>
      <c r="G89" s="540" t="s">
        <v>4066</v>
      </c>
      <c r="H89" s="396" t="s">
        <v>4921</v>
      </c>
      <c r="I89" s="540" t="s">
        <v>3446</v>
      </c>
      <c r="J89" s="419"/>
      <c r="K89" s="537"/>
      <c r="L89" s="537"/>
      <c r="M89" s="537"/>
    </row>
    <row r="90" spans="1:13" ht="23.25" customHeight="1" x14ac:dyDescent="0.3">
      <c r="A90" s="538">
        <v>81</v>
      </c>
      <c r="B90" s="535" t="s">
        <v>4049</v>
      </c>
      <c r="C90" s="536" t="s">
        <v>235</v>
      </c>
      <c r="D90" s="539">
        <v>498</v>
      </c>
      <c r="E90" s="540" t="s">
        <v>4067</v>
      </c>
      <c r="F90" s="540" t="s">
        <v>3546</v>
      </c>
      <c r="G90" s="540" t="s">
        <v>4068</v>
      </c>
      <c r="H90" s="396" t="s">
        <v>4922</v>
      </c>
      <c r="I90" s="540" t="s">
        <v>3446</v>
      </c>
      <c r="J90" s="419"/>
      <c r="K90" s="537"/>
      <c r="L90" s="537"/>
      <c r="M90" s="537"/>
    </row>
    <row r="91" spans="1:13" ht="23.25" customHeight="1" x14ac:dyDescent="0.3">
      <c r="A91" s="534">
        <v>82</v>
      </c>
      <c r="B91" s="535" t="s">
        <v>4049</v>
      </c>
      <c r="C91" s="536" t="s">
        <v>235</v>
      </c>
      <c r="D91" s="539">
        <v>500</v>
      </c>
      <c r="E91" s="540" t="s">
        <v>4069</v>
      </c>
      <c r="F91" s="540" t="s">
        <v>3547</v>
      </c>
      <c r="G91" s="540" t="s">
        <v>4070</v>
      </c>
      <c r="H91" s="396" t="s">
        <v>4923</v>
      </c>
      <c r="I91" s="540" t="s">
        <v>3446</v>
      </c>
      <c r="J91" s="419"/>
      <c r="K91" s="537"/>
      <c r="L91" s="537"/>
      <c r="M91" s="537"/>
    </row>
    <row r="92" spans="1:13" ht="23.25" customHeight="1" x14ac:dyDescent="0.3">
      <c r="A92" s="538">
        <v>83</v>
      </c>
      <c r="B92" s="535" t="s">
        <v>4049</v>
      </c>
      <c r="C92" s="536" t="s">
        <v>235</v>
      </c>
      <c r="D92" s="539">
        <v>800</v>
      </c>
      <c r="E92" s="540" t="s">
        <v>4072</v>
      </c>
      <c r="F92" s="540" t="s">
        <v>4071</v>
      </c>
      <c r="G92" s="540" t="s">
        <v>4073</v>
      </c>
      <c r="H92" s="396" t="s">
        <v>4924</v>
      </c>
      <c r="I92" s="540" t="s">
        <v>3446</v>
      </c>
      <c r="J92" s="419"/>
      <c r="K92" s="537"/>
      <c r="L92" s="537"/>
      <c r="M92" s="537"/>
    </row>
    <row r="93" spans="1:13" ht="23.25" customHeight="1" x14ac:dyDescent="0.3">
      <c r="A93" s="534">
        <v>84</v>
      </c>
      <c r="B93" s="535" t="s">
        <v>4049</v>
      </c>
      <c r="C93" s="536" t="s">
        <v>235</v>
      </c>
      <c r="D93" s="539">
        <v>1398</v>
      </c>
      <c r="E93" s="540" t="s">
        <v>4075</v>
      </c>
      <c r="F93" s="540" t="s">
        <v>4074</v>
      </c>
      <c r="G93" s="540" t="s">
        <v>4076</v>
      </c>
      <c r="H93" s="396" t="s">
        <v>4925</v>
      </c>
      <c r="I93" s="540" t="s">
        <v>3446</v>
      </c>
      <c r="J93" s="419"/>
      <c r="K93" s="537"/>
      <c r="L93" s="537"/>
      <c r="M93" s="537"/>
    </row>
    <row r="94" spans="1:13" ht="23.25" customHeight="1" x14ac:dyDescent="0.3">
      <c r="A94" s="534">
        <v>85</v>
      </c>
      <c r="B94" s="535" t="s">
        <v>4049</v>
      </c>
      <c r="C94" s="536" t="s">
        <v>235</v>
      </c>
      <c r="D94" s="539">
        <v>710</v>
      </c>
      <c r="E94" s="540" t="s">
        <v>4077</v>
      </c>
      <c r="F94" s="540" t="s">
        <v>3531</v>
      </c>
      <c r="G94" s="540" t="s">
        <v>4078</v>
      </c>
      <c r="H94" s="396" t="s">
        <v>4926</v>
      </c>
      <c r="I94" s="540" t="s">
        <v>3446</v>
      </c>
      <c r="J94" s="419"/>
      <c r="K94" s="537"/>
      <c r="L94" s="537"/>
      <c r="M94" s="537"/>
    </row>
    <row r="95" spans="1:13" ht="23.25" customHeight="1" x14ac:dyDescent="0.3">
      <c r="A95" s="538">
        <v>86</v>
      </c>
      <c r="B95" s="535" t="s">
        <v>4049</v>
      </c>
      <c r="C95" s="536" t="s">
        <v>235</v>
      </c>
      <c r="D95" s="539">
        <v>300</v>
      </c>
      <c r="E95" s="540" t="s">
        <v>4080</v>
      </c>
      <c r="F95" s="540" t="s">
        <v>4079</v>
      </c>
      <c r="G95" s="540" t="s">
        <v>4081</v>
      </c>
      <c r="H95" s="396" t="s">
        <v>4927</v>
      </c>
      <c r="I95" s="540" t="s">
        <v>3446</v>
      </c>
      <c r="J95" s="419"/>
      <c r="K95" s="537"/>
      <c r="L95" s="537"/>
      <c r="M95" s="537"/>
    </row>
    <row r="96" spans="1:13" ht="23.25" customHeight="1" x14ac:dyDescent="0.3">
      <c r="A96" s="534">
        <v>87</v>
      </c>
      <c r="B96" s="535" t="s">
        <v>4049</v>
      </c>
      <c r="C96" s="536" t="s">
        <v>235</v>
      </c>
      <c r="D96" s="539">
        <v>400</v>
      </c>
      <c r="E96" s="540" t="s">
        <v>3491</v>
      </c>
      <c r="F96" s="540" t="s">
        <v>3510</v>
      </c>
      <c r="G96" s="540" t="s">
        <v>4082</v>
      </c>
      <c r="H96" s="396" t="s">
        <v>4928</v>
      </c>
      <c r="I96" s="540" t="s">
        <v>3446</v>
      </c>
      <c r="J96" s="419"/>
      <c r="K96" s="537"/>
      <c r="L96" s="537"/>
      <c r="M96" s="537"/>
    </row>
    <row r="97" spans="1:13" ht="23.25" customHeight="1" x14ac:dyDescent="0.3">
      <c r="A97" s="538">
        <v>88</v>
      </c>
      <c r="B97" s="535" t="s">
        <v>4049</v>
      </c>
      <c r="C97" s="536" t="s">
        <v>235</v>
      </c>
      <c r="D97" s="539">
        <v>490</v>
      </c>
      <c r="E97" s="540" t="s">
        <v>3452</v>
      </c>
      <c r="F97" s="540" t="s">
        <v>3382</v>
      </c>
      <c r="G97" s="540" t="s">
        <v>4083</v>
      </c>
      <c r="H97" s="396" t="s">
        <v>4929</v>
      </c>
      <c r="I97" s="540" t="s">
        <v>3446</v>
      </c>
      <c r="J97" s="419"/>
      <c r="K97" s="537"/>
      <c r="L97" s="537"/>
      <c r="M97" s="537"/>
    </row>
    <row r="98" spans="1:13" ht="23.25" customHeight="1" x14ac:dyDescent="0.3">
      <c r="A98" s="534">
        <v>89</v>
      </c>
      <c r="B98" s="535" t="s">
        <v>4049</v>
      </c>
      <c r="C98" s="536" t="s">
        <v>235</v>
      </c>
      <c r="D98" s="539">
        <v>1970</v>
      </c>
      <c r="E98" s="540" t="s">
        <v>4084</v>
      </c>
      <c r="F98" s="540" t="s">
        <v>3548</v>
      </c>
      <c r="G98" s="540" t="s">
        <v>4085</v>
      </c>
      <c r="H98" s="396" t="s">
        <v>4930</v>
      </c>
      <c r="I98" s="540" t="s">
        <v>3446</v>
      </c>
      <c r="J98" s="419"/>
      <c r="K98" s="537"/>
      <c r="L98" s="537"/>
      <c r="M98" s="537"/>
    </row>
    <row r="99" spans="1:13" ht="23.25" customHeight="1" x14ac:dyDescent="0.3">
      <c r="A99" s="538">
        <v>90</v>
      </c>
      <c r="B99" s="535" t="s">
        <v>4049</v>
      </c>
      <c r="C99" s="536" t="s">
        <v>235</v>
      </c>
      <c r="D99" s="539">
        <v>2000</v>
      </c>
      <c r="E99" s="540" t="s">
        <v>4084</v>
      </c>
      <c r="F99" s="540" t="s">
        <v>4086</v>
      </c>
      <c r="G99" s="540" t="s">
        <v>4087</v>
      </c>
      <c r="H99" s="396" t="s">
        <v>4931</v>
      </c>
      <c r="I99" s="540" t="s">
        <v>3446</v>
      </c>
      <c r="J99" s="419"/>
      <c r="K99" s="537"/>
      <c r="L99" s="537"/>
      <c r="M99" s="537"/>
    </row>
    <row r="100" spans="1:13" ht="23.25" customHeight="1" x14ac:dyDescent="0.3">
      <c r="A100" s="534">
        <v>91</v>
      </c>
      <c r="B100" s="535" t="s">
        <v>4049</v>
      </c>
      <c r="C100" s="536" t="s">
        <v>235</v>
      </c>
      <c r="D100" s="539">
        <v>2000</v>
      </c>
      <c r="E100" s="540" t="s">
        <v>3493</v>
      </c>
      <c r="F100" s="540" t="s">
        <v>4088</v>
      </c>
      <c r="G100" s="540" t="s">
        <v>4089</v>
      </c>
      <c r="H100" s="396" t="s">
        <v>4932</v>
      </c>
      <c r="I100" s="540" t="s">
        <v>3446</v>
      </c>
      <c r="J100" s="419"/>
      <c r="K100" s="537"/>
      <c r="L100" s="537"/>
      <c r="M100" s="537"/>
    </row>
    <row r="101" spans="1:13" ht="23.25" customHeight="1" x14ac:dyDescent="0.3">
      <c r="A101" s="534">
        <v>92</v>
      </c>
      <c r="B101" s="535" t="s">
        <v>4049</v>
      </c>
      <c r="C101" s="536" t="s">
        <v>235</v>
      </c>
      <c r="D101" s="539">
        <v>800</v>
      </c>
      <c r="E101" s="540" t="s">
        <v>4090</v>
      </c>
      <c r="F101" s="540" t="s">
        <v>3510</v>
      </c>
      <c r="G101" s="540" t="s">
        <v>4091</v>
      </c>
      <c r="H101" s="396" t="s">
        <v>4933</v>
      </c>
      <c r="I101" s="540" t="s">
        <v>3446</v>
      </c>
      <c r="J101" s="419"/>
      <c r="K101" s="537"/>
      <c r="L101" s="537"/>
      <c r="M101" s="537"/>
    </row>
    <row r="102" spans="1:13" ht="23.25" customHeight="1" x14ac:dyDescent="0.3">
      <c r="A102" s="538">
        <v>93</v>
      </c>
      <c r="B102" s="535" t="s">
        <v>4049</v>
      </c>
      <c r="C102" s="536" t="s">
        <v>235</v>
      </c>
      <c r="D102" s="539">
        <v>800</v>
      </c>
      <c r="E102" s="540" t="s">
        <v>4092</v>
      </c>
      <c r="F102" s="540" t="s">
        <v>3539</v>
      </c>
      <c r="G102" s="540" t="s">
        <v>4093</v>
      </c>
      <c r="H102" s="396" t="s">
        <v>4934</v>
      </c>
      <c r="I102" s="540" t="s">
        <v>3446</v>
      </c>
      <c r="J102" s="419"/>
      <c r="K102" s="537"/>
      <c r="L102" s="537"/>
      <c r="M102" s="537"/>
    </row>
    <row r="103" spans="1:13" ht="23.25" customHeight="1" x14ac:dyDescent="0.3">
      <c r="A103" s="534">
        <v>94</v>
      </c>
      <c r="B103" s="535" t="s">
        <v>4049</v>
      </c>
      <c r="C103" s="536" t="s">
        <v>235</v>
      </c>
      <c r="D103" s="539">
        <v>900</v>
      </c>
      <c r="E103" s="540" t="s">
        <v>4094</v>
      </c>
      <c r="F103" s="540" t="s">
        <v>3518</v>
      </c>
      <c r="G103" s="540" t="s">
        <v>4095</v>
      </c>
      <c r="H103" s="396" t="s">
        <v>4935</v>
      </c>
      <c r="I103" s="540" t="s">
        <v>3446</v>
      </c>
      <c r="J103" s="419"/>
      <c r="K103" s="537"/>
      <c r="L103" s="537"/>
      <c r="M103" s="537"/>
    </row>
    <row r="104" spans="1:13" ht="23.25" customHeight="1" x14ac:dyDescent="0.3">
      <c r="A104" s="538">
        <v>95</v>
      </c>
      <c r="B104" s="535" t="s">
        <v>4049</v>
      </c>
      <c r="C104" s="536" t="s">
        <v>235</v>
      </c>
      <c r="D104" s="539">
        <v>600</v>
      </c>
      <c r="E104" s="540" t="s">
        <v>3494</v>
      </c>
      <c r="F104" s="540" t="s">
        <v>3510</v>
      </c>
      <c r="G104" s="540" t="s">
        <v>3605</v>
      </c>
      <c r="H104" s="396" t="s">
        <v>4002</v>
      </c>
      <c r="I104" s="540" t="s">
        <v>3446</v>
      </c>
      <c r="J104" s="419"/>
      <c r="K104" s="537"/>
      <c r="L104" s="537"/>
      <c r="M104" s="537"/>
    </row>
    <row r="105" spans="1:13" ht="23.25" customHeight="1" x14ac:dyDescent="0.3">
      <c r="A105" s="534">
        <v>96</v>
      </c>
      <c r="B105" s="535" t="s">
        <v>4049</v>
      </c>
      <c r="C105" s="536" t="s">
        <v>235</v>
      </c>
      <c r="D105" s="539">
        <v>290</v>
      </c>
      <c r="E105" s="540" t="s">
        <v>4096</v>
      </c>
      <c r="F105" s="540" t="s">
        <v>3549</v>
      </c>
      <c r="G105" s="540" t="s">
        <v>4097</v>
      </c>
      <c r="H105" s="396" t="s">
        <v>4936</v>
      </c>
      <c r="I105" s="540" t="s">
        <v>3446</v>
      </c>
      <c r="J105" s="419"/>
      <c r="K105" s="537"/>
      <c r="L105" s="537"/>
      <c r="M105" s="537"/>
    </row>
    <row r="106" spans="1:13" ht="23.25" customHeight="1" x14ac:dyDescent="0.3">
      <c r="A106" s="538">
        <v>97</v>
      </c>
      <c r="B106" s="535" t="s">
        <v>4049</v>
      </c>
      <c r="C106" s="536" t="s">
        <v>235</v>
      </c>
      <c r="D106" s="539">
        <v>300</v>
      </c>
      <c r="E106" s="540" t="s">
        <v>3492</v>
      </c>
      <c r="F106" s="540" t="s">
        <v>3550</v>
      </c>
      <c r="G106" s="540" t="s">
        <v>4098</v>
      </c>
      <c r="H106" s="396" t="s">
        <v>4937</v>
      </c>
      <c r="I106" s="540" t="s">
        <v>3446</v>
      </c>
      <c r="J106" s="419"/>
      <c r="K106" s="537"/>
      <c r="L106" s="537"/>
      <c r="M106" s="537"/>
    </row>
    <row r="107" spans="1:13" ht="23.25" customHeight="1" x14ac:dyDescent="0.3">
      <c r="A107" s="534">
        <v>98</v>
      </c>
      <c r="B107" s="535" t="s">
        <v>4049</v>
      </c>
      <c r="C107" s="536" t="s">
        <v>235</v>
      </c>
      <c r="D107" s="539">
        <v>598</v>
      </c>
      <c r="E107" s="540" t="s">
        <v>3495</v>
      </c>
      <c r="F107" s="540" t="s">
        <v>3528</v>
      </c>
      <c r="G107" s="540" t="s">
        <v>3606</v>
      </c>
      <c r="H107" s="396" t="s">
        <v>3709</v>
      </c>
      <c r="I107" s="540" t="s">
        <v>3446</v>
      </c>
      <c r="J107" s="419"/>
      <c r="K107" s="537"/>
      <c r="L107" s="537"/>
      <c r="M107" s="537"/>
    </row>
    <row r="108" spans="1:13" ht="23.25" customHeight="1" x14ac:dyDescent="0.3">
      <c r="A108" s="534">
        <v>99</v>
      </c>
      <c r="B108" s="535" t="s">
        <v>4049</v>
      </c>
      <c r="C108" s="536" t="s">
        <v>235</v>
      </c>
      <c r="D108" s="539">
        <v>880</v>
      </c>
      <c r="E108" s="540" t="s">
        <v>3496</v>
      </c>
      <c r="F108" s="540" t="s">
        <v>3551</v>
      </c>
      <c r="G108" s="540" t="s">
        <v>3607</v>
      </c>
      <c r="H108" s="396" t="s">
        <v>4938</v>
      </c>
      <c r="I108" s="540" t="s">
        <v>3446</v>
      </c>
      <c r="J108" s="419"/>
      <c r="K108" s="537"/>
      <c r="L108" s="537"/>
      <c r="M108" s="537"/>
    </row>
    <row r="109" spans="1:13" ht="23.25" customHeight="1" x14ac:dyDescent="0.3">
      <c r="A109" s="538">
        <v>100</v>
      </c>
      <c r="B109" s="535" t="s">
        <v>4049</v>
      </c>
      <c r="C109" s="536" t="s">
        <v>235</v>
      </c>
      <c r="D109" s="539">
        <v>850</v>
      </c>
      <c r="E109" s="540" t="s">
        <v>4099</v>
      </c>
      <c r="F109" s="540" t="s">
        <v>3546</v>
      </c>
      <c r="G109" s="540" t="s">
        <v>4100</v>
      </c>
      <c r="H109" s="396" t="s">
        <v>4939</v>
      </c>
      <c r="I109" s="540" t="s">
        <v>3446</v>
      </c>
      <c r="J109" s="419"/>
      <c r="K109" s="537"/>
      <c r="L109" s="537"/>
      <c r="M109" s="537"/>
    </row>
    <row r="110" spans="1:13" ht="23.25" customHeight="1" x14ac:dyDescent="0.3">
      <c r="A110" s="534">
        <v>101</v>
      </c>
      <c r="B110" s="535" t="s">
        <v>4049</v>
      </c>
      <c r="C110" s="536" t="s">
        <v>235</v>
      </c>
      <c r="D110" s="539">
        <v>850</v>
      </c>
      <c r="E110" s="540" t="s">
        <v>4101</v>
      </c>
      <c r="F110" s="540" t="s">
        <v>3165</v>
      </c>
      <c r="G110" s="540" t="s">
        <v>4102</v>
      </c>
      <c r="H110" s="396" t="s">
        <v>4940</v>
      </c>
      <c r="I110" s="540" t="s">
        <v>3446</v>
      </c>
      <c r="J110" s="419"/>
      <c r="K110" s="537"/>
      <c r="L110" s="537"/>
      <c r="M110" s="537"/>
    </row>
    <row r="111" spans="1:13" ht="23.25" customHeight="1" x14ac:dyDescent="0.3">
      <c r="A111" s="538">
        <v>102</v>
      </c>
      <c r="B111" s="535" t="s">
        <v>4049</v>
      </c>
      <c r="C111" s="536" t="s">
        <v>235</v>
      </c>
      <c r="D111" s="541">
        <v>600</v>
      </c>
      <c r="E111" s="542" t="s">
        <v>3497</v>
      </c>
      <c r="F111" s="542" t="s">
        <v>3552</v>
      </c>
      <c r="G111" s="542" t="s">
        <v>4103</v>
      </c>
      <c r="H111" s="396" t="s">
        <v>4941</v>
      </c>
      <c r="I111" s="542" t="s">
        <v>3446</v>
      </c>
      <c r="J111" s="419"/>
      <c r="K111" s="537"/>
      <c r="L111" s="537"/>
      <c r="M111" s="537"/>
    </row>
    <row r="112" spans="1:13" ht="23.25" customHeight="1" x14ac:dyDescent="0.3">
      <c r="A112" s="534">
        <v>103</v>
      </c>
      <c r="B112" s="535" t="s">
        <v>4049</v>
      </c>
      <c r="C112" s="536" t="s">
        <v>235</v>
      </c>
      <c r="D112" s="541">
        <v>250</v>
      </c>
      <c r="E112" s="542" t="s">
        <v>3498</v>
      </c>
      <c r="F112" s="542" t="s">
        <v>4104</v>
      </c>
      <c r="G112" s="542" t="s">
        <v>4105</v>
      </c>
      <c r="H112" s="396" t="s">
        <v>4942</v>
      </c>
      <c r="I112" s="542" t="s">
        <v>3446</v>
      </c>
      <c r="J112" s="419"/>
      <c r="K112" s="537"/>
      <c r="L112" s="537"/>
      <c r="M112" s="537"/>
    </row>
    <row r="113" spans="1:13" ht="23.25" customHeight="1" x14ac:dyDescent="0.3">
      <c r="A113" s="538">
        <v>104</v>
      </c>
      <c r="B113" s="535" t="s">
        <v>4049</v>
      </c>
      <c r="C113" s="536" t="s">
        <v>235</v>
      </c>
      <c r="D113" s="541">
        <v>1000</v>
      </c>
      <c r="E113" s="542" t="s">
        <v>4106</v>
      </c>
      <c r="F113" s="542" t="s">
        <v>3553</v>
      </c>
      <c r="G113" s="542" t="s">
        <v>4107</v>
      </c>
      <c r="H113" s="396" t="s">
        <v>4943</v>
      </c>
      <c r="I113" s="542" t="s">
        <v>3446</v>
      </c>
      <c r="J113" s="419"/>
      <c r="K113" s="537"/>
      <c r="L113" s="537"/>
      <c r="M113" s="537"/>
    </row>
    <row r="114" spans="1:13" ht="23.25" customHeight="1" x14ac:dyDescent="0.3">
      <c r="A114" s="534">
        <v>105</v>
      </c>
      <c r="B114" s="535" t="s">
        <v>4049</v>
      </c>
      <c r="C114" s="536" t="s">
        <v>235</v>
      </c>
      <c r="D114" s="541">
        <v>333.1</v>
      </c>
      <c r="E114" s="542" t="s">
        <v>3499</v>
      </c>
      <c r="F114" s="542" t="s">
        <v>3524</v>
      </c>
      <c r="G114" s="542" t="s">
        <v>4108</v>
      </c>
      <c r="H114" s="396" t="s">
        <v>4944</v>
      </c>
      <c r="I114" s="542" t="s">
        <v>3446</v>
      </c>
      <c r="J114" s="419"/>
      <c r="K114" s="537"/>
      <c r="L114" s="537"/>
      <c r="M114" s="537"/>
    </row>
    <row r="115" spans="1:13" ht="23.25" customHeight="1" x14ac:dyDescent="0.3">
      <c r="A115" s="534">
        <v>106</v>
      </c>
      <c r="B115" s="535" t="s">
        <v>4049</v>
      </c>
      <c r="C115" s="536" t="s">
        <v>235</v>
      </c>
      <c r="D115" s="541">
        <v>998</v>
      </c>
      <c r="E115" s="542" t="s">
        <v>4109</v>
      </c>
      <c r="F115" s="542" t="s">
        <v>3539</v>
      </c>
      <c r="G115" s="542" t="s">
        <v>4110</v>
      </c>
      <c r="H115" s="396" t="s">
        <v>4945</v>
      </c>
      <c r="I115" s="542" t="s">
        <v>3446</v>
      </c>
      <c r="J115" s="419"/>
      <c r="K115" s="537"/>
      <c r="L115" s="537"/>
      <c r="M115" s="537"/>
    </row>
    <row r="116" spans="1:13" ht="23.25" customHeight="1" x14ac:dyDescent="0.3">
      <c r="A116" s="538">
        <v>107</v>
      </c>
      <c r="B116" s="535" t="s">
        <v>4049</v>
      </c>
      <c r="C116" s="536" t="s">
        <v>235</v>
      </c>
      <c r="D116" s="541">
        <v>200</v>
      </c>
      <c r="E116" s="542" t="s">
        <v>4111</v>
      </c>
      <c r="F116" s="542" t="s">
        <v>3554</v>
      </c>
      <c r="G116" s="542" t="s">
        <v>4112</v>
      </c>
      <c r="H116" s="396" t="s">
        <v>4946</v>
      </c>
      <c r="I116" s="542" t="s">
        <v>3446</v>
      </c>
      <c r="J116" s="419"/>
      <c r="K116" s="537"/>
      <c r="L116" s="537"/>
      <c r="M116" s="537"/>
    </row>
    <row r="117" spans="1:13" ht="23.25" customHeight="1" x14ac:dyDescent="0.3">
      <c r="A117" s="534">
        <v>108</v>
      </c>
      <c r="B117" s="535" t="s">
        <v>4049</v>
      </c>
      <c r="C117" s="536" t="s">
        <v>235</v>
      </c>
      <c r="D117" s="541">
        <v>400</v>
      </c>
      <c r="E117" s="542" t="s">
        <v>4114</v>
      </c>
      <c r="F117" s="542" t="s">
        <v>4113</v>
      </c>
      <c r="G117" s="542" t="s">
        <v>4115</v>
      </c>
      <c r="H117" s="396" t="s">
        <v>4947</v>
      </c>
      <c r="I117" s="542" t="s">
        <v>3446</v>
      </c>
      <c r="J117" s="419"/>
      <c r="K117" s="537"/>
      <c r="L117" s="537"/>
      <c r="M117" s="537"/>
    </row>
    <row r="118" spans="1:13" ht="23.25" customHeight="1" x14ac:dyDescent="0.3">
      <c r="A118" s="538">
        <v>109</v>
      </c>
      <c r="B118" s="535" t="s">
        <v>4049</v>
      </c>
      <c r="C118" s="536" t="s">
        <v>235</v>
      </c>
      <c r="D118" s="541">
        <v>600</v>
      </c>
      <c r="E118" s="542" t="s">
        <v>4117</v>
      </c>
      <c r="F118" s="542" t="s">
        <v>4116</v>
      </c>
      <c r="G118" s="542" t="s">
        <v>4118</v>
      </c>
      <c r="H118" s="396" t="s">
        <v>4948</v>
      </c>
      <c r="I118" s="542" t="s">
        <v>3446</v>
      </c>
      <c r="J118" s="419"/>
      <c r="K118" s="537"/>
      <c r="L118" s="537"/>
      <c r="M118" s="537"/>
    </row>
    <row r="119" spans="1:13" ht="23.25" customHeight="1" x14ac:dyDescent="0.3">
      <c r="A119" s="534">
        <v>110</v>
      </c>
      <c r="B119" s="535" t="s">
        <v>4049</v>
      </c>
      <c r="C119" s="536" t="s">
        <v>235</v>
      </c>
      <c r="D119" s="541">
        <v>298.10000000000002</v>
      </c>
      <c r="E119" s="542" t="s">
        <v>4119</v>
      </c>
      <c r="F119" s="542" t="s">
        <v>3502</v>
      </c>
      <c r="G119" s="542" t="s">
        <v>4120</v>
      </c>
      <c r="H119" s="396" t="s">
        <v>4949</v>
      </c>
      <c r="I119" s="542" t="s">
        <v>3446</v>
      </c>
      <c r="J119" s="419"/>
      <c r="K119" s="537"/>
      <c r="L119" s="537"/>
      <c r="M119" s="537"/>
    </row>
    <row r="120" spans="1:13" ht="23.25" customHeight="1" x14ac:dyDescent="0.3">
      <c r="A120" s="538">
        <v>111</v>
      </c>
      <c r="B120" s="535" t="s">
        <v>4049</v>
      </c>
      <c r="C120" s="536" t="s">
        <v>235</v>
      </c>
      <c r="D120" s="541">
        <v>298</v>
      </c>
      <c r="E120" s="542" t="s">
        <v>4122</v>
      </c>
      <c r="F120" s="542" t="s">
        <v>4121</v>
      </c>
      <c r="G120" s="542" t="s">
        <v>4123</v>
      </c>
      <c r="H120" s="396" t="s">
        <v>4950</v>
      </c>
      <c r="I120" s="542" t="s">
        <v>3446</v>
      </c>
      <c r="J120" s="419"/>
      <c r="K120" s="537"/>
      <c r="L120" s="537"/>
      <c r="M120" s="537"/>
    </row>
    <row r="121" spans="1:13" ht="23.25" customHeight="1" x14ac:dyDescent="0.3">
      <c r="A121" s="534">
        <v>112</v>
      </c>
      <c r="B121" s="535" t="s">
        <v>4049</v>
      </c>
      <c r="C121" s="536" t="s">
        <v>235</v>
      </c>
      <c r="D121" s="541">
        <v>1000</v>
      </c>
      <c r="E121" s="542" t="s">
        <v>4124</v>
      </c>
      <c r="F121" s="542" t="s">
        <v>3533</v>
      </c>
      <c r="G121" s="542" t="s">
        <v>4125</v>
      </c>
      <c r="H121" s="396" t="s">
        <v>4951</v>
      </c>
      <c r="I121" s="542" t="s">
        <v>3446</v>
      </c>
      <c r="J121" s="419"/>
      <c r="K121" s="537"/>
      <c r="L121" s="537"/>
      <c r="M121" s="537"/>
    </row>
    <row r="122" spans="1:13" ht="23.25" customHeight="1" x14ac:dyDescent="0.3">
      <c r="A122" s="534">
        <v>113</v>
      </c>
      <c r="B122" s="535" t="s">
        <v>4049</v>
      </c>
      <c r="C122" s="536" t="s">
        <v>235</v>
      </c>
      <c r="D122" s="541">
        <v>194</v>
      </c>
      <c r="E122" s="542" t="s">
        <v>4127</v>
      </c>
      <c r="F122" s="542" t="s">
        <v>4126</v>
      </c>
      <c r="G122" s="542" t="s">
        <v>4128</v>
      </c>
      <c r="H122" s="396" t="s">
        <v>4952</v>
      </c>
      <c r="I122" s="542" t="s">
        <v>3446</v>
      </c>
      <c r="J122" s="419"/>
      <c r="K122" s="537"/>
      <c r="L122" s="537"/>
      <c r="M122" s="537"/>
    </row>
    <row r="123" spans="1:13" ht="23.25" customHeight="1" x14ac:dyDescent="0.3">
      <c r="A123" s="538">
        <v>114</v>
      </c>
      <c r="B123" s="535" t="s">
        <v>4228</v>
      </c>
      <c r="C123" s="536" t="s">
        <v>235</v>
      </c>
      <c r="D123" s="541">
        <v>800</v>
      </c>
      <c r="E123" s="542" t="s">
        <v>4129</v>
      </c>
      <c r="F123" s="542" t="s">
        <v>3517</v>
      </c>
      <c r="G123" s="542" t="s">
        <v>4130</v>
      </c>
      <c r="H123" s="396" t="s">
        <v>4953</v>
      </c>
      <c r="I123" s="542" t="s">
        <v>4131</v>
      </c>
      <c r="J123" s="419"/>
      <c r="K123" s="537"/>
      <c r="L123" s="537"/>
      <c r="M123" s="537"/>
    </row>
    <row r="124" spans="1:13" ht="23.25" customHeight="1" x14ac:dyDescent="0.3">
      <c r="A124" s="534">
        <v>115</v>
      </c>
      <c r="B124" s="535" t="s">
        <v>4228</v>
      </c>
      <c r="C124" s="536" t="s">
        <v>235</v>
      </c>
      <c r="D124" s="541">
        <v>897</v>
      </c>
      <c r="E124" s="542" t="s">
        <v>4133</v>
      </c>
      <c r="F124" s="542" t="s">
        <v>4132</v>
      </c>
      <c r="G124" s="542" t="s">
        <v>4134</v>
      </c>
      <c r="H124" s="396" t="s">
        <v>4954</v>
      </c>
      <c r="I124" s="542" t="s">
        <v>4131</v>
      </c>
      <c r="J124" s="419"/>
      <c r="K124" s="537"/>
      <c r="L124" s="537"/>
      <c r="M124" s="537"/>
    </row>
    <row r="125" spans="1:13" ht="23.25" customHeight="1" x14ac:dyDescent="0.3">
      <c r="A125" s="538">
        <v>116</v>
      </c>
      <c r="B125" s="535" t="s">
        <v>4228</v>
      </c>
      <c r="C125" s="536" t="s">
        <v>235</v>
      </c>
      <c r="D125" s="541">
        <v>160</v>
      </c>
      <c r="E125" s="542" t="s">
        <v>4135</v>
      </c>
      <c r="F125" s="542" t="s">
        <v>3510</v>
      </c>
      <c r="G125" s="542" t="s">
        <v>4136</v>
      </c>
      <c r="H125" s="396" t="s">
        <v>4955</v>
      </c>
      <c r="I125" s="543" t="s">
        <v>3610</v>
      </c>
      <c r="J125" s="419"/>
      <c r="K125" s="537"/>
      <c r="L125" s="537"/>
      <c r="M125" s="537"/>
    </row>
    <row r="126" spans="1:13" ht="23.25" customHeight="1" x14ac:dyDescent="0.3">
      <c r="A126" s="534">
        <v>117</v>
      </c>
      <c r="B126" s="535" t="s">
        <v>4228</v>
      </c>
      <c r="C126" s="536" t="s">
        <v>235</v>
      </c>
      <c r="D126" s="541">
        <v>797</v>
      </c>
      <c r="E126" s="542" t="s">
        <v>4137</v>
      </c>
      <c r="F126" s="542" t="s">
        <v>3531</v>
      </c>
      <c r="G126" s="542" t="s">
        <v>4138</v>
      </c>
      <c r="H126" s="396" t="s">
        <v>4958</v>
      </c>
      <c r="I126" s="542" t="s">
        <v>3446</v>
      </c>
      <c r="J126" s="419"/>
      <c r="K126" s="537"/>
      <c r="L126" s="537"/>
      <c r="M126" s="537"/>
    </row>
    <row r="127" spans="1:13" ht="23.25" customHeight="1" x14ac:dyDescent="0.3">
      <c r="A127" s="538">
        <v>118</v>
      </c>
      <c r="B127" s="535" t="s">
        <v>4228</v>
      </c>
      <c r="C127" s="536" t="s">
        <v>235</v>
      </c>
      <c r="D127" s="541">
        <v>798</v>
      </c>
      <c r="E127" s="542" t="s">
        <v>4139</v>
      </c>
      <c r="F127" s="542" t="s">
        <v>3543</v>
      </c>
      <c r="G127" s="542" t="s">
        <v>4140</v>
      </c>
      <c r="H127" s="396" t="s">
        <v>4959</v>
      </c>
      <c r="I127" s="542" t="s">
        <v>3446</v>
      </c>
      <c r="J127" s="419"/>
      <c r="K127" s="537"/>
      <c r="L127" s="537"/>
      <c r="M127" s="537"/>
    </row>
    <row r="128" spans="1:13" ht="23.25" customHeight="1" x14ac:dyDescent="0.3">
      <c r="A128" s="534">
        <v>119</v>
      </c>
      <c r="B128" s="535" t="s">
        <v>4228</v>
      </c>
      <c r="C128" s="536" t="s">
        <v>235</v>
      </c>
      <c r="D128" s="541">
        <v>900</v>
      </c>
      <c r="E128" s="542" t="s">
        <v>4141</v>
      </c>
      <c r="F128" s="542" t="s">
        <v>3555</v>
      </c>
      <c r="G128" s="542" t="s">
        <v>4142</v>
      </c>
      <c r="H128" s="396" t="s">
        <v>4960</v>
      </c>
      <c r="I128" s="542" t="s">
        <v>3446</v>
      </c>
      <c r="J128" s="419"/>
      <c r="K128" s="537"/>
      <c r="L128" s="537"/>
      <c r="M128" s="537"/>
    </row>
    <row r="129" spans="1:13" ht="23.25" customHeight="1" x14ac:dyDescent="0.3">
      <c r="A129" s="534">
        <v>120</v>
      </c>
      <c r="B129" s="535" t="s">
        <v>4228</v>
      </c>
      <c r="C129" s="536" t="s">
        <v>235</v>
      </c>
      <c r="D129" s="541">
        <v>800</v>
      </c>
      <c r="E129" s="542" t="s">
        <v>4143</v>
      </c>
      <c r="F129" s="542" t="s">
        <v>3556</v>
      </c>
      <c r="G129" s="542" t="s">
        <v>4144</v>
      </c>
      <c r="H129" s="396" t="s">
        <v>4961</v>
      </c>
      <c r="I129" s="542" t="s">
        <v>3446</v>
      </c>
      <c r="J129" s="419"/>
      <c r="K129" s="537"/>
      <c r="L129" s="537"/>
      <c r="M129" s="537"/>
    </row>
    <row r="130" spans="1:13" ht="23.25" customHeight="1" x14ac:dyDescent="0.3">
      <c r="A130" s="538">
        <v>121</v>
      </c>
      <c r="B130" s="535" t="s">
        <v>4228</v>
      </c>
      <c r="C130" s="536" t="s">
        <v>235</v>
      </c>
      <c r="D130" s="541">
        <v>900</v>
      </c>
      <c r="E130" s="542" t="s">
        <v>3500</v>
      </c>
      <c r="F130" s="542" t="s">
        <v>4145</v>
      </c>
      <c r="G130" s="542" t="s">
        <v>4146</v>
      </c>
      <c r="H130" s="396" t="s">
        <v>4962</v>
      </c>
      <c r="I130" s="542" t="s">
        <v>3446</v>
      </c>
      <c r="J130" s="419"/>
      <c r="K130" s="537"/>
      <c r="L130" s="537"/>
      <c r="M130" s="537"/>
    </row>
    <row r="131" spans="1:13" ht="23.25" customHeight="1" x14ac:dyDescent="0.3">
      <c r="A131" s="534">
        <v>122</v>
      </c>
      <c r="B131" s="535" t="s">
        <v>4228</v>
      </c>
      <c r="C131" s="536" t="s">
        <v>235</v>
      </c>
      <c r="D131" s="541">
        <v>898.1</v>
      </c>
      <c r="E131" s="542" t="s">
        <v>4148</v>
      </c>
      <c r="F131" s="542" t="s">
        <v>4147</v>
      </c>
      <c r="G131" s="542" t="s">
        <v>4149</v>
      </c>
      <c r="H131" s="396" t="s">
        <v>4963</v>
      </c>
      <c r="I131" s="542" t="s">
        <v>3446</v>
      </c>
      <c r="J131" s="419"/>
      <c r="K131" s="537"/>
      <c r="L131" s="537"/>
      <c r="M131" s="537"/>
    </row>
    <row r="132" spans="1:13" ht="23.25" customHeight="1" x14ac:dyDescent="0.3">
      <c r="A132" s="538">
        <v>123</v>
      </c>
      <c r="B132" s="535" t="s">
        <v>4228</v>
      </c>
      <c r="C132" s="536" t="s">
        <v>235</v>
      </c>
      <c r="D132" s="541">
        <v>700</v>
      </c>
      <c r="E132" s="542" t="s">
        <v>4151</v>
      </c>
      <c r="F132" s="542" t="s">
        <v>4150</v>
      </c>
      <c r="G132" s="542" t="s">
        <v>4152</v>
      </c>
      <c r="H132" s="396" t="s">
        <v>4964</v>
      </c>
      <c r="I132" s="542" t="s">
        <v>3446</v>
      </c>
      <c r="J132" s="419"/>
      <c r="K132" s="537"/>
      <c r="L132" s="537"/>
      <c r="M132" s="537"/>
    </row>
    <row r="133" spans="1:13" ht="23.25" customHeight="1" x14ac:dyDescent="0.3">
      <c r="A133" s="534">
        <v>124</v>
      </c>
      <c r="B133" s="535" t="s">
        <v>4228</v>
      </c>
      <c r="C133" s="536" t="s">
        <v>235</v>
      </c>
      <c r="D133" s="541">
        <v>898.1</v>
      </c>
      <c r="E133" s="542" t="s">
        <v>3474</v>
      </c>
      <c r="F133" s="542" t="s">
        <v>3540</v>
      </c>
      <c r="G133" s="542" t="s">
        <v>4153</v>
      </c>
      <c r="H133" s="396" t="s">
        <v>4965</v>
      </c>
      <c r="I133" s="542" t="s">
        <v>3446</v>
      </c>
      <c r="J133" s="419"/>
      <c r="K133" s="537"/>
      <c r="L133" s="537"/>
      <c r="M133" s="537"/>
    </row>
    <row r="134" spans="1:13" ht="23.25" customHeight="1" x14ac:dyDescent="0.3">
      <c r="A134" s="538">
        <v>125</v>
      </c>
      <c r="B134" s="535" t="s">
        <v>4228</v>
      </c>
      <c r="C134" s="536" t="s">
        <v>235</v>
      </c>
      <c r="D134" s="541">
        <v>1500</v>
      </c>
      <c r="E134" s="542" t="s">
        <v>4154</v>
      </c>
      <c r="F134" s="542" t="s">
        <v>3557</v>
      </c>
      <c r="G134" s="542" t="s">
        <v>4155</v>
      </c>
      <c r="H134" s="396" t="s">
        <v>4966</v>
      </c>
      <c r="I134" s="542" t="s">
        <v>3446</v>
      </c>
      <c r="J134" s="419"/>
      <c r="K134" s="537"/>
      <c r="L134" s="537"/>
      <c r="M134" s="537"/>
    </row>
    <row r="135" spans="1:13" ht="23.25" customHeight="1" x14ac:dyDescent="0.3">
      <c r="A135" s="534">
        <v>126</v>
      </c>
      <c r="B135" s="535" t="s">
        <v>4228</v>
      </c>
      <c r="C135" s="536" t="s">
        <v>235</v>
      </c>
      <c r="D135" s="541">
        <v>800</v>
      </c>
      <c r="E135" s="542" t="s">
        <v>3501</v>
      </c>
      <c r="F135" s="542" t="s">
        <v>4156</v>
      </c>
      <c r="G135" s="542" t="s">
        <v>4157</v>
      </c>
      <c r="H135" s="396" t="s">
        <v>4967</v>
      </c>
      <c r="I135" s="542" t="s">
        <v>3446</v>
      </c>
      <c r="J135" s="419"/>
      <c r="K135" s="537"/>
      <c r="L135" s="537"/>
      <c r="M135" s="537"/>
    </row>
    <row r="136" spans="1:13" ht="23.25" customHeight="1" x14ac:dyDescent="0.3">
      <c r="A136" s="534">
        <v>127</v>
      </c>
      <c r="B136" s="535" t="s">
        <v>4228</v>
      </c>
      <c r="C136" s="536" t="s">
        <v>235</v>
      </c>
      <c r="D136" s="541">
        <v>500</v>
      </c>
      <c r="E136" s="542" t="s">
        <v>3464</v>
      </c>
      <c r="F136" s="542" t="s">
        <v>3519</v>
      </c>
      <c r="G136" s="542" t="s">
        <v>3577</v>
      </c>
      <c r="H136" s="396" t="s">
        <v>4968</v>
      </c>
      <c r="I136" s="542" t="s">
        <v>3446</v>
      </c>
      <c r="J136" s="419"/>
      <c r="K136" s="537"/>
      <c r="L136" s="537"/>
      <c r="M136" s="537"/>
    </row>
    <row r="137" spans="1:13" ht="23.25" customHeight="1" x14ac:dyDescent="0.3">
      <c r="A137" s="538">
        <v>128</v>
      </c>
      <c r="B137" s="535" t="s">
        <v>4228</v>
      </c>
      <c r="C137" s="536" t="s">
        <v>235</v>
      </c>
      <c r="D137" s="541">
        <v>840</v>
      </c>
      <c r="E137" s="542" t="s">
        <v>4158</v>
      </c>
      <c r="F137" s="542" t="s">
        <v>3542</v>
      </c>
      <c r="G137" s="542" t="s">
        <v>4159</v>
      </c>
      <c r="H137" s="396" t="s">
        <v>5003</v>
      </c>
      <c r="I137" s="542" t="s">
        <v>3446</v>
      </c>
      <c r="J137" s="419"/>
      <c r="K137" s="537"/>
      <c r="L137" s="537"/>
      <c r="M137" s="537"/>
    </row>
    <row r="138" spans="1:13" ht="23.25" customHeight="1" x14ac:dyDescent="0.3">
      <c r="A138" s="534">
        <v>129</v>
      </c>
      <c r="B138" s="535" t="s">
        <v>4228</v>
      </c>
      <c r="C138" s="536" t="s">
        <v>235</v>
      </c>
      <c r="D138" s="541">
        <v>400</v>
      </c>
      <c r="E138" s="542" t="s">
        <v>4160</v>
      </c>
      <c r="F138" s="542" t="s">
        <v>3537</v>
      </c>
      <c r="G138" s="542" t="s">
        <v>4161</v>
      </c>
      <c r="H138" s="396" t="s">
        <v>5004</v>
      </c>
      <c r="I138" s="542" t="s">
        <v>3446</v>
      </c>
      <c r="J138" s="419"/>
      <c r="K138" s="537"/>
      <c r="L138" s="537"/>
      <c r="M138" s="537"/>
    </row>
    <row r="139" spans="1:13" ht="23.25" customHeight="1" x14ac:dyDescent="0.3">
      <c r="A139" s="538">
        <v>130</v>
      </c>
      <c r="B139" s="535" t="s">
        <v>4228</v>
      </c>
      <c r="C139" s="536" t="s">
        <v>235</v>
      </c>
      <c r="D139" s="541">
        <v>1000</v>
      </c>
      <c r="E139" s="542" t="s">
        <v>4162</v>
      </c>
      <c r="F139" s="542" t="s">
        <v>3510</v>
      </c>
      <c r="G139" s="542" t="s">
        <v>4163</v>
      </c>
      <c r="H139" s="396" t="s">
        <v>5005</v>
      </c>
      <c r="I139" s="542" t="s">
        <v>3446</v>
      </c>
      <c r="J139" s="419"/>
      <c r="K139" s="537"/>
      <c r="L139" s="537"/>
      <c r="M139" s="537"/>
    </row>
    <row r="140" spans="1:13" ht="23.25" customHeight="1" x14ac:dyDescent="0.3">
      <c r="A140" s="534">
        <v>131</v>
      </c>
      <c r="B140" s="535" t="s">
        <v>4228</v>
      </c>
      <c r="C140" s="536" t="s">
        <v>235</v>
      </c>
      <c r="D140" s="541">
        <v>800</v>
      </c>
      <c r="E140" s="542" t="s">
        <v>4165</v>
      </c>
      <c r="F140" s="542" t="s">
        <v>4164</v>
      </c>
      <c r="G140" s="542" t="s">
        <v>4166</v>
      </c>
      <c r="H140" s="396" t="s">
        <v>5006</v>
      </c>
      <c r="I140" s="542" t="s">
        <v>3446</v>
      </c>
      <c r="J140" s="419"/>
      <c r="K140" s="537"/>
      <c r="L140" s="537"/>
      <c r="M140" s="537"/>
    </row>
    <row r="141" spans="1:13" ht="23.25" customHeight="1" x14ac:dyDescent="0.3">
      <c r="A141" s="538">
        <v>132</v>
      </c>
      <c r="B141" s="535" t="s">
        <v>4228</v>
      </c>
      <c r="C141" s="536" t="s">
        <v>235</v>
      </c>
      <c r="D141" s="544">
        <v>800</v>
      </c>
      <c r="E141" s="543" t="s">
        <v>4167</v>
      </c>
      <c r="F141" s="543" t="s">
        <v>3558</v>
      </c>
      <c r="G141" s="543" t="s">
        <v>4168</v>
      </c>
      <c r="H141" s="396" t="s">
        <v>5007</v>
      </c>
      <c r="I141" s="543" t="s">
        <v>3446</v>
      </c>
      <c r="J141" s="419"/>
      <c r="K141" s="537"/>
      <c r="L141" s="537"/>
      <c r="M141" s="537"/>
    </row>
    <row r="142" spans="1:13" ht="23.25" customHeight="1" x14ac:dyDescent="0.3">
      <c r="A142" s="534">
        <v>133</v>
      </c>
      <c r="B142" s="535" t="s">
        <v>4228</v>
      </c>
      <c r="C142" s="536" t="s">
        <v>235</v>
      </c>
      <c r="D142" s="544">
        <v>500</v>
      </c>
      <c r="E142" s="543" t="s">
        <v>4170</v>
      </c>
      <c r="F142" s="543" t="s">
        <v>4169</v>
      </c>
      <c r="G142" s="543" t="s">
        <v>4171</v>
      </c>
      <c r="H142" s="396" t="s">
        <v>5008</v>
      </c>
      <c r="I142" s="543" t="s">
        <v>3446</v>
      </c>
      <c r="J142" s="419"/>
      <c r="K142" s="537"/>
      <c r="L142" s="537"/>
      <c r="M142" s="537"/>
    </row>
    <row r="143" spans="1:13" ht="23.25" customHeight="1" x14ac:dyDescent="0.3">
      <c r="A143" s="534">
        <v>134</v>
      </c>
      <c r="B143" s="535" t="s">
        <v>4228</v>
      </c>
      <c r="C143" s="536" t="s">
        <v>235</v>
      </c>
      <c r="D143" s="544">
        <v>800</v>
      </c>
      <c r="E143" s="543" t="s">
        <v>4172</v>
      </c>
      <c r="F143" s="543" t="s">
        <v>3555</v>
      </c>
      <c r="G143" s="543" t="s">
        <v>4173</v>
      </c>
      <c r="H143" s="396" t="s">
        <v>5009</v>
      </c>
      <c r="I143" s="543" t="s">
        <v>3446</v>
      </c>
      <c r="J143" s="419"/>
      <c r="K143" s="537"/>
      <c r="L143" s="537"/>
      <c r="M143" s="537"/>
    </row>
    <row r="144" spans="1:13" ht="23.25" customHeight="1" x14ac:dyDescent="0.3">
      <c r="A144" s="538">
        <v>135</v>
      </c>
      <c r="B144" s="535" t="s">
        <v>4229</v>
      </c>
      <c r="C144" s="536" t="s">
        <v>235</v>
      </c>
      <c r="D144" s="544">
        <v>890</v>
      </c>
      <c r="E144" s="543" t="s">
        <v>4174</v>
      </c>
      <c r="F144" s="543" t="s">
        <v>3537</v>
      </c>
      <c r="G144" s="543" t="s">
        <v>4175</v>
      </c>
      <c r="H144" s="396" t="s">
        <v>5010</v>
      </c>
      <c r="I144" s="543" t="s">
        <v>3446</v>
      </c>
      <c r="J144" s="419"/>
      <c r="K144" s="537"/>
      <c r="L144" s="537"/>
      <c r="M144" s="537"/>
    </row>
    <row r="145" spans="1:13" ht="23.25" customHeight="1" x14ac:dyDescent="0.3">
      <c r="A145" s="534">
        <v>136</v>
      </c>
      <c r="B145" s="535" t="s">
        <v>4229</v>
      </c>
      <c r="C145" s="536" t="s">
        <v>235</v>
      </c>
      <c r="D145" s="544">
        <v>746.1</v>
      </c>
      <c r="E145" s="543" t="s">
        <v>4176</v>
      </c>
      <c r="F145" s="543" t="s">
        <v>3559</v>
      </c>
      <c r="G145" s="543" t="s">
        <v>4177</v>
      </c>
      <c r="H145" s="396" t="s">
        <v>4956</v>
      </c>
      <c r="I145" s="543" t="s">
        <v>3610</v>
      </c>
      <c r="J145" s="419"/>
      <c r="K145" s="537"/>
      <c r="L145" s="537"/>
      <c r="M145" s="537"/>
    </row>
    <row r="146" spans="1:13" ht="23.25" customHeight="1" x14ac:dyDescent="0.3">
      <c r="A146" s="538">
        <v>137</v>
      </c>
      <c r="B146" s="535" t="s">
        <v>4230</v>
      </c>
      <c r="C146" s="536" t="s">
        <v>235</v>
      </c>
      <c r="D146" s="544">
        <v>798</v>
      </c>
      <c r="E146" s="543" t="s">
        <v>4178</v>
      </c>
      <c r="F146" s="543" t="s">
        <v>3510</v>
      </c>
      <c r="G146" s="543" t="s">
        <v>4179</v>
      </c>
      <c r="H146" s="396" t="s">
        <v>4955</v>
      </c>
      <c r="I146" s="543" t="s">
        <v>3610</v>
      </c>
      <c r="J146" s="419"/>
      <c r="K146" s="537"/>
      <c r="L146" s="537"/>
      <c r="M146" s="537"/>
    </row>
    <row r="147" spans="1:13" ht="23.25" customHeight="1" x14ac:dyDescent="0.3">
      <c r="A147" s="534">
        <v>138</v>
      </c>
      <c r="B147" s="535" t="s">
        <v>4230</v>
      </c>
      <c r="C147" s="536" t="s">
        <v>235</v>
      </c>
      <c r="D147" s="544">
        <v>848</v>
      </c>
      <c r="E147" s="543" t="s">
        <v>4180</v>
      </c>
      <c r="F147" s="543" t="s">
        <v>3531</v>
      </c>
      <c r="G147" s="543" t="s">
        <v>4181</v>
      </c>
      <c r="H147" s="396" t="s">
        <v>4957</v>
      </c>
      <c r="I147" s="543" t="s">
        <v>3610</v>
      </c>
      <c r="J147" s="419"/>
      <c r="K147" s="537"/>
      <c r="L147" s="537"/>
      <c r="M147" s="537"/>
    </row>
    <row r="148" spans="1:13" ht="23.25" customHeight="1" x14ac:dyDescent="0.3">
      <c r="A148" s="538">
        <v>139</v>
      </c>
      <c r="B148" s="535" t="s">
        <v>4050</v>
      </c>
      <c r="C148" s="536" t="s">
        <v>235</v>
      </c>
      <c r="D148" s="417">
        <v>920</v>
      </c>
      <c r="E148" s="396" t="s">
        <v>4025</v>
      </c>
      <c r="F148" s="396" t="s">
        <v>3552</v>
      </c>
      <c r="G148" s="396" t="s">
        <v>4027</v>
      </c>
      <c r="H148" s="396" t="s">
        <v>5011</v>
      </c>
      <c r="I148" s="396" t="s">
        <v>3446</v>
      </c>
      <c r="J148" s="419"/>
      <c r="K148" s="537"/>
      <c r="L148" s="537"/>
      <c r="M148" s="537"/>
    </row>
    <row r="149" spans="1:13" ht="27" customHeight="1" x14ac:dyDescent="0.3">
      <c r="A149" s="534">
        <v>140</v>
      </c>
      <c r="B149" s="535" t="s">
        <v>3611</v>
      </c>
      <c r="C149" s="536" t="s">
        <v>235</v>
      </c>
      <c r="D149" s="423">
        <v>998.1</v>
      </c>
      <c r="E149" s="396" t="s">
        <v>3619</v>
      </c>
      <c r="F149" s="396" t="s">
        <v>3555</v>
      </c>
      <c r="G149" s="396" t="s">
        <v>3670</v>
      </c>
      <c r="H149" s="396" t="s">
        <v>3704</v>
      </c>
      <c r="I149" s="396" t="s">
        <v>3446</v>
      </c>
      <c r="J149" s="419"/>
      <c r="K149" s="537"/>
      <c r="L149" s="537"/>
      <c r="M149" s="537"/>
    </row>
    <row r="150" spans="1:13" ht="27" customHeight="1" x14ac:dyDescent="0.3">
      <c r="A150" s="534">
        <v>141</v>
      </c>
      <c r="B150" s="535" t="s">
        <v>3611</v>
      </c>
      <c r="C150" s="536" t="s">
        <v>235</v>
      </c>
      <c r="D150" s="423">
        <v>998.1</v>
      </c>
      <c r="E150" s="396" t="s">
        <v>3620</v>
      </c>
      <c r="F150" s="396" t="s">
        <v>3651</v>
      </c>
      <c r="G150" s="396" t="s">
        <v>3671</v>
      </c>
      <c r="H150" s="396" t="s">
        <v>3705</v>
      </c>
      <c r="I150" s="396" t="s">
        <v>3446</v>
      </c>
      <c r="J150" s="419"/>
      <c r="K150" s="537"/>
      <c r="L150" s="537"/>
      <c r="M150" s="537"/>
    </row>
    <row r="151" spans="1:13" ht="27" customHeight="1" x14ac:dyDescent="0.3">
      <c r="A151" s="538">
        <v>142</v>
      </c>
      <c r="B151" s="535" t="s">
        <v>3611</v>
      </c>
      <c r="C151" s="536" t="s">
        <v>235</v>
      </c>
      <c r="D151" s="417">
        <v>800</v>
      </c>
      <c r="E151" s="396" t="s">
        <v>3621</v>
      </c>
      <c r="F151" s="396" t="s">
        <v>3553</v>
      </c>
      <c r="G151" s="396" t="s">
        <v>3672</v>
      </c>
      <c r="H151" s="396" t="s">
        <v>3706</v>
      </c>
      <c r="I151" s="396" t="s">
        <v>3446</v>
      </c>
      <c r="J151" s="419"/>
      <c r="K151" s="537"/>
      <c r="L151" s="537"/>
      <c r="M151" s="537"/>
    </row>
    <row r="152" spans="1:13" ht="27" customHeight="1" x14ac:dyDescent="0.3">
      <c r="A152" s="534">
        <v>143</v>
      </c>
      <c r="B152" s="535" t="s">
        <v>3611</v>
      </c>
      <c r="C152" s="536" t="s">
        <v>235</v>
      </c>
      <c r="D152" s="417">
        <v>1998.1</v>
      </c>
      <c r="E152" s="396" t="s">
        <v>3471</v>
      </c>
      <c r="F152" s="396" t="s">
        <v>3510</v>
      </c>
      <c r="G152" s="396" t="s">
        <v>3673</v>
      </c>
      <c r="H152" s="396" t="s">
        <v>3707</v>
      </c>
      <c r="I152" s="396" t="s">
        <v>3446</v>
      </c>
      <c r="J152" s="419"/>
      <c r="K152" s="537"/>
      <c r="L152" s="537"/>
      <c r="M152" s="537"/>
    </row>
    <row r="153" spans="1:13" ht="27" customHeight="1" x14ac:dyDescent="0.3">
      <c r="A153" s="538">
        <v>144</v>
      </c>
      <c r="B153" s="535" t="s">
        <v>3611</v>
      </c>
      <c r="C153" s="536" t="s">
        <v>235</v>
      </c>
      <c r="D153" s="417">
        <v>1000</v>
      </c>
      <c r="E153" s="396" t="s">
        <v>3622</v>
      </c>
      <c r="F153" s="396" t="s">
        <v>3551</v>
      </c>
      <c r="G153" s="396" t="s">
        <v>3674</v>
      </c>
      <c r="H153" s="396" t="s">
        <v>3708</v>
      </c>
      <c r="I153" s="396" t="s">
        <v>3446</v>
      </c>
      <c r="J153" s="419"/>
      <c r="K153" s="537"/>
      <c r="L153" s="537"/>
      <c r="M153" s="537"/>
    </row>
    <row r="154" spans="1:13" ht="27" customHeight="1" x14ac:dyDescent="0.3">
      <c r="A154" s="534">
        <v>145</v>
      </c>
      <c r="B154" s="535" t="s">
        <v>3611</v>
      </c>
      <c r="C154" s="536" t="s">
        <v>235</v>
      </c>
      <c r="D154" s="417">
        <v>1000</v>
      </c>
      <c r="E154" s="396" t="s">
        <v>3495</v>
      </c>
      <c r="F154" s="396" t="s">
        <v>3528</v>
      </c>
      <c r="G154" s="396" t="s">
        <v>3606</v>
      </c>
      <c r="H154" s="396" t="s">
        <v>3709</v>
      </c>
      <c r="I154" s="396" t="s">
        <v>3446</v>
      </c>
      <c r="J154" s="419"/>
      <c r="K154" s="537"/>
      <c r="L154" s="537"/>
      <c r="M154" s="537"/>
    </row>
    <row r="155" spans="1:13" ht="27" customHeight="1" x14ac:dyDescent="0.3">
      <c r="A155" s="538">
        <v>146</v>
      </c>
      <c r="B155" s="535" t="s">
        <v>3611</v>
      </c>
      <c r="C155" s="536" t="s">
        <v>235</v>
      </c>
      <c r="D155" s="417">
        <v>500</v>
      </c>
      <c r="E155" s="396" t="s">
        <v>3623</v>
      </c>
      <c r="F155" s="396" t="s">
        <v>3382</v>
      </c>
      <c r="G155" s="396" t="s">
        <v>3675</v>
      </c>
      <c r="H155" s="396" t="s">
        <v>3710</v>
      </c>
      <c r="I155" s="396" t="s">
        <v>3446</v>
      </c>
      <c r="J155" s="419"/>
      <c r="K155" s="537"/>
      <c r="L155" s="537"/>
      <c r="M155" s="537"/>
    </row>
    <row r="156" spans="1:13" ht="27" customHeight="1" x14ac:dyDescent="0.3">
      <c r="A156" s="534">
        <v>147</v>
      </c>
      <c r="B156" s="535" t="s">
        <v>3611</v>
      </c>
      <c r="C156" s="536" t="s">
        <v>235</v>
      </c>
      <c r="D156" s="417">
        <v>1000</v>
      </c>
      <c r="E156" s="396" t="s">
        <v>3624</v>
      </c>
      <c r="F156" s="396" t="s">
        <v>3652</v>
      </c>
      <c r="G156" s="396" t="s">
        <v>3676</v>
      </c>
      <c r="H156" s="396" t="s">
        <v>3711</v>
      </c>
      <c r="I156" s="396" t="s">
        <v>3446</v>
      </c>
      <c r="J156" s="419"/>
      <c r="K156" s="537"/>
      <c r="L156" s="537"/>
      <c r="M156" s="537"/>
    </row>
    <row r="157" spans="1:13" ht="27" customHeight="1" x14ac:dyDescent="0.3">
      <c r="A157" s="534">
        <v>148</v>
      </c>
      <c r="B157" s="535" t="s">
        <v>3611</v>
      </c>
      <c r="C157" s="536" t="s">
        <v>235</v>
      </c>
      <c r="D157" s="417">
        <v>1000</v>
      </c>
      <c r="E157" s="396" t="s">
        <v>3625</v>
      </c>
      <c r="F157" s="396" t="s">
        <v>3547</v>
      </c>
      <c r="G157" s="396" t="s">
        <v>3677</v>
      </c>
      <c r="H157" s="396" t="s">
        <v>3712</v>
      </c>
      <c r="I157" s="396" t="s">
        <v>3446</v>
      </c>
      <c r="J157" s="419"/>
      <c r="K157" s="537"/>
      <c r="L157" s="537"/>
      <c r="M157" s="537"/>
    </row>
    <row r="158" spans="1:13" ht="27" customHeight="1" x14ac:dyDescent="0.3">
      <c r="A158" s="538">
        <v>149</v>
      </c>
      <c r="B158" s="535" t="s">
        <v>3611</v>
      </c>
      <c r="C158" s="536" t="s">
        <v>235</v>
      </c>
      <c r="D158" s="417">
        <v>1000</v>
      </c>
      <c r="E158" s="396" t="s">
        <v>3626</v>
      </c>
      <c r="F158" s="396" t="s">
        <v>3653</v>
      </c>
      <c r="G158" s="396" t="s">
        <v>3678</v>
      </c>
      <c r="H158" s="396" t="s">
        <v>3713</v>
      </c>
      <c r="I158" s="396" t="s">
        <v>3446</v>
      </c>
      <c r="J158" s="419"/>
      <c r="K158" s="537"/>
      <c r="L158" s="537"/>
      <c r="M158" s="537"/>
    </row>
    <row r="159" spans="1:13" ht="27" customHeight="1" x14ac:dyDescent="0.3">
      <c r="A159" s="534">
        <v>150</v>
      </c>
      <c r="B159" s="535" t="s">
        <v>3611</v>
      </c>
      <c r="C159" s="536" t="s">
        <v>235</v>
      </c>
      <c r="D159" s="417">
        <v>1000</v>
      </c>
      <c r="E159" s="396" t="s">
        <v>3627</v>
      </c>
      <c r="F159" s="396" t="s">
        <v>3533</v>
      </c>
      <c r="G159" s="396" t="s">
        <v>3679</v>
      </c>
      <c r="H159" s="396" t="s">
        <v>3714</v>
      </c>
      <c r="I159" s="396" t="s">
        <v>3446</v>
      </c>
      <c r="J159" s="419"/>
      <c r="K159" s="537"/>
      <c r="L159" s="537"/>
      <c r="M159" s="537"/>
    </row>
    <row r="160" spans="1:13" ht="27" customHeight="1" x14ac:dyDescent="0.3">
      <c r="A160" s="538">
        <v>151</v>
      </c>
      <c r="B160" s="535" t="s">
        <v>3611</v>
      </c>
      <c r="C160" s="536" t="s">
        <v>235</v>
      </c>
      <c r="D160" s="417">
        <v>1000</v>
      </c>
      <c r="E160" s="396" t="s">
        <v>3628</v>
      </c>
      <c r="F160" s="396" t="s">
        <v>3654</v>
      </c>
      <c r="G160" s="396" t="s">
        <v>3680</v>
      </c>
      <c r="H160" s="396" t="s">
        <v>3715</v>
      </c>
      <c r="I160" s="396" t="s">
        <v>3446</v>
      </c>
      <c r="J160" s="419"/>
      <c r="K160" s="537"/>
      <c r="L160" s="537"/>
      <c r="M160" s="537"/>
    </row>
    <row r="161" spans="1:13" ht="27" customHeight="1" x14ac:dyDescent="0.3">
      <c r="A161" s="534">
        <v>152</v>
      </c>
      <c r="B161" s="535" t="s">
        <v>3611</v>
      </c>
      <c r="C161" s="536" t="s">
        <v>235</v>
      </c>
      <c r="D161" s="417">
        <v>2000</v>
      </c>
      <c r="E161" s="396" t="s">
        <v>3629</v>
      </c>
      <c r="F161" s="396" t="s">
        <v>3655</v>
      </c>
      <c r="G161" s="396" t="s">
        <v>3681</v>
      </c>
      <c r="H161" s="396" t="s">
        <v>3716</v>
      </c>
      <c r="I161" s="396" t="s">
        <v>3446</v>
      </c>
      <c r="J161" s="419"/>
      <c r="K161" s="537"/>
      <c r="L161" s="537"/>
      <c r="M161" s="537"/>
    </row>
    <row r="162" spans="1:13" ht="27" customHeight="1" x14ac:dyDescent="0.3">
      <c r="A162" s="538">
        <v>153</v>
      </c>
      <c r="B162" s="535" t="s">
        <v>3611</v>
      </c>
      <c r="C162" s="536" t="s">
        <v>235</v>
      </c>
      <c r="D162" s="417">
        <v>800</v>
      </c>
      <c r="E162" s="396" t="s">
        <v>3630</v>
      </c>
      <c r="F162" s="396" t="s">
        <v>3656</v>
      </c>
      <c r="G162" s="396" t="s">
        <v>3682</v>
      </c>
      <c r="H162" s="396" t="s">
        <v>3717</v>
      </c>
      <c r="I162" s="396" t="s">
        <v>3446</v>
      </c>
      <c r="J162" s="419"/>
      <c r="K162" s="537"/>
      <c r="L162" s="537"/>
      <c r="M162" s="537"/>
    </row>
    <row r="163" spans="1:13" ht="27" customHeight="1" x14ac:dyDescent="0.3">
      <c r="A163" s="534">
        <v>154</v>
      </c>
      <c r="B163" s="535" t="s">
        <v>3611</v>
      </c>
      <c r="C163" s="536" t="s">
        <v>235</v>
      </c>
      <c r="D163" s="417">
        <v>1000</v>
      </c>
      <c r="E163" s="396" t="s">
        <v>3631</v>
      </c>
      <c r="F163" s="396" t="s">
        <v>3527</v>
      </c>
      <c r="G163" s="396" t="s">
        <v>3683</v>
      </c>
      <c r="H163" s="396" t="s">
        <v>3718</v>
      </c>
      <c r="I163" s="396" t="s">
        <v>3446</v>
      </c>
      <c r="J163" s="419"/>
      <c r="K163" s="537"/>
      <c r="L163" s="537"/>
      <c r="M163" s="537"/>
    </row>
    <row r="164" spans="1:13" ht="27" customHeight="1" x14ac:dyDescent="0.3">
      <c r="A164" s="534">
        <v>155</v>
      </c>
      <c r="B164" s="535" t="s">
        <v>3611</v>
      </c>
      <c r="C164" s="536" t="s">
        <v>235</v>
      </c>
      <c r="D164" s="417">
        <v>1500</v>
      </c>
      <c r="E164" s="396" t="s">
        <v>3632</v>
      </c>
      <c r="F164" s="396" t="s">
        <v>3382</v>
      </c>
      <c r="G164" s="396" t="s">
        <v>3684</v>
      </c>
      <c r="H164" s="396" t="s">
        <v>3719</v>
      </c>
      <c r="I164" s="396" t="s">
        <v>3446</v>
      </c>
      <c r="J164" s="419"/>
      <c r="K164" s="537"/>
      <c r="L164" s="537"/>
      <c r="M164" s="537"/>
    </row>
    <row r="165" spans="1:13" ht="27" customHeight="1" x14ac:dyDescent="0.3">
      <c r="A165" s="538">
        <v>156</v>
      </c>
      <c r="B165" s="535" t="s">
        <v>3611</v>
      </c>
      <c r="C165" s="536" t="s">
        <v>235</v>
      </c>
      <c r="D165" s="417">
        <v>1000</v>
      </c>
      <c r="E165" s="396" t="s">
        <v>3633</v>
      </c>
      <c r="F165" s="396" t="s">
        <v>3657</v>
      </c>
      <c r="G165" s="396" t="s">
        <v>3685</v>
      </c>
      <c r="H165" s="396" t="s">
        <v>3720</v>
      </c>
      <c r="I165" s="396" t="s">
        <v>3446</v>
      </c>
      <c r="J165" s="419"/>
      <c r="K165" s="537"/>
      <c r="L165" s="537"/>
      <c r="M165" s="537"/>
    </row>
    <row r="166" spans="1:13" ht="27" customHeight="1" x14ac:dyDescent="0.3">
      <c r="A166" s="534">
        <v>157</v>
      </c>
      <c r="B166" s="535" t="s">
        <v>3611</v>
      </c>
      <c r="C166" s="536" t="s">
        <v>235</v>
      </c>
      <c r="D166" s="417">
        <v>1000</v>
      </c>
      <c r="E166" s="396" t="s">
        <v>3634</v>
      </c>
      <c r="F166" s="396" t="s">
        <v>3554</v>
      </c>
      <c r="G166" s="396" t="s">
        <v>3686</v>
      </c>
      <c r="H166" s="396" t="s">
        <v>3721</v>
      </c>
      <c r="I166" s="396" t="s">
        <v>3446</v>
      </c>
      <c r="J166" s="419"/>
      <c r="K166" s="537"/>
      <c r="L166" s="537"/>
      <c r="M166" s="537"/>
    </row>
    <row r="167" spans="1:13" ht="27" customHeight="1" x14ac:dyDescent="0.3">
      <c r="A167" s="538">
        <v>158</v>
      </c>
      <c r="B167" s="535" t="s">
        <v>3611</v>
      </c>
      <c r="C167" s="536" t="s">
        <v>235</v>
      </c>
      <c r="D167" s="417">
        <v>800</v>
      </c>
      <c r="E167" s="396" t="s">
        <v>3635</v>
      </c>
      <c r="F167" s="396" t="s">
        <v>3534</v>
      </c>
      <c r="G167" s="396" t="s">
        <v>3687</v>
      </c>
      <c r="H167" s="396" t="s">
        <v>3722</v>
      </c>
      <c r="I167" s="396" t="s">
        <v>3610</v>
      </c>
      <c r="J167" s="419"/>
      <c r="K167" s="537"/>
      <c r="L167" s="537"/>
      <c r="M167" s="537"/>
    </row>
    <row r="168" spans="1:13" ht="27" customHeight="1" x14ac:dyDescent="0.3">
      <c r="A168" s="534">
        <v>159</v>
      </c>
      <c r="B168" s="535" t="s">
        <v>3611</v>
      </c>
      <c r="C168" s="536" t="s">
        <v>235</v>
      </c>
      <c r="D168" s="417">
        <v>797</v>
      </c>
      <c r="E168" s="396" t="s">
        <v>3636</v>
      </c>
      <c r="F168" s="396" t="s">
        <v>3510</v>
      </c>
      <c r="G168" s="396" t="s">
        <v>3688</v>
      </c>
      <c r="H168" s="396" t="s">
        <v>3723</v>
      </c>
      <c r="I168" s="396" t="s">
        <v>3610</v>
      </c>
      <c r="J168" s="419"/>
      <c r="K168" s="537"/>
      <c r="L168" s="537"/>
      <c r="M168" s="537"/>
    </row>
    <row r="169" spans="1:13" ht="27" customHeight="1" x14ac:dyDescent="0.3">
      <c r="A169" s="538">
        <v>160</v>
      </c>
      <c r="B169" s="535" t="s">
        <v>3612</v>
      </c>
      <c r="C169" s="536" t="s">
        <v>235</v>
      </c>
      <c r="D169" s="417">
        <v>2000</v>
      </c>
      <c r="E169" s="396" t="s">
        <v>3637</v>
      </c>
      <c r="F169" s="396" t="s">
        <v>3658</v>
      </c>
      <c r="G169" s="396" t="s">
        <v>3689</v>
      </c>
      <c r="H169" s="396" t="s">
        <v>3724</v>
      </c>
      <c r="I169" s="396" t="s">
        <v>3446</v>
      </c>
      <c r="J169" s="419"/>
      <c r="K169" s="537"/>
      <c r="L169" s="537"/>
      <c r="M169" s="537"/>
    </row>
    <row r="170" spans="1:13" ht="27" customHeight="1" x14ac:dyDescent="0.3">
      <c r="A170" s="534">
        <v>161</v>
      </c>
      <c r="B170" s="535" t="s">
        <v>3613</v>
      </c>
      <c r="C170" s="536" t="s">
        <v>235</v>
      </c>
      <c r="D170" s="417">
        <v>10000</v>
      </c>
      <c r="E170" s="396" t="s">
        <v>3638</v>
      </c>
      <c r="F170" s="396" t="s">
        <v>3659</v>
      </c>
      <c r="G170" s="396" t="s">
        <v>3690</v>
      </c>
      <c r="H170" s="396" t="s">
        <v>3725</v>
      </c>
      <c r="I170" s="396" t="s">
        <v>3608</v>
      </c>
      <c r="J170" s="419"/>
      <c r="K170" s="537"/>
      <c r="L170" s="537"/>
      <c r="M170" s="537"/>
    </row>
    <row r="171" spans="1:13" ht="27" customHeight="1" x14ac:dyDescent="0.3">
      <c r="A171" s="534">
        <v>162</v>
      </c>
      <c r="B171" s="535" t="s">
        <v>3613</v>
      </c>
      <c r="C171" s="536" t="s">
        <v>235</v>
      </c>
      <c r="D171" s="417">
        <v>1000</v>
      </c>
      <c r="E171" s="396" t="s">
        <v>3639</v>
      </c>
      <c r="F171" s="396" t="s">
        <v>3660</v>
      </c>
      <c r="G171" s="396" t="s">
        <v>3691</v>
      </c>
      <c r="H171" s="396" t="s">
        <v>3726</v>
      </c>
      <c r="I171" s="396" t="s">
        <v>3608</v>
      </c>
      <c r="J171" s="419"/>
      <c r="K171" s="537"/>
      <c r="L171" s="537"/>
      <c r="M171" s="537"/>
    </row>
    <row r="172" spans="1:13" ht="27" customHeight="1" x14ac:dyDescent="0.3">
      <c r="A172" s="538">
        <v>163</v>
      </c>
      <c r="B172" s="535" t="s">
        <v>3614</v>
      </c>
      <c r="C172" s="536" t="s">
        <v>235</v>
      </c>
      <c r="D172" s="417">
        <v>1000</v>
      </c>
      <c r="E172" s="396" t="s">
        <v>3640</v>
      </c>
      <c r="F172" s="396" t="s">
        <v>3512</v>
      </c>
      <c r="G172" s="396" t="s">
        <v>3692</v>
      </c>
      <c r="H172" s="396" t="s">
        <v>3727</v>
      </c>
      <c r="I172" s="396" t="s">
        <v>3608</v>
      </c>
      <c r="J172" s="419"/>
      <c r="K172" s="537"/>
      <c r="L172" s="537"/>
      <c r="M172" s="537"/>
    </row>
    <row r="173" spans="1:13" ht="27" customHeight="1" x14ac:dyDescent="0.3">
      <c r="A173" s="534">
        <v>164</v>
      </c>
      <c r="B173" s="535" t="s">
        <v>3615</v>
      </c>
      <c r="C173" s="536" t="s">
        <v>235</v>
      </c>
      <c r="D173" s="417">
        <v>1000</v>
      </c>
      <c r="E173" s="396" t="s">
        <v>3641</v>
      </c>
      <c r="F173" s="396" t="s">
        <v>3661</v>
      </c>
      <c r="G173" s="396" t="s">
        <v>3693</v>
      </c>
      <c r="H173" s="396" t="s">
        <v>3728</v>
      </c>
      <c r="I173" s="396" t="s">
        <v>3608</v>
      </c>
      <c r="J173" s="419"/>
      <c r="K173" s="537"/>
      <c r="L173" s="537"/>
      <c r="M173" s="537"/>
    </row>
    <row r="174" spans="1:13" ht="27" customHeight="1" x14ac:dyDescent="0.3">
      <c r="A174" s="538">
        <v>165</v>
      </c>
      <c r="B174" s="535" t="s">
        <v>3615</v>
      </c>
      <c r="C174" s="536" t="s">
        <v>235</v>
      </c>
      <c r="D174" s="417">
        <v>1000</v>
      </c>
      <c r="E174" s="396" t="s">
        <v>3498</v>
      </c>
      <c r="F174" s="396" t="s">
        <v>3662</v>
      </c>
      <c r="G174" s="396" t="s">
        <v>3694</v>
      </c>
      <c r="H174" s="396" t="s">
        <v>3729</v>
      </c>
      <c r="I174" s="396" t="s">
        <v>3608</v>
      </c>
      <c r="J174" s="419"/>
      <c r="K174" s="537"/>
      <c r="L174" s="537"/>
      <c r="M174" s="537"/>
    </row>
    <row r="175" spans="1:13" ht="27" customHeight="1" x14ac:dyDescent="0.3">
      <c r="A175" s="534">
        <v>166</v>
      </c>
      <c r="B175" s="535" t="s">
        <v>4051</v>
      </c>
      <c r="C175" s="536" t="s">
        <v>235</v>
      </c>
      <c r="D175" s="417">
        <v>698</v>
      </c>
      <c r="E175" s="396" t="s">
        <v>3642</v>
      </c>
      <c r="F175" s="396" t="s">
        <v>3663</v>
      </c>
      <c r="G175" s="396" t="s">
        <v>3695</v>
      </c>
      <c r="H175" s="396" t="s">
        <v>3730</v>
      </c>
      <c r="I175" s="396" t="s">
        <v>3733</v>
      </c>
      <c r="J175" s="419"/>
      <c r="K175" s="537"/>
      <c r="L175" s="537"/>
      <c r="M175" s="537"/>
    </row>
    <row r="176" spans="1:13" ht="27" customHeight="1" x14ac:dyDescent="0.3">
      <c r="A176" s="538">
        <v>167</v>
      </c>
      <c r="B176" s="535" t="s">
        <v>4051</v>
      </c>
      <c r="C176" s="536" t="s">
        <v>235</v>
      </c>
      <c r="D176" s="417">
        <v>599</v>
      </c>
      <c r="E176" s="396" t="s">
        <v>3643</v>
      </c>
      <c r="F176" s="396" t="s">
        <v>3664</v>
      </c>
      <c r="G176" s="396" t="s">
        <v>3696</v>
      </c>
      <c r="H176" s="396" t="s">
        <v>3730</v>
      </c>
      <c r="I176" s="396" t="s">
        <v>3733</v>
      </c>
      <c r="J176" s="419"/>
      <c r="K176" s="537"/>
      <c r="L176" s="537"/>
      <c r="M176" s="537"/>
    </row>
    <row r="177" spans="1:13" ht="27" customHeight="1" x14ac:dyDescent="0.3">
      <c r="A177" s="534">
        <v>168</v>
      </c>
      <c r="B177" s="535" t="s">
        <v>3616</v>
      </c>
      <c r="C177" s="536" t="s">
        <v>235</v>
      </c>
      <c r="D177" s="417">
        <v>600</v>
      </c>
      <c r="E177" s="396" t="s">
        <v>3644</v>
      </c>
      <c r="F177" s="396" t="s">
        <v>3665</v>
      </c>
      <c r="G177" s="396" t="s">
        <v>3697</v>
      </c>
      <c r="H177" s="396" t="s">
        <v>3730</v>
      </c>
      <c r="I177" s="396" t="s">
        <v>3733</v>
      </c>
      <c r="J177" s="419"/>
      <c r="K177" s="537"/>
      <c r="L177" s="537"/>
      <c r="M177" s="537"/>
    </row>
    <row r="178" spans="1:13" ht="27" customHeight="1" x14ac:dyDescent="0.3">
      <c r="A178" s="534">
        <v>169</v>
      </c>
      <c r="B178" s="535" t="s">
        <v>3617</v>
      </c>
      <c r="C178" s="536" t="s">
        <v>235</v>
      </c>
      <c r="D178" s="417">
        <v>498</v>
      </c>
      <c r="E178" s="396" t="s">
        <v>3645</v>
      </c>
      <c r="F178" s="396" t="s">
        <v>3666</v>
      </c>
      <c r="G178" s="396" t="s">
        <v>3698</v>
      </c>
      <c r="H178" s="396" t="s">
        <v>3730</v>
      </c>
      <c r="I178" s="396" t="s">
        <v>3733</v>
      </c>
      <c r="J178" s="419"/>
      <c r="K178" s="537"/>
      <c r="L178" s="537"/>
      <c r="M178" s="537"/>
    </row>
    <row r="179" spans="1:13" ht="27" customHeight="1" x14ac:dyDescent="0.3">
      <c r="A179" s="538">
        <v>170</v>
      </c>
      <c r="B179" s="535" t="s">
        <v>3617</v>
      </c>
      <c r="C179" s="536" t="s">
        <v>235</v>
      </c>
      <c r="D179" s="417">
        <v>697</v>
      </c>
      <c r="E179" s="396" t="s">
        <v>3646</v>
      </c>
      <c r="F179" s="396" t="s">
        <v>3543</v>
      </c>
      <c r="G179" s="396" t="s">
        <v>3699</v>
      </c>
      <c r="H179" s="396" t="s">
        <v>3730</v>
      </c>
      <c r="I179" s="396" t="s">
        <v>3733</v>
      </c>
      <c r="J179" s="419"/>
      <c r="K179" s="537"/>
      <c r="L179" s="537"/>
      <c r="M179" s="537"/>
    </row>
    <row r="180" spans="1:13" ht="27" customHeight="1" x14ac:dyDescent="0.3">
      <c r="A180" s="534">
        <v>171</v>
      </c>
      <c r="B180" s="535" t="s">
        <v>3617</v>
      </c>
      <c r="C180" s="536" t="s">
        <v>235</v>
      </c>
      <c r="D180" s="417">
        <v>699</v>
      </c>
      <c r="E180" s="396" t="s">
        <v>3647</v>
      </c>
      <c r="F180" s="396" t="s">
        <v>3667</v>
      </c>
      <c r="G180" s="396" t="s">
        <v>3700</v>
      </c>
      <c r="H180" s="396" t="s">
        <v>3730</v>
      </c>
      <c r="I180" s="396" t="s">
        <v>3733</v>
      </c>
      <c r="J180" s="419"/>
      <c r="K180" s="537"/>
      <c r="L180" s="537"/>
      <c r="M180" s="537"/>
    </row>
    <row r="181" spans="1:13" ht="27" customHeight="1" x14ac:dyDescent="0.3">
      <c r="A181" s="538">
        <v>172</v>
      </c>
      <c r="B181" s="535" t="s">
        <v>3617</v>
      </c>
      <c r="C181" s="536" t="s">
        <v>235</v>
      </c>
      <c r="D181" s="417">
        <v>996</v>
      </c>
      <c r="E181" s="396" t="s">
        <v>3648</v>
      </c>
      <c r="F181" s="396" t="s">
        <v>3668</v>
      </c>
      <c r="G181" s="396" t="s">
        <v>3701</v>
      </c>
      <c r="H181" s="396" t="s">
        <v>3730</v>
      </c>
      <c r="I181" s="396" t="s">
        <v>3733</v>
      </c>
      <c r="J181" s="419"/>
      <c r="K181" s="537"/>
      <c r="L181" s="537"/>
      <c r="M181" s="537"/>
    </row>
    <row r="182" spans="1:13" ht="27" customHeight="1" x14ac:dyDescent="0.3">
      <c r="A182" s="534">
        <v>173</v>
      </c>
      <c r="B182" s="535" t="s">
        <v>3617</v>
      </c>
      <c r="C182" s="536" t="s">
        <v>235</v>
      </c>
      <c r="D182" s="417">
        <v>500</v>
      </c>
      <c r="E182" s="396" t="s">
        <v>3649</v>
      </c>
      <c r="F182" s="396" t="s">
        <v>3510</v>
      </c>
      <c r="G182" s="396" t="s">
        <v>3702</v>
      </c>
      <c r="H182" s="396" t="s">
        <v>3731</v>
      </c>
      <c r="I182" s="396" t="s">
        <v>3608</v>
      </c>
      <c r="J182" s="419"/>
      <c r="K182" s="537"/>
      <c r="L182" s="537"/>
      <c r="M182" s="537"/>
    </row>
    <row r="183" spans="1:13" ht="27" customHeight="1" x14ac:dyDescent="0.3">
      <c r="A183" s="538">
        <v>174</v>
      </c>
      <c r="B183" s="535" t="s">
        <v>3618</v>
      </c>
      <c r="C183" s="536" t="s">
        <v>235</v>
      </c>
      <c r="D183" s="417">
        <v>8900</v>
      </c>
      <c r="E183" s="396" t="s">
        <v>3650</v>
      </c>
      <c r="F183" s="396" t="s">
        <v>3669</v>
      </c>
      <c r="G183" s="396" t="s">
        <v>3703</v>
      </c>
      <c r="H183" s="396" t="s">
        <v>3732</v>
      </c>
      <c r="I183" s="396" t="s">
        <v>3608</v>
      </c>
      <c r="J183" s="419"/>
      <c r="K183" s="537"/>
      <c r="L183" s="537"/>
      <c r="M183" s="537"/>
    </row>
    <row r="184" spans="1:13" ht="27" customHeight="1" x14ac:dyDescent="0.3">
      <c r="A184" s="534">
        <v>175</v>
      </c>
      <c r="B184" s="535" t="s">
        <v>4231</v>
      </c>
      <c r="C184" s="536" t="s">
        <v>235</v>
      </c>
      <c r="D184" s="545">
        <v>1525</v>
      </c>
      <c r="E184" s="546" t="s">
        <v>4182</v>
      </c>
      <c r="F184" s="546" t="s">
        <v>3659</v>
      </c>
      <c r="G184" s="546" t="s">
        <v>3978</v>
      </c>
      <c r="H184" s="396"/>
      <c r="I184" s="396"/>
      <c r="J184" s="546" t="s">
        <v>4183</v>
      </c>
      <c r="K184" s="537"/>
      <c r="L184" s="545">
        <v>1525</v>
      </c>
      <c r="M184" s="537"/>
    </row>
    <row r="185" spans="1:13" ht="27" customHeight="1" x14ac:dyDescent="0.3">
      <c r="A185" s="534">
        <v>176</v>
      </c>
      <c r="B185" s="535" t="s">
        <v>4034</v>
      </c>
      <c r="C185" s="536" t="s">
        <v>235</v>
      </c>
      <c r="D185" s="545">
        <v>720</v>
      </c>
      <c r="E185" s="546" t="s">
        <v>4184</v>
      </c>
      <c r="F185" s="546" t="s">
        <v>3382</v>
      </c>
      <c r="G185" s="546" t="s">
        <v>4185</v>
      </c>
      <c r="H185" s="396"/>
      <c r="I185" s="396"/>
      <c r="J185" s="546" t="s">
        <v>4186</v>
      </c>
      <c r="K185" s="537"/>
      <c r="L185" s="545">
        <v>720</v>
      </c>
      <c r="M185" s="537"/>
    </row>
    <row r="186" spans="1:13" ht="93" customHeight="1" x14ac:dyDescent="0.25">
      <c r="A186" s="538">
        <v>177</v>
      </c>
      <c r="B186" s="535" t="s">
        <v>4035</v>
      </c>
      <c r="C186" s="547" t="s">
        <v>4207</v>
      </c>
      <c r="D186" s="545">
        <v>2700</v>
      </c>
      <c r="E186" s="546" t="s">
        <v>4187</v>
      </c>
      <c r="F186" s="546" t="s">
        <v>3512</v>
      </c>
      <c r="G186" s="546" t="s">
        <v>4188</v>
      </c>
      <c r="H186" s="396"/>
      <c r="I186" s="396"/>
      <c r="J186" s="546" t="s">
        <v>4189</v>
      </c>
      <c r="K186" s="546" t="s">
        <v>4190</v>
      </c>
      <c r="L186" s="545">
        <v>2700</v>
      </c>
      <c r="M186" s="537"/>
    </row>
    <row r="187" spans="1:13" ht="100.5" customHeight="1" x14ac:dyDescent="0.25">
      <c r="A187" s="534">
        <v>178</v>
      </c>
      <c r="B187" s="535" t="s">
        <v>4035</v>
      </c>
      <c r="C187" s="547" t="s">
        <v>4207</v>
      </c>
      <c r="D187" s="545">
        <v>17300</v>
      </c>
      <c r="E187" s="546" t="s">
        <v>4187</v>
      </c>
      <c r="F187" s="546" t="s">
        <v>3512</v>
      </c>
      <c r="G187" s="546" t="s">
        <v>4188</v>
      </c>
      <c r="H187" s="396"/>
      <c r="I187" s="396"/>
      <c r="J187" s="546" t="s">
        <v>4189</v>
      </c>
      <c r="K187" s="546" t="s">
        <v>4190</v>
      </c>
      <c r="L187" s="545">
        <v>17300</v>
      </c>
      <c r="M187" s="537"/>
    </row>
    <row r="188" spans="1:13" ht="94.5" customHeight="1" x14ac:dyDescent="0.25">
      <c r="A188" s="538">
        <v>179</v>
      </c>
      <c r="B188" s="535" t="s">
        <v>4050</v>
      </c>
      <c r="C188" s="547" t="s">
        <v>4207</v>
      </c>
      <c r="D188" s="545">
        <v>916.58</v>
      </c>
      <c r="E188" s="546" t="s">
        <v>3501</v>
      </c>
      <c r="F188" s="546" t="s">
        <v>3908</v>
      </c>
      <c r="G188" s="546" t="s">
        <v>3907</v>
      </c>
      <c r="H188" s="396"/>
      <c r="I188" s="396"/>
      <c r="J188" s="546" t="s">
        <v>4191</v>
      </c>
      <c r="K188" s="546" t="s">
        <v>4192</v>
      </c>
      <c r="L188" s="545">
        <v>916.58</v>
      </c>
      <c r="M188" s="537"/>
    </row>
    <row r="189" spans="1:13" ht="101.25" customHeight="1" x14ac:dyDescent="0.25">
      <c r="A189" s="534">
        <v>180</v>
      </c>
      <c r="B189" s="535" t="s">
        <v>4232</v>
      </c>
      <c r="C189" s="547" t="s">
        <v>4207</v>
      </c>
      <c r="D189" s="545">
        <v>156</v>
      </c>
      <c r="E189" s="546" t="s">
        <v>3787</v>
      </c>
      <c r="F189" s="546" t="s">
        <v>4193</v>
      </c>
      <c r="G189" s="546" t="s">
        <v>3786</v>
      </c>
      <c r="H189" s="396"/>
      <c r="I189" s="396"/>
      <c r="J189" s="546" t="s">
        <v>4197</v>
      </c>
      <c r="K189" s="546" t="s">
        <v>4198</v>
      </c>
      <c r="L189" s="545">
        <v>156</v>
      </c>
      <c r="M189" s="537"/>
    </row>
    <row r="190" spans="1:13" ht="91.5" customHeight="1" x14ac:dyDescent="0.25">
      <c r="A190" s="538">
        <v>181</v>
      </c>
      <c r="B190" s="535" t="s">
        <v>3617</v>
      </c>
      <c r="C190" s="547" t="s">
        <v>4207</v>
      </c>
      <c r="D190" s="545">
        <v>104.17</v>
      </c>
      <c r="E190" s="546" t="s">
        <v>3964</v>
      </c>
      <c r="F190" s="546" t="s">
        <v>3557</v>
      </c>
      <c r="G190" s="546" t="s">
        <v>4194</v>
      </c>
      <c r="H190" s="396"/>
      <c r="I190" s="396"/>
      <c r="J190" s="546" t="s">
        <v>4199</v>
      </c>
      <c r="K190" s="546" t="s">
        <v>4200</v>
      </c>
      <c r="L190" s="545">
        <v>104.17</v>
      </c>
      <c r="M190" s="537"/>
    </row>
    <row r="191" spans="1:13" ht="118.5" customHeight="1" x14ac:dyDescent="0.25">
      <c r="A191" s="534">
        <v>182</v>
      </c>
      <c r="B191" s="535" t="s">
        <v>3617</v>
      </c>
      <c r="C191" s="547" t="s">
        <v>4207</v>
      </c>
      <c r="D191" s="545">
        <v>3513.29</v>
      </c>
      <c r="E191" s="546" t="s">
        <v>3962</v>
      </c>
      <c r="F191" s="546" t="s">
        <v>3961</v>
      </c>
      <c r="G191" s="546" t="s">
        <v>4195</v>
      </c>
      <c r="H191" s="396"/>
      <c r="I191" s="396"/>
      <c r="J191" s="546" t="s">
        <v>4201</v>
      </c>
      <c r="K191" s="546" t="s">
        <v>4202</v>
      </c>
      <c r="L191" s="545">
        <v>3513.29</v>
      </c>
      <c r="M191" s="537"/>
    </row>
    <row r="192" spans="1:13" ht="118.5" customHeight="1" x14ac:dyDescent="0.25">
      <c r="A192" s="534">
        <v>183</v>
      </c>
      <c r="B192" s="535" t="s">
        <v>3617</v>
      </c>
      <c r="C192" s="547" t="s">
        <v>4207</v>
      </c>
      <c r="D192" s="545">
        <v>2342.1999999999998</v>
      </c>
      <c r="E192" s="546" t="s">
        <v>3963</v>
      </c>
      <c r="F192" s="546" t="s">
        <v>3658</v>
      </c>
      <c r="G192" s="546" t="s">
        <v>4196</v>
      </c>
      <c r="H192" s="396"/>
      <c r="I192" s="396"/>
      <c r="J192" s="546" t="s">
        <v>4201</v>
      </c>
      <c r="K192" s="546" t="s">
        <v>4202</v>
      </c>
      <c r="L192" s="545">
        <v>2342.1999999999998</v>
      </c>
      <c r="M192" s="537"/>
    </row>
    <row r="193" spans="1:13" ht="27" customHeight="1" x14ac:dyDescent="0.25">
      <c r="A193" s="538">
        <v>184</v>
      </c>
      <c r="B193" s="535" t="s">
        <v>3618</v>
      </c>
      <c r="C193" s="547" t="s">
        <v>4207</v>
      </c>
      <c r="D193" s="545">
        <v>8287.5</v>
      </c>
      <c r="E193" s="546" t="s">
        <v>4203</v>
      </c>
      <c r="F193" s="546" t="s">
        <v>4204</v>
      </c>
      <c r="G193" s="546" t="s">
        <v>4205</v>
      </c>
      <c r="H193" s="396"/>
      <c r="I193" s="396"/>
      <c r="J193" s="419"/>
      <c r="K193" s="546" t="s">
        <v>4206</v>
      </c>
      <c r="L193" s="545">
        <v>8287.5</v>
      </c>
      <c r="M193" s="537"/>
    </row>
    <row r="194" spans="1:13" ht="27" customHeight="1" x14ac:dyDescent="0.3">
      <c r="A194" s="538"/>
      <c r="B194" s="433">
        <v>40868</v>
      </c>
      <c r="C194" s="434" t="s">
        <v>235</v>
      </c>
      <c r="D194" s="435">
        <v>100000</v>
      </c>
      <c r="E194" s="435" t="s">
        <v>205</v>
      </c>
      <c r="F194" s="546"/>
      <c r="G194" s="435">
        <v>204891652</v>
      </c>
      <c r="H194" s="436" t="s">
        <v>4208</v>
      </c>
      <c r="I194" s="436" t="s">
        <v>205</v>
      </c>
      <c r="J194" s="419"/>
      <c r="K194" s="546"/>
      <c r="L194" s="545"/>
      <c r="M194" s="537"/>
    </row>
    <row r="195" spans="1:13" ht="27" customHeight="1" x14ac:dyDescent="0.3">
      <c r="A195" s="538"/>
      <c r="B195" s="433">
        <v>40869</v>
      </c>
      <c r="C195" s="434" t="s">
        <v>235</v>
      </c>
      <c r="D195" s="435">
        <v>100000</v>
      </c>
      <c r="E195" s="435" t="s">
        <v>4209</v>
      </c>
      <c r="F195" s="546"/>
      <c r="G195" s="435">
        <v>204876642</v>
      </c>
      <c r="H195" s="436" t="s">
        <v>4210</v>
      </c>
      <c r="I195" s="436" t="s">
        <v>205</v>
      </c>
      <c r="J195" s="419"/>
      <c r="K195" s="546"/>
      <c r="L195" s="545"/>
      <c r="M195" s="537"/>
    </row>
    <row r="196" spans="1:13" ht="27" customHeight="1" x14ac:dyDescent="0.3">
      <c r="A196" s="538"/>
      <c r="B196" s="433">
        <v>40869</v>
      </c>
      <c r="C196" s="434" t="s">
        <v>235</v>
      </c>
      <c r="D196" s="435">
        <v>100000</v>
      </c>
      <c r="E196" s="434" t="s">
        <v>4211</v>
      </c>
      <c r="F196" s="546"/>
      <c r="G196" s="435">
        <v>205023632</v>
      </c>
      <c r="H196" s="436" t="s">
        <v>4212</v>
      </c>
      <c r="I196" s="436" t="s">
        <v>205</v>
      </c>
      <c r="J196" s="419"/>
      <c r="K196" s="546"/>
      <c r="L196" s="545"/>
      <c r="M196" s="537"/>
    </row>
    <row r="197" spans="1:13" ht="27" customHeight="1" x14ac:dyDescent="0.3">
      <c r="A197" s="538"/>
      <c r="B197" s="437">
        <v>40871</v>
      </c>
      <c r="C197" s="438" t="s">
        <v>235</v>
      </c>
      <c r="D197" s="439">
        <v>100000</v>
      </c>
      <c r="E197" s="439" t="s">
        <v>4213</v>
      </c>
      <c r="F197" s="546"/>
      <c r="G197" s="439">
        <v>204973742</v>
      </c>
      <c r="H197" s="441">
        <v>133605</v>
      </c>
      <c r="I197" s="440" t="s">
        <v>205</v>
      </c>
      <c r="J197" s="419"/>
      <c r="K197" s="546"/>
      <c r="L197" s="545"/>
      <c r="M197" s="537"/>
    </row>
    <row r="198" spans="1:13" ht="27" customHeight="1" x14ac:dyDescent="0.3">
      <c r="A198" s="538"/>
      <c r="B198" s="433">
        <v>40871</v>
      </c>
      <c r="C198" s="434" t="s">
        <v>235</v>
      </c>
      <c r="D198" s="435">
        <v>100000</v>
      </c>
      <c r="E198" s="435" t="s">
        <v>4214</v>
      </c>
      <c r="F198" s="546"/>
      <c r="G198" s="435">
        <v>205027004</v>
      </c>
      <c r="H198" s="436" t="s">
        <v>4215</v>
      </c>
      <c r="I198" s="436" t="s">
        <v>205</v>
      </c>
      <c r="J198" s="419"/>
      <c r="K198" s="546"/>
      <c r="L198" s="545"/>
      <c r="M198" s="537"/>
    </row>
    <row r="199" spans="1:13" ht="27" customHeight="1" x14ac:dyDescent="0.3">
      <c r="A199" s="538"/>
      <c r="B199" s="433">
        <v>40871</v>
      </c>
      <c r="C199" s="434" t="s">
        <v>235</v>
      </c>
      <c r="D199" s="435">
        <v>100000</v>
      </c>
      <c r="E199" s="434" t="s">
        <v>4216</v>
      </c>
      <c r="F199" s="546"/>
      <c r="G199" s="435">
        <v>205032294</v>
      </c>
      <c r="H199" s="436" t="s">
        <v>4217</v>
      </c>
      <c r="I199" s="436" t="s">
        <v>205</v>
      </c>
      <c r="J199" s="419"/>
      <c r="K199" s="546"/>
      <c r="L199" s="545"/>
      <c r="M199" s="537"/>
    </row>
    <row r="200" spans="1:13" ht="27" customHeight="1" x14ac:dyDescent="0.3">
      <c r="A200" s="538"/>
      <c r="B200" s="433">
        <v>40871</v>
      </c>
      <c r="C200" s="434" t="s">
        <v>235</v>
      </c>
      <c r="D200" s="435">
        <v>100000</v>
      </c>
      <c r="E200" s="435" t="s">
        <v>4218</v>
      </c>
      <c r="F200" s="546"/>
      <c r="G200" s="435">
        <v>206120437</v>
      </c>
      <c r="H200" s="436" t="s">
        <v>4219</v>
      </c>
      <c r="I200" s="436" t="s">
        <v>205</v>
      </c>
      <c r="J200" s="419"/>
      <c r="K200" s="546"/>
      <c r="L200" s="545"/>
      <c r="M200" s="537"/>
    </row>
    <row r="201" spans="1:13" ht="27" customHeight="1" x14ac:dyDescent="0.3">
      <c r="A201" s="538"/>
      <c r="B201" s="433">
        <v>40872</v>
      </c>
      <c r="C201" s="434" t="s">
        <v>235</v>
      </c>
      <c r="D201" s="435">
        <v>100000</v>
      </c>
      <c r="E201" s="434" t="s">
        <v>4220</v>
      </c>
      <c r="F201" s="546"/>
      <c r="G201" s="435">
        <v>205265737</v>
      </c>
      <c r="H201" s="436" t="s">
        <v>4221</v>
      </c>
      <c r="I201" s="436" t="s">
        <v>205</v>
      </c>
      <c r="J201" s="419"/>
      <c r="K201" s="546"/>
      <c r="L201" s="545"/>
      <c r="M201" s="537"/>
    </row>
    <row r="202" spans="1:13" ht="27" customHeight="1" x14ac:dyDescent="0.3">
      <c r="A202" s="538"/>
      <c r="B202" s="433">
        <v>40872</v>
      </c>
      <c r="C202" s="434" t="s">
        <v>235</v>
      </c>
      <c r="D202" s="435">
        <v>100000</v>
      </c>
      <c r="E202" s="434" t="s">
        <v>4222</v>
      </c>
      <c r="F202" s="546"/>
      <c r="G202" s="435">
        <v>205032310</v>
      </c>
      <c r="H202" s="436" t="s">
        <v>4223</v>
      </c>
      <c r="I202" s="436" t="s">
        <v>205</v>
      </c>
      <c r="J202" s="419"/>
      <c r="K202" s="546"/>
      <c r="L202" s="545"/>
      <c r="M202" s="537"/>
    </row>
    <row r="203" spans="1:13" ht="27" customHeight="1" x14ac:dyDescent="0.3">
      <c r="A203" s="538"/>
      <c r="B203" s="433">
        <v>40892</v>
      </c>
      <c r="C203" s="434" t="s">
        <v>235</v>
      </c>
      <c r="D203" s="435">
        <v>100000</v>
      </c>
      <c r="E203" s="435" t="s">
        <v>4224</v>
      </c>
      <c r="F203" s="546"/>
      <c r="G203" s="435">
        <v>246951142</v>
      </c>
      <c r="H203" s="436" t="s">
        <v>4225</v>
      </c>
      <c r="I203" s="436" t="s">
        <v>217</v>
      </c>
      <c r="J203" s="419"/>
      <c r="K203" s="546"/>
      <c r="L203" s="545"/>
      <c r="M203" s="537"/>
    </row>
    <row r="204" spans="1:13" ht="27" customHeight="1" x14ac:dyDescent="0.3">
      <c r="A204" s="538"/>
      <c r="B204" s="433">
        <v>40892</v>
      </c>
      <c r="C204" s="434" t="s">
        <v>235</v>
      </c>
      <c r="D204" s="435">
        <v>100000</v>
      </c>
      <c r="E204" s="435" t="s">
        <v>4226</v>
      </c>
      <c r="F204" s="546"/>
      <c r="G204" s="435">
        <v>204538768</v>
      </c>
      <c r="H204" s="436" t="s">
        <v>4227</v>
      </c>
      <c r="I204" s="436" t="s">
        <v>217</v>
      </c>
      <c r="J204" s="419"/>
      <c r="K204" s="546"/>
      <c r="L204" s="545"/>
      <c r="M204" s="537"/>
    </row>
    <row r="205" spans="1:13" ht="24" customHeight="1" x14ac:dyDescent="0.3">
      <c r="A205" s="548"/>
      <c r="B205" s="549"/>
      <c r="C205" s="536"/>
      <c r="D205" s="432"/>
      <c r="E205" s="432"/>
      <c r="F205" s="432"/>
      <c r="G205" s="432"/>
      <c r="H205" s="432"/>
      <c r="I205" s="432"/>
      <c r="J205" s="432"/>
      <c r="K205" s="432"/>
      <c r="L205" s="432"/>
      <c r="M205" s="537"/>
    </row>
    <row r="206" spans="1:13" ht="15.75" x14ac:dyDescent="0.3">
      <c r="A206" s="549"/>
      <c r="B206" s="549"/>
      <c r="C206" s="536"/>
      <c r="D206" s="423"/>
      <c r="E206" s="396"/>
      <c r="F206" s="396"/>
      <c r="G206" s="396"/>
      <c r="H206" s="396"/>
      <c r="I206" s="396"/>
      <c r="J206" s="419"/>
      <c r="K206" s="537"/>
      <c r="L206" s="537"/>
      <c r="M206" s="537"/>
    </row>
    <row r="207" spans="1:13" x14ac:dyDescent="0.25">
      <c r="A207" s="549" t="s">
        <v>280</v>
      </c>
      <c r="B207" s="549"/>
      <c r="C207" s="419"/>
      <c r="D207" s="424"/>
      <c r="E207" s="419"/>
      <c r="F207" s="419"/>
      <c r="G207" s="419"/>
      <c r="H207" s="419"/>
      <c r="I207" s="419"/>
      <c r="J207" s="419"/>
      <c r="K207" s="537"/>
      <c r="L207" s="537"/>
      <c r="M207" s="537"/>
    </row>
    <row r="208" spans="1:13" s="79" customFormat="1" x14ac:dyDescent="0.3">
      <c r="A208" s="551"/>
      <c r="B208" s="550"/>
      <c r="C208" s="398"/>
      <c r="D208" s="425"/>
      <c r="E208" s="398"/>
      <c r="F208" s="398"/>
      <c r="G208" s="401"/>
      <c r="H208" s="401"/>
      <c r="I208" s="401"/>
      <c r="J208" s="398"/>
      <c r="K208" s="516"/>
      <c r="L208" s="516"/>
      <c r="M208" s="516"/>
    </row>
    <row r="209" spans="1:13" x14ac:dyDescent="0.25">
      <c r="B209" s="522"/>
      <c r="G209" s="427"/>
      <c r="H209" s="427"/>
    </row>
    <row r="210" spans="1:13" s="2" customFormat="1" x14ac:dyDescent="0.3">
      <c r="A210" s="554"/>
      <c r="B210" s="555" t="s">
        <v>107</v>
      </c>
      <c r="C210" s="27"/>
      <c r="D210" s="393"/>
      <c r="E210" s="27"/>
      <c r="F210" s="27"/>
      <c r="G210" s="27"/>
      <c r="H210" s="27"/>
      <c r="I210" s="27"/>
      <c r="J210" s="27"/>
      <c r="K210" s="27"/>
      <c r="L210" s="27"/>
      <c r="M210" s="27"/>
    </row>
    <row r="211" spans="1:13" s="2" customFormat="1" x14ac:dyDescent="0.3">
      <c r="A211" s="554"/>
      <c r="B211" s="554"/>
      <c r="C211" s="397"/>
      <c r="D211" s="393"/>
      <c r="E211" s="27"/>
      <c r="F211" s="27"/>
      <c r="G211" s="397"/>
      <c r="H211" s="429"/>
      <c r="I211" s="394"/>
      <c r="J211" s="27"/>
      <c r="K211" s="27"/>
      <c r="L211" s="27"/>
      <c r="M211" s="27"/>
    </row>
    <row r="212" spans="1:13" s="2" customFormat="1" x14ac:dyDescent="0.3">
      <c r="A212" s="519"/>
      <c r="B212" s="554"/>
      <c r="C212" s="464" t="s">
        <v>271</v>
      </c>
      <c r="D212" s="393"/>
      <c r="E212" s="27"/>
      <c r="F212" s="27"/>
      <c r="G212" s="117" t="s">
        <v>276</v>
      </c>
      <c r="H212" s="430"/>
      <c r="I212" s="394"/>
      <c r="J212" s="27"/>
      <c r="K212" s="117"/>
      <c r="L212" s="27"/>
      <c r="M212" s="27"/>
    </row>
    <row r="213" spans="1:13" s="2" customFormat="1" x14ac:dyDescent="0.3">
      <c r="A213" s="519"/>
      <c r="B213" s="554"/>
      <c r="C213" s="27"/>
      <c r="D213" s="393"/>
      <c r="E213" s="27"/>
      <c r="F213" s="27"/>
      <c r="G213" s="27" t="s">
        <v>272</v>
      </c>
      <c r="H213" s="394"/>
      <c r="I213" s="394"/>
      <c r="J213" s="27"/>
      <c r="K213" s="27"/>
      <c r="L213" s="27"/>
      <c r="M213" s="27"/>
    </row>
    <row r="214" spans="1:13" customFormat="1" ht="15.75" x14ac:dyDescent="0.3">
      <c r="A214" s="519"/>
      <c r="B214" s="554"/>
      <c r="C214" s="465" t="s">
        <v>140</v>
      </c>
      <c r="D214" s="431"/>
      <c r="E214" s="427"/>
      <c r="F214" s="427"/>
      <c r="G214" s="394"/>
      <c r="H214" s="394"/>
      <c r="I214" s="394"/>
      <c r="J214" s="394"/>
      <c r="K214" s="553"/>
      <c r="L214" s="116"/>
      <c r="M214" s="116"/>
    </row>
    <row r="215" spans="1:13" customFormat="1" x14ac:dyDescent="0.25">
      <c r="A215" s="519"/>
      <c r="B215" s="519"/>
      <c r="C215" s="394"/>
      <c r="D215" s="431"/>
      <c r="E215" s="427"/>
      <c r="F215" s="427"/>
      <c r="G215" s="394"/>
      <c r="H215" s="394"/>
      <c r="I215" s="394"/>
      <c r="J215" s="394"/>
      <c r="K215" s="116"/>
      <c r="L215" s="116"/>
      <c r="M215" s="116"/>
    </row>
    <row r="216" spans="1:13" customFormat="1" x14ac:dyDescent="0.25">
      <c r="A216" s="519"/>
      <c r="B216" s="519"/>
      <c r="C216" s="394"/>
      <c r="D216" s="431"/>
      <c r="E216" s="427"/>
      <c r="F216" s="427"/>
      <c r="G216" s="394"/>
      <c r="H216" s="394"/>
      <c r="I216" s="394"/>
      <c r="J216" s="394"/>
      <c r="K216" s="116"/>
      <c r="L216" s="116"/>
      <c r="M216" s="116"/>
    </row>
    <row r="217" spans="1:13" customFormat="1" x14ac:dyDescent="0.25">
      <c r="A217" s="519"/>
      <c r="B217" s="519"/>
      <c r="C217" s="394"/>
      <c r="D217" s="431"/>
      <c r="E217" s="427"/>
      <c r="F217" s="427"/>
      <c r="G217" s="394"/>
      <c r="H217" s="394"/>
      <c r="I217" s="394"/>
      <c r="J217" s="394"/>
      <c r="K217" s="116"/>
      <c r="L217" s="116"/>
      <c r="M217" s="116"/>
    </row>
    <row r="218" spans="1:13" customFormat="1" x14ac:dyDescent="0.25">
      <c r="A218" s="519"/>
      <c r="B218" s="519"/>
      <c r="C218" s="394"/>
      <c r="D218" s="431"/>
      <c r="E218" s="427"/>
      <c r="F218" s="427"/>
      <c r="G218" s="394"/>
      <c r="H218" s="394"/>
      <c r="I218" s="394"/>
      <c r="J218" s="394"/>
      <c r="K218" s="116"/>
      <c r="L218" s="116"/>
      <c r="M218" s="116"/>
    </row>
    <row r="219" spans="1:13" customFormat="1" ht="12.75" x14ac:dyDescent="0.2">
      <c r="A219" s="519"/>
      <c r="B219" s="519"/>
      <c r="C219" s="394"/>
      <c r="D219" s="431"/>
      <c r="E219" s="394"/>
      <c r="F219" s="394"/>
      <c r="G219" s="394"/>
      <c r="H219" s="394"/>
      <c r="I219" s="394"/>
      <c r="J219" s="394"/>
      <c r="K219" s="116"/>
      <c r="L219" s="116"/>
      <c r="M219" s="116"/>
    </row>
  </sheetData>
  <autoFilter ref="A9:I193"/>
  <mergeCells count="5">
    <mergeCell ref="J7:L7"/>
    <mergeCell ref="A6:E6"/>
    <mergeCell ref="A1:I1"/>
    <mergeCell ref="A2:I3"/>
    <mergeCell ref="A4:C4"/>
  </mergeCells>
  <dataValidations count="6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207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39:G80 G206:I207 I81:I147 H14:H35 I11:I12 H10:H12 G10:G19 I17 G148:G193 H149:H193">
      <formula1>11</formula1>
    </dataValidation>
    <dataValidation allowBlank="1" showInputMessage="1" showErrorMessage="1" error="თვე/დღე/წელი" prompt="თვე/დღე/წელი" sqref="E81:E147 B10:B193 B205:B207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86:C193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13:I16 I18:I80 I148:I19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194:B204">
      <formula1>40543</formula1>
      <formula2>40908</formula2>
    </dataValidation>
  </dataValidations>
  <printOptions gridLines="1"/>
  <pageMargins left="0.25" right="0.14000000000000001" top="0.75" bottom="0.38" header="0.3" footer="0.3"/>
  <pageSetup scale="57" orientation="landscape" r:id="rId1"/>
  <rowBreaks count="1" manualBreakCount="1">
    <brk id="183" max="12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9"/>
  <sheetViews>
    <sheetView showGridLines="0" view="pageBreakPreview" topLeftCell="A10" zoomScale="98" zoomScaleSheetLayoutView="98" workbookViewId="0">
      <selection activeCell="B8" sqref="B8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80" t="s">
        <v>339</v>
      </c>
      <c r="B1" s="83"/>
      <c r="C1" s="570" t="s">
        <v>110</v>
      </c>
      <c r="D1" s="570"/>
      <c r="E1" s="97"/>
    </row>
    <row r="2" spans="1:5" s="6" customFormat="1" x14ac:dyDescent="0.3">
      <c r="A2" s="80" t="s">
        <v>333</v>
      </c>
      <c r="B2" s="83"/>
      <c r="C2" s="568" t="s">
        <v>3276</v>
      </c>
      <c r="D2" s="569"/>
      <c r="E2" s="97"/>
    </row>
    <row r="3" spans="1:5" s="6" customFormat="1" x14ac:dyDescent="0.3">
      <c r="A3" s="82" t="s">
        <v>141</v>
      </c>
      <c r="B3" s="80"/>
      <c r="C3" s="166"/>
      <c r="D3" s="166"/>
      <c r="E3" s="97"/>
    </row>
    <row r="4" spans="1:5" s="6" customFormat="1" x14ac:dyDescent="0.3">
      <c r="A4" s="82"/>
      <c r="B4" s="82"/>
      <c r="C4" s="166"/>
      <c r="D4" s="166"/>
      <c r="E4" s="97"/>
    </row>
    <row r="5" spans="1:5" x14ac:dyDescent="0.3">
      <c r="A5" s="83" t="str">
        <f>'ფორმა N2'!A4</f>
        <v>ანგარიშვალდებული პირის დასახელება:</v>
      </c>
      <c r="B5" s="83"/>
      <c r="C5" s="82"/>
      <c r="D5" s="82"/>
      <c r="E5" s="98"/>
    </row>
    <row r="6" spans="1:5" x14ac:dyDescent="0.3">
      <c r="A6" s="571" t="s">
        <v>3441</v>
      </c>
      <c r="B6" s="571"/>
      <c r="C6" s="571"/>
      <c r="D6" s="571"/>
      <c r="E6" s="571"/>
    </row>
    <row r="7" spans="1:5" x14ac:dyDescent="0.3">
      <c r="A7" s="83"/>
      <c r="B7" s="83"/>
      <c r="C7" s="82"/>
      <c r="D7" s="82"/>
      <c r="E7" s="98"/>
    </row>
    <row r="8" spans="1:5" s="6" customFormat="1" x14ac:dyDescent="0.3">
      <c r="A8" s="165"/>
      <c r="B8" s="165"/>
      <c r="C8" s="84"/>
      <c r="D8" s="84"/>
      <c r="E8" s="97"/>
    </row>
    <row r="9" spans="1:5" s="6" customFormat="1" ht="30" x14ac:dyDescent="0.3">
      <c r="A9" s="95" t="s">
        <v>64</v>
      </c>
      <c r="B9" s="95" t="s">
        <v>338</v>
      </c>
      <c r="C9" s="85" t="s">
        <v>10</v>
      </c>
      <c r="D9" s="85" t="s">
        <v>9</v>
      </c>
      <c r="E9" s="97"/>
    </row>
    <row r="10" spans="1:5" s="9" customFormat="1" ht="18" x14ac:dyDescent="0.2">
      <c r="A10" s="104" t="s">
        <v>334</v>
      </c>
      <c r="B10" s="104" t="s">
        <v>3439</v>
      </c>
      <c r="C10" s="4"/>
      <c r="D10" s="4">
        <v>45446.19</v>
      </c>
      <c r="E10" s="99"/>
    </row>
    <row r="11" spans="1:5" s="10" customFormat="1" x14ac:dyDescent="0.2">
      <c r="A11" s="104" t="s">
        <v>335</v>
      </c>
      <c r="B11" s="104" t="s">
        <v>3440</v>
      </c>
      <c r="C11" s="4"/>
      <c r="D11" s="4">
        <v>7</v>
      </c>
      <c r="E11" s="100"/>
    </row>
    <row r="12" spans="1:5" s="10" customFormat="1" x14ac:dyDescent="0.2">
      <c r="A12" s="93" t="s">
        <v>283</v>
      </c>
      <c r="B12" s="93"/>
      <c r="C12" s="4"/>
      <c r="D12" s="4"/>
      <c r="E12" s="100"/>
    </row>
    <row r="13" spans="1:5" s="10" customFormat="1" x14ac:dyDescent="0.2">
      <c r="A13" s="93" t="s">
        <v>283</v>
      </c>
      <c r="B13" s="93"/>
      <c r="C13" s="4"/>
      <c r="D13" s="4"/>
      <c r="E13" s="100"/>
    </row>
    <row r="14" spans="1:5" s="10" customFormat="1" x14ac:dyDescent="0.2">
      <c r="A14" s="93" t="s">
        <v>283</v>
      </c>
      <c r="B14" s="93"/>
      <c r="C14" s="4"/>
      <c r="D14" s="4"/>
      <c r="E14" s="100"/>
    </row>
    <row r="15" spans="1:5" s="10" customFormat="1" x14ac:dyDescent="0.2">
      <c r="A15" s="93" t="s">
        <v>283</v>
      </c>
      <c r="B15" s="93"/>
      <c r="C15" s="4"/>
      <c r="D15" s="4"/>
      <c r="E15" s="100"/>
    </row>
    <row r="16" spans="1:5" s="10" customFormat="1" x14ac:dyDescent="0.2">
      <c r="A16" s="93" t="s">
        <v>283</v>
      </c>
      <c r="B16" s="93"/>
      <c r="C16" s="4"/>
      <c r="D16" s="4"/>
      <c r="E16" s="100"/>
    </row>
    <row r="17" spans="1:5" s="10" customFormat="1" ht="17.25" customHeight="1" x14ac:dyDescent="0.2">
      <c r="A17" s="104" t="s">
        <v>336</v>
      </c>
      <c r="B17" s="365"/>
      <c r="C17" s="4"/>
      <c r="D17" s="4"/>
      <c r="E17" s="100"/>
    </row>
    <row r="18" spans="1:5" s="10" customFormat="1" ht="18" customHeight="1" x14ac:dyDescent="0.2">
      <c r="A18" s="104" t="s">
        <v>337</v>
      </c>
      <c r="B18" s="93"/>
      <c r="C18" s="4"/>
      <c r="D18" s="4"/>
      <c r="E18" s="100"/>
    </row>
    <row r="19" spans="1:5" s="10" customFormat="1" x14ac:dyDescent="0.2">
      <c r="A19" s="93" t="s">
        <v>283</v>
      </c>
      <c r="B19" s="93"/>
      <c r="C19" s="4"/>
      <c r="D19" s="4"/>
      <c r="E19" s="100"/>
    </row>
    <row r="20" spans="1:5" s="10" customFormat="1" x14ac:dyDescent="0.2">
      <c r="A20" s="93" t="s">
        <v>283</v>
      </c>
      <c r="B20" s="93"/>
      <c r="C20" s="4"/>
      <c r="D20" s="4"/>
      <c r="E20" s="100"/>
    </row>
    <row r="21" spans="1:5" s="10" customFormat="1" x14ac:dyDescent="0.2">
      <c r="A21" s="93" t="s">
        <v>283</v>
      </c>
      <c r="B21" s="93"/>
      <c r="C21" s="4"/>
      <c r="D21" s="4"/>
      <c r="E21" s="100"/>
    </row>
    <row r="22" spans="1:5" s="10" customFormat="1" x14ac:dyDescent="0.2">
      <c r="A22" s="93" t="s">
        <v>283</v>
      </c>
      <c r="B22" s="93"/>
      <c r="C22" s="4"/>
      <c r="D22" s="4"/>
      <c r="E22" s="100"/>
    </row>
    <row r="23" spans="1:5" s="10" customFormat="1" x14ac:dyDescent="0.2">
      <c r="A23" s="93" t="s">
        <v>283</v>
      </c>
      <c r="B23" s="93"/>
      <c r="C23" s="4"/>
      <c r="D23" s="4"/>
      <c r="E23" s="100"/>
    </row>
    <row r="24" spans="1:5" s="3" customFormat="1" x14ac:dyDescent="0.2">
      <c r="A24" s="354"/>
      <c r="B24" s="354"/>
      <c r="C24" s="355"/>
      <c r="D24" s="355"/>
      <c r="E24" s="101"/>
    </row>
    <row r="25" spans="1:5" x14ac:dyDescent="0.3">
      <c r="A25" s="356"/>
      <c r="B25" s="356" t="s">
        <v>340</v>
      </c>
      <c r="C25" s="357">
        <f>SUM(C10:C24)</f>
        <v>0</v>
      </c>
      <c r="D25" s="357">
        <f>SUM(D10:D24)</f>
        <v>45453.19</v>
      </c>
      <c r="E25" s="358"/>
    </row>
    <row r="26" spans="1:5" x14ac:dyDescent="0.3">
      <c r="A26" s="350"/>
      <c r="B26" s="350"/>
      <c r="C26" s="12"/>
      <c r="D26" s="12"/>
      <c r="E26" s="12"/>
    </row>
    <row r="27" spans="1:5" x14ac:dyDescent="0.3">
      <c r="A27" s="12" t="s">
        <v>439</v>
      </c>
      <c r="B27" s="12"/>
      <c r="C27" s="12"/>
      <c r="D27" s="12"/>
      <c r="E27" s="359"/>
    </row>
    <row r="28" spans="1:5" x14ac:dyDescent="0.3">
      <c r="A28" s="12" t="s">
        <v>424</v>
      </c>
      <c r="B28" s="12"/>
      <c r="C28" s="12"/>
      <c r="D28" s="12"/>
      <c r="E28" s="12"/>
    </row>
    <row r="29" spans="1:5" x14ac:dyDescent="0.3">
      <c r="A29" s="351" t="s">
        <v>425</v>
      </c>
      <c r="B29" s="12"/>
      <c r="C29" s="12"/>
      <c r="D29" s="12"/>
      <c r="E29" s="12"/>
    </row>
    <row r="30" spans="1:5" x14ac:dyDescent="0.3">
      <c r="A30" s="351"/>
      <c r="B30" s="12"/>
      <c r="C30" s="12"/>
      <c r="D30" s="12"/>
      <c r="E30" s="12"/>
    </row>
    <row r="31" spans="1:5" x14ac:dyDescent="0.3">
      <c r="A31" s="351" t="s">
        <v>357</v>
      </c>
      <c r="B31" s="12"/>
      <c r="C31" s="12"/>
      <c r="D31" s="12"/>
      <c r="E31" s="12"/>
    </row>
    <row r="32" spans="1:5" s="23" customFormat="1" ht="12.75" x14ac:dyDescent="0.2">
      <c r="A32" s="67"/>
      <c r="B32" s="67"/>
      <c r="C32" s="67"/>
      <c r="D32" s="67"/>
      <c r="E32" s="67"/>
    </row>
    <row r="33" spans="1:9" x14ac:dyDescent="0.3">
      <c r="A33" s="352" t="s">
        <v>107</v>
      </c>
      <c r="B33" s="12"/>
      <c r="C33" s="12"/>
      <c r="D33" s="12"/>
      <c r="E33" s="359"/>
    </row>
    <row r="34" spans="1:9" x14ac:dyDescent="0.3">
      <c r="A34" s="12"/>
      <c r="B34" s="12"/>
      <c r="C34" s="12"/>
      <c r="D34" s="12"/>
      <c r="E34" s="77"/>
      <c r="F34"/>
      <c r="G34"/>
      <c r="H34"/>
      <c r="I34"/>
    </row>
    <row r="35" spans="1:9" x14ac:dyDescent="0.3">
      <c r="A35" s="12"/>
      <c r="B35" s="12"/>
      <c r="C35" s="12"/>
      <c r="D35" s="12"/>
      <c r="E35" s="77"/>
      <c r="F35"/>
      <c r="G35"/>
      <c r="H35"/>
      <c r="I35"/>
    </row>
    <row r="36" spans="1:9" x14ac:dyDescent="0.3">
      <c r="A36" s="352"/>
      <c r="B36" s="352" t="s">
        <v>274</v>
      </c>
      <c r="C36" s="12"/>
      <c r="D36" s="12"/>
      <c r="E36" s="77"/>
      <c r="F36"/>
      <c r="G36"/>
      <c r="H36"/>
      <c r="I36"/>
    </row>
    <row r="37" spans="1:9" x14ac:dyDescent="0.3">
      <c r="A37" s="12"/>
      <c r="B37" s="12" t="s">
        <v>273</v>
      </c>
      <c r="C37" s="12"/>
      <c r="D37" s="12"/>
      <c r="E37" s="77"/>
      <c r="F37"/>
      <c r="G37"/>
      <c r="H37"/>
      <c r="I37"/>
    </row>
    <row r="38" spans="1:9" customFormat="1" ht="12.75" x14ac:dyDescent="0.2">
      <c r="A38" s="353"/>
      <c r="B38" s="353" t="s">
        <v>140</v>
      </c>
      <c r="C38" s="77"/>
      <c r="D38" s="77"/>
      <c r="E38" s="77"/>
    </row>
    <row r="39" spans="1:9" s="23" customFormat="1" ht="12.75" x14ac:dyDescent="0.2"/>
  </sheetData>
  <mergeCells count="3">
    <mergeCell ref="C1:D1"/>
    <mergeCell ref="C2:D2"/>
    <mergeCell ref="A6:E6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I32"/>
  <sheetViews>
    <sheetView showGridLines="0" view="pageBreakPreview" zoomScale="106" zoomScaleSheetLayoutView="106" workbookViewId="0">
      <selection sqref="A1:IV65536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80" t="s">
        <v>463</v>
      </c>
      <c r="B1" s="82"/>
      <c r="C1" s="572" t="s">
        <v>110</v>
      </c>
      <c r="D1" s="572"/>
    </row>
    <row r="2" spans="1:5" x14ac:dyDescent="0.3">
      <c r="A2" s="80" t="s">
        <v>464</v>
      </c>
      <c r="B2" s="82"/>
      <c r="C2" s="568" t="s">
        <v>3276</v>
      </c>
      <c r="D2" s="569"/>
    </row>
    <row r="3" spans="1:5" x14ac:dyDescent="0.3">
      <c r="A3" s="82" t="s">
        <v>141</v>
      </c>
      <c r="B3" s="82"/>
      <c r="C3" s="476"/>
      <c r="D3" s="476"/>
    </row>
    <row r="4" spans="1:5" x14ac:dyDescent="0.3">
      <c r="A4" s="80"/>
      <c r="B4" s="82"/>
      <c r="C4" s="476"/>
      <c r="D4" s="476"/>
    </row>
    <row r="5" spans="1:5" x14ac:dyDescent="0.3">
      <c r="A5" s="83" t="str">
        <f>'[2]ფორმა N2'!A4</f>
        <v>ანგარიშვალდებული პირის დასახელება:</v>
      </c>
      <c r="B5" s="83"/>
      <c r="C5" s="83"/>
      <c r="D5" s="82"/>
      <c r="E5" s="5"/>
    </row>
    <row r="6" spans="1:5" x14ac:dyDescent="0.3">
      <c r="A6" s="571" t="s">
        <v>3441</v>
      </c>
      <c r="B6" s="571"/>
      <c r="C6" s="571"/>
      <c r="D6" s="571"/>
      <c r="E6" s="347"/>
    </row>
    <row r="7" spans="1:5" x14ac:dyDescent="0.3">
      <c r="A7" s="83"/>
      <c r="B7" s="83"/>
      <c r="C7" s="83"/>
      <c r="D7" s="82"/>
      <c r="E7" s="5"/>
    </row>
    <row r="8" spans="1:5" s="6" customFormat="1" x14ac:dyDescent="0.3">
      <c r="A8" s="475"/>
      <c r="B8" s="475"/>
      <c r="C8" s="84"/>
      <c r="D8" s="84"/>
    </row>
    <row r="9" spans="1:5" s="6" customFormat="1" ht="30" x14ac:dyDescent="0.3">
      <c r="A9" s="112" t="s">
        <v>64</v>
      </c>
      <c r="B9" s="85" t="s">
        <v>11</v>
      </c>
      <c r="C9" s="85" t="s">
        <v>10</v>
      </c>
      <c r="D9" s="85" t="s">
        <v>9</v>
      </c>
    </row>
    <row r="10" spans="1:5" s="7" customFormat="1" x14ac:dyDescent="0.2">
      <c r="A10" s="13">
        <v>1</v>
      </c>
      <c r="B10" s="13" t="s">
        <v>108</v>
      </c>
      <c r="C10" s="88">
        <f>SUM(C11,C14,C17,C20:C22)</f>
        <v>42405</v>
      </c>
      <c r="D10" s="88">
        <f>SUM(D11,D14,D17,D20:D22)</f>
        <v>42405</v>
      </c>
    </row>
    <row r="11" spans="1:5" s="9" customFormat="1" ht="18" x14ac:dyDescent="0.2">
      <c r="A11" s="14">
        <v>1.1000000000000001</v>
      </c>
      <c r="B11" s="14" t="s">
        <v>68</v>
      </c>
      <c r="C11" s="88">
        <f>SUM(C12:C13)</f>
        <v>0</v>
      </c>
      <c r="D11" s="88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8">
        <f>SUM(C15:C16)</f>
        <v>0</v>
      </c>
      <c r="D14" s="88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8">
        <f>SUM(C18:C19)</f>
        <v>26470</v>
      </c>
      <c r="D17" s="88">
        <f>SUM(D18:D19)</f>
        <v>26470</v>
      </c>
    </row>
    <row r="18" spans="1:9" x14ac:dyDescent="0.3">
      <c r="A18" s="16" t="s">
        <v>50</v>
      </c>
      <c r="B18" s="16" t="s">
        <v>75</v>
      </c>
      <c r="C18" s="34">
        <v>350</v>
      </c>
      <c r="D18" s="35">
        <v>350</v>
      </c>
    </row>
    <row r="19" spans="1:9" x14ac:dyDescent="0.3">
      <c r="A19" s="16" t="s">
        <v>51</v>
      </c>
      <c r="B19" s="16" t="s">
        <v>76</v>
      </c>
      <c r="C19" s="34">
        <v>26120</v>
      </c>
      <c r="D19" s="35">
        <v>26120</v>
      </c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>
        <v>15935</v>
      </c>
      <c r="D21" s="35">
        <v>15935</v>
      </c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4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4" t="s">
        <v>274</v>
      </c>
      <c r="D29" s="12"/>
      <c r="E29"/>
      <c r="F29"/>
      <c r="G29"/>
      <c r="H29"/>
      <c r="I29"/>
    </row>
    <row r="30" spans="1:9" x14ac:dyDescent="0.3">
      <c r="A30"/>
      <c r="B30" s="2" t="s">
        <v>273</v>
      </c>
      <c r="D30" s="12"/>
      <c r="E30"/>
      <c r="F30"/>
      <c r="G30"/>
      <c r="H30"/>
      <c r="I30"/>
    </row>
    <row r="31" spans="1:9" customFormat="1" ht="12.75" x14ac:dyDescent="0.2">
      <c r="B31" s="69" t="s">
        <v>140</v>
      </c>
    </row>
    <row r="32" spans="1:9" s="23" customFormat="1" ht="12.75" x14ac:dyDescent="0.2"/>
  </sheetData>
  <mergeCells count="3">
    <mergeCell ref="C1:D1"/>
    <mergeCell ref="C2:D2"/>
    <mergeCell ref="A6:D6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0"/>
  <sheetViews>
    <sheetView showGridLines="0" view="pageBreakPreview" zoomScaleSheetLayoutView="100" workbookViewId="0">
      <selection activeCell="A7" sqref="A7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80" t="s">
        <v>465</v>
      </c>
      <c r="B1" s="83"/>
      <c r="C1" s="570" t="s">
        <v>110</v>
      </c>
      <c r="D1" s="570"/>
      <c r="E1" s="97"/>
    </row>
    <row r="2" spans="1:5" s="6" customFormat="1" x14ac:dyDescent="0.3">
      <c r="A2" s="80" t="s">
        <v>462</v>
      </c>
      <c r="B2" s="83"/>
      <c r="C2" s="568" t="s">
        <v>3276</v>
      </c>
      <c r="D2" s="569"/>
      <c r="E2" s="97"/>
    </row>
    <row r="3" spans="1:5" s="6" customFormat="1" x14ac:dyDescent="0.3">
      <c r="A3" s="82" t="s">
        <v>141</v>
      </c>
      <c r="B3" s="80"/>
      <c r="C3" s="166"/>
      <c r="D3" s="166"/>
      <c r="E3" s="97"/>
    </row>
    <row r="4" spans="1:5" s="6" customFormat="1" x14ac:dyDescent="0.3">
      <c r="A4" s="82"/>
      <c r="B4" s="82"/>
      <c r="C4" s="166"/>
      <c r="D4" s="166"/>
      <c r="E4" s="97"/>
    </row>
    <row r="5" spans="1:5" x14ac:dyDescent="0.3">
      <c r="A5" s="83" t="str">
        <f>'ფორმა N2'!A4</f>
        <v>ანგარიშვალდებული პირის დასახელება:</v>
      </c>
      <c r="B5" s="83"/>
      <c r="C5" s="82"/>
      <c r="D5" s="82"/>
      <c r="E5" s="98"/>
    </row>
    <row r="6" spans="1:5" x14ac:dyDescent="0.3">
      <c r="A6" s="571" t="s">
        <v>3441</v>
      </c>
      <c r="B6" s="571"/>
      <c r="C6" s="571"/>
      <c r="D6" s="571"/>
      <c r="E6" s="571"/>
    </row>
    <row r="7" spans="1:5" x14ac:dyDescent="0.3">
      <c r="A7" s="83"/>
      <c r="B7" s="83"/>
      <c r="C7" s="82"/>
      <c r="D7" s="82"/>
      <c r="E7" s="98"/>
    </row>
    <row r="8" spans="1:5" s="6" customFormat="1" x14ac:dyDescent="0.3">
      <c r="A8" s="165"/>
      <c r="B8" s="165"/>
      <c r="C8" s="84"/>
      <c r="D8" s="84"/>
      <c r="E8" s="97"/>
    </row>
    <row r="9" spans="1:5" s="6" customFormat="1" ht="30" x14ac:dyDescent="0.3">
      <c r="A9" s="95" t="s">
        <v>64</v>
      </c>
      <c r="B9" s="95" t="s">
        <v>338</v>
      </c>
      <c r="C9" s="85" t="s">
        <v>10</v>
      </c>
      <c r="D9" s="85" t="s">
        <v>9</v>
      </c>
      <c r="E9" s="97"/>
    </row>
    <row r="10" spans="1:5" s="9" customFormat="1" ht="18" x14ac:dyDescent="0.2">
      <c r="A10" s="104" t="s">
        <v>302</v>
      </c>
      <c r="B10" s="104"/>
      <c r="C10" s="4"/>
      <c r="D10" s="4"/>
      <c r="E10" s="99"/>
    </row>
    <row r="11" spans="1:5" s="10" customFormat="1" x14ac:dyDescent="0.2">
      <c r="A11" s="104" t="s">
        <v>303</v>
      </c>
      <c r="B11" s="104"/>
      <c r="C11" s="4"/>
      <c r="D11" s="4"/>
      <c r="E11" s="100"/>
    </row>
    <row r="12" spans="1:5" s="10" customFormat="1" x14ac:dyDescent="0.2">
      <c r="A12" s="104" t="s">
        <v>304</v>
      </c>
      <c r="B12" s="93"/>
      <c r="C12" s="4"/>
      <c r="D12" s="4"/>
      <c r="E12" s="100"/>
    </row>
    <row r="13" spans="1:5" s="10" customFormat="1" x14ac:dyDescent="0.2">
      <c r="A13" s="93" t="s">
        <v>283</v>
      </c>
      <c r="B13" s="93"/>
      <c r="C13" s="4"/>
      <c r="D13" s="4"/>
      <c r="E13" s="100"/>
    </row>
    <row r="14" spans="1:5" s="10" customFormat="1" x14ac:dyDescent="0.2">
      <c r="A14" s="93" t="s">
        <v>283</v>
      </c>
      <c r="B14" s="93"/>
      <c r="C14" s="4"/>
      <c r="D14" s="4"/>
      <c r="E14" s="100"/>
    </row>
    <row r="15" spans="1:5" s="10" customFormat="1" x14ac:dyDescent="0.2">
      <c r="A15" s="93" t="s">
        <v>283</v>
      </c>
      <c r="B15" s="93"/>
      <c r="C15" s="4"/>
      <c r="D15" s="4"/>
      <c r="E15" s="100"/>
    </row>
    <row r="16" spans="1:5" s="10" customFormat="1" x14ac:dyDescent="0.2">
      <c r="A16" s="93" t="s">
        <v>283</v>
      </c>
      <c r="B16" s="93"/>
      <c r="C16" s="4"/>
      <c r="D16" s="4"/>
      <c r="E16" s="100"/>
    </row>
    <row r="17" spans="1:9" x14ac:dyDescent="0.3">
      <c r="A17" s="105"/>
      <c r="B17" s="105" t="s">
        <v>340</v>
      </c>
      <c r="C17" s="92">
        <f>SUM(C10:C16)</f>
        <v>0</v>
      </c>
      <c r="D17" s="92">
        <f>SUM(D10:D16)</f>
        <v>0</v>
      </c>
      <c r="E17" s="102"/>
    </row>
    <row r="18" spans="1:9" x14ac:dyDescent="0.3">
      <c r="A18" s="45"/>
      <c r="B18" s="45"/>
    </row>
    <row r="19" spans="1:9" x14ac:dyDescent="0.3">
      <c r="A19" s="2" t="s">
        <v>407</v>
      </c>
      <c r="E19" s="5"/>
    </row>
    <row r="20" spans="1:9" x14ac:dyDescent="0.3">
      <c r="A20" s="2" t="s">
        <v>409</v>
      </c>
    </row>
    <row r="21" spans="1:9" x14ac:dyDescent="0.3">
      <c r="A21" s="217"/>
    </row>
    <row r="22" spans="1:9" x14ac:dyDescent="0.3">
      <c r="A22" s="217" t="s">
        <v>408</v>
      </c>
    </row>
    <row r="23" spans="1:9" s="23" customFormat="1" ht="12.75" x14ac:dyDescent="0.2"/>
    <row r="24" spans="1:9" x14ac:dyDescent="0.3">
      <c r="A24" s="74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4"/>
      <c r="B27" s="74" t="s">
        <v>452</v>
      </c>
      <c r="D27" s="12"/>
      <c r="E27"/>
      <c r="F27"/>
      <c r="G27"/>
      <c r="H27"/>
      <c r="I27"/>
    </row>
    <row r="28" spans="1:9" x14ac:dyDescent="0.3">
      <c r="B28" s="2" t="s">
        <v>453</v>
      </c>
      <c r="D28" s="12"/>
      <c r="E28"/>
      <c r="F28"/>
      <c r="G28"/>
      <c r="H28"/>
      <c r="I28"/>
    </row>
    <row r="29" spans="1:9" customFormat="1" ht="12.75" x14ac:dyDescent="0.2">
      <c r="A29" s="69"/>
      <c r="B29" s="69" t="s">
        <v>140</v>
      </c>
    </row>
    <row r="30" spans="1:9" s="23" customFormat="1" ht="12.75" x14ac:dyDescent="0.2"/>
  </sheetData>
  <mergeCells count="3">
    <mergeCell ref="C1:D1"/>
    <mergeCell ref="C2:D2"/>
    <mergeCell ref="A6:E6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-0.249977111117893"/>
  </sheetPr>
  <dimension ref="A1:I93"/>
  <sheetViews>
    <sheetView showGridLines="0" view="pageBreakPreview" topLeftCell="A22" zoomScale="98" zoomScaleSheetLayoutView="98" workbookViewId="0">
      <selection sqref="A1:IV65536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6" width="9.140625" style="2"/>
    <col min="7" max="7" width="9.5703125" style="2" bestFit="1" customWidth="1"/>
    <col min="8" max="16384" width="9.140625" style="2"/>
  </cols>
  <sheetData>
    <row r="1" spans="1:5" x14ac:dyDescent="0.3">
      <c r="A1" s="80" t="s">
        <v>225</v>
      </c>
      <c r="B1" s="125"/>
      <c r="C1" s="573" t="s">
        <v>199</v>
      </c>
      <c r="D1" s="573"/>
      <c r="E1" s="111"/>
    </row>
    <row r="2" spans="1:5" x14ac:dyDescent="0.3">
      <c r="A2" s="82" t="s">
        <v>141</v>
      </c>
      <c r="B2" s="125"/>
      <c r="C2" s="83"/>
      <c r="D2" s="568" t="s">
        <v>3276</v>
      </c>
      <c r="E2" s="569"/>
    </row>
    <row r="3" spans="1:5" x14ac:dyDescent="0.3">
      <c r="A3" s="122"/>
      <c r="B3" s="125"/>
      <c r="C3" s="83"/>
      <c r="D3" s="83"/>
      <c r="E3" s="111"/>
    </row>
    <row r="4" spans="1:5" x14ac:dyDescent="0.3">
      <c r="A4" s="82" t="str">
        <f>'[2]ფორმა N2'!A4</f>
        <v>ანგარიშვალდებული პირის დასახელება:</v>
      </c>
      <c r="B4" s="82"/>
      <c r="C4" s="82"/>
      <c r="D4" s="82"/>
      <c r="E4" s="114"/>
    </row>
    <row r="5" spans="1:5" x14ac:dyDescent="0.3">
      <c r="A5" s="571" t="s">
        <v>3441</v>
      </c>
      <c r="B5" s="571"/>
      <c r="C5" s="571"/>
      <c r="D5" s="571"/>
      <c r="E5" s="571"/>
    </row>
    <row r="6" spans="1:5" x14ac:dyDescent="0.3">
      <c r="A6" s="83"/>
      <c r="B6" s="82"/>
      <c r="C6" s="82"/>
      <c r="D6" s="82"/>
      <c r="E6" s="114"/>
    </row>
    <row r="7" spans="1:5" x14ac:dyDescent="0.3">
      <c r="A7" s="121"/>
      <c r="B7" s="126"/>
      <c r="C7" s="127"/>
      <c r="D7" s="127"/>
      <c r="E7" s="111"/>
    </row>
    <row r="8" spans="1:5" ht="45" x14ac:dyDescent="0.3">
      <c r="A8" s="128" t="s">
        <v>114</v>
      </c>
      <c r="B8" s="128" t="s">
        <v>191</v>
      </c>
      <c r="C8" s="128" t="s">
        <v>308</v>
      </c>
      <c r="D8" s="128" t="s">
        <v>260</v>
      </c>
      <c r="E8" s="111"/>
    </row>
    <row r="9" spans="1:5" x14ac:dyDescent="0.3">
      <c r="A9" s="50"/>
      <c r="B9" s="51"/>
      <c r="C9" s="162"/>
      <c r="D9" s="162"/>
      <c r="E9" s="111"/>
    </row>
    <row r="10" spans="1:5" x14ac:dyDescent="0.3">
      <c r="A10" s="52" t="s">
        <v>192</v>
      </c>
      <c r="B10" s="53"/>
      <c r="C10" s="129">
        <f>SUM(C11,C34)</f>
        <v>120870</v>
      </c>
      <c r="D10" s="129">
        <f>SUM(D11,D34)</f>
        <v>296042</v>
      </c>
      <c r="E10" s="111"/>
    </row>
    <row r="11" spans="1:5" x14ac:dyDescent="0.3">
      <c r="A11" s="54" t="s">
        <v>193</v>
      </c>
      <c r="B11" s="55"/>
      <c r="C11" s="91">
        <f>SUM(C12:C32)</f>
        <v>62119</v>
      </c>
      <c r="D11" s="91">
        <f>SUM(D12:D32)</f>
        <v>55597</v>
      </c>
      <c r="E11" s="111"/>
    </row>
    <row r="12" spans="1:5" x14ac:dyDescent="0.3">
      <c r="A12" s="58">
        <v>1110</v>
      </c>
      <c r="B12" s="57" t="s">
        <v>143</v>
      </c>
      <c r="C12" s="8">
        <v>8085</v>
      </c>
      <c r="D12" s="8">
        <v>426</v>
      </c>
      <c r="E12" s="111"/>
    </row>
    <row r="13" spans="1:5" x14ac:dyDescent="0.3">
      <c r="A13" s="58">
        <v>1120</v>
      </c>
      <c r="B13" s="57" t="s">
        <v>144</v>
      </c>
      <c r="C13" s="8"/>
      <c r="D13" s="8"/>
      <c r="E13" s="111"/>
    </row>
    <row r="14" spans="1:5" x14ac:dyDescent="0.3">
      <c r="A14" s="58">
        <v>1211</v>
      </c>
      <c r="B14" s="57" t="s">
        <v>145</v>
      </c>
      <c r="C14" s="8">
        <v>10861</v>
      </c>
      <c r="D14" s="8">
        <v>2997</v>
      </c>
      <c r="E14" s="111"/>
    </row>
    <row r="15" spans="1:5" x14ac:dyDescent="0.3">
      <c r="A15" s="58">
        <v>1212</v>
      </c>
      <c r="B15" s="57" t="s">
        <v>146</v>
      </c>
      <c r="C15" s="8"/>
      <c r="D15" s="8" t="s">
        <v>3272</v>
      </c>
      <c r="E15" s="111"/>
    </row>
    <row r="16" spans="1:5" x14ac:dyDescent="0.3">
      <c r="A16" s="58">
        <v>1213</v>
      </c>
      <c r="B16" s="57" t="s">
        <v>147</v>
      </c>
      <c r="C16" s="8"/>
      <c r="D16" s="8"/>
      <c r="E16" s="111"/>
    </row>
    <row r="17" spans="1:5" x14ac:dyDescent="0.3">
      <c r="A17" s="58">
        <v>1214</v>
      </c>
      <c r="B17" s="57" t="s">
        <v>148</v>
      </c>
      <c r="C17" s="8"/>
      <c r="D17" s="8"/>
      <c r="E17" s="111"/>
    </row>
    <row r="18" spans="1:5" x14ac:dyDescent="0.3">
      <c r="A18" s="58">
        <v>1215</v>
      </c>
      <c r="B18" s="57" t="s">
        <v>149</v>
      </c>
      <c r="C18" s="8"/>
      <c r="D18" s="8"/>
      <c r="E18" s="111"/>
    </row>
    <row r="19" spans="1:5" x14ac:dyDescent="0.3">
      <c r="A19" s="58">
        <v>1300</v>
      </c>
      <c r="B19" s="57" t="s">
        <v>150</v>
      </c>
      <c r="C19" s="8"/>
      <c r="D19" s="8"/>
      <c r="E19" s="111"/>
    </row>
    <row r="20" spans="1:5" x14ac:dyDescent="0.3">
      <c r="A20" s="58">
        <v>1410</v>
      </c>
      <c r="B20" s="57" t="s">
        <v>151</v>
      </c>
      <c r="C20" s="8"/>
      <c r="D20" s="8"/>
      <c r="E20" s="111"/>
    </row>
    <row r="21" spans="1:5" x14ac:dyDescent="0.3">
      <c r="A21" s="58">
        <v>1421</v>
      </c>
      <c r="B21" s="57" t="s">
        <v>152</v>
      </c>
      <c r="C21" s="8"/>
      <c r="D21" s="8"/>
      <c r="E21" s="111"/>
    </row>
    <row r="22" spans="1:5" x14ac:dyDescent="0.3">
      <c r="A22" s="58">
        <v>1422</v>
      </c>
      <c r="B22" s="57" t="s">
        <v>153</v>
      </c>
      <c r="C22" s="8"/>
      <c r="D22" s="8"/>
      <c r="E22" s="111"/>
    </row>
    <row r="23" spans="1:5" x14ac:dyDescent="0.3">
      <c r="A23" s="58">
        <v>1423</v>
      </c>
      <c r="B23" s="57" t="s">
        <v>154</v>
      </c>
      <c r="C23" s="8">
        <v>329</v>
      </c>
      <c r="D23" s="8"/>
      <c r="E23" s="111"/>
    </row>
    <row r="24" spans="1:5" x14ac:dyDescent="0.3">
      <c r="A24" s="58">
        <v>1431</v>
      </c>
      <c r="B24" s="57" t="s">
        <v>155</v>
      </c>
      <c r="C24" s="8"/>
      <c r="D24" s="8">
        <v>273</v>
      </c>
      <c r="E24" s="111"/>
    </row>
    <row r="25" spans="1:5" x14ac:dyDescent="0.3">
      <c r="A25" s="58">
        <v>1432</v>
      </c>
      <c r="B25" s="57" t="s">
        <v>156</v>
      </c>
      <c r="C25" s="8"/>
      <c r="D25" s="8"/>
      <c r="E25" s="111"/>
    </row>
    <row r="26" spans="1:5" x14ac:dyDescent="0.3">
      <c r="A26" s="58">
        <v>1433</v>
      </c>
      <c r="B26" s="57" t="s">
        <v>157</v>
      </c>
      <c r="C26" s="8"/>
      <c r="D26" s="8"/>
      <c r="E26" s="111"/>
    </row>
    <row r="27" spans="1:5" x14ac:dyDescent="0.3">
      <c r="A27" s="58">
        <v>1441</v>
      </c>
      <c r="B27" s="57" t="s">
        <v>158</v>
      </c>
      <c r="C27" s="8"/>
      <c r="D27" s="8">
        <v>4563</v>
      </c>
      <c r="E27" s="111"/>
    </row>
    <row r="28" spans="1:5" x14ac:dyDescent="0.3">
      <c r="A28" s="58">
        <v>1442</v>
      </c>
      <c r="B28" s="57" t="s">
        <v>159</v>
      </c>
      <c r="C28" s="8">
        <v>42844</v>
      </c>
      <c r="D28" s="8">
        <v>1892</v>
      </c>
      <c r="E28" s="111"/>
    </row>
    <row r="29" spans="1:5" x14ac:dyDescent="0.3">
      <c r="A29" s="58">
        <v>1443</v>
      </c>
      <c r="B29" s="57" t="s">
        <v>160</v>
      </c>
      <c r="C29" s="8"/>
      <c r="D29" s="8"/>
      <c r="E29" s="111"/>
    </row>
    <row r="30" spans="1:5" x14ac:dyDescent="0.3">
      <c r="A30" s="58">
        <v>1444</v>
      </c>
      <c r="B30" s="57" t="s">
        <v>161</v>
      </c>
      <c r="C30" s="8"/>
      <c r="D30" s="8"/>
      <c r="E30" s="111"/>
    </row>
    <row r="31" spans="1:5" x14ac:dyDescent="0.3">
      <c r="A31" s="58">
        <v>1445</v>
      </c>
      <c r="B31" s="57" t="s">
        <v>162</v>
      </c>
      <c r="C31" s="8"/>
      <c r="D31" s="8"/>
      <c r="E31" s="111"/>
    </row>
    <row r="32" spans="1:5" x14ac:dyDescent="0.3">
      <c r="A32" s="58">
        <v>1446</v>
      </c>
      <c r="B32" s="57" t="s">
        <v>163</v>
      </c>
      <c r="C32" s="8"/>
      <c r="D32" s="8">
        <v>45446</v>
      </c>
      <c r="E32" s="111"/>
    </row>
    <row r="33" spans="1:7" x14ac:dyDescent="0.3">
      <c r="A33" s="31"/>
      <c r="E33" s="111"/>
    </row>
    <row r="34" spans="1:7" x14ac:dyDescent="0.3">
      <c r="A34" s="59" t="s">
        <v>194</v>
      </c>
      <c r="B34" s="57"/>
      <c r="C34" s="91">
        <f>SUM(C35:C42)</f>
        <v>58751</v>
      </c>
      <c r="D34" s="91">
        <f>SUM(D35:D42)</f>
        <v>240445</v>
      </c>
      <c r="E34" s="111"/>
    </row>
    <row r="35" spans="1:7" x14ac:dyDescent="0.3">
      <c r="A35" s="58">
        <v>2110</v>
      </c>
      <c r="B35" s="57" t="s">
        <v>100</v>
      </c>
      <c r="C35" s="8"/>
      <c r="D35" s="8"/>
      <c r="E35" s="111"/>
    </row>
    <row r="36" spans="1:7" x14ac:dyDescent="0.3">
      <c r="A36" s="58">
        <v>2120</v>
      </c>
      <c r="B36" s="57" t="s">
        <v>164</v>
      </c>
      <c r="C36" s="8">
        <v>31194</v>
      </c>
      <c r="D36" s="8">
        <v>174552</v>
      </c>
      <c r="E36" s="111"/>
    </row>
    <row r="37" spans="1:7" x14ac:dyDescent="0.3">
      <c r="A37" s="58">
        <v>2130</v>
      </c>
      <c r="B37" s="57" t="s">
        <v>101</v>
      </c>
      <c r="C37" s="8"/>
      <c r="D37" s="8"/>
      <c r="E37" s="111"/>
    </row>
    <row r="38" spans="1:7" x14ac:dyDescent="0.3">
      <c r="A38" s="58">
        <v>2140</v>
      </c>
      <c r="B38" s="57" t="s">
        <v>417</v>
      </c>
      <c r="C38" s="8"/>
      <c r="D38" s="8"/>
      <c r="E38" s="111"/>
    </row>
    <row r="39" spans="1:7" x14ac:dyDescent="0.3">
      <c r="A39" s="58">
        <v>2150</v>
      </c>
      <c r="B39" s="57" t="s">
        <v>421</v>
      </c>
      <c r="C39" s="8"/>
      <c r="D39" s="8"/>
      <c r="E39" s="111"/>
    </row>
    <row r="40" spans="1:7" x14ac:dyDescent="0.3">
      <c r="A40" s="58">
        <v>2220</v>
      </c>
      <c r="B40" s="57" t="s">
        <v>102</v>
      </c>
      <c r="C40" s="8">
        <v>27557</v>
      </c>
      <c r="D40" s="8">
        <v>64100</v>
      </c>
      <c r="E40" s="111"/>
    </row>
    <row r="41" spans="1:7" x14ac:dyDescent="0.3">
      <c r="A41" s="58">
        <v>2300</v>
      </c>
      <c r="B41" s="57" t="s">
        <v>165</v>
      </c>
      <c r="C41" s="8"/>
      <c r="D41" s="8"/>
      <c r="E41" s="111"/>
    </row>
    <row r="42" spans="1:7" x14ac:dyDescent="0.3">
      <c r="A42" s="58">
        <v>2400</v>
      </c>
      <c r="B42" s="57" t="s">
        <v>166</v>
      </c>
      <c r="C42" s="8"/>
      <c r="D42" s="8">
        <v>1793</v>
      </c>
      <c r="E42" s="111"/>
    </row>
    <row r="43" spans="1:7" x14ac:dyDescent="0.3">
      <c r="A43" s="32"/>
      <c r="E43" s="111"/>
    </row>
    <row r="44" spans="1:7" x14ac:dyDescent="0.3">
      <c r="A44" s="56" t="s">
        <v>198</v>
      </c>
      <c r="B44" s="57"/>
      <c r="C44" s="91">
        <f>SUM(C45,C64)</f>
        <v>120870</v>
      </c>
      <c r="D44" s="91">
        <f>SUM(D45,D64)</f>
        <v>296042</v>
      </c>
      <c r="E44" s="111"/>
    </row>
    <row r="45" spans="1:7" x14ac:dyDescent="0.3">
      <c r="A45" s="59" t="s">
        <v>195</v>
      </c>
      <c r="B45" s="57"/>
      <c r="C45" s="91">
        <f>SUM(C46:C61)</f>
        <v>72554</v>
      </c>
      <c r="D45" s="91">
        <f>SUM(D46:D61)</f>
        <v>748838</v>
      </c>
      <c r="E45" s="111"/>
    </row>
    <row r="46" spans="1:7" x14ac:dyDescent="0.3">
      <c r="A46" s="58">
        <v>3100</v>
      </c>
      <c r="B46" s="57" t="s">
        <v>167</v>
      </c>
      <c r="C46" s="8"/>
      <c r="D46" s="8"/>
      <c r="E46" s="111"/>
    </row>
    <row r="47" spans="1:7" x14ac:dyDescent="0.3">
      <c r="A47" s="58">
        <v>3210</v>
      </c>
      <c r="B47" s="57" t="s">
        <v>168</v>
      </c>
      <c r="C47" s="8">
        <v>23842</v>
      </c>
      <c r="D47" s="8">
        <v>666117</v>
      </c>
      <c r="E47" s="111"/>
      <c r="G47" s="348"/>
    </row>
    <row r="48" spans="1:7" x14ac:dyDescent="0.3">
      <c r="A48" s="58">
        <v>3221</v>
      </c>
      <c r="B48" s="57" t="s">
        <v>169</v>
      </c>
      <c r="C48" s="8"/>
      <c r="D48" s="8"/>
      <c r="E48" s="111"/>
    </row>
    <row r="49" spans="1:7" x14ac:dyDescent="0.3">
      <c r="A49" s="58">
        <v>3222</v>
      </c>
      <c r="B49" s="57" t="s">
        <v>170</v>
      </c>
      <c r="C49" s="8">
        <v>3823</v>
      </c>
      <c r="D49" s="8">
        <v>74011</v>
      </c>
      <c r="E49" s="111"/>
    </row>
    <row r="50" spans="1:7" x14ac:dyDescent="0.3">
      <c r="A50" s="58">
        <v>3223</v>
      </c>
      <c r="B50" s="57" t="s">
        <v>171</v>
      </c>
      <c r="C50" s="8"/>
      <c r="D50" s="8"/>
      <c r="E50" s="111"/>
    </row>
    <row r="51" spans="1:7" x14ac:dyDescent="0.3">
      <c r="A51" s="58">
        <v>3224</v>
      </c>
      <c r="B51" s="57" t="s">
        <v>172</v>
      </c>
      <c r="C51" s="8"/>
      <c r="D51" s="8"/>
      <c r="E51" s="111"/>
    </row>
    <row r="52" spans="1:7" x14ac:dyDescent="0.3">
      <c r="A52" s="58">
        <v>3231</v>
      </c>
      <c r="B52" s="57" t="s">
        <v>173</v>
      </c>
      <c r="C52" s="8">
        <v>24601</v>
      </c>
      <c r="D52" s="8">
        <v>8710</v>
      </c>
      <c r="E52" s="111"/>
    </row>
    <row r="53" spans="1:7" x14ac:dyDescent="0.3">
      <c r="A53" s="58">
        <v>3232</v>
      </c>
      <c r="B53" s="57" t="s">
        <v>174</v>
      </c>
      <c r="C53" s="8"/>
      <c r="D53" s="8"/>
      <c r="E53" s="111"/>
    </row>
    <row r="54" spans="1:7" x14ac:dyDescent="0.3">
      <c r="A54" s="58">
        <v>3234</v>
      </c>
      <c r="B54" s="57" t="s">
        <v>175</v>
      </c>
      <c r="C54" s="8"/>
      <c r="D54" s="8"/>
      <c r="E54" s="111"/>
    </row>
    <row r="55" spans="1:7" ht="30" x14ac:dyDescent="0.3">
      <c r="A55" s="58">
        <v>3236</v>
      </c>
      <c r="B55" s="57" t="s">
        <v>190</v>
      </c>
      <c r="C55" s="8"/>
      <c r="D55" s="8"/>
      <c r="E55" s="111"/>
    </row>
    <row r="56" spans="1:7" ht="45" x14ac:dyDescent="0.3">
      <c r="A56" s="58">
        <v>3237</v>
      </c>
      <c r="B56" s="57" t="s">
        <v>176</v>
      </c>
      <c r="C56" s="8"/>
      <c r="D56" s="8"/>
      <c r="E56" s="111"/>
    </row>
    <row r="57" spans="1:7" x14ac:dyDescent="0.3">
      <c r="A57" s="58">
        <v>3241</v>
      </c>
      <c r="B57" s="57" t="s">
        <v>177</v>
      </c>
      <c r="C57" s="8"/>
      <c r="D57" s="8"/>
      <c r="E57" s="111"/>
    </row>
    <row r="58" spans="1:7" x14ac:dyDescent="0.3">
      <c r="A58" s="58">
        <v>3242</v>
      </c>
      <c r="B58" s="57" t="s">
        <v>178</v>
      </c>
      <c r="C58" s="8">
        <v>18200</v>
      </c>
      <c r="D58" s="8"/>
      <c r="E58" s="111"/>
    </row>
    <row r="59" spans="1:7" x14ac:dyDescent="0.3">
      <c r="A59" s="58">
        <v>3243</v>
      </c>
      <c r="B59" s="57" t="s">
        <v>179</v>
      </c>
      <c r="C59" s="8">
        <v>2088</v>
      </c>
      <c r="D59" s="8"/>
      <c r="E59" s="111"/>
    </row>
    <row r="60" spans="1:7" x14ac:dyDescent="0.3">
      <c r="A60" s="58">
        <v>3245</v>
      </c>
      <c r="B60" s="57" t="s">
        <v>180</v>
      </c>
      <c r="C60" s="8"/>
      <c r="D60" s="8"/>
      <c r="E60" s="111"/>
    </row>
    <row r="61" spans="1:7" x14ac:dyDescent="0.3">
      <c r="A61" s="58">
        <v>3246</v>
      </c>
      <c r="B61" s="57" t="s">
        <v>181</v>
      </c>
      <c r="C61" s="8"/>
      <c r="D61" s="8"/>
      <c r="E61" s="111"/>
    </row>
    <row r="62" spans="1:7" x14ac:dyDescent="0.3">
      <c r="A62" s="32"/>
      <c r="E62" s="111"/>
    </row>
    <row r="63" spans="1:7" x14ac:dyDescent="0.3">
      <c r="A63" s="33"/>
      <c r="E63" s="111"/>
    </row>
    <row r="64" spans="1:7" x14ac:dyDescent="0.3">
      <c r="A64" s="59" t="s">
        <v>196</v>
      </c>
      <c r="B64" s="57"/>
      <c r="C64" s="91">
        <f>SUM(C65:C67)</f>
        <v>48316</v>
      </c>
      <c r="D64" s="91">
        <f>SUM(D65:D67)</f>
        <v>-452796</v>
      </c>
      <c r="E64" s="111"/>
      <c r="G64" s="348"/>
    </row>
    <row r="65" spans="1:5" x14ac:dyDescent="0.3">
      <c r="A65" s="58">
        <v>5100</v>
      </c>
      <c r="B65" s="57" t="s">
        <v>258</v>
      </c>
      <c r="C65" s="8">
        <v>48316</v>
      </c>
      <c r="D65" s="8"/>
      <c r="E65" s="111"/>
    </row>
    <row r="66" spans="1:5" x14ac:dyDescent="0.3">
      <c r="A66" s="58">
        <v>5220</v>
      </c>
      <c r="B66" s="57" t="s">
        <v>3275</v>
      </c>
      <c r="C66" s="8"/>
      <c r="D66" s="8">
        <v>32997</v>
      </c>
      <c r="E66" s="111"/>
    </row>
    <row r="67" spans="1:5" x14ac:dyDescent="0.3">
      <c r="A67" s="58">
        <v>5230</v>
      </c>
      <c r="B67" s="57" t="s">
        <v>440</v>
      </c>
      <c r="C67" s="8"/>
      <c r="D67" s="8">
        <v>-485793</v>
      </c>
      <c r="E67" s="111"/>
    </row>
    <row r="68" spans="1:5" x14ac:dyDescent="0.3">
      <c r="A68" s="32"/>
      <c r="E68" s="111"/>
    </row>
    <row r="69" spans="1:5" x14ac:dyDescent="0.3">
      <c r="A69" s="2"/>
      <c r="E69" s="111"/>
    </row>
    <row r="70" spans="1:5" x14ac:dyDescent="0.3">
      <c r="A70" s="56" t="s">
        <v>197</v>
      </c>
      <c r="B70" s="57"/>
      <c r="C70" s="8"/>
      <c r="D70" s="8"/>
      <c r="E70" s="111"/>
    </row>
    <row r="71" spans="1:5" ht="30" x14ac:dyDescent="0.3">
      <c r="A71" s="58">
        <v>1</v>
      </c>
      <c r="B71" s="57" t="s">
        <v>182</v>
      </c>
      <c r="C71" s="8"/>
      <c r="D71" s="8"/>
      <c r="E71" s="111"/>
    </row>
    <row r="72" spans="1:5" x14ac:dyDescent="0.3">
      <c r="A72" s="58">
        <v>2</v>
      </c>
      <c r="B72" s="57" t="s">
        <v>183</v>
      </c>
      <c r="C72" s="8"/>
      <c r="D72" s="8"/>
      <c r="E72" s="111"/>
    </row>
    <row r="73" spans="1:5" x14ac:dyDescent="0.3">
      <c r="A73" s="58">
        <v>3</v>
      </c>
      <c r="B73" s="57" t="s">
        <v>184</v>
      </c>
      <c r="C73" s="8"/>
      <c r="D73" s="8"/>
      <c r="E73" s="111"/>
    </row>
    <row r="74" spans="1:5" x14ac:dyDescent="0.3">
      <c r="A74" s="58">
        <v>4</v>
      </c>
      <c r="B74" s="57" t="s">
        <v>372</v>
      </c>
      <c r="C74" s="8"/>
      <c r="D74" s="8"/>
      <c r="E74" s="111"/>
    </row>
    <row r="75" spans="1:5" x14ac:dyDescent="0.3">
      <c r="A75" s="58">
        <v>5</v>
      </c>
      <c r="B75" s="57" t="s">
        <v>185</v>
      </c>
      <c r="C75" s="8"/>
      <c r="D75" s="8"/>
      <c r="E75" s="111"/>
    </row>
    <row r="76" spans="1:5" x14ac:dyDescent="0.3">
      <c r="A76" s="58">
        <v>6</v>
      </c>
      <c r="B76" s="57" t="s">
        <v>186</v>
      </c>
      <c r="C76" s="8"/>
      <c r="D76" s="8"/>
      <c r="E76" s="111"/>
    </row>
    <row r="77" spans="1:5" x14ac:dyDescent="0.3">
      <c r="A77" s="58">
        <v>7</v>
      </c>
      <c r="B77" s="57" t="s">
        <v>187</v>
      </c>
      <c r="C77" s="8"/>
      <c r="D77" s="8"/>
      <c r="E77" s="111"/>
    </row>
    <row r="78" spans="1:5" x14ac:dyDescent="0.3">
      <c r="A78" s="58">
        <v>8</v>
      </c>
      <c r="B78" s="57" t="s">
        <v>188</v>
      </c>
      <c r="C78" s="8"/>
      <c r="D78" s="8"/>
      <c r="E78" s="111"/>
    </row>
    <row r="79" spans="1:5" x14ac:dyDescent="0.3">
      <c r="A79" s="58">
        <v>9</v>
      </c>
      <c r="B79" s="57" t="s">
        <v>189</v>
      </c>
      <c r="C79" s="8"/>
      <c r="D79" s="8"/>
      <c r="E79" s="111"/>
    </row>
    <row r="83" spans="1:9" x14ac:dyDescent="0.3">
      <c r="A83" s="2"/>
      <c r="B83" s="2"/>
    </row>
    <row r="84" spans="1:9" x14ac:dyDescent="0.3">
      <c r="A84" s="74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4" t="s">
        <v>452</v>
      </c>
      <c r="D87" s="12"/>
      <c r="E87"/>
      <c r="F87"/>
      <c r="G87"/>
      <c r="H87"/>
      <c r="I87"/>
    </row>
    <row r="88" spans="1:9" x14ac:dyDescent="0.3">
      <c r="A88"/>
      <c r="B88" s="2" t="s">
        <v>453</v>
      </c>
      <c r="D88" s="12"/>
      <c r="E88"/>
      <c r="F88"/>
      <c r="G88"/>
      <c r="H88"/>
      <c r="I88"/>
    </row>
    <row r="89" spans="1:9" customFormat="1" ht="12.75" x14ac:dyDescent="0.2">
      <c r="B89" s="69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3">
    <mergeCell ref="C1:D1"/>
    <mergeCell ref="A5:E5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K30"/>
  <sheetViews>
    <sheetView showGridLines="0" view="pageBreakPreview" topLeftCell="A16" zoomScaleSheetLayoutView="100" workbookViewId="0">
      <selection activeCell="F20" sqref="F20:H24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80" t="s">
        <v>459</v>
      </c>
      <c r="B1" s="82"/>
      <c r="C1" s="82"/>
      <c r="D1" s="82"/>
      <c r="E1" s="82"/>
      <c r="F1" s="82"/>
      <c r="G1" s="82"/>
      <c r="H1" s="82"/>
      <c r="I1" s="570" t="s">
        <v>110</v>
      </c>
      <c r="J1" s="570"/>
      <c r="K1" s="111"/>
    </row>
    <row r="2" spans="1:11" x14ac:dyDescent="0.3">
      <c r="A2" s="82" t="s">
        <v>141</v>
      </c>
      <c r="B2" s="82"/>
      <c r="C2" s="82"/>
      <c r="D2" s="82"/>
      <c r="E2" s="82"/>
      <c r="F2" s="82"/>
      <c r="G2" s="82"/>
      <c r="H2" s="82"/>
      <c r="I2" s="568" t="s">
        <v>3276</v>
      </c>
      <c r="J2" s="569"/>
      <c r="K2" s="111"/>
    </row>
    <row r="3" spans="1:11" x14ac:dyDescent="0.3">
      <c r="A3" s="82"/>
      <c r="B3" s="82"/>
      <c r="C3" s="82"/>
      <c r="D3" s="82"/>
      <c r="E3" s="82"/>
      <c r="F3" s="82"/>
      <c r="G3" s="82"/>
      <c r="H3" s="82"/>
      <c r="I3" s="81"/>
      <c r="J3" s="81"/>
      <c r="K3" s="111"/>
    </row>
    <row r="4" spans="1:11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82"/>
      <c r="F4" s="130"/>
      <c r="G4" s="82"/>
      <c r="H4" s="82"/>
      <c r="I4" s="82"/>
      <c r="J4" s="82"/>
      <c r="K4" s="111"/>
    </row>
    <row r="5" spans="1:11" x14ac:dyDescent="0.3">
      <c r="A5" s="238" t="str">
        <f>'ფორმა N1'!D4</f>
        <v xml:space="preserve"> </v>
      </c>
      <c r="B5" s="239"/>
      <c r="C5" s="239"/>
      <c r="D5" s="239"/>
      <c r="E5" s="239"/>
      <c r="F5" s="240"/>
      <c r="G5" s="239"/>
      <c r="H5" s="239"/>
      <c r="I5" s="239"/>
      <c r="J5" s="239"/>
      <c r="K5" s="111"/>
    </row>
    <row r="6" spans="1:11" x14ac:dyDescent="0.3">
      <c r="A6" s="571" t="s">
        <v>3441</v>
      </c>
      <c r="B6" s="571"/>
      <c r="C6" s="571"/>
      <c r="D6" s="571"/>
      <c r="E6" s="571"/>
      <c r="F6" s="130"/>
      <c r="G6" s="82"/>
      <c r="H6" s="82"/>
      <c r="I6" s="82"/>
      <c r="J6" s="82"/>
      <c r="K6" s="111"/>
    </row>
    <row r="7" spans="1:11" x14ac:dyDescent="0.3">
      <c r="A7" s="131"/>
      <c r="B7" s="127"/>
      <c r="C7" s="127"/>
      <c r="D7" s="127"/>
      <c r="E7" s="127"/>
      <c r="F7" s="127"/>
      <c r="G7" s="127"/>
      <c r="H7" s="127"/>
      <c r="I7" s="127"/>
      <c r="J7" s="127"/>
      <c r="K7" s="111"/>
    </row>
    <row r="8" spans="1:11" s="27" customFormat="1" ht="45" x14ac:dyDescent="0.3">
      <c r="A8" s="133" t="s">
        <v>64</v>
      </c>
      <c r="B8" s="133" t="s">
        <v>112</v>
      </c>
      <c r="C8" s="134" t="s">
        <v>114</v>
      </c>
      <c r="D8" s="134" t="s">
        <v>278</v>
      </c>
      <c r="E8" s="134" t="s">
        <v>113</v>
      </c>
      <c r="F8" s="132" t="s">
        <v>259</v>
      </c>
      <c r="G8" s="132" t="s">
        <v>299</v>
      </c>
      <c r="H8" s="132" t="s">
        <v>300</v>
      </c>
      <c r="I8" s="132" t="s">
        <v>260</v>
      </c>
      <c r="J8" s="135" t="s">
        <v>115</v>
      </c>
      <c r="K8" s="111"/>
    </row>
    <row r="9" spans="1:11" s="27" customFormat="1" x14ac:dyDescent="0.3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11"/>
    </row>
    <row r="10" spans="1:11" s="27" customFormat="1" ht="30" x14ac:dyDescent="0.3">
      <c r="A10" s="289">
        <v>1</v>
      </c>
      <c r="B10" s="178" t="s">
        <v>208</v>
      </c>
      <c r="C10" s="179" t="s">
        <v>476</v>
      </c>
      <c r="D10" s="296" t="s">
        <v>222</v>
      </c>
      <c r="E10" s="300">
        <v>40087</v>
      </c>
      <c r="F10" s="303">
        <v>10851.21</v>
      </c>
      <c r="G10" s="290">
        <v>1921970.92</v>
      </c>
      <c r="H10" s="290">
        <v>1929834</v>
      </c>
      <c r="I10" s="290">
        <f>F10+G10-H10</f>
        <v>2988.1299999998882</v>
      </c>
      <c r="J10" s="290"/>
      <c r="K10" s="111"/>
    </row>
    <row r="11" spans="1:11" s="27" customFormat="1" ht="45" x14ac:dyDescent="0.3">
      <c r="A11" s="289">
        <v>2</v>
      </c>
      <c r="B11" s="178" t="s">
        <v>208</v>
      </c>
      <c r="C11" s="179" t="s">
        <v>477</v>
      </c>
      <c r="D11" s="297" t="s">
        <v>484</v>
      </c>
      <c r="E11" s="300">
        <v>40087</v>
      </c>
      <c r="F11" s="28">
        <v>0</v>
      </c>
      <c r="G11" s="290">
        <v>155250</v>
      </c>
      <c r="H11" s="290">
        <v>155250</v>
      </c>
      <c r="I11" s="290">
        <v>0</v>
      </c>
      <c r="J11" s="290"/>
      <c r="K11" s="111"/>
    </row>
    <row r="12" spans="1:11" s="27" customFormat="1" ht="30" x14ac:dyDescent="0.3">
      <c r="A12" s="289">
        <v>3</v>
      </c>
      <c r="B12" s="178" t="s">
        <v>208</v>
      </c>
      <c r="C12" s="179" t="s">
        <v>478</v>
      </c>
      <c r="D12" s="297" t="s">
        <v>485</v>
      </c>
      <c r="E12" s="300">
        <v>40087</v>
      </c>
      <c r="F12" s="28">
        <v>0</v>
      </c>
      <c r="G12" s="290"/>
      <c r="H12" s="290"/>
      <c r="I12" s="290">
        <v>0</v>
      </c>
      <c r="J12" s="290"/>
      <c r="K12" s="111"/>
    </row>
    <row r="13" spans="1:11" s="27" customFormat="1" ht="45" x14ac:dyDescent="0.3">
      <c r="A13" s="289">
        <v>4</v>
      </c>
      <c r="B13" s="178" t="s">
        <v>208</v>
      </c>
      <c r="C13" s="179" t="s">
        <v>479</v>
      </c>
      <c r="D13" s="297" t="s">
        <v>486</v>
      </c>
      <c r="E13" s="300">
        <v>40087</v>
      </c>
      <c r="F13" s="28">
        <v>0</v>
      </c>
      <c r="G13" s="290"/>
      <c r="H13" s="290"/>
      <c r="I13" s="290">
        <v>0</v>
      </c>
      <c r="J13" s="290"/>
      <c r="K13" s="111"/>
    </row>
    <row r="14" spans="1:11" s="27" customFormat="1" ht="30" x14ac:dyDescent="0.3">
      <c r="A14" s="289">
        <v>5</v>
      </c>
      <c r="B14" s="178" t="s">
        <v>211</v>
      </c>
      <c r="C14" s="179" t="s">
        <v>480</v>
      </c>
      <c r="D14" s="296" t="s">
        <v>222</v>
      </c>
      <c r="E14" s="300">
        <v>40074</v>
      </c>
      <c r="F14" s="304">
        <v>9.36</v>
      </c>
      <c r="G14" s="290"/>
      <c r="H14" s="290"/>
      <c r="I14" s="290">
        <v>9.36</v>
      </c>
      <c r="J14" s="290"/>
      <c r="K14" s="111"/>
    </row>
    <row r="15" spans="1:11" s="27" customFormat="1" ht="45" x14ac:dyDescent="0.3">
      <c r="A15" s="289">
        <v>6</v>
      </c>
      <c r="B15" s="276" t="s">
        <v>211</v>
      </c>
      <c r="C15" s="179" t="s">
        <v>481</v>
      </c>
      <c r="D15" s="297" t="s">
        <v>484</v>
      </c>
      <c r="E15" s="300">
        <v>40074</v>
      </c>
      <c r="F15" s="304">
        <v>0</v>
      </c>
      <c r="G15" s="290"/>
      <c r="H15" s="290"/>
      <c r="I15" s="290">
        <v>0</v>
      </c>
      <c r="J15" s="290"/>
      <c r="K15" s="111"/>
    </row>
    <row r="16" spans="1:11" s="27" customFormat="1" ht="30" x14ac:dyDescent="0.3">
      <c r="A16" s="289">
        <v>7</v>
      </c>
      <c r="B16" s="276" t="s">
        <v>211</v>
      </c>
      <c r="C16" s="294" t="s">
        <v>482</v>
      </c>
      <c r="D16" s="298" t="s">
        <v>485</v>
      </c>
      <c r="E16" s="301">
        <v>40074</v>
      </c>
      <c r="F16" s="304">
        <v>0</v>
      </c>
      <c r="G16" s="290"/>
      <c r="H16" s="290"/>
      <c r="I16" s="290">
        <v>0</v>
      </c>
      <c r="J16" s="290"/>
      <c r="K16" s="111"/>
    </row>
    <row r="17" spans="1:11" s="27" customFormat="1" ht="45" x14ac:dyDescent="0.3">
      <c r="A17" s="289">
        <v>8</v>
      </c>
      <c r="B17" s="293" t="s">
        <v>211</v>
      </c>
      <c r="C17" s="295" t="s">
        <v>483</v>
      </c>
      <c r="D17" s="299" t="s">
        <v>486</v>
      </c>
      <c r="E17" s="302">
        <v>40074</v>
      </c>
      <c r="F17" s="305">
        <v>0</v>
      </c>
      <c r="G17" s="290"/>
      <c r="H17" s="290"/>
      <c r="I17" s="290">
        <v>0</v>
      </c>
      <c r="J17" s="290"/>
      <c r="K17" s="111"/>
    </row>
    <row r="18" spans="1:11" x14ac:dyDescent="0.3">
      <c r="A18" s="110"/>
      <c r="B18" s="110"/>
      <c r="C18" s="110"/>
      <c r="D18" s="110"/>
      <c r="E18" s="110"/>
      <c r="F18" s="110"/>
      <c r="G18" s="110"/>
      <c r="H18" s="110"/>
      <c r="I18" s="110"/>
      <c r="J18" s="110"/>
    </row>
    <row r="19" spans="1:11" x14ac:dyDescent="0.3">
      <c r="A19" s="110"/>
      <c r="B19" s="110"/>
      <c r="C19" s="110"/>
      <c r="D19" s="110"/>
      <c r="E19" s="110"/>
      <c r="F19" s="110"/>
      <c r="G19" s="110"/>
      <c r="H19" s="110"/>
      <c r="I19" s="110"/>
      <c r="J19" s="110"/>
    </row>
    <row r="20" spans="1:11" x14ac:dyDescent="0.3">
      <c r="A20" s="110"/>
      <c r="B20" s="234" t="s">
        <v>107</v>
      </c>
      <c r="C20" s="110"/>
      <c r="D20" s="110"/>
      <c r="E20" s="110"/>
      <c r="F20" s="235"/>
      <c r="G20" s="110"/>
      <c r="H20" s="110"/>
      <c r="I20" s="110"/>
      <c r="J20" s="110"/>
    </row>
    <row r="21" spans="1:11" x14ac:dyDescent="0.3">
      <c r="A21" s="110"/>
      <c r="B21" s="110"/>
      <c r="C21" s="110"/>
      <c r="D21" s="110"/>
      <c r="E21" s="110"/>
      <c r="F21" s="107"/>
      <c r="G21" s="107"/>
      <c r="H21" s="107"/>
      <c r="I21" s="107"/>
      <c r="J21" s="107"/>
    </row>
    <row r="22" spans="1:11" x14ac:dyDescent="0.3">
      <c r="A22" s="110"/>
      <c r="B22" s="110"/>
      <c r="C22" s="287"/>
      <c r="D22" s="110"/>
      <c r="E22" s="110"/>
      <c r="F22" s="287"/>
      <c r="G22" s="288"/>
      <c r="H22" s="288"/>
      <c r="I22" s="107"/>
      <c r="J22" s="107"/>
    </row>
    <row r="23" spans="1:11" x14ac:dyDescent="0.3">
      <c r="A23" s="107"/>
      <c r="B23" s="110"/>
      <c r="C23" s="236" t="s">
        <v>271</v>
      </c>
      <c r="D23" s="236"/>
      <c r="E23" s="110"/>
      <c r="F23" s="110" t="s">
        <v>276</v>
      </c>
      <c r="G23" s="107"/>
      <c r="H23" s="107"/>
      <c r="I23" s="107"/>
      <c r="J23" s="107"/>
    </row>
    <row r="24" spans="1:11" x14ac:dyDescent="0.3">
      <c r="A24" s="107"/>
      <c r="B24" s="110"/>
      <c r="C24" s="237" t="s">
        <v>140</v>
      </c>
      <c r="D24" s="110"/>
      <c r="E24" s="110"/>
      <c r="F24" s="110" t="s">
        <v>272</v>
      </c>
      <c r="G24" s="107"/>
      <c r="H24" s="107"/>
      <c r="I24" s="107"/>
      <c r="J24" s="107"/>
    </row>
    <row r="25" spans="1:11" customFormat="1" x14ac:dyDescent="0.3">
      <c r="A25" s="107"/>
      <c r="B25" s="110"/>
      <c r="C25" s="110"/>
      <c r="D25" s="237"/>
      <c r="E25" s="107"/>
      <c r="F25" s="107"/>
      <c r="G25" s="107"/>
      <c r="H25" s="107"/>
      <c r="I25" s="107"/>
      <c r="J25" s="107"/>
    </row>
    <row r="26" spans="1:11" customFormat="1" ht="12.75" x14ac:dyDescent="0.2">
      <c r="A26" s="107"/>
      <c r="B26" s="107"/>
      <c r="C26" s="107"/>
      <c r="D26" s="107"/>
      <c r="E26" s="107"/>
      <c r="F26" s="107"/>
      <c r="G26" s="107"/>
      <c r="H26" s="107"/>
      <c r="I26" s="107"/>
      <c r="J26" s="107"/>
    </row>
    <row r="27" spans="1:11" customFormat="1" ht="12.75" x14ac:dyDescent="0.2"/>
    <row r="28" spans="1:11" customFormat="1" ht="12.75" x14ac:dyDescent="0.2"/>
    <row r="29" spans="1:11" customFormat="1" ht="12.75" x14ac:dyDescent="0.2"/>
    <row r="30" spans="1:11" customFormat="1" ht="12.75" x14ac:dyDescent="0.2"/>
  </sheetData>
  <mergeCells count="3">
    <mergeCell ref="I1:J1"/>
    <mergeCell ref="I2:J2"/>
    <mergeCell ref="A6:E6"/>
  </mergeCells>
  <dataValidations count="1">
    <dataValidation type="date" operator="lessThan" allowBlank="1" showInputMessage="1" showErrorMessage="1" errorTitle="თარიღის შევსების ფორმატი" error="თარიღი შეავსეთ შემდეგი ფორმატით: დღე/თვე/წელი" prompt="დღე/თვე/წელი" sqref="E10:E17">
      <formula1>41639</formula1>
    </dataValidation>
  </dataValidations>
  <printOptions gridLines="1"/>
  <pageMargins left="0.25" right="0.25" top="0.75" bottom="0.75" header="0.3" footer="0.3"/>
  <pageSetup paperSize="9" scale="8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99"/>
  <sheetViews>
    <sheetView view="pageBreakPreview" topLeftCell="A139" zoomScale="93" zoomScaleSheetLayoutView="93" workbookViewId="0">
      <selection activeCell="F161" sqref="F161"/>
    </sheetView>
  </sheetViews>
  <sheetFormatPr defaultRowHeight="15" x14ac:dyDescent="0.3"/>
  <cols>
    <col min="1" max="1" width="8.5703125" style="186" customWidth="1"/>
    <col min="2" max="2" width="13.28515625" style="186" customWidth="1"/>
    <col min="3" max="3" width="17.42578125" style="186" customWidth="1"/>
    <col min="4" max="4" width="14.140625" style="186" customWidth="1"/>
    <col min="5" max="5" width="12.7109375" style="186" customWidth="1"/>
    <col min="6" max="6" width="46.140625" style="186" customWidth="1"/>
    <col min="7" max="7" width="22.28515625" style="186" customWidth="1"/>
    <col min="8" max="8" width="3.140625" style="186" customWidth="1"/>
    <col min="9" max="16384" width="9.140625" style="186"/>
  </cols>
  <sheetData>
    <row r="1" spans="1:8" x14ac:dyDescent="0.3">
      <c r="A1" s="80" t="s">
        <v>375</v>
      </c>
      <c r="B1" s="82"/>
      <c r="C1" s="82"/>
      <c r="D1" s="82"/>
      <c r="E1" s="82"/>
      <c r="F1" s="82"/>
      <c r="G1" s="169" t="s">
        <v>110</v>
      </c>
      <c r="H1" s="170"/>
    </row>
    <row r="2" spans="1:8" x14ac:dyDescent="0.3">
      <c r="A2" s="82" t="s">
        <v>141</v>
      </c>
      <c r="B2" s="82"/>
      <c r="C2" s="82"/>
      <c r="D2" s="82"/>
      <c r="E2" s="82"/>
      <c r="F2" s="82"/>
      <c r="G2" s="568" t="s">
        <v>3276</v>
      </c>
      <c r="H2" s="569"/>
    </row>
    <row r="3" spans="1:8" x14ac:dyDescent="0.3">
      <c r="A3" s="82"/>
      <c r="B3" s="82"/>
      <c r="C3" s="82"/>
      <c r="D3" s="82"/>
      <c r="E3" s="82"/>
      <c r="F3" s="82"/>
      <c r="G3" s="108"/>
      <c r="H3" s="170"/>
    </row>
    <row r="4" spans="1:8" x14ac:dyDescent="0.3">
      <c r="A4" s="83" t="str">
        <f>'[3]ფორმა N2'!A4</f>
        <v>ანგარიშვალდებული პირის დასახელება:</v>
      </c>
      <c r="B4" s="82"/>
      <c r="C4" s="82"/>
      <c r="D4" s="82"/>
      <c r="E4" s="82"/>
      <c r="F4" s="82"/>
      <c r="G4" s="82"/>
      <c r="H4" s="110"/>
    </row>
    <row r="5" spans="1:8" x14ac:dyDescent="0.3">
      <c r="A5" s="571" t="s">
        <v>3441</v>
      </c>
      <c r="B5" s="571"/>
      <c r="C5" s="571"/>
      <c r="D5" s="571"/>
      <c r="E5" s="571"/>
      <c r="F5" s="224"/>
      <c r="G5" s="224"/>
      <c r="H5" s="110"/>
    </row>
    <row r="6" spans="1:8" x14ac:dyDescent="0.3">
      <c r="A6" s="83"/>
      <c r="B6" s="82"/>
      <c r="C6" s="82"/>
      <c r="D6" s="82"/>
      <c r="E6" s="82"/>
      <c r="F6" s="82"/>
      <c r="G6" s="82"/>
      <c r="H6" s="110"/>
    </row>
    <row r="7" spans="1:8" x14ac:dyDescent="0.3">
      <c r="A7" s="82"/>
      <c r="B7" s="82"/>
      <c r="C7" s="82"/>
      <c r="D7" s="82"/>
      <c r="E7" s="82"/>
      <c r="F7" s="82"/>
      <c r="G7" s="82"/>
      <c r="H7" s="111"/>
    </row>
    <row r="8" spans="1:8" ht="45.75" customHeight="1" x14ac:dyDescent="0.3">
      <c r="A8" s="171" t="s">
        <v>318</v>
      </c>
      <c r="B8" s="171" t="s">
        <v>142</v>
      </c>
      <c r="C8" s="172" t="s">
        <v>373</v>
      </c>
      <c r="D8" s="172" t="s">
        <v>374</v>
      </c>
      <c r="E8" s="172" t="s">
        <v>278</v>
      </c>
      <c r="F8" s="171" t="s">
        <v>325</v>
      </c>
      <c r="G8" s="172" t="s">
        <v>319</v>
      </c>
      <c r="H8" s="111"/>
    </row>
    <row r="9" spans="1:8" x14ac:dyDescent="0.3">
      <c r="A9" s="173" t="s">
        <v>320</v>
      </c>
      <c r="B9" s="174"/>
      <c r="C9" s="175"/>
      <c r="D9" s="176"/>
      <c r="E9" s="176"/>
      <c r="F9" s="176"/>
      <c r="G9" s="177">
        <v>8084.79</v>
      </c>
      <c r="H9" s="111"/>
    </row>
    <row r="10" spans="1:8" x14ac:dyDescent="0.3">
      <c r="A10" s="174">
        <v>1</v>
      </c>
      <c r="B10" s="370">
        <v>40848</v>
      </c>
      <c r="C10" s="178"/>
      <c r="D10" s="179">
        <v>100</v>
      </c>
      <c r="E10" s="179"/>
      <c r="F10" s="179" t="s">
        <v>3285</v>
      </c>
      <c r="G10" s="180">
        <f>IF(ISBLANK(B10),"",G9+C10-D10)</f>
        <v>7984.79</v>
      </c>
      <c r="H10" s="111"/>
    </row>
    <row r="11" spans="1:8" x14ac:dyDescent="0.3">
      <c r="A11" s="174">
        <v>2</v>
      </c>
      <c r="B11" s="370">
        <v>40854</v>
      </c>
      <c r="C11" s="178"/>
      <c r="D11" s="179">
        <v>30</v>
      </c>
      <c r="E11" s="179"/>
      <c r="F11" s="179" t="s">
        <v>3282</v>
      </c>
      <c r="G11" s="180">
        <f t="shared" ref="G11:G37" si="0">IF(ISBLANK(B11),"",G10+C11-D11)</f>
        <v>7954.79</v>
      </c>
      <c r="H11" s="111"/>
    </row>
    <row r="12" spans="1:8" x14ac:dyDescent="0.3">
      <c r="A12" s="174">
        <v>3</v>
      </c>
      <c r="B12" s="370">
        <v>40854</v>
      </c>
      <c r="C12" s="178"/>
      <c r="D12" s="179">
        <v>30</v>
      </c>
      <c r="E12" s="179"/>
      <c r="F12" s="179" t="s">
        <v>3280</v>
      </c>
      <c r="G12" s="180">
        <f t="shared" si="0"/>
        <v>7924.79</v>
      </c>
      <c r="H12" s="111"/>
    </row>
    <row r="13" spans="1:8" x14ac:dyDescent="0.3">
      <c r="A13" s="174">
        <v>4</v>
      </c>
      <c r="B13" s="370">
        <v>40854</v>
      </c>
      <c r="C13" s="178"/>
      <c r="D13" s="179">
        <v>30</v>
      </c>
      <c r="E13" s="179"/>
      <c r="F13" s="179" t="s">
        <v>3283</v>
      </c>
      <c r="G13" s="180">
        <f t="shared" si="0"/>
        <v>7894.79</v>
      </c>
      <c r="H13" s="111"/>
    </row>
    <row r="14" spans="1:8" x14ac:dyDescent="0.3">
      <c r="A14" s="174">
        <v>5</v>
      </c>
      <c r="B14" s="370">
        <v>40854</v>
      </c>
      <c r="C14" s="178"/>
      <c r="D14" s="179">
        <v>30</v>
      </c>
      <c r="E14" s="179"/>
      <c r="F14" s="179" t="s">
        <v>3279</v>
      </c>
      <c r="G14" s="180">
        <f t="shared" si="0"/>
        <v>7864.79</v>
      </c>
      <c r="H14" s="111"/>
    </row>
    <row r="15" spans="1:8" x14ac:dyDescent="0.3">
      <c r="A15" s="174">
        <v>6</v>
      </c>
      <c r="B15" s="370">
        <v>40854</v>
      </c>
      <c r="C15" s="178"/>
      <c r="D15" s="179">
        <v>30</v>
      </c>
      <c r="E15" s="179"/>
      <c r="F15" s="179" t="s">
        <v>3286</v>
      </c>
      <c r="G15" s="180">
        <f t="shared" si="0"/>
        <v>7834.79</v>
      </c>
      <c r="H15" s="111"/>
    </row>
    <row r="16" spans="1:8" x14ac:dyDescent="0.3">
      <c r="A16" s="174">
        <v>7</v>
      </c>
      <c r="B16" s="371">
        <v>40854</v>
      </c>
      <c r="C16" s="181"/>
      <c r="D16" s="182">
        <v>200</v>
      </c>
      <c r="E16" s="179"/>
      <c r="F16" s="182" t="s">
        <v>3287</v>
      </c>
      <c r="G16" s="180">
        <f t="shared" si="0"/>
        <v>7634.79</v>
      </c>
      <c r="H16" s="111"/>
    </row>
    <row r="17" spans="1:8" ht="30" x14ac:dyDescent="0.3">
      <c r="A17" s="174">
        <v>8</v>
      </c>
      <c r="B17" s="371">
        <v>40861</v>
      </c>
      <c r="C17" s="181"/>
      <c r="D17" s="182">
        <v>245</v>
      </c>
      <c r="E17" s="179"/>
      <c r="F17" s="182" t="s">
        <v>3288</v>
      </c>
      <c r="G17" s="180">
        <f t="shared" si="0"/>
        <v>7389.79</v>
      </c>
      <c r="H17" s="111"/>
    </row>
    <row r="18" spans="1:8" ht="30" x14ac:dyDescent="0.3">
      <c r="A18" s="174">
        <v>9</v>
      </c>
      <c r="B18" s="371">
        <v>40865</v>
      </c>
      <c r="C18" s="181"/>
      <c r="D18" s="182">
        <v>72.349999999999994</v>
      </c>
      <c r="E18" s="179"/>
      <c r="F18" s="182" t="s">
        <v>3289</v>
      </c>
      <c r="G18" s="180">
        <f t="shared" si="0"/>
        <v>7317.44</v>
      </c>
      <c r="H18" s="111"/>
    </row>
    <row r="19" spans="1:8" x14ac:dyDescent="0.3">
      <c r="A19" s="174">
        <v>10</v>
      </c>
      <c r="B19" s="371">
        <v>40857</v>
      </c>
      <c r="C19" s="181"/>
      <c r="D19" s="182">
        <v>503.3</v>
      </c>
      <c r="E19" s="179"/>
      <c r="F19" s="182" t="s">
        <v>3278</v>
      </c>
      <c r="G19" s="180">
        <f t="shared" si="0"/>
        <v>6814.1399999999994</v>
      </c>
      <c r="H19" s="111"/>
    </row>
    <row r="20" spans="1:8" x14ac:dyDescent="0.3">
      <c r="A20" s="174">
        <v>11</v>
      </c>
      <c r="B20" s="371">
        <v>40868</v>
      </c>
      <c r="C20" s="181">
        <v>1500</v>
      </c>
      <c r="D20" s="182"/>
      <c r="E20" s="179"/>
      <c r="F20" s="182" t="s">
        <v>3281</v>
      </c>
      <c r="G20" s="180">
        <f t="shared" si="0"/>
        <v>8314.14</v>
      </c>
      <c r="H20" s="111"/>
    </row>
    <row r="21" spans="1:8" x14ac:dyDescent="0.3">
      <c r="A21" s="174">
        <v>12</v>
      </c>
      <c r="B21" s="371">
        <v>40868</v>
      </c>
      <c r="C21" s="181">
        <v>20000</v>
      </c>
      <c r="D21" s="182"/>
      <c r="E21" s="179"/>
      <c r="F21" s="182" t="s">
        <v>3281</v>
      </c>
      <c r="G21" s="180">
        <f t="shared" si="0"/>
        <v>28314.14</v>
      </c>
      <c r="H21" s="111"/>
    </row>
    <row r="22" spans="1:8" x14ac:dyDescent="0.3">
      <c r="A22" s="174">
        <v>13</v>
      </c>
      <c r="B22" s="371">
        <v>40870</v>
      </c>
      <c r="C22" s="181"/>
      <c r="D22" s="182">
        <v>302.58</v>
      </c>
      <c r="E22" s="179"/>
      <c r="F22" s="182" t="s">
        <v>3282</v>
      </c>
      <c r="G22" s="180">
        <f t="shared" si="0"/>
        <v>28011.559999999998</v>
      </c>
      <c r="H22" s="111"/>
    </row>
    <row r="23" spans="1:8" x14ac:dyDescent="0.3">
      <c r="A23" s="174">
        <v>14</v>
      </c>
      <c r="B23" s="371">
        <v>40872</v>
      </c>
      <c r="C23" s="181"/>
      <c r="D23" s="182">
        <v>2640</v>
      </c>
      <c r="E23" s="179"/>
      <c r="F23" s="182" t="s">
        <v>3290</v>
      </c>
      <c r="G23" s="180">
        <f t="shared" si="0"/>
        <v>25371.559999999998</v>
      </c>
      <c r="H23" s="111"/>
    </row>
    <row r="24" spans="1:8" x14ac:dyDescent="0.3">
      <c r="A24" s="174">
        <v>15</v>
      </c>
      <c r="B24" s="371" t="s">
        <v>3277</v>
      </c>
      <c r="C24" s="181">
        <v>20000</v>
      </c>
      <c r="D24" s="182"/>
      <c r="E24" s="179"/>
      <c r="F24" s="182" t="s">
        <v>3281</v>
      </c>
      <c r="G24" s="180">
        <f t="shared" si="0"/>
        <v>45371.56</v>
      </c>
      <c r="H24" s="111"/>
    </row>
    <row r="25" spans="1:8" x14ac:dyDescent="0.3">
      <c r="A25" s="174">
        <v>16</v>
      </c>
      <c r="B25" s="371">
        <v>40875</v>
      </c>
      <c r="C25" s="181"/>
      <c r="D25" s="182">
        <v>510</v>
      </c>
      <c r="E25" s="179"/>
      <c r="F25" s="182" t="s">
        <v>3291</v>
      </c>
      <c r="G25" s="180">
        <f t="shared" si="0"/>
        <v>44861.56</v>
      </c>
      <c r="H25" s="111"/>
    </row>
    <row r="26" spans="1:8" x14ac:dyDescent="0.3">
      <c r="A26" s="174">
        <v>17</v>
      </c>
      <c r="B26" s="371">
        <v>40875</v>
      </c>
      <c r="C26" s="181"/>
      <c r="D26" s="182">
        <v>1110</v>
      </c>
      <c r="E26" s="179"/>
      <c r="F26" s="182" t="s">
        <v>3292</v>
      </c>
      <c r="G26" s="180">
        <f t="shared" si="0"/>
        <v>43751.56</v>
      </c>
      <c r="H26" s="111"/>
    </row>
    <row r="27" spans="1:8" x14ac:dyDescent="0.3">
      <c r="A27" s="174">
        <v>18</v>
      </c>
      <c r="B27" s="370">
        <v>40875</v>
      </c>
      <c r="C27" s="178"/>
      <c r="D27" s="179">
        <v>1290</v>
      </c>
      <c r="E27" s="179"/>
      <c r="F27" s="179" t="s">
        <v>3293</v>
      </c>
      <c r="G27" s="180">
        <f t="shared" si="0"/>
        <v>42461.56</v>
      </c>
      <c r="H27" s="111"/>
    </row>
    <row r="28" spans="1:8" x14ac:dyDescent="0.3">
      <c r="A28" s="174">
        <v>19</v>
      </c>
      <c r="B28" s="370">
        <v>40875</v>
      </c>
      <c r="C28" s="178"/>
      <c r="D28" s="179">
        <v>540</v>
      </c>
      <c r="E28" s="179"/>
      <c r="F28" s="179" t="s">
        <v>3294</v>
      </c>
      <c r="G28" s="180">
        <f t="shared" si="0"/>
        <v>41921.56</v>
      </c>
      <c r="H28" s="111"/>
    </row>
    <row r="29" spans="1:8" x14ac:dyDescent="0.3">
      <c r="A29" s="174">
        <v>20</v>
      </c>
      <c r="B29" s="370">
        <v>40875</v>
      </c>
      <c r="C29" s="178"/>
      <c r="D29" s="179">
        <v>1140</v>
      </c>
      <c r="E29" s="179"/>
      <c r="F29" s="179" t="s">
        <v>3295</v>
      </c>
      <c r="G29" s="180">
        <f t="shared" si="0"/>
        <v>40781.56</v>
      </c>
      <c r="H29" s="111"/>
    </row>
    <row r="30" spans="1:8" x14ac:dyDescent="0.3">
      <c r="A30" s="174">
        <v>21</v>
      </c>
      <c r="B30" s="370">
        <v>40875</v>
      </c>
      <c r="C30" s="178"/>
      <c r="D30" s="179">
        <v>600</v>
      </c>
      <c r="E30" s="182"/>
      <c r="F30" s="179" t="s">
        <v>3296</v>
      </c>
      <c r="G30" s="180">
        <f t="shared" si="0"/>
        <v>40181.56</v>
      </c>
      <c r="H30" s="111"/>
    </row>
    <row r="31" spans="1:8" x14ac:dyDescent="0.3">
      <c r="A31" s="174">
        <v>22</v>
      </c>
      <c r="B31" s="370">
        <v>40875</v>
      </c>
      <c r="C31" s="178"/>
      <c r="D31" s="179">
        <v>810</v>
      </c>
      <c r="E31" s="182"/>
      <c r="F31" s="179" t="s">
        <v>3297</v>
      </c>
      <c r="G31" s="180">
        <f t="shared" si="0"/>
        <v>39371.56</v>
      </c>
      <c r="H31" s="111"/>
    </row>
    <row r="32" spans="1:8" x14ac:dyDescent="0.3">
      <c r="A32" s="174">
        <v>23</v>
      </c>
      <c r="B32" s="370">
        <v>40875</v>
      </c>
      <c r="C32" s="178"/>
      <c r="D32" s="179">
        <v>1650</v>
      </c>
      <c r="E32" s="182"/>
      <c r="F32" s="179" t="s">
        <v>3298</v>
      </c>
      <c r="G32" s="180">
        <f t="shared" si="0"/>
        <v>37721.56</v>
      </c>
      <c r="H32" s="111"/>
    </row>
    <row r="33" spans="1:8" x14ac:dyDescent="0.3">
      <c r="A33" s="174">
        <v>24</v>
      </c>
      <c r="B33" s="370">
        <v>40875</v>
      </c>
      <c r="C33" s="178"/>
      <c r="D33" s="179">
        <v>1410</v>
      </c>
      <c r="E33" s="182"/>
      <c r="F33" s="179" t="s">
        <v>3299</v>
      </c>
      <c r="G33" s="180">
        <f t="shared" si="0"/>
        <v>36311.56</v>
      </c>
      <c r="H33" s="111"/>
    </row>
    <row r="34" spans="1:8" x14ac:dyDescent="0.3">
      <c r="A34" s="174">
        <v>25</v>
      </c>
      <c r="B34" s="370">
        <v>40875</v>
      </c>
      <c r="C34" s="178"/>
      <c r="D34" s="179">
        <v>1740</v>
      </c>
      <c r="E34" s="182"/>
      <c r="F34" s="179" t="s">
        <v>3300</v>
      </c>
      <c r="G34" s="180">
        <f t="shared" si="0"/>
        <v>34571.56</v>
      </c>
      <c r="H34" s="111"/>
    </row>
    <row r="35" spans="1:8" x14ac:dyDescent="0.3">
      <c r="A35" s="174">
        <v>26</v>
      </c>
      <c r="B35" s="370">
        <v>40875</v>
      </c>
      <c r="C35" s="178"/>
      <c r="D35" s="179">
        <v>4100.3900000000003</v>
      </c>
      <c r="E35" s="182"/>
      <c r="F35" s="179" t="s">
        <v>3282</v>
      </c>
      <c r="G35" s="180">
        <f t="shared" si="0"/>
        <v>30471.17</v>
      </c>
      <c r="H35" s="111"/>
    </row>
    <row r="36" spans="1:8" x14ac:dyDescent="0.3">
      <c r="A36" s="174">
        <v>27</v>
      </c>
      <c r="B36" s="370">
        <v>40875</v>
      </c>
      <c r="C36" s="178"/>
      <c r="D36" s="179">
        <v>2138.17</v>
      </c>
      <c r="E36" s="182"/>
      <c r="F36" s="179" t="s">
        <v>3284</v>
      </c>
      <c r="G36" s="180">
        <f t="shared" si="0"/>
        <v>28333</v>
      </c>
      <c r="H36" s="111"/>
    </row>
    <row r="37" spans="1:8" x14ac:dyDescent="0.3">
      <c r="A37" s="174">
        <v>28</v>
      </c>
      <c r="B37" s="370">
        <v>40875</v>
      </c>
      <c r="C37" s="178"/>
      <c r="D37" s="179">
        <v>1546.6</v>
      </c>
      <c r="E37" s="182"/>
      <c r="F37" s="179" t="s">
        <v>3283</v>
      </c>
      <c r="G37" s="180">
        <f t="shared" si="0"/>
        <v>26786.400000000001</v>
      </c>
      <c r="H37" s="111"/>
    </row>
    <row r="38" spans="1:8" ht="14.25" customHeight="1" x14ac:dyDescent="0.3">
      <c r="A38" s="174">
        <v>29</v>
      </c>
      <c r="B38" s="370">
        <v>40876</v>
      </c>
      <c r="C38" s="178"/>
      <c r="D38" s="179">
        <v>1500</v>
      </c>
      <c r="E38" s="182"/>
      <c r="F38" s="179" t="s">
        <v>3301</v>
      </c>
      <c r="G38" s="180">
        <f>IF(ISBLANK(B38),"",G37+C38-D38)</f>
        <v>25286.400000000001</v>
      </c>
      <c r="H38" s="111"/>
    </row>
    <row r="39" spans="1:8" ht="14.25" customHeight="1" x14ac:dyDescent="0.3">
      <c r="A39" s="174">
        <v>30</v>
      </c>
      <c r="B39" s="370">
        <v>40878</v>
      </c>
      <c r="C39" s="178"/>
      <c r="D39" s="179">
        <v>9000</v>
      </c>
      <c r="E39" s="182"/>
      <c r="F39" s="179" t="s">
        <v>3302</v>
      </c>
      <c r="G39" s="180">
        <f t="shared" ref="G39:G82" si="1">IF(ISBLANK(B39),"",G38+C39-D39)</f>
        <v>16286.400000000001</v>
      </c>
      <c r="H39" s="111"/>
    </row>
    <row r="40" spans="1:8" ht="14.25" customHeight="1" x14ac:dyDescent="0.3">
      <c r="A40" s="174">
        <v>31</v>
      </c>
      <c r="B40" s="370">
        <v>40878</v>
      </c>
      <c r="C40" s="178"/>
      <c r="D40" s="179">
        <v>2453.71</v>
      </c>
      <c r="E40" s="182"/>
      <c r="F40" s="179" t="s">
        <v>3303</v>
      </c>
      <c r="G40" s="180">
        <f t="shared" si="1"/>
        <v>13832.690000000002</v>
      </c>
      <c r="H40" s="111"/>
    </row>
    <row r="41" spans="1:8" ht="14.25" customHeight="1" x14ac:dyDescent="0.3">
      <c r="A41" s="174">
        <v>32</v>
      </c>
      <c r="B41" s="370">
        <v>40878</v>
      </c>
      <c r="C41" s="178"/>
      <c r="D41" s="179">
        <v>200</v>
      </c>
      <c r="E41" s="182"/>
      <c r="F41" s="179" t="s">
        <v>3304</v>
      </c>
      <c r="G41" s="180">
        <f t="shared" si="1"/>
        <v>13632.690000000002</v>
      </c>
      <c r="H41" s="111"/>
    </row>
    <row r="42" spans="1:8" ht="14.25" customHeight="1" x14ac:dyDescent="0.3">
      <c r="A42" s="174">
        <v>33</v>
      </c>
      <c r="B42" s="370">
        <v>37226</v>
      </c>
      <c r="C42" s="178"/>
      <c r="D42" s="179">
        <v>200</v>
      </c>
      <c r="E42" s="182"/>
      <c r="F42" s="179" t="s">
        <v>3305</v>
      </c>
      <c r="G42" s="180">
        <f t="shared" si="1"/>
        <v>13432.690000000002</v>
      </c>
      <c r="H42" s="111"/>
    </row>
    <row r="43" spans="1:8" ht="14.25" customHeight="1" x14ac:dyDescent="0.3">
      <c r="A43" s="174">
        <v>34</v>
      </c>
      <c r="B43" s="370">
        <v>40882</v>
      </c>
      <c r="C43" s="178"/>
      <c r="D43" s="179">
        <v>102</v>
      </c>
      <c r="E43" s="182"/>
      <c r="F43" s="179" t="s">
        <v>3306</v>
      </c>
      <c r="G43" s="180">
        <f t="shared" si="1"/>
        <v>13330.690000000002</v>
      </c>
      <c r="H43" s="111"/>
    </row>
    <row r="44" spans="1:8" ht="14.25" customHeight="1" x14ac:dyDescent="0.3">
      <c r="A44" s="174">
        <v>35</v>
      </c>
      <c r="B44" s="370">
        <v>40886</v>
      </c>
      <c r="C44" s="178">
        <v>7000</v>
      </c>
      <c r="D44" s="179"/>
      <c r="E44" s="182"/>
      <c r="F44" s="179" t="s">
        <v>3281</v>
      </c>
      <c r="G44" s="180">
        <f t="shared" si="1"/>
        <v>20330.690000000002</v>
      </c>
      <c r="H44" s="111"/>
    </row>
    <row r="45" spans="1:8" ht="14.25" customHeight="1" x14ac:dyDescent="0.3">
      <c r="A45" s="174">
        <v>36</v>
      </c>
      <c r="B45" s="370">
        <v>40891</v>
      </c>
      <c r="C45" s="178"/>
      <c r="D45" s="179">
        <v>9200</v>
      </c>
      <c r="E45" s="182"/>
      <c r="F45" s="179" t="s">
        <v>3307</v>
      </c>
      <c r="G45" s="180">
        <f t="shared" si="1"/>
        <v>11130.690000000002</v>
      </c>
      <c r="H45" s="111"/>
    </row>
    <row r="46" spans="1:8" ht="14.25" customHeight="1" x14ac:dyDescent="0.3">
      <c r="A46" s="174">
        <v>37</v>
      </c>
      <c r="B46" s="370">
        <v>40891</v>
      </c>
      <c r="C46" s="178"/>
      <c r="D46" s="179">
        <v>2436.2199999999998</v>
      </c>
      <c r="E46" s="182"/>
      <c r="F46" s="179" t="s">
        <v>3308</v>
      </c>
      <c r="G46" s="180">
        <f t="shared" si="1"/>
        <v>8694.470000000003</v>
      </c>
      <c r="H46" s="111"/>
    </row>
    <row r="47" spans="1:8" ht="14.25" customHeight="1" x14ac:dyDescent="0.3">
      <c r="A47" s="174">
        <v>38</v>
      </c>
      <c r="B47" s="371">
        <v>40892</v>
      </c>
      <c r="C47" s="181"/>
      <c r="D47" s="182">
        <v>102</v>
      </c>
      <c r="E47" s="182"/>
      <c r="F47" s="182" t="s">
        <v>3309</v>
      </c>
      <c r="G47" s="180">
        <f t="shared" si="1"/>
        <v>8592.470000000003</v>
      </c>
      <c r="H47" s="111"/>
    </row>
    <row r="48" spans="1:8" ht="14.25" customHeight="1" x14ac:dyDescent="0.3">
      <c r="A48" s="174">
        <v>39</v>
      </c>
      <c r="B48" s="371">
        <v>40892</v>
      </c>
      <c r="C48" s="181"/>
      <c r="D48" s="182">
        <v>83.05</v>
      </c>
      <c r="E48" s="182"/>
      <c r="F48" s="182" t="s">
        <v>3310</v>
      </c>
      <c r="G48" s="180">
        <f t="shared" si="1"/>
        <v>8509.4200000000037</v>
      </c>
      <c r="H48" s="111"/>
    </row>
    <row r="49" spans="1:8" ht="14.25" customHeight="1" x14ac:dyDescent="0.3">
      <c r="A49" s="174">
        <v>40</v>
      </c>
      <c r="B49" s="371">
        <v>40893</v>
      </c>
      <c r="C49" s="181"/>
      <c r="D49" s="182">
        <v>242.7</v>
      </c>
      <c r="E49" s="182"/>
      <c r="F49" s="182" t="s">
        <v>3310</v>
      </c>
      <c r="G49" s="180">
        <f t="shared" si="1"/>
        <v>8266.720000000003</v>
      </c>
      <c r="H49" s="111"/>
    </row>
    <row r="50" spans="1:8" ht="14.25" customHeight="1" x14ac:dyDescent="0.3">
      <c r="A50" s="174">
        <v>41</v>
      </c>
      <c r="B50" s="371">
        <v>40904</v>
      </c>
      <c r="C50" s="181">
        <v>29500</v>
      </c>
      <c r="D50" s="182"/>
      <c r="E50" s="182"/>
      <c r="F50" s="182" t="s">
        <v>3281</v>
      </c>
      <c r="G50" s="180">
        <f t="shared" si="1"/>
        <v>37766.720000000001</v>
      </c>
      <c r="H50" s="111"/>
    </row>
    <row r="51" spans="1:8" ht="14.25" customHeight="1" x14ac:dyDescent="0.3">
      <c r="A51" s="174">
        <v>42</v>
      </c>
      <c r="B51" s="371">
        <v>40904</v>
      </c>
      <c r="C51" s="181"/>
      <c r="D51" s="182">
        <v>204</v>
      </c>
      <c r="E51" s="182"/>
      <c r="F51" s="182" t="s">
        <v>3311</v>
      </c>
      <c r="G51" s="180">
        <f t="shared" si="1"/>
        <v>37562.720000000001</v>
      </c>
      <c r="H51" s="111"/>
    </row>
    <row r="52" spans="1:8" ht="14.25" customHeight="1" x14ac:dyDescent="0.3">
      <c r="A52" s="174">
        <v>43</v>
      </c>
      <c r="B52" s="371">
        <v>40904</v>
      </c>
      <c r="C52" s="181"/>
      <c r="D52" s="182">
        <v>1649</v>
      </c>
      <c r="E52" s="182"/>
      <c r="F52" s="182" t="s">
        <v>3291</v>
      </c>
      <c r="G52" s="180">
        <f t="shared" si="1"/>
        <v>35913.72</v>
      </c>
      <c r="H52" s="111"/>
    </row>
    <row r="53" spans="1:8" ht="14.25" customHeight="1" x14ac:dyDescent="0.3">
      <c r="A53" s="174">
        <v>44</v>
      </c>
      <c r="B53" s="371">
        <v>40904</v>
      </c>
      <c r="C53" s="181"/>
      <c r="D53" s="182">
        <v>4306</v>
      </c>
      <c r="E53" s="182"/>
      <c r="F53" s="182" t="s">
        <v>3292</v>
      </c>
      <c r="G53" s="180">
        <f t="shared" si="1"/>
        <v>31607.72</v>
      </c>
      <c r="H53" s="111"/>
    </row>
    <row r="54" spans="1:8" ht="14.25" customHeight="1" x14ac:dyDescent="0.3">
      <c r="A54" s="174">
        <v>45</v>
      </c>
      <c r="B54" s="371">
        <v>40904</v>
      </c>
      <c r="C54" s="181"/>
      <c r="D54" s="182">
        <v>4186</v>
      </c>
      <c r="E54" s="182"/>
      <c r="F54" s="182" t="s">
        <v>3293</v>
      </c>
      <c r="G54" s="180">
        <f t="shared" si="1"/>
        <v>27421.72</v>
      </c>
      <c r="H54" s="111"/>
    </row>
    <row r="55" spans="1:8" ht="14.25" customHeight="1" x14ac:dyDescent="0.3">
      <c r="A55" s="174">
        <v>46</v>
      </c>
      <c r="B55" s="371">
        <v>40904</v>
      </c>
      <c r="C55" s="181"/>
      <c r="D55" s="182">
        <v>1859</v>
      </c>
      <c r="E55" s="182"/>
      <c r="F55" s="182" t="s">
        <v>3294</v>
      </c>
      <c r="G55" s="180">
        <f t="shared" si="1"/>
        <v>25562.720000000001</v>
      </c>
      <c r="H55" s="111"/>
    </row>
    <row r="56" spans="1:8" ht="14.25" customHeight="1" x14ac:dyDescent="0.3">
      <c r="A56" s="174">
        <v>47</v>
      </c>
      <c r="B56" s="371">
        <v>40904</v>
      </c>
      <c r="C56" s="181"/>
      <c r="D56" s="182">
        <v>3344</v>
      </c>
      <c r="E56" s="182"/>
      <c r="F56" s="182" t="s">
        <v>3295</v>
      </c>
      <c r="G56" s="180">
        <f t="shared" si="1"/>
        <v>22218.720000000001</v>
      </c>
      <c r="H56" s="111"/>
    </row>
    <row r="57" spans="1:8" ht="14.25" customHeight="1" x14ac:dyDescent="0.3">
      <c r="A57" s="174">
        <v>48</v>
      </c>
      <c r="B57" s="371">
        <v>40904</v>
      </c>
      <c r="C57" s="181"/>
      <c r="D57" s="182">
        <v>1473</v>
      </c>
      <c r="E57" s="182"/>
      <c r="F57" s="182" t="s">
        <v>3296</v>
      </c>
      <c r="G57" s="180">
        <f t="shared" si="1"/>
        <v>20745.72</v>
      </c>
      <c r="H57" s="111"/>
    </row>
    <row r="58" spans="1:8" ht="14.25" customHeight="1" x14ac:dyDescent="0.3">
      <c r="A58" s="174">
        <v>49</v>
      </c>
      <c r="B58" s="370">
        <v>40904</v>
      </c>
      <c r="C58" s="178"/>
      <c r="D58" s="179">
        <v>2474</v>
      </c>
      <c r="E58" s="182"/>
      <c r="F58" s="179" t="s">
        <v>3297</v>
      </c>
      <c r="G58" s="180">
        <f t="shared" si="1"/>
        <v>18271.72</v>
      </c>
      <c r="H58" s="111"/>
    </row>
    <row r="59" spans="1:8" ht="14.25" customHeight="1" x14ac:dyDescent="0.3">
      <c r="A59" s="174">
        <v>50</v>
      </c>
      <c r="B59" s="370">
        <v>40904</v>
      </c>
      <c r="C59" s="178"/>
      <c r="D59" s="179">
        <v>5374</v>
      </c>
      <c r="E59" s="182"/>
      <c r="F59" s="179" t="s">
        <v>3298</v>
      </c>
      <c r="G59" s="180">
        <f t="shared" si="1"/>
        <v>12897.720000000001</v>
      </c>
      <c r="H59" s="111"/>
    </row>
    <row r="60" spans="1:8" ht="14.25" customHeight="1" x14ac:dyDescent="0.3">
      <c r="A60" s="174">
        <v>51</v>
      </c>
      <c r="B60" s="370">
        <v>40904</v>
      </c>
      <c r="C60" s="178"/>
      <c r="D60" s="179">
        <v>5299</v>
      </c>
      <c r="E60" s="182"/>
      <c r="F60" s="179" t="s">
        <v>3299</v>
      </c>
      <c r="G60" s="180">
        <f t="shared" si="1"/>
        <v>7598.7200000000012</v>
      </c>
      <c r="H60" s="111"/>
    </row>
    <row r="61" spans="1:8" ht="14.25" customHeight="1" x14ac:dyDescent="0.3">
      <c r="A61" s="174">
        <v>52</v>
      </c>
      <c r="B61" s="370">
        <v>40904</v>
      </c>
      <c r="C61" s="178"/>
      <c r="D61" s="179">
        <v>4851</v>
      </c>
      <c r="E61" s="182"/>
      <c r="F61" s="179" t="s">
        <v>3300</v>
      </c>
      <c r="G61" s="180">
        <f t="shared" si="1"/>
        <v>2747.7200000000012</v>
      </c>
      <c r="H61" s="111"/>
    </row>
    <row r="62" spans="1:8" ht="14.25" customHeight="1" x14ac:dyDescent="0.3">
      <c r="A62" s="174">
        <v>53</v>
      </c>
      <c r="B62" s="370">
        <v>40904</v>
      </c>
      <c r="C62" s="178"/>
      <c r="D62" s="179">
        <v>2000</v>
      </c>
      <c r="E62" s="182"/>
      <c r="F62" s="179" t="s">
        <v>3312</v>
      </c>
      <c r="G62" s="180">
        <f t="shared" si="1"/>
        <v>747.72000000000116</v>
      </c>
      <c r="H62" s="111"/>
    </row>
    <row r="63" spans="1:8" ht="14.25" customHeight="1" x14ac:dyDescent="0.3">
      <c r="A63" s="174">
        <v>54</v>
      </c>
      <c r="B63" s="370">
        <v>40906</v>
      </c>
      <c r="C63" s="178">
        <v>5800</v>
      </c>
      <c r="D63" s="179"/>
      <c r="E63" s="182"/>
      <c r="F63" s="179" t="s">
        <v>3281</v>
      </c>
      <c r="G63" s="180">
        <f t="shared" si="1"/>
        <v>6547.7200000000012</v>
      </c>
      <c r="H63" s="111"/>
    </row>
    <row r="64" spans="1:8" ht="14.25" customHeight="1" x14ac:dyDescent="0.3">
      <c r="A64" s="174">
        <v>55</v>
      </c>
      <c r="B64" s="370">
        <v>40906</v>
      </c>
      <c r="C64" s="178"/>
      <c r="D64" s="179">
        <v>2260</v>
      </c>
      <c r="E64" s="182"/>
      <c r="F64" s="179" t="s">
        <v>3313</v>
      </c>
      <c r="G64" s="180">
        <f t="shared" si="1"/>
        <v>4287.7200000000012</v>
      </c>
      <c r="H64" s="111"/>
    </row>
    <row r="65" spans="1:8" ht="14.25" customHeight="1" x14ac:dyDescent="0.3">
      <c r="A65" s="174">
        <v>56</v>
      </c>
      <c r="B65" s="370">
        <v>40876</v>
      </c>
      <c r="C65" s="178"/>
      <c r="D65" s="179">
        <v>250</v>
      </c>
      <c r="E65" s="182"/>
      <c r="F65" s="179" t="s">
        <v>3314</v>
      </c>
      <c r="G65" s="180">
        <f t="shared" si="1"/>
        <v>4037.7200000000012</v>
      </c>
      <c r="H65" s="111"/>
    </row>
    <row r="66" spans="1:8" ht="14.25" customHeight="1" x14ac:dyDescent="0.3">
      <c r="A66" s="174">
        <v>57</v>
      </c>
      <c r="B66" s="372">
        <v>40907</v>
      </c>
      <c r="C66" s="373"/>
      <c r="D66" s="374">
        <v>2600</v>
      </c>
      <c r="E66" s="182"/>
      <c r="F66" s="374" t="s">
        <v>3315</v>
      </c>
      <c r="G66" s="180">
        <f t="shared" si="1"/>
        <v>1437.7200000000012</v>
      </c>
      <c r="H66" s="111"/>
    </row>
    <row r="67" spans="1:8" ht="14.25" customHeight="1" x14ac:dyDescent="0.3">
      <c r="A67" s="174">
        <v>58</v>
      </c>
      <c r="B67" s="372">
        <v>40907</v>
      </c>
      <c r="C67" s="178">
        <v>700</v>
      </c>
      <c r="D67" s="179"/>
      <c r="E67" s="182"/>
      <c r="F67" s="179" t="s">
        <v>3316</v>
      </c>
      <c r="G67" s="180">
        <f t="shared" si="1"/>
        <v>2137.7200000000012</v>
      </c>
      <c r="H67" s="111"/>
    </row>
    <row r="68" spans="1:8" ht="14.25" customHeight="1" x14ac:dyDescent="0.3">
      <c r="A68" s="174">
        <v>59</v>
      </c>
      <c r="B68" s="372">
        <v>40907</v>
      </c>
      <c r="C68" s="178">
        <v>150</v>
      </c>
      <c r="D68" s="179"/>
      <c r="E68" s="182"/>
      <c r="F68" s="179" t="s">
        <v>3317</v>
      </c>
      <c r="G68" s="180">
        <f t="shared" si="1"/>
        <v>2287.7200000000012</v>
      </c>
      <c r="H68" s="111"/>
    </row>
    <row r="69" spans="1:8" ht="14.25" customHeight="1" x14ac:dyDescent="0.3">
      <c r="A69" s="174">
        <v>60</v>
      </c>
      <c r="B69" s="372">
        <v>40907</v>
      </c>
      <c r="C69" s="178">
        <v>115</v>
      </c>
      <c r="D69" s="179"/>
      <c r="E69" s="182"/>
      <c r="F69" s="179" t="s">
        <v>3318</v>
      </c>
      <c r="G69" s="180">
        <f t="shared" si="1"/>
        <v>2402.7200000000012</v>
      </c>
      <c r="H69" s="111"/>
    </row>
    <row r="70" spans="1:8" ht="14.25" customHeight="1" x14ac:dyDescent="0.3">
      <c r="A70" s="174">
        <v>61</v>
      </c>
      <c r="B70" s="372">
        <v>40907</v>
      </c>
      <c r="C70" s="178">
        <v>112.5</v>
      </c>
      <c r="D70" s="179"/>
      <c r="E70" s="182"/>
      <c r="F70" s="179" t="s">
        <v>3319</v>
      </c>
      <c r="G70" s="180">
        <f t="shared" si="1"/>
        <v>2515.2200000000012</v>
      </c>
      <c r="H70" s="111"/>
    </row>
    <row r="71" spans="1:8" ht="14.25" customHeight="1" x14ac:dyDescent="0.3">
      <c r="A71" s="174">
        <v>62</v>
      </c>
      <c r="B71" s="372">
        <v>40907</v>
      </c>
      <c r="C71" s="178">
        <v>400</v>
      </c>
      <c r="D71" s="179"/>
      <c r="E71" s="182"/>
      <c r="F71" s="179" t="s">
        <v>3320</v>
      </c>
      <c r="G71" s="180">
        <f t="shared" si="1"/>
        <v>2915.2200000000012</v>
      </c>
      <c r="H71" s="111"/>
    </row>
    <row r="72" spans="1:8" ht="14.25" customHeight="1" x14ac:dyDescent="0.3">
      <c r="A72" s="174">
        <v>63</v>
      </c>
      <c r="B72" s="372">
        <v>40907</v>
      </c>
      <c r="C72" s="178">
        <v>1000</v>
      </c>
      <c r="D72" s="179"/>
      <c r="E72" s="182"/>
      <c r="F72" s="179" t="s">
        <v>3321</v>
      </c>
      <c r="G72" s="180">
        <f t="shared" si="1"/>
        <v>3915.2200000000012</v>
      </c>
      <c r="H72" s="111"/>
    </row>
    <row r="73" spans="1:8" ht="14.25" customHeight="1" x14ac:dyDescent="0.3">
      <c r="A73" s="174">
        <v>64</v>
      </c>
      <c r="B73" s="372">
        <v>40907</v>
      </c>
      <c r="C73" s="178">
        <v>177.5</v>
      </c>
      <c r="D73" s="179"/>
      <c r="E73" s="182"/>
      <c r="F73" s="179" t="s">
        <v>3322</v>
      </c>
      <c r="G73" s="180">
        <f t="shared" si="1"/>
        <v>4092.7200000000012</v>
      </c>
      <c r="H73" s="111"/>
    </row>
    <row r="74" spans="1:8" ht="14.25" customHeight="1" x14ac:dyDescent="0.3">
      <c r="A74" s="174">
        <v>65</v>
      </c>
      <c r="B74" s="372">
        <v>40907</v>
      </c>
      <c r="C74" s="178">
        <v>300</v>
      </c>
      <c r="D74" s="179"/>
      <c r="E74" s="182"/>
      <c r="F74" s="179" t="s">
        <v>3323</v>
      </c>
      <c r="G74" s="180">
        <f t="shared" si="1"/>
        <v>4392.7200000000012</v>
      </c>
      <c r="H74" s="111"/>
    </row>
    <row r="75" spans="1:8" ht="14.25" customHeight="1" x14ac:dyDescent="0.3">
      <c r="A75" s="174">
        <v>66</v>
      </c>
      <c r="B75" s="372">
        <v>40907</v>
      </c>
      <c r="C75" s="178">
        <v>375.5</v>
      </c>
      <c r="D75" s="179"/>
      <c r="E75" s="182"/>
      <c r="F75" s="179" t="s">
        <v>3324</v>
      </c>
      <c r="G75" s="180">
        <f>IF(ISBLANK(B75),"",G74+C75-D75)</f>
        <v>4768.2200000000012</v>
      </c>
      <c r="H75" s="111"/>
    </row>
    <row r="76" spans="1:8" ht="14.25" customHeight="1" x14ac:dyDescent="0.3">
      <c r="A76" s="174">
        <v>67</v>
      </c>
      <c r="B76" s="372">
        <v>40907</v>
      </c>
      <c r="C76" s="178">
        <v>714.5</v>
      </c>
      <c r="D76" s="179"/>
      <c r="E76" s="182"/>
      <c r="F76" s="179" t="s">
        <v>3325</v>
      </c>
      <c r="G76" s="180">
        <f t="shared" si="1"/>
        <v>5482.7200000000012</v>
      </c>
      <c r="H76" s="111"/>
    </row>
    <row r="77" spans="1:8" ht="14.25" customHeight="1" x14ac:dyDescent="0.3">
      <c r="A77" s="174">
        <v>68</v>
      </c>
      <c r="B77" s="372">
        <v>40907</v>
      </c>
      <c r="C77" s="178">
        <v>747</v>
      </c>
      <c r="D77" s="179"/>
      <c r="E77" s="182"/>
      <c r="F77" s="179" t="s">
        <v>3326</v>
      </c>
      <c r="G77" s="180">
        <f t="shared" si="1"/>
        <v>6229.7200000000012</v>
      </c>
      <c r="H77" s="111"/>
    </row>
    <row r="78" spans="1:8" ht="14.25" customHeight="1" x14ac:dyDescent="0.3">
      <c r="A78" s="174">
        <v>69</v>
      </c>
      <c r="B78" s="372">
        <v>40907</v>
      </c>
      <c r="C78" s="181">
        <v>289.5</v>
      </c>
      <c r="D78" s="182"/>
      <c r="E78" s="182"/>
      <c r="F78" s="182" t="s">
        <v>3327</v>
      </c>
      <c r="G78" s="180">
        <f t="shared" si="1"/>
        <v>6519.2200000000012</v>
      </c>
      <c r="H78" s="111"/>
    </row>
    <row r="79" spans="1:8" ht="14.25" customHeight="1" x14ac:dyDescent="0.3">
      <c r="A79" s="174">
        <v>70</v>
      </c>
      <c r="B79" s="372">
        <v>40907</v>
      </c>
      <c r="C79" s="181">
        <v>214</v>
      </c>
      <c r="D79" s="182"/>
      <c r="E79" s="182"/>
      <c r="F79" s="182" t="s">
        <v>3328</v>
      </c>
      <c r="G79" s="180">
        <f t="shared" si="1"/>
        <v>6733.2200000000012</v>
      </c>
      <c r="H79" s="111"/>
    </row>
    <row r="80" spans="1:8" ht="14.25" customHeight="1" x14ac:dyDescent="0.3">
      <c r="A80" s="174">
        <v>71</v>
      </c>
      <c r="B80" s="372">
        <v>40907</v>
      </c>
      <c r="C80" s="181">
        <v>450</v>
      </c>
      <c r="D80" s="182"/>
      <c r="E80" s="182"/>
      <c r="F80" s="182" t="s">
        <v>3329</v>
      </c>
      <c r="G80" s="180">
        <f t="shared" si="1"/>
        <v>7183.2200000000012</v>
      </c>
      <c r="H80" s="111"/>
    </row>
    <row r="81" spans="1:8" ht="14.25" customHeight="1" x14ac:dyDescent="0.3">
      <c r="A81" s="174">
        <v>72</v>
      </c>
      <c r="B81" s="372">
        <v>40907</v>
      </c>
      <c r="C81" s="181">
        <v>40</v>
      </c>
      <c r="D81" s="182"/>
      <c r="E81" s="182"/>
      <c r="F81" s="182" t="s">
        <v>3330</v>
      </c>
      <c r="G81" s="180">
        <f t="shared" si="1"/>
        <v>7223.2200000000012</v>
      </c>
      <c r="H81" s="111"/>
    </row>
    <row r="82" spans="1:8" ht="14.25" customHeight="1" x14ac:dyDescent="0.3">
      <c r="A82" s="174">
        <v>73</v>
      </c>
      <c r="B82" s="372">
        <v>40907</v>
      </c>
      <c r="C82" s="181"/>
      <c r="D82" s="182">
        <v>72</v>
      </c>
      <c r="E82" s="182"/>
      <c r="F82" s="182" t="s">
        <v>3331</v>
      </c>
      <c r="G82" s="180">
        <f t="shared" si="1"/>
        <v>7151.2200000000012</v>
      </c>
      <c r="H82" s="111"/>
    </row>
    <row r="83" spans="1:8" ht="14.25" customHeight="1" x14ac:dyDescent="0.3">
      <c r="A83" s="174">
        <v>74</v>
      </c>
      <c r="B83" s="370">
        <v>40908</v>
      </c>
      <c r="C83" s="181">
        <v>116.05</v>
      </c>
      <c r="D83" s="182"/>
      <c r="E83" s="182"/>
      <c r="F83" s="182" t="s">
        <v>3332</v>
      </c>
      <c r="G83" s="180">
        <f>IF(ISBLANK(B83),"",G82+C83-D83)</f>
        <v>7267.2700000000013</v>
      </c>
      <c r="H83" s="111"/>
    </row>
    <row r="84" spans="1:8" ht="14.25" customHeight="1" x14ac:dyDescent="0.3">
      <c r="A84" s="174">
        <v>75</v>
      </c>
      <c r="B84" s="371">
        <v>40908</v>
      </c>
      <c r="C84" s="181"/>
      <c r="D84" s="182">
        <v>700</v>
      </c>
      <c r="E84" s="182"/>
      <c r="F84" s="182" t="s">
        <v>3333</v>
      </c>
      <c r="G84" s="180">
        <f>IF(ISBLANK(B84),"",G83+C84-D84)</f>
        <v>6567.2700000000013</v>
      </c>
      <c r="H84" s="111"/>
    </row>
    <row r="85" spans="1:8" ht="14.25" customHeight="1" x14ac:dyDescent="0.3">
      <c r="A85" s="174">
        <v>76</v>
      </c>
      <c r="B85" s="375">
        <v>40908</v>
      </c>
      <c r="C85" s="181">
        <v>84.1</v>
      </c>
      <c r="D85" s="182"/>
      <c r="E85" s="182"/>
      <c r="F85" s="182" t="s">
        <v>3335</v>
      </c>
      <c r="G85" s="180">
        <f t="shared" ref="G85:G148" si="2">IF(ISBLANK(B85),"",G84+C85-D85)</f>
        <v>6651.3700000000017</v>
      </c>
      <c r="H85" s="111"/>
    </row>
    <row r="86" spans="1:8" ht="14.25" customHeight="1" x14ac:dyDescent="0.3">
      <c r="A86" s="174">
        <v>77</v>
      </c>
      <c r="B86" s="375">
        <v>40924</v>
      </c>
      <c r="C86" s="382"/>
      <c r="D86" s="382">
        <v>336.62</v>
      </c>
      <c r="E86" s="182"/>
      <c r="F86" s="179" t="s">
        <v>3336</v>
      </c>
      <c r="G86" s="180">
        <f t="shared" si="2"/>
        <v>6314.7500000000018</v>
      </c>
      <c r="H86" s="111"/>
    </row>
    <row r="87" spans="1:8" ht="14.25" customHeight="1" x14ac:dyDescent="0.3">
      <c r="A87" s="174">
        <v>78</v>
      </c>
      <c r="B87" s="375">
        <v>40940</v>
      </c>
      <c r="C87" s="382"/>
      <c r="D87" s="382">
        <v>970.35</v>
      </c>
      <c r="E87" s="182"/>
      <c r="F87" s="179" t="s">
        <v>3338</v>
      </c>
      <c r="G87" s="180">
        <f t="shared" si="2"/>
        <v>5344.4000000000015</v>
      </c>
      <c r="H87" s="111"/>
    </row>
    <row r="88" spans="1:8" ht="14.25" customHeight="1" x14ac:dyDescent="0.3">
      <c r="A88" s="174">
        <v>79</v>
      </c>
      <c r="B88" s="375">
        <v>40940</v>
      </c>
      <c r="C88" s="382"/>
      <c r="D88" s="382">
        <v>970.35</v>
      </c>
      <c r="E88" s="182"/>
      <c r="F88" s="179" t="s">
        <v>3337</v>
      </c>
      <c r="G88" s="180">
        <f t="shared" si="2"/>
        <v>4374.0500000000011</v>
      </c>
      <c r="H88" s="111"/>
    </row>
    <row r="89" spans="1:8" ht="14.25" customHeight="1" x14ac:dyDescent="0.3">
      <c r="A89" s="174">
        <v>80</v>
      </c>
      <c r="B89" s="375">
        <v>40940</v>
      </c>
      <c r="C89" s="382"/>
      <c r="D89" s="382">
        <v>970.35</v>
      </c>
      <c r="E89" s="182"/>
      <c r="F89" s="179" t="s">
        <v>3283</v>
      </c>
      <c r="G89" s="180">
        <f t="shared" si="2"/>
        <v>3403.7000000000012</v>
      </c>
      <c r="H89" s="111"/>
    </row>
    <row r="90" spans="1:8" ht="14.25" customHeight="1" x14ac:dyDescent="0.3">
      <c r="A90" s="174">
        <v>81</v>
      </c>
      <c r="B90" s="375">
        <v>40955</v>
      </c>
      <c r="C90" s="382"/>
      <c r="D90" s="382">
        <v>130</v>
      </c>
      <c r="E90" s="182"/>
      <c r="F90" s="179" t="s">
        <v>3285</v>
      </c>
      <c r="G90" s="180">
        <f t="shared" si="2"/>
        <v>3273.7000000000012</v>
      </c>
      <c r="H90" s="111"/>
    </row>
    <row r="91" spans="1:8" ht="14.25" customHeight="1" x14ac:dyDescent="0.3">
      <c r="A91" s="174">
        <v>82</v>
      </c>
      <c r="B91" s="375">
        <v>40995</v>
      </c>
      <c r="C91" s="382"/>
      <c r="D91" s="382">
        <v>100</v>
      </c>
      <c r="E91" s="182"/>
      <c r="F91" s="179" t="s">
        <v>3285</v>
      </c>
      <c r="G91" s="180">
        <f t="shared" si="2"/>
        <v>3173.7000000000012</v>
      </c>
      <c r="H91" s="111"/>
    </row>
    <row r="92" spans="1:8" ht="14.25" customHeight="1" x14ac:dyDescent="0.3">
      <c r="A92" s="174">
        <v>83</v>
      </c>
      <c r="B92" s="375">
        <v>41009</v>
      </c>
      <c r="C92" s="382"/>
      <c r="D92" s="382">
        <v>65</v>
      </c>
      <c r="E92" s="182"/>
      <c r="F92" s="179" t="s">
        <v>3339</v>
      </c>
      <c r="G92" s="180">
        <f t="shared" si="2"/>
        <v>3108.7000000000012</v>
      </c>
      <c r="H92" s="111"/>
    </row>
    <row r="93" spans="1:8" ht="14.25" customHeight="1" x14ac:dyDescent="0.3">
      <c r="A93" s="174">
        <v>84</v>
      </c>
      <c r="B93" s="375">
        <v>41069</v>
      </c>
      <c r="C93" s="382">
        <v>7000</v>
      </c>
      <c r="D93" s="382"/>
      <c r="E93" s="182"/>
      <c r="F93" s="179" t="s">
        <v>3340</v>
      </c>
      <c r="G93" s="180">
        <f t="shared" si="2"/>
        <v>10108.700000000001</v>
      </c>
      <c r="H93" s="111"/>
    </row>
    <row r="94" spans="1:8" ht="14.25" customHeight="1" x14ac:dyDescent="0.3">
      <c r="A94" s="174">
        <v>85</v>
      </c>
      <c r="B94" s="375">
        <v>41069</v>
      </c>
      <c r="C94" s="382"/>
      <c r="D94" s="382">
        <v>200</v>
      </c>
      <c r="E94" s="182"/>
      <c r="F94" s="179" t="s">
        <v>3341</v>
      </c>
      <c r="G94" s="180">
        <f t="shared" si="2"/>
        <v>9908.7000000000007</v>
      </c>
      <c r="H94" s="111"/>
    </row>
    <row r="95" spans="1:8" ht="14.25" customHeight="1" x14ac:dyDescent="0.3">
      <c r="A95" s="174">
        <v>86</v>
      </c>
      <c r="B95" s="375">
        <v>41069</v>
      </c>
      <c r="C95" s="382"/>
      <c r="D95" s="382">
        <v>200</v>
      </c>
      <c r="E95" s="182"/>
      <c r="F95" s="179" t="s">
        <v>3342</v>
      </c>
      <c r="G95" s="180">
        <f t="shared" si="2"/>
        <v>9708.7000000000007</v>
      </c>
      <c r="H95" s="111"/>
    </row>
    <row r="96" spans="1:8" ht="14.25" customHeight="1" x14ac:dyDescent="0.3">
      <c r="A96" s="174">
        <v>87</v>
      </c>
      <c r="B96" s="375">
        <v>41069</v>
      </c>
      <c r="C96" s="382"/>
      <c r="D96" s="382">
        <v>200</v>
      </c>
      <c r="E96" s="182"/>
      <c r="F96" s="179" t="s">
        <v>3343</v>
      </c>
      <c r="G96" s="180">
        <f t="shared" si="2"/>
        <v>9508.7000000000007</v>
      </c>
      <c r="H96" s="111"/>
    </row>
    <row r="97" spans="1:8" ht="14.25" customHeight="1" x14ac:dyDescent="0.3">
      <c r="A97" s="174">
        <v>88</v>
      </c>
      <c r="B97" s="375">
        <v>41069</v>
      </c>
      <c r="C97" s="382"/>
      <c r="D97" s="382">
        <v>200</v>
      </c>
      <c r="E97" s="182"/>
      <c r="F97" s="179" t="s">
        <v>3344</v>
      </c>
      <c r="G97" s="180">
        <f t="shared" si="2"/>
        <v>9308.7000000000007</v>
      </c>
      <c r="H97" s="111"/>
    </row>
    <row r="98" spans="1:8" ht="14.25" customHeight="1" x14ac:dyDescent="0.3">
      <c r="A98" s="174">
        <v>89</v>
      </c>
      <c r="B98" s="375">
        <v>41069</v>
      </c>
      <c r="C98" s="382"/>
      <c r="D98" s="382">
        <v>200</v>
      </c>
      <c r="E98" s="182"/>
      <c r="F98" s="179" t="s">
        <v>3345</v>
      </c>
      <c r="G98" s="180">
        <f t="shared" si="2"/>
        <v>9108.7000000000007</v>
      </c>
      <c r="H98" s="111"/>
    </row>
    <row r="99" spans="1:8" ht="14.25" customHeight="1" x14ac:dyDescent="0.3">
      <c r="A99" s="174">
        <v>90</v>
      </c>
      <c r="B99" s="375">
        <v>41069</v>
      </c>
      <c r="C99" s="382"/>
      <c r="D99" s="382">
        <v>200</v>
      </c>
      <c r="E99" s="182"/>
      <c r="F99" s="179" t="s">
        <v>3346</v>
      </c>
      <c r="G99" s="180">
        <f t="shared" si="2"/>
        <v>8908.7000000000007</v>
      </c>
      <c r="H99" s="111"/>
    </row>
    <row r="100" spans="1:8" ht="14.25" customHeight="1" x14ac:dyDescent="0.3">
      <c r="A100" s="174">
        <v>91</v>
      </c>
      <c r="B100" s="375">
        <v>41069</v>
      </c>
      <c r="C100" s="382"/>
      <c r="D100" s="382">
        <v>200</v>
      </c>
      <c r="E100" s="182"/>
      <c r="F100" s="179" t="s">
        <v>3347</v>
      </c>
      <c r="G100" s="180">
        <f t="shared" si="2"/>
        <v>8708.7000000000007</v>
      </c>
      <c r="H100" s="111"/>
    </row>
    <row r="101" spans="1:8" ht="14.25" customHeight="1" x14ac:dyDescent="0.3">
      <c r="A101" s="174">
        <v>92</v>
      </c>
      <c r="B101" s="375">
        <v>41069</v>
      </c>
      <c r="C101" s="382"/>
      <c r="D101" s="382">
        <v>200</v>
      </c>
      <c r="E101" s="182"/>
      <c r="F101" s="179" t="s">
        <v>3348</v>
      </c>
      <c r="G101" s="180">
        <f t="shared" si="2"/>
        <v>8508.7000000000007</v>
      </c>
      <c r="H101" s="111"/>
    </row>
    <row r="102" spans="1:8" ht="14.25" customHeight="1" x14ac:dyDescent="0.3">
      <c r="A102" s="174">
        <v>93</v>
      </c>
      <c r="B102" s="375">
        <v>41069</v>
      </c>
      <c r="C102" s="382"/>
      <c r="D102" s="382">
        <v>200</v>
      </c>
      <c r="E102" s="182"/>
      <c r="F102" s="179" t="s">
        <v>3349</v>
      </c>
      <c r="G102" s="180">
        <f t="shared" si="2"/>
        <v>8308.7000000000007</v>
      </c>
      <c r="H102" s="111"/>
    </row>
    <row r="103" spans="1:8" ht="14.25" customHeight="1" x14ac:dyDescent="0.3">
      <c r="A103" s="174">
        <v>94</v>
      </c>
      <c r="B103" s="375">
        <v>41069</v>
      </c>
      <c r="C103" s="382"/>
      <c r="D103" s="382">
        <v>200</v>
      </c>
      <c r="E103" s="182"/>
      <c r="F103" s="179" t="s">
        <v>3350</v>
      </c>
      <c r="G103" s="180">
        <f t="shared" si="2"/>
        <v>8108.7000000000007</v>
      </c>
      <c r="H103" s="111"/>
    </row>
    <row r="104" spans="1:8" ht="14.25" customHeight="1" x14ac:dyDescent="0.3">
      <c r="A104" s="174">
        <v>95</v>
      </c>
      <c r="B104" s="375">
        <v>41069</v>
      </c>
      <c r="C104" s="382"/>
      <c r="D104" s="382">
        <v>200</v>
      </c>
      <c r="E104" s="182"/>
      <c r="F104" s="179" t="s">
        <v>3351</v>
      </c>
      <c r="G104" s="180">
        <f t="shared" si="2"/>
        <v>7908.7000000000007</v>
      </c>
      <c r="H104" s="111"/>
    </row>
    <row r="105" spans="1:8" ht="14.25" customHeight="1" x14ac:dyDescent="0.3">
      <c r="A105" s="174">
        <v>96</v>
      </c>
      <c r="B105" s="375">
        <v>41069</v>
      </c>
      <c r="C105" s="382"/>
      <c r="D105" s="382">
        <v>200</v>
      </c>
      <c r="E105" s="182"/>
      <c r="F105" s="179" t="s">
        <v>3352</v>
      </c>
      <c r="G105" s="180">
        <f t="shared" si="2"/>
        <v>7708.7000000000007</v>
      </c>
      <c r="H105" s="111"/>
    </row>
    <row r="106" spans="1:8" ht="14.25" customHeight="1" x14ac:dyDescent="0.3">
      <c r="A106" s="174">
        <v>97</v>
      </c>
      <c r="B106" s="375">
        <v>41069</v>
      </c>
      <c r="C106" s="382"/>
      <c r="D106" s="382">
        <v>200</v>
      </c>
      <c r="E106" s="182"/>
      <c r="F106" s="179" t="s">
        <v>3353</v>
      </c>
      <c r="G106" s="180">
        <f t="shared" si="2"/>
        <v>7508.7000000000007</v>
      </c>
      <c r="H106" s="111"/>
    </row>
    <row r="107" spans="1:8" ht="14.25" customHeight="1" x14ac:dyDescent="0.3">
      <c r="A107" s="174">
        <v>98</v>
      </c>
      <c r="B107" s="375">
        <v>41069</v>
      </c>
      <c r="C107" s="382"/>
      <c r="D107" s="382">
        <v>200</v>
      </c>
      <c r="E107" s="182"/>
      <c r="F107" s="179" t="s">
        <v>3354</v>
      </c>
      <c r="G107" s="180">
        <f t="shared" si="2"/>
        <v>7308.7000000000007</v>
      </c>
      <c r="H107" s="111"/>
    </row>
    <row r="108" spans="1:8" ht="14.25" customHeight="1" x14ac:dyDescent="0.3">
      <c r="A108" s="174">
        <v>99</v>
      </c>
      <c r="B108" s="375">
        <v>41069</v>
      </c>
      <c r="C108" s="382"/>
      <c r="D108" s="382">
        <v>200</v>
      </c>
      <c r="E108" s="182"/>
      <c r="F108" s="179" t="s">
        <v>3355</v>
      </c>
      <c r="G108" s="180">
        <f t="shared" si="2"/>
        <v>7108.7000000000007</v>
      </c>
      <c r="H108" s="111"/>
    </row>
    <row r="109" spans="1:8" ht="14.25" customHeight="1" x14ac:dyDescent="0.3">
      <c r="A109" s="174">
        <v>100</v>
      </c>
      <c r="B109" s="375">
        <v>41069</v>
      </c>
      <c r="C109" s="382"/>
      <c r="D109" s="382">
        <v>200</v>
      </c>
      <c r="E109" s="182"/>
      <c r="F109" s="179" t="s">
        <v>3356</v>
      </c>
      <c r="G109" s="180">
        <f t="shared" si="2"/>
        <v>6908.7000000000007</v>
      </c>
      <c r="H109" s="111"/>
    </row>
    <row r="110" spans="1:8" ht="14.25" customHeight="1" x14ac:dyDescent="0.3">
      <c r="A110" s="174">
        <v>101</v>
      </c>
      <c r="B110" s="375">
        <v>41069</v>
      </c>
      <c r="C110" s="382"/>
      <c r="D110" s="382">
        <v>180</v>
      </c>
      <c r="E110" s="182"/>
      <c r="F110" s="179" t="s">
        <v>3357</v>
      </c>
      <c r="G110" s="180">
        <f t="shared" si="2"/>
        <v>6728.7000000000007</v>
      </c>
      <c r="H110" s="111"/>
    </row>
    <row r="111" spans="1:8" ht="14.25" customHeight="1" x14ac:dyDescent="0.3">
      <c r="A111" s="174">
        <v>102</v>
      </c>
      <c r="B111" s="375">
        <v>41069</v>
      </c>
      <c r="C111" s="382"/>
      <c r="D111" s="382">
        <v>180</v>
      </c>
      <c r="E111" s="182"/>
      <c r="F111" s="179" t="s">
        <v>3358</v>
      </c>
      <c r="G111" s="180">
        <f t="shared" si="2"/>
        <v>6548.7000000000007</v>
      </c>
      <c r="H111" s="111"/>
    </row>
    <row r="112" spans="1:8" ht="14.25" customHeight="1" x14ac:dyDescent="0.3">
      <c r="A112" s="174">
        <v>103</v>
      </c>
      <c r="B112" s="375">
        <v>41070</v>
      </c>
      <c r="C112" s="382"/>
      <c r="D112" s="382">
        <v>180</v>
      </c>
      <c r="E112" s="182"/>
      <c r="F112" s="179" t="s">
        <v>3358</v>
      </c>
      <c r="G112" s="180">
        <f t="shared" si="2"/>
        <v>6368.7000000000007</v>
      </c>
      <c r="H112" s="111"/>
    </row>
    <row r="113" spans="1:8" ht="14.25" customHeight="1" x14ac:dyDescent="0.3">
      <c r="A113" s="174">
        <v>104</v>
      </c>
      <c r="B113" s="375">
        <v>41071</v>
      </c>
      <c r="C113" s="382"/>
      <c r="D113" s="382">
        <v>300</v>
      </c>
      <c r="E113" s="182"/>
      <c r="F113" s="179" t="s">
        <v>3353</v>
      </c>
      <c r="G113" s="180">
        <f t="shared" si="2"/>
        <v>6068.7000000000007</v>
      </c>
      <c r="H113" s="111"/>
    </row>
    <row r="114" spans="1:8" ht="14.25" customHeight="1" x14ac:dyDescent="0.3">
      <c r="A114" s="174">
        <v>105</v>
      </c>
      <c r="B114" s="375">
        <v>41071</v>
      </c>
      <c r="C114" s="382"/>
      <c r="D114" s="382">
        <v>300</v>
      </c>
      <c r="E114" s="182"/>
      <c r="F114" s="179" t="s">
        <v>3354</v>
      </c>
      <c r="G114" s="180">
        <f t="shared" si="2"/>
        <v>5768.7000000000007</v>
      </c>
      <c r="H114" s="111"/>
    </row>
    <row r="115" spans="1:8" ht="14.25" customHeight="1" x14ac:dyDescent="0.3">
      <c r="A115" s="174">
        <v>106</v>
      </c>
      <c r="B115" s="375">
        <v>41071</v>
      </c>
      <c r="C115" s="382"/>
      <c r="D115" s="382">
        <v>500</v>
      </c>
      <c r="E115" s="182"/>
      <c r="F115" s="179" t="s">
        <v>3359</v>
      </c>
      <c r="G115" s="180">
        <f t="shared" si="2"/>
        <v>5268.7000000000007</v>
      </c>
      <c r="H115" s="111"/>
    </row>
    <row r="116" spans="1:8" ht="14.25" customHeight="1" x14ac:dyDescent="0.3">
      <c r="A116" s="174">
        <v>107</v>
      </c>
      <c r="B116" s="375">
        <v>41071</v>
      </c>
      <c r="C116" s="382"/>
      <c r="D116" s="382">
        <v>300</v>
      </c>
      <c r="E116" s="182"/>
      <c r="F116" s="179" t="s">
        <v>3360</v>
      </c>
      <c r="G116" s="180">
        <f t="shared" si="2"/>
        <v>4968.7000000000007</v>
      </c>
      <c r="H116" s="111"/>
    </row>
    <row r="117" spans="1:8" ht="14.25" customHeight="1" x14ac:dyDescent="0.3">
      <c r="A117" s="174">
        <v>108</v>
      </c>
      <c r="B117" s="375">
        <v>41071</v>
      </c>
      <c r="C117" s="382"/>
      <c r="D117" s="382">
        <v>300</v>
      </c>
      <c r="E117" s="182"/>
      <c r="F117" s="179" t="s">
        <v>3355</v>
      </c>
      <c r="G117" s="180">
        <f t="shared" si="2"/>
        <v>4668.7000000000007</v>
      </c>
      <c r="H117" s="111"/>
    </row>
    <row r="118" spans="1:8" ht="14.25" customHeight="1" x14ac:dyDescent="0.3">
      <c r="A118" s="174">
        <v>109</v>
      </c>
      <c r="B118" s="375">
        <v>41071</v>
      </c>
      <c r="C118" s="382"/>
      <c r="D118" s="382">
        <v>300</v>
      </c>
      <c r="E118" s="182"/>
      <c r="F118" s="179" t="s">
        <v>3356</v>
      </c>
      <c r="G118" s="180">
        <f t="shared" si="2"/>
        <v>4368.7000000000007</v>
      </c>
      <c r="H118" s="111"/>
    </row>
    <row r="119" spans="1:8" ht="14.25" customHeight="1" x14ac:dyDescent="0.3">
      <c r="A119" s="174">
        <v>110</v>
      </c>
      <c r="B119" s="375">
        <v>41071</v>
      </c>
      <c r="C119" s="382"/>
      <c r="D119" s="382">
        <v>625</v>
      </c>
      <c r="E119" s="182"/>
      <c r="F119" s="179" t="s">
        <v>3361</v>
      </c>
      <c r="G119" s="180">
        <f t="shared" si="2"/>
        <v>3743.7000000000007</v>
      </c>
      <c r="H119" s="111"/>
    </row>
    <row r="120" spans="1:8" ht="14.25" customHeight="1" x14ac:dyDescent="0.3">
      <c r="A120" s="174">
        <v>111</v>
      </c>
      <c r="B120" s="375">
        <v>41080</v>
      </c>
      <c r="C120" s="382"/>
      <c r="D120" s="382">
        <v>500</v>
      </c>
      <c r="E120" s="182"/>
      <c r="F120" s="179" t="s">
        <v>3360</v>
      </c>
      <c r="G120" s="180">
        <f t="shared" si="2"/>
        <v>3243.7000000000007</v>
      </c>
      <c r="H120" s="111"/>
    </row>
    <row r="121" spans="1:8" ht="14.25" customHeight="1" x14ac:dyDescent="0.3">
      <c r="A121" s="174">
        <v>112</v>
      </c>
      <c r="B121" s="375">
        <v>41090</v>
      </c>
      <c r="C121" s="382">
        <v>3000</v>
      </c>
      <c r="D121" s="382"/>
      <c r="E121" s="182"/>
      <c r="F121" s="179" t="s">
        <v>3340</v>
      </c>
      <c r="G121" s="180">
        <f t="shared" si="2"/>
        <v>6243.7000000000007</v>
      </c>
      <c r="H121" s="111"/>
    </row>
    <row r="122" spans="1:8" ht="14.25" customHeight="1" x14ac:dyDescent="0.3">
      <c r="A122" s="174">
        <v>113</v>
      </c>
      <c r="B122" s="375">
        <v>41091</v>
      </c>
      <c r="C122" s="382"/>
      <c r="D122" s="382">
        <v>150</v>
      </c>
      <c r="E122" s="182"/>
      <c r="F122" s="179" t="s">
        <v>3362</v>
      </c>
      <c r="G122" s="180">
        <f t="shared" si="2"/>
        <v>6093.7000000000007</v>
      </c>
      <c r="H122" s="111"/>
    </row>
    <row r="123" spans="1:8" ht="14.25" customHeight="1" x14ac:dyDescent="0.3">
      <c r="A123" s="174">
        <v>114</v>
      </c>
      <c r="B123" s="375">
        <v>41091</v>
      </c>
      <c r="C123" s="382"/>
      <c r="D123" s="382">
        <v>150</v>
      </c>
      <c r="E123" s="182"/>
      <c r="F123" s="179" t="s">
        <v>3363</v>
      </c>
      <c r="G123" s="180">
        <f t="shared" si="2"/>
        <v>5943.7000000000007</v>
      </c>
      <c r="H123" s="111"/>
    </row>
    <row r="124" spans="1:8" ht="14.25" customHeight="1" x14ac:dyDescent="0.3">
      <c r="A124" s="174">
        <v>115</v>
      </c>
      <c r="B124" s="375">
        <v>41091</v>
      </c>
      <c r="C124" s="382"/>
      <c r="D124" s="382">
        <v>150</v>
      </c>
      <c r="E124" s="182"/>
      <c r="F124" s="179" t="s">
        <v>3364</v>
      </c>
      <c r="G124" s="180">
        <f t="shared" si="2"/>
        <v>5793.7000000000007</v>
      </c>
      <c r="H124" s="111"/>
    </row>
    <row r="125" spans="1:8" ht="14.25" customHeight="1" x14ac:dyDescent="0.3">
      <c r="A125" s="174">
        <v>116</v>
      </c>
      <c r="B125" s="375">
        <v>41091</v>
      </c>
      <c r="C125" s="382"/>
      <c r="D125" s="382">
        <v>150</v>
      </c>
      <c r="E125" s="182"/>
      <c r="F125" s="179" t="s">
        <v>3365</v>
      </c>
      <c r="G125" s="180">
        <f t="shared" si="2"/>
        <v>5643.7000000000007</v>
      </c>
      <c r="H125" s="111"/>
    </row>
    <row r="126" spans="1:8" ht="14.25" customHeight="1" x14ac:dyDescent="0.3">
      <c r="A126" s="174">
        <v>117</v>
      </c>
      <c r="B126" s="375">
        <v>41091</v>
      </c>
      <c r="C126" s="382"/>
      <c r="D126" s="382">
        <v>150</v>
      </c>
      <c r="E126" s="182"/>
      <c r="F126" s="179" t="s">
        <v>3370</v>
      </c>
      <c r="G126" s="180">
        <f t="shared" si="2"/>
        <v>5493.7000000000007</v>
      </c>
      <c r="H126" s="111"/>
    </row>
    <row r="127" spans="1:8" ht="14.25" customHeight="1" x14ac:dyDescent="0.3">
      <c r="A127" s="174">
        <v>118</v>
      </c>
      <c r="B127" s="375">
        <v>41091</v>
      </c>
      <c r="C127" s="382"/>
      <c r="D127" s="382">
        <v>150</v>
      </c>
      <c r="E127" s="182"/>
      <c r="F127" s="179" t="s">
        <v>3344</v>
      </c>
      <c r="G127" s="180">
        <f t="shared" si="2"/>
        <v>5343.7000000000007</v>
      </c>
      <c r="H127" s="111"/>
    </row>
    <row r="128" spans="1:8" ht="14.25" customHeight="1" x14ac:dyDescent="0.3">
      <c r="A128" s="174">
        <v>119</v>
      </c>
      <c r="B128" s="375">
        <v>41091</v>
      </c>
      <c r="C128" s="382"/>
      <c r="D128" s="382">
        <v>150</v>
      </c>
      <c r="E128" s="182"/>
      <c r="F128" s="179" t="s">
        <v>3371</v>
      </c>
      <c r="G128" s="180">
        <f t="shared" si="2"/>
        <v>5193.7000000000007</v>
      </c>
      <c r="H128" s="111"/>
    </row>
    <row r="129" spans="1:8" ht="14.25" customHeight="1" x14ac:dyDescent="0.3">
      <c r="A129" s="174">
        <v>120</v>
      </c>
      <c r="B129" s="375">
        <v>41091</v>
      </c>
      <c r="C129" s="382"/>
      <c r="D129" s="382">
        <v>150</v>
      </c>
      <c r="E129" s="182"/>
      <c r="F129" s="179" t="s">
        <v>3372</v>
      </c>
      <c r="G129" s="180">
        <f t="shared" si="2"/>
        <v>5043.7000000000007</v>
      </c>
      <c r="H129" s="111"/>
    </row>
    <row r="130" spans="1:8" ht="14.25" customHeight="1" x14ac:dyDescent="0.3">
      <c r="A130" s="174">
        <v>121</v>
      </c>
      <c r="B130" s="375">
        <v>41099</v>
      </c>
      <c r="C130" s="382"/>
      <c r="D130" s="382">
        <v>400</v>
      </c>
      <c r="E130" s="182"/>
      <c r="F130" s="179" t="s">
        <v>3365</v>
      </c>
      <c r="G130" s="180">
        <f t="shared" si="2"/>
        <v>4643.7000000000007</v>
      </c>
      <c r="H130" s="111"/>
    </row>
    <row r="131" spans="1:8" ht="14.25" customHeight="1" x14ac:dyDescent="0.3">
      <c r="A131" s="174">
        <v>122</v>
      </c>
      <c r="B131" s="375">
        <v>41099</v>
      </c>
      <c r="C131" s="382"/>
      <c r="D131" s="382">
        <v>400</v>
      </c>
      <c r="E131" s="182"/>
      <c r="F131" s="179" t="s">
        <v>3366</v>
      </c>
      <c r="G131" s="180">
        <f t="shared" si="2"/>
        <v>4243.7000000000007</v>
      </c>
      <c r="H131" s="111"/>
    </row>
    <row r="132" spans="1:8" ht="14.25" customHeight="1" x14ac:dyDescent="0.3">
      <c r="A132" s="174">
        <v>123</v>
      </c>
      <c r="B132" s="375">
        <v>41099</v>
      </c>
      <c r="C132" s="382"/>
      <c r="D132" s="382">
        <v>400</v>
      </c>
      <c r="E132" s="182"/>
      <c r="F132" s="179" t="s">
        <v>3367</v>
      </c>
      <c r="G132" s="180">
        <f t="shared" si="2"/>
        <v>3843.7000000000007</v>
      </c>
      <c r="H132" s="111"/>
    </row>
    <row r="133" spans="1:8" ht="14.25" customHeight="1" x14ac:dyDescent="0.3">
      <c r="A133" s="174">
        <v>124</v>
      </c>
      <c r="B133" s="375">
        <v>41099</v>
      </c>
      <c r="C133" s="382"/>
      <c r="D133" s="382">
        <v>400</v>
      </c>
      <c r="E133" s="182"/>
      <c r="F133" s="179" t="s">
        <v>3368</v>
      </c>
      <c r="G133" s="180">
        <f t="shared" si="2"/>
        <v>3443.7000000000007</v>
      </c>
      <c r="H133" s="111"/>
    </row>
    <row r="134" spans="1:8" ht="14.25" customHeight="1" x14ac:dyDescent="0.3">
      <c r="A134" s="174">
        <v>125</v>
      </c>
      <c r="B134" s="375">
        <v>41099</v>
      </c>
      <c r="C134" s="382"/>
      <c r="D134" s="382">
        <v>400</v>
      </c>
      <c r="E134" s="182"/>
      <c r="F134" s="179" t="s">
        <v>3369</v>
      </c>
      <c r="G134" s="180">
        <f t="shared" si="2"/>
        <v>3043.7000000000007</v>
      </c>
      <c r="H134" s="111"/>
    </row>
    <row r="135" spans="1:8" ht="14.25" customHeight="1" x14ac:dyDescent="0.3">
      <c r="A135" s="174">
        <v>126</v>
      </c>
      <c r="B135" s="375">
        <v>41102</v>
      </c>
      <c r="C135" s="382"/>
      <c r="D135" s="382">
        <v>80</v>
      </c>
      <c r="E135" s="182"/>
      <c r="F135" s="179" t="s">
        <v>3285</v>
      </c>
      <c r="G135" s="180">
        <f t="shared" si="2"/>
        <v>2963.7000000000007</v>
      </c>
      <c r="H135" s="111"/>
    </row>
    <row r="136" spans="1:8" ht="14.25" customHeight="1" x14ac:dyDescent="0.3">
      <c r="A136" s="174">
        <v>127</v>
      </c>
      <c r="B136" s="375">
        <v>41104</v>
      </c>
      <c r="C136" s="382"/>
      <c r="D136" s="382">
        <v>400</v>
      </c>
      <c r="E136" s="182"/>
      <c r="F136" s="179" t="s">
        <v>3374</v>
      </c>
      <c r="G136" s="180">
        <f t="shared" si="2"/>
        <v>2563.7000000000007</v>
      </c>
      <c r="H136" s="111"/>
    </row>
    <row r="137" spans="1:8" ht="14.25" customHeight="1" x14ac:dyDescent="0.3">
      <c r="A137" s="174">
        <v>128</v>
      </c>
      <c r="B137" s="375">
        <v>41104</v>
      </c>
      <c r="C137" s="382"/>
      <c r="D137" s="382">
        <v>200</v>
      </c>
      <c r="E137" s="182"/>
      <c r="F137" s="179" t="s">
        <v>3352</v>
      </c>
      <c r="G137" s="180">
        <f t="shared" si="2"/>
        <v>2363.7000000000007</v>
      </c>
      <c r="H137" s="111"/>
    </row>
    <row r="138" spans="1:8" ht="14.25" customHeight="1" x14ac:dyDescent="0.3">
      <c r="A138" s="174">
        <v>129</v>
      </c>
      <c r="B138" s="375">
        <v>41104</v>
      </c>
      <c r="C138" s="382"/>
      <c r="D138" s="382">
        <v>200</v>
      </c>
      <c r="E138" s="182"/>
      <c r="F138" s="179" t="s">
        <v>3375</v>
      </c>
      <c r="G138" s="180">
        <f t="shared" si="2"/>
        <v>2163.7000000000007</v>
      </c>
      <c r="H138" s="111"/>
    </row>
    <row r="139" spans="1:8" ht="14.25" customHeight="1" x14ac:dyDescent="0.3">
      <c r="A139" s="174">
        <v>130</v>
      </c>
      <c r="B139" s="375">
        <v>41104</v>
      </c>
      <c r="C139" s="382"/>
      <c r="D139" s="382">
        <v>200</v>
      </c>
      <c r="E139" s="182"/>
      <c r="F139" s="179" t="s">
        <v>3376</v>
      </c>
      <c r="G139" s="180">
        <f t="shared" si="2"/>
        <v>1963.7000000000007</v>
      </c>
      <c r="H139" s="111"/>
    </row>
    <row r="140" spans="1:8" ht="14.25" customHeight="1" x14ac:dyDescent="0.3">
      <c r="A140" s="174">
        <v>131</v>
      </c>
      <c r="B140" s="375">
        <v>41104</v>
      </c>
      <c r="C140" s="382"/>
      <c r="D140" s="382">
        <v>200</v>
      </c>
      <c r="E140" s="182"/>
      <c r="F140" s="179" t="s">
        <v>3377</v>
      </c>
      <c r="G140" s="180">
        <f t="shared" si="2"/>
        <v>1763.7000000000007</v>
      </c>
      <c r="H140" s="111"/>
    </row>
    <row r="141" spans="1:8" ht="14.25" customHeight="1" x14ac:dyDescent="0.3">
      <c r="A141" s="174">
        <v>132</v>
      </c>
      <c r="B141" s="375">
        <v>41104</v>
      </c>
      <c r="C141" s="382"/>
      <c r="D141" s="382">
        <v>200</v>
      </c>
      <c r="E141" s="182"/>
      <c r="F141" s="179" t="s">
        <v>3378</v>
      </c>
      <c r="G141" s="180">
        <f t="shared" si="2"/>
        <v>1563.7000000000007</v>
      </c>
      <c r="H141" s="111"/>
    </row>
    <row r="142" spans="1:8" ht="14.25" customHeight="1" x14ac:dyDescent="0.3">
      <c r="A142" s="174">
        <v>133</v>
      </c>
      <c r="B142" s="375">
        <v>41104</v>
      </c>
      <c r="C142" s="382"/>
      <c r="D142" s="382">
        <v>200</v>
      </c>
      <c r="E142" s="182"/>
      <c r="F142" s="179" t="s">
        <v>3359</v>
      </c>
      <c r="G142" s="180">
        <f t="shared" si="2"/>
        <v>1363.7000000000007</v>
      </c>
      <c r="H142" s="111"/>
    </row>
    <row r="143" spans="1:8" ht="14.25" customHeight="1" x14ac:dyDescent="0.3">
      <c r="A143" s="174">
        <v>134</v>
      </c>
      <c r="B143" s="375">
        <v>41110</v>
      </c>
      <c r="C143" s="382">
        <v>1000</v>
      </c>
      <c r="D143" s="382"/>
      <c r="E143" s="182"/>
      <c r="F143" s="179" t="s">
        <v>3379</v>
      </c>
      <c r="G143" s="180">
        <f t="shared" si="2"/>
        <v>2363.7000000000007</v>
      </c>
      <c r="H143" s="111"/>
    </row>
    <row r="144" spans="1:8" ht="14.25" customHeight="1" x14ac:dyDescent="0.3">
      <c r="A144" s="174">
        <v>135</v>
      </c>
      <c r="B144" s="375">
        <v>41110</v>
      </c>
      <c r="C144" s="382"/>
      <c r="D144" s="382">
        <v>187.5</v>
      </c>
      <c r="E144" s="182"/>
      <c r="F144" s="179" t="s">
        <v>3374</v>
      </c>
      <c r="G144" s="180">
        <f t="shared" si="2"/>
        <v>2176.2000000000007</v>
      </c>
      <c r="H144" s="111"/>
    </row>
    <row r="145" spans="1:10" ht="14.25" customHeight="1" x14ac:dyDescent="0.3">
      <c r="A145" s="174">
        <v>136</v>
      </c>
      <c r="B145" s="375">
        <v>41110</v>
      </c>
      <c r="C145" s="382"/>
      <c r="D145" s="382">
        <v>200</v>
      </c>
      <c r="E145" s="182"/>
      <c r="F145" s="179" t="s">
        <v>3352</v>
      </c>
      <c r="G145" s="180">
        <f t="shared" si="2"/>
        <v>1976.2000000000007</v>
      </c>
      <c r="H145" s="111"/>
    </row>
    <row r="146" spans="1:10" ht="14.25" customHeight="1" x14ac:dyDescent="0.3">
      <c r="A146" s="174">
        <v>137</v>
      </c>
      <c r="B146" s="375">
        <v>41110</v>
      </c>
      <c r="C146" s="382"/>
      <c r="D146" s="382">
        <v>200</v>
      </c>
      <c r="E146" s="182"/>
      <c r="F146" s="179" t="s">
        <v>3377</v>
      </c>
      <c r="G146" s="180">
        <f t="shared" si="2"/>
        <v>1776.2000000000007</v>
      </c>
      <c r="H146" s="111"/>
    </row>
    <row r="147" spans="1:10" ht="14.25" customHeight="1" x14ac:dyDescent="0.3">
      <c r="A147" s="174">
        <v>138</v>
      </c>
      <c r="B147" s="375">
        <v>41110</v>
      </c>
      <c r="C147" s="382"/>
      <c r="D147" s="382">
        <v>200</v>
      </c>
      <c r="E147" s="182"/>
      <c r="F147" s="179" t="s">
        <v>3376</v>
      </c>
      <c r="G147" s="180">
        <f t="shared" si="2"/>
        <v>1576.2000000000007</v>
      </c>
      <c r="H147" s="111"/>
    </row>
    <row r="148" spans="1:10" ht="14.25" customHeight="1" x14ac:dyDescent="0.3">
      <c r="A148" s="174">
        <v>139</v>
      </c>
      <c r="B148" s="375">
        <v>41110</v>
      </c>
      <c r="C148" s="382"/>
      <c r="D148" s="382">
        <v>200</v>
      </c>
      <c r="E148" s="182"/>
      <c r="F148" s="179" t="s">
        <v>3378</v>
      </c>
      <c r="G148" s="180">
        <f t="shared" si="2"/>
        <v>1376.2000000000007</v>
      </c>
      <c r="H148" s="111"/>
    </row>
    <row r="149" spans="1:10" ht="14.25" customHeight="1" x14ac:dyDescent="0.3">
      <c r="A149" s="174">
        <v>140</v>
      </c>
      <c r="B149" s="375">
        <v>41110</v>
      </c>
      <c r="C149" s="382"/>
      <c r="D149" s="382">
        <v>200</v>
      </c>
      <c r="E149" s="182"/>
      <c r="F149" s="179" t="s">
        <v>3375</v>
      </c>
      <c r="G149" s="180">
        <f>IF(ISBLANK(B149),"",G148+C149-D149)</f>
        <v>1176.2000000000007</v>
      </c>
      <c r="H149" s="111"/>
    </row>
    <row r="150" spans="1:10" ht="14.25" customHeight="1" x14ac:dyDescent="0.3">
      <c r="A150" s="174">
        <v>141</v>
      </c>
      <c r="B150" s="375">
        <v>41110</v>
      </c>
      <c r="C150" s="382"/>
      <c r="D150" s="382">
        <v>150</v>
      </c>
      <c r="E150" s="182"/>
      <c r="F150" s="179" t="s">
        <v>3359</v>
      </c>
      <c r="G150" s="180">
        <f>IF(ISBLANK(B150),"",G149+C150-D150)</f>
        <v>1026.2000000000007</v>
      </c>
      <c r="H150" s="111"/>
    </row>
    <row r="151" spans="1:10" ht="14.25" customHeight="1" x14ac:dyDescent="0.3">
      <c r="A151" s="174">
        <v>142</v>
      </c>
      <c r="B151" s="375">
        <v>41115</v>
      </c>
      <c r="C151" s="382"/>
      <c r="D151" s="382">
        <v>200</v>
      </c>
      <c r="E151" s="182"/>
      <c r="F151" s="179" t="s">
        <v>3373</v>
      </c>
      <c r="G151" s="180">
        <f>IF(ISBLANK(B151),"",G150+C151-D151)</f>
        <v>826.20000000000073</v>
      </c>
      <c r="H151" s="111"/>
    </row>
    <row r="152" spans="1:10" ht="14.25" customHeight="1" x14ac:dyDescent="0.3">
      <c r="A152" s="174">
        <v>143</v>
      </c>
      <c r="B152" s="375" t="s">
        <v>3334</v>
      </c>
      <c r="C152" s="382"/>
      <c r="D152" s="382">
        <v>400</v>
      </c>
      <c r="E152" s="182"/>
      <c r="F152" s="179" t="s">
        <v>3380</v>
      </c>
      <c r="G152" s="180">
        <f>IF(ISBLANK(B152),"",G151+C152-D152)</f>
        <v>426.20000000000073</v>
      </c>
      <c r="H152" s="111"/>
    </row>
    <row r="153" spans="1:10" x14ac:dyDescent="0.3">
      <c r="A153" s="183" t="s">
        <v>321</v>
      </c>
      <c r="B153" s="371"/>
      <c r="C153" s="181"/>
      <c r="D153" s="182"/>
      <c r="E153" s="184"/>
      <c r="F153" s="185"/>
      <c r="G153" s="180">
        <f>G152</f>
        <v>426.20000000000073</v>
      </c>
      <c r="H153" s="111"/>
    </row>
    <row r="154" spans="1:10" x14ac:dyDescent="0.3">
      <c r="B154" s="376"/>
      <c r="C154" s="377"/>
      <c r="D154" s="378"/>
      <c r="H154" s="111"/>
    </row>
    <row r="155" spans="1:10" x14ac:dyDescent="0.3">
      <c r="B155" s="376"/>
      <c r="C155" s="377"/>
      <c r="D155" s="378"/>
      <c r="H155" s="111"/>
    </row>
    <row r="156" spans="1:10" x14ac:dyDescent="0.3">
      <c r="B156" s="376"/>
      <c r="C156" s="377"/>
      <c r="D156" s="378"/>
    </row>
    <row r="157" spans="1:10" x14ac:dyDescent="0.3">
      <c r="A157" s="574" t="s">
        <v>107</v>
      </c>
      <c r="B157" s="574"/>
      <c r="C157" s="110"/>
      <c r="D157" s="110"/>
      <c r="E157" s="235"/>
      <c r="F157" s="110"/>
      <c r="G157" s="110"/>
      <c r="H157" s="110"/>
    </row>
    <row r="158" spans="1:10" x14ac:dyDescent="0.3">
      <c r="A158" s="110"/>
      <c r="B158" s="110"/>
      <c r="C158" s="110"/>
      <c r="D158" s="110"/>
      <c r="E158" s="107"/>
      <c r="F158" s="107"/>
      <c r="G158" s="107"/>
      <c r="H158" s="107"/>
    </row>
    <row r="159" spans="1:10" x14ac:dyDescent="0.3">
      <c r="A159" s="110"/>
      <c r="B159" s="287"/>
      <c r="C159" s="287"/>
      <c r="D159" s="110"/>
      <c r="E159" s="287"/>
      <c r="F159" s="558"/>
      <c r="G159" s="107"/>
      <c r="H159" s="107"/>
    </row>
    <row r="160" spans="1:10" x14ac:dyDescent="0.3">
      <c r="A160" s="110"/>
      <c r="B160" s="236" t="s">
        <v>271</v>
      </c>
      <c r="C160" s="236"/>
      <c r="D160" s="110"/>
      <c r="E160" s="110" t="s">
        <v>276</v>
      </c>
      <c r="F160" s="107"/>
      <c r="G160" s="107"/>
      <c r="H160" s="107"/>
      <c r="I160" s="187"/>
      <c r="J160" s="187"/>
    </row>
    <row r="161" spans="1:10" x14ac:dyDescent="0.3">
      <c r="A161" s="110"/>
      <c r="B161" s="237" t="s">
        <v>140</v>
      </c>
      <c r="C161" s="110"/>
      <c r="D161" s="110"/>
      <c r="E161" s="110" t="s">
        <v>272</v>
      </c>
      <c r="F161" s="107"/>
      <c r="G161" s="107"/>
      <c r="H161" s="107"/>
      <c r="I161" s="187"/>
      <c r="J161" s="187"/>
    </row>
    <row r="162" spans="1:10" x14ac:dyDescent="0.3">
      <c r="A162" s="187"/>
      <c r="B162" s="376"/>
      <c r="C162" s="377"/>
      <c r="D162" s="378"/>
      <c r="E162" s="187"/>
      <c r="F162" s="187"/>
      <c r="G162" s="187"/>
      <c r="H162" s="187"/>
      <c r="I162" s="187"/>
      <c r="J162" s="187"/>
    </row>
    <row r="163" spans="1:10" x14ac:dyDescent="0.3">
      <c r="A163" s="187"/>
      <c r="B163" s="376"/>
      <c r="C163" s="377"/>
      <c r="D163" s="378"/>
      <c r="E163" s="187"/>
      <c r="F163" s="187"/>
      <c r="G163" s="187"/>
      <c r="H163" s="187"/>
      <c r="I163" s="187"/>
      <c r="J163" s="187"/>
    </row>
    <row r="164" spans="1:10" s="187" customFormat="1" x14ac:dyDescent="0.2">
      <c r="B164" s="376"/>
      <c r="C164" s="377"/>
      <c r="D164" s="378"/>
    </row>
    <row r="165" spans="1:10" s="187" customFormat="1" x14ac:dyDescent="0.2">
      <c r="B165" s="376"/>
      <c r="C165" s="377"/>
      <c r="D165" s="378"/>
    </row>
    <row r="166" spans="1:10" s="187" customFormat="1" x14ac:dyDescent="0.2">
      <c r="B166" s="376"/>
      <c r="C166" s="377"/>
      <c r="D166" s="378"/>
    </row>
    <row r="167" spans="1:10" s="187" customFormat="1" x14ac:dyDescent="0.3">
      <c r="A167" s="186"/>
      <c r="B167" s="376"/>
      <c r="C167" s="377"/>
      <c r="D167" s="378"/>
      <c r="E167" s="186"/>
      <c r="F167" s="186"/>
      <c r="G167" s="186"/>
    </row>
    <row r="168" spans="1:10" s="187" customFormat="1" x14ac:dyDescent="0.3">
      <c r="A168" s="186"/>
      <c r="B168" s="376"/>
      <c r="C168" s="377"/>
      <c r="D168" s="378"/>
      <c r="E168" s="186"/>
      <c r="F168" s="186"/>
      <c r="G168" s="186"/>
    </row>
    <row r="169" spans="1:10" x14ac:dyDescent="0.3">
      <c r="B169" s="376"/>
      <c r="C169" s="377"/>
      <c r="D169" s="378"/>
    </row>
    <row r="170" spans="1:10" x14ac:dyDescent="0.3">
      <c r="B170" s="376"/>
      <c r="C170" s="377"/>
      <c r="D170" s="378"/>
    </row>
    <row r="171" spans="1:10" x14ac:dyDescent="0.3">
      <c r="B171" s="376"/>
      <c r="C171" s="377"/>
      <c r="D171" s="378"/>
    </row>
    <row r="172" spans="1:10" x14ac:dyDescent="0.3">
      <c r="B172" s="376"/>
      <c r="C172" s="377"/>
      <c r="D172" s="378"/>
    </row>
    <row r="173" spans="1:10" x14ac:dyDescent="0.3">
      <c r="B173" s="376"/>
      <c r="C173" s="377"/>
      <c r="D173" s="378"/>
    </row>
    <row r="174" spans="1:10" x14ac:dyDescent="0.3">
      <c r="B174" s="376"/>
      <c r="C174" s="377"/>
      <c r="D174" s="378"/>
    </row>
    <row r="175" spans="1:10" x14ac:dyDescent="0.3">
      <c r="B175" s="376"/>
      <c r="C175" s="377"/>
      <c r="D175" s="378"/>
    </row>
    <row r="176" spans="1:10" x14ac:dyDescent="0.3">
      <c r="B176" s="376"/>
      <c r="C176" s="377"/>
      <c r="D176" s="378"/>
    </row>
    <row r="177" spans="2:4" x14ac:dyDescent="0.3">
      <c r="B177" s="376"/>
      <c r="C177" s="377"/>
      <c r="D177" s="378"/>
    </row>
    <row r="178" spans="2:4" x14ac:dyDescent="0.3">
      <c r="B178" s="376"/>
      <c r="C178" s="377"/>
      <c r="D178" s="378"/>
    </row>
    <row r="179" spans="2:4" x14ac:dyDescent="0.3">
      <c r="B179" s="379"/>
      <c r="C179" s="380"/>
      <c r="D179" s="381"/>
    </row>
    <row r="180" spans="2:4" x14ac:dyDescent="0.3">
      <c r="B180" s="379"/>
      <c r="C180" s="377"/>
      <c r="D180" s="378"/>
    </row>
    <row r="181" spans="2:4" x14ac:dyDescent="0.3">
      <c r="B181" s="379"/>
      <c r="C181" s="377"/>
      <c r="D181" s="378"/>
    </row>
    <row r="182" spans="2:4" x14ac:dyDescent="0.3">
      <c r="B182" s="379"/>
      <c r="C182" s="377"/>
      <c r="D182" s="378"/>
    </row>
    <row r="183" spans="2:4" x14ac:dyDescent="0.3">
      <c r="B183" s="379"/>
      <c r="C183" s="377"/>
      <c r="D183" s="378"/>
    </row>
    <row r="184" spans="2:4" x14ac:dyDescent="0.3">
      <c r="B184" s="379"/>
      <c r="C184" s="377"/>
      <c r="D184" s="378"/>
    </row>
    <row r="185" spans="2:4" x14ac:dyDescent="0.3">
      <c r="B185" s="379"/>
      <c r="C185" s="377"/>
      <c r="D185" s="378"/>
    </row>
    <row r="186" spans="2:4" x14ac:dyDescent="0.3">
      <c r="B186" s="379"/>
      <c r="C186" s="377"/>
      <c r="D186" s="378"/>
    </row>
    <row r="187" spans="2:4" x14ac:dyDescent="0.3">
      <c r="B187" s="379"/>
      <c r="C187" s="377"/>
      <c r="D187" s="378"/>
    </row>
    <row r="188" spans="2:4" x14ac:dyDescent="0.3">
      <c r="B188" s="379"/>
      <c r="C188" s="377"/>
      <c r="D188" s="378"/>
    </row>
    <row r="189" spans="2:4" x14ac:dyDescent="0.3">
      <c r="B189" s="379"/>
      <c r="C189" s="377"/>
      <c r="D189" s="378"/>
    </row>
    <row r="190" spans="2:4" x14ac:dyDescent="0.3">
      <c r="B190" s="379"/>
      <c r="C190" s="377"/>
      <c r="D190" s="378"/>
    </row>
    <row r="191" spans="2:4" x14ac:dyDescent="0.3">
      <c r="B191" s="379"/>
      <c r="C191" s="377"/>
      <c r="D191" s="378"/>
    </row>
    <row r="192" spans="2:4" x14ac:dyDescent="0.3">
      <c r="B192" s="379"/>
      <c r="C192" s="377"/>
      <c r="D192" s="378"/>
    </row>
    <row r="193" spans="2:4" x14ac:dyDescent="0.3">
      <c r="B193" s="379"/>
      <c r="C193" s="377"/>
      <c r="D193" s="378"/>
    </row>
    <row r="194" spans="2:4" x14ac:dyDescent="0.3">
      <c r="B194" s="379"/>
      <c r="C194" s="377"/>
      <c r="D194" s="378"/>
    </row>
    <row r="195" spans="2:4" x14ac:dyDescent="0.3">
      <c r="B195" s="379"/>
      <c r="C195" s="377"/>
      <c r="D195" s="378"/>
    </row>
    <row r="196" spans="2:4" x14ac:dyDescent="0.3">
      <c r="B196" s="376"/>
      <c r="C196" s="377"/>
      <c r="D196" s="378"/>
    </row>
    <row r="197" spans="2:4" x14ac:dyDescent="0.3">
      <c r="B197" s="376"/>
      <c r="C197" s="377"/>
      <c r="D197" s="378"/>
    </row>
    <row r="198" spans="2:4" x14ac:dyDescent="0.3">
      <c r="B198" s="193"/>
      <c r="C198" s="193"/>
      <c r="D198" s="193"/>
    </row>
    <row r="199" spans="2:4" x14ac:dyDescent="0.3">
      <c r="B199" s="193"/>
      <c r="C199" s="193"/>
      <c r="D199" s="193"/>
    </row>
  </sheetData>
  <mergeCells count="3">
    <mergeCell ref="A5:E5"/>
    <mergeCell ref="G2:H2"/>
    <mergeCell ref="A157:B157"/>
  </mergeCells>
  <dataValidations disablePrompts="1" count="1">
    <dataValidation allowBlank="1" showInputMessage="1" showErrorMessage="1" prompt="თვე/დღე/წელი" sqref="B10:B39"/>
  </dataValidations>
  <printOptions gridLines="1"/>
  <pageMargins left="0.59" right="0.7" top="0.24" bottom="0.23" header="0.15" footer="0.15"/>
  <pageSetup scale="9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L53"/>
  <sheetViews>
    <sheetView showGridLines="0" view="pageBreakPreview" zoomScale="96" zoomScaleSheetLayoutView="96" workbookViewId="0">
      <selection activeCell="G15" sqref="G15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1" t="s">
        <v>309</v>
      </c>
      <c r="B1" s="142"/>
      <c r="C1" s="142"/>
      <c r="D1" s="142"/>
      <c r="E1" s="142"/>
      <c r="F1" s="84"/>
      <c r="G1" s="84"/>
      <c r="H1" s="84"/>
      <c r="I1" s="572" t="s">
        <v>110</v>
      </c>
      <c r="J1" s="572"/>
      <c r="K1" s="148"/>
    </row>
    <row r="2" spans="1:12" s="23" customFormat="1" ht="15" x14ac:dyDescent="0.3">
      <c r="A2" s="111" t="s">
        <v>141</v>
      </c>
      <c r="B2" s="142"/>
      <c r="C2" s="142"/>
      <c r="D2" s="142"/>
      <c r="E2" s="142"/>
      <c r="F2" s="143"/>
      <c r="G2" s="144"/>
      <c r="H2" s="144"/>
      <c r="I2" s="568" t="s">
        <v>3276</v>
      </c>
      <c r="J2" s="569"/>
      <c r="K2" s="148"/>
    </row>
    <row r="3" spans="1:12" s="23" customFormat="1" ht="15" x14ac:dyDescent="0.2">
      <c r="A3" s="142"/>
      <c r="B3" s="142"/>
      <c r="C3" s="142"/>
      <c r="D3" s="142"/>
      <c r="E3" s="142"/>
      <c r="F3" s="143"/>
      <c r="G3" s="144"/>
      <c r="H3" s="144"/>
      <c r="I3" s="145"/>
      <c r="J3" s="81"/>
      <c r="K3" s="148"/>
    </row>
    <row r="4" spans="1:12" s="2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82"/>
      <c r="F4" s="83"/>
      <c r="G4" s="83"/>
      <c r="H4" s="83"/>
      <c r="I4" s="130"/>
      <c r="J4" s="82"/>
      <c r="K4" s="111"/>
      <c r="L4" s="23"/>
    </row>
    <row r="5" spans="1:12" s="2" customFormat="1" ht="15" x14ac:dyDescent="0.3">
      <c r="A5" s="571" t="s">
        <v>3441</v>
      </c>
      <c r="B5" s="571"/>
      <c r="C5" s="571"/>
      <c r="D5" s="571"/>
      <c r="E5" s="571"/>
      <c r="F5" s="60"/>
      <c r="G5" s="60"/>
      <c r="H5" s="60"/>
      <c r="I5" s="136"/>
      <c r="J5" s="60"/>
      <c r="K5" s="111"/>
    </row>
    <row r="6" spans="1:12" s="23" customFormat="1" ht="13.5" x14ac:dyDescent="0.2">
      <c r="A6" s="146"/>
      <c r="B6" s="147"/>
      <c r="C6" s="147"/>
      <c r="D6" s="142"/>
      <c r="E6" s="142"/>
      <c r="F6" s="142"/>
      <c r="G6" s="142"/>
      <c r="H6" s="142"/>
      <c r="I6" s="142"/>
      <c r="J6" s="142"/>
      <c r="K6" s="148"/>
    </row>
    <row r="7" spans="1:12" ht="45" x14ac:dyDescent="0.2">
      <c r="A7" s="137"/>
      <c r="B7" s="575" t="s">
        <v>221</v>
      </c>
      <c r="C7" s="575"/>
      <c r="D7" s="575" t="s">
        <v>297</v>
      </c>
      <c r="E7" s="575"/>
      <c r="F7" s="575" t="s">
        <v>298</v>
      </c>
      <c r="G7" s="575"/>
      <c r="H7" s="160" t="s">
        <v>284</v>
      </c>
      <c r="I7" s="575" t="s">
        <v>224</v>
      </c>
      <c r="J7" s="575"/>
      <c r="K7" s="149"/>
    </row>
    <row r="8" spans="1:12" ht="15" x14ac:dyDescent="0.2">
      <c r="A8" s="138" t="s">
        <v>116</v>
      </c>
      <c r="B8" s="139" t="s">
        <v>223</v>
      </c>
      <c r="C8" s="140" t="s">
        <v>222</v>
      </c>
      <c r="D8" s="139" t="s">
        <v>223</v>
      </c>
      <c r="E8" s="140" t="s">
        <v>222</v>
      </c>
      <c r="F8" s="139" t="s">
        <v>223</v>
      </c>
      <c r="G8" s="140" t="s">
        <v>222</v>
      </c>
      <c r="H8" s="140" t="s">
        <v>222</v>
      </c>
      <c r="I8" s="139" t="s">
        <v>223</v>
      </c>
      <c r="J8" s="140" t="s">
        <v>222</v>
      </c>
      <c r="K8" s="149"/>
    </row>
    <row r="9" spans="1:12" ht="15" x14ac:dyDescent="0.2">
      <c r="A9" s="61" t="s">
        <v>117</v>
      </c>
      <c r="B9" s="88">
        <f>SUM(B10,B14,B17)</f>
        <v>49</v>
      </c>
      <c r="C9" s="88">
        <f>SUM(C10,C14,C17)</f>
        <v>31194</v>
      </c>
      <c r="D9" s="88">
        <f t="shared" ref="D9:J9" si="0">SUM(D10,D14,D17)</f>
        <v>191</v>
      </c>
      <c r="E9" s="88">
        <f>SUM(E10,E14,E17)</f>
        <v>243162</v>
      </c>
      <c r="F9" s="88">
        <f t="shared" si="0"/>
        <v>1</v>
      </c>
      <c r="G9" s="88">
        <f>SUM(G10,G14,G17)</f>
        <v>75250</v>
      </c>
      <c r="H9" s="88">
        <f>SUM(H10,H14,H17)</f>
        <v>22762</v>
      </c>
      <c r="I9" s="88">
        <f>SUM(I10,I14,I17)</f>
        <v>239</v>
      </c>
      <c r="J9" s="88">
        <f t="shared" si="0"/>
        <v>176344</v>
      </c>
      <c r="K9" s="149"/>
    </row>
    <row r="10" spans="1:12" ht="15" x14ac:dyDescent="0.2">
      <c r="A10" s="62" t="s">
        <v>118</v>
      </c>
      <c r="B10" s="137">
        <f t="shared" ref="B10:I10" si="1">SUM(B11:B13)</f>
        <v>0</v>
      </c>
      <c r="C10" s="137">
        <f t="shared" si="1"/>
        <v>0</v>
      </c>
      <c r="D10" s="137">
        <f t="shared" si="1"/>
        <v>1</v>
      </c>
      <c r="E10" s="137">
        <f t="shared" si="1"/>
        <v>917</v>
      </c>
      <c r="F10" s="137">
        <f t="shared" si="1"/>
        <v>0</v>
      </c>
      <c r="G10" s="137">
        <f t="shared" si="1"/>
        <v>0</v>
      </c>
      <c r="H10" s="137">
        <f t="shared" si="1"/>
        <v>0</v>
      </c>
      <c r="I10" s="137">
        <f t="shared" si="1"/>
        <v>1</v>
      </c>
      <c r="J10" s="26">
        <f>C10+E10-G10-H10</f>
        <v>917</v>
      </c>
      <c r="K10" s="149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9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9"/>
    </row>
    <row r="13" spans="1:12" ht="15" x14ac:dyDescent="0.2">
      <c r="A13" s="62" t="s">
        <v>121</v>
      </c>
      <c r="B13" s="26">
        <v>0</v>
      </c>
      <c r="C13" s="26">
        <v>0</v>
      </c>
      <c r="D13" s="26">
        <v>1</v>
      </c>
      <c r="E13" s="26">
        <v>917</v>
      </c>
      <c r="F13" s="26">
        <v>0</v>
      </c>
      <c r="G13" s="26">
        <v>0</v>
      </c>
      <c r="H13" s="26">
        <v>0</v>
      </c>
      <c r="I13" s="26">
        <v>1</v>
      </c>
      <c r="J13" s="26">
        <f>C13+E13-G13-H13</f>
        <v>917</v>
      </c>
      <c r="K13" s="149"/>
    </row>
    <row r="14" spans="1:12" ht="15" x14ac:dyDescent="0.2">
      <c r="A14" s="62" t="s">
        <v>122</v>
      </c>
      <c r="B14" s="137">
        <f t="shared" ref="B14:H14" si="2">SUM(B15:B16)</f>
        <v>49</v>
      </c>
      <c r="C14" s="137">
        <f t="shared" si="2"/>
        <v>31194</v>
      </c>
      <c r="D14" s="137">
        <f t="shared" si="2"/>
        <v>188</v>
      </c>
      <c r="E14" s="137">
        <f t="shared" si="2"/>
        <v>240352</v>
      </c>
      <c r="F14" s="137">
        <f t="shared" si="2"/>
        <v>1</v>
      </c>
      <c r="G14" s="137">
        <f t="shared" si="2"/>
        <v>75250</v>
      </c>
      <c r="H14" s="137">
        <f t="shared" si="2"/>
        <v>22661</v>
      </c>
      <c r="I14" s="26">
        <f>B14+D14-F14</f>
        <v>236</v>
      </c>
      <c r="J14" s="26">
        <f>C14+E14-G14-H14</f>
        <v>173635</v>
      </c>
      <c r="K14" s="149"/>
    </row>
    <row r="15" spans="1:12" ht="15" x14ac:dyDescent="0.2">
      <c r="A15" s="62" t="s">
        <v>123</v>
      </c>
      <c r="B15" s="26"/>
      <c r="C15" s="26"/>
      <c r="D15" s="26">
        <v>2</v>
      </c>
      <c r="E15" s="26">
        <v>125698</v>
      </c>
      <c r="F15" s="26">
        <v>1</v>
      </c>
      <c r="G15" s="474">
        <v>75250</v>
      </c>
      <c r="H15" s="26"/>
      <c r="I15" s="26">
        <f>B15+D15-F15</f>
        <v>1</v>
      </c>
      <c r="J15" s="26">
        <f>C15+E15-G15-H15</f>
        <v>50448</v>
      </c>
      <c r="K15" s="149"/>
    </row>
    <row r="16" spans="1:12" ht="15" x14ac:dyDescent="0.2">
      <c r="A16" s="62" t="s">
        <v>124</v>
      </c>
      <c r="B16" s="26">
        <v>49</v>
      </c>
      <c r="C16" s="26">
        <v>31194</v>
      </c>
      <c r="D16" s="26">
        <v>186</v>
      </c>
      <c r="E16" s="26">
        <v>114654</v>
      </c>
      <c r="F16" s="26"/>
      <c r="G16" s="26"/>
      <c r="H16" s="26">
        <v>22661</v>
      </c>
      <c r="I16" s="26">
        <f>B16+D16-F16</f>
        <v>235</v>
      </c>
      <c r="J16" s="26">
        <f>C16+E16-G16-H16</f>
        <v>123187</v>
      </c>
      <c r="K16" s="149"/>
    </row>
    <row r="17" spans="1:11" ht="15" x14ac:dyDescent="0.2">
      <c r="A17" s="62" t="s">
        <v>125</v>
      </c>
      <c r="B17" s="137">
        <f t="shared" ref="B17:I17" si="3">SUM(B18:B19,B22,B23)</f>
        <v>0</v>
      </c>
      <c r="C17" s="137">
        <f t="shared" si="3"/>
        <v>0</v>
      </c>
      <c r="D17" s="137">
        <f t="shared" si="3"/>
        <v>2</v>
      </c>
      <c r="E17" s="137">
        <f t="shared" si="3"/>
        <v>1893</v>
      </c>
      <c r="F17" s="137">
        <f t="shared" si="3"/>
        <v>0</v>
      </c>
      <c r="G17" s="137">
        <f t="shared" si="3"/>
        <v>0</v>
      </c>
      <c r="H17" s="137">
        <f t="shared" si="3"/>
        <v>101</v>
      </c>
      <c r="I17" s="137">
        <f t="shared" si="3"/>
        <v>2</v>
      </c>
      <c r="J17" s="26">
        <f>C17+E17-G17-H17</f>
        <v>1792</v>
      </c>
      <c r="K17" s="149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9"/>
    </row>
    <row r="19" spans="1:11" ht="15" x14ac:dyDescent="0.2">
      <c r="A19" s="62" t="s">
        <v>127</v>
      </c>
      <c r="B19" s="137">
        <f t="shared" ref="B19:I19" si="4">SUM(B20:B21)</f>
        <v>0</v>
      </c>
      <c r="C19" s="137">
        <f t="shared" si="4"/>
        <v>0</v>
      </c>
      <c r="D19" s="137">
        <f t="shared" si="4"/>
        <v>2</v>
      </c>
      <c r="E19" s="137">
        <f t="shared" si="4"/>
        <v>1893</v>
      </c>
      <c r="F19" s="137">
        <f t="shared" si="4"/>
        <v>0</v>
      </c>
      <c r="G19" s="137">
        <f t="shared" si="4"/>
        <v>0</v>
      </c>
      <c r="H19" s="137">
        <f t="shared" si="4"/>
        <v>101</v>
      </c>
      <c r="I19" s="137">
        <f t="shared" si="4"/>
        <v>2</v>
      </c>
      <c r="J19" s="26">
        <f>C19+E19-G19-H19</f>
        <v>1792</v>
      </c>
      <c r="K19" s="149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9"/>
    </row>
    <row r="21" spans="1:11" ht="15" x14ac:dyDescent="0.2">
      <c r="A21" s="62" t="s">
        <v>129</v>
      </c>
      <c r="B21" s="26">
        <v>0</v>
      </c>
      <c r="C21" s="26">
        <v>0</v>
      </c>
      <c r="D21" s="26">
        <v>2</v>
      </c>
      <c r="E21" s="26">
        <v>1893</v>
      </c>
      <c r="F21" s="26">
        <v>0</v>
      </c>
      <c r="G21" s="26">
        <v>0</v>
      </c>
      <c r="H21" s="26">
        <v>101</v>
      </c>
      <c r="I21" s="26">
        <f>B21+D21-F21</f>
        <v>2</v>
      </c>
      <c r="J21" s="26">
        <f>C21+E21-G21-H21</f>
        <v>1792</v>
      </c>
      <c r="K21" s="149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9"/>
    </row>
    <row r="23" spans="1:11" ht="15" x14ac:dyDescent="0.2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49"/>
    </row>
    <row r="24" spans="1:11" ht="15" x14ac:dyDescent="0.2">
      <c r="A24" s="61" t="s">
        <v>132</v>
      </c>
      <c r="B24" s="88">
        <f>SUM(B25:B31)</f>
        <v>10473</v>
      </c>
      <c r="C24" s="88">
        <f t="shared" ref="C24:J24" si="5">SUM(C25:C31)</f>
        <v>27557</v>
      </c>
      <c r="D24" s="88">
        <f t="shared" si="5"/>
        <v>251867</v>
      </c>
      <c r="E24" s="88">
        <f t="shared" si="5"/>
        <v>188522</v>
      </c>
      <c r="F24" s="88">
        <f t="shared" si="5"/>
        <v>261929</v>
      </c>
      <c r="G24" s="88">
        <f t="shared" si="5"/>
        <v>151979</v>
      </c>
      <c r="H24" s="88">
        <f t="shared" si="5"/>
        <v>0</v>
      </c>
      <c r="I24" s="88">
        <f t="shared" si="5"/>
        <v>411</v>
      </c>
      <c r="J24" s="88">
        <f t="shared" si="5"/>
        <v>64100</v>
      </c>
      <c r="K24" s="149"/>
    </row>
    <row r="25" spans="1:11" ht="15" x14ac:dyDescent="0.2">
      <c r="A25" s="62" t="s">
        <v>261</v>
      </c>
      <c r="B25" s="26"/>
      <c r="C25" s="26"/>
      <c r="D25" s="26"/>
      <c r="E25" s="26"/>
      <c r="F25" s="26"/>
      <c r="G25" s="26"/>
      <c r="H25" s="26"/>
      <c r="I25" s="26"/>
      <c r="J25" s="26"/>
      <c r="K25" s="149"/>
    </row>
    <row r="26" spans="1:11" ht="15" x14ac:dyDescent="0.2">
      <c r="A26" s="62" t="s">
        <v>262</v>
      </c>
      <c r="B26" s="26"/>
      <c r="C26" s="26"/>
      <c r="D26" s="26"/>
      <c r="E26" s="26"/>
      <c r="F26" s="26"/>
      <c r="G26" s="26"/>
      <c r="H26" s="26"/>
      <c r="I26" s="26"/>
      <c r="J26" s="26"/>
      <c r="K26" s="149"/>
    </row>
    <row r="27" spans="1:11" ht="15" x14ac:dyDescent="0.2">
      <c r="A27" s="62" t="s">
        <v>263</v>
      </c>
      <c r="B27" s="26"/>
      <c r="C27" s="26"/>
      <c r="D27" s="26"/>
      <c r="E27" s="26"/>
      <c r="F27" s="26"/>
      <c r="G27" s="26"/>
      <c r="H27" s="26"/>
      <c r="I27" s="26"/>
      <c r="J27" s="26"/>
      <c r="K27" s="149"/>
    </row>
    <row r="28" spans="1:11" ht="15" x14ac:dyDescent="0.2">
      <c r="A28" s="62" t="s">
        <v>264</v>
      </c>
      <c r="B28" s="26"/>
      <c r="C28" s="26"/>
      <c r="D28" s="26"/>
      <c r="E28" s="26"/>
      <c r="F28" s="26"/>
      <c r="G28" s="26"/>
      <c r="H28" s="26"/>
      <c r="I28" s="26"/>
      <c r="J28" s="26"/>
      <c r="K28" s="149"/>
    </row>
    <row r="29" spans="1:11" ht="15" x14ac:dyDescent="0.2">
      <c r="A29" s="62" t="s">
        <v>265</v>
      </c>
      <c r="B29" s="26"/>
      <c r="C29" s="26"/>
      <c r="D29" s="26"/>
      <c r="E29" s="26"/>
      <c r="F29" s="26"/>
      <c r="G29" s="26"/>
      <c r="H29" s="26"/>
      <c r="I29" s="26"/>
      <c r="J29" s="26"/>
      <c r="K29" s="149"/>
    </row>
    <row r="30" spans="1:11" ht="15" x14ac:dyDescent="0.2">
      <c r="A30" s="62" t="s">
        <v>266</v>
      </c>
      <c r="B30" s="26"/>
      <c r="C30" s="26"/>
      <c r="D30" s="26"/>
      <c r="E30" s="26"/>
      <c r="F30" s="26"/>
      <c r="G30" s="26"/>
      <c r="H30" s="26"/>
      <c r="I30" s="26"/>
      <c r="J30" s="26"/>
      <c r="K30" s="149"/>
    </row>
    <row r="31" spans="1:11" ht="15" x14ac:dyDescent="0.2">
      <c r="A31" s="62" t="s">
        <v>267</v>
      </c>
      <c r="B31" s="26">
        <v>10473</v>
      </c>
      <c r="C31" s="26">
        <v>27557</v>
      </c>
      <c r="D31" s="26">
        <v>251867</v>
      </c>
      <c r="E31" s="26">
        <v>188522</v>
      </c>
      <c r="F31" s="26">
        <v>261929</v>
      </c>
      <c r="G31" s="26">
        <v>151979</v>
      </c>
      <c r="H31" s="26"/>
      <c r="I31" s="26">
        <v>411</v>
      </c>
      <c r="J31" s="26">
        <v>64100</v>
      </c>
      <c r="K31" s="149"/>
    </row>
    <row r="32" spans="1:11" ht="15" x14ac:dyDescent="0.2">
      <c r="A32" s="61" t="s">
        <v>133</v>
      </c>
      <c r="B32" s="88">
        <f>SUM(B33:B35)</f>
        <v>0</v>
      </c>
      <c r="C32" s="88">
        <f>SUM(C33:C35)</f>
        <v>0</v>
      </c>
      <c r="D32" s="88">
        <f t="shared" ref="D32:J32" si="6">SUM(D33:D35)</f>
        <v>0</v>
      </c>
      <c r="E32" s="88">
        <f>SUM(E33:E35)</f>
        <v>0</v>
      </c>
      <c r="F32" s="88">
        <f t="shared" si="6"/>
        <v>0</v>
      </c>
      <c r="G32" s="88">
        <f>SUM(G33:G35)</f>
        <v>0</v>
      </c>
      <c r="H32" s="88">
        <f>SUM(H33:H35)</f>
        <v>0</v>
      </c>
      <c r="I32" s="88">
        <f>SUM(I33:I35)</f>
        <v>0</v>
      </c>
      <c r="J32" s="88">
        <f t="shared" si="6"/>
        <v>0</v>
      </c>
      <c r="K32" s="149"/>
    </row>
    <row r="33" spans="1:11" ht="15" x14ac:dyDescent="0.2">
      <c r="A33" s="62" t="s">
        <v>268</v>
      </c>
      <c r="B33" s="26"/>
      <c r="C33" s="26"/>
      <c r="D33" s="26"/>
      <c r="E33" s="26"/>
      <c r="F33" s="26"/>
      <c r="G33" s="26"/>
      <c r="H33" s="26"/>
      <c r="I33" s="26"/>
      <c r="J33" s="26"/>
      <c r="K33" s="149"/>
    </row>
    <row r="34" spans="1:11" ht="15" x14ac:dyDescent="0.2">
      <c r="A34" s="62" t="s">
        <v>269</v>
      </c>
      <c r="B34" s="26"/>
      <c r="C34" s="26"/>
      <c r="D34" s="26"/>
      <c r="E34" s="26"/>
      <c r="F34" s="26"/>
      <c r="G34" s="26"/>
      <c r="H34" s="26"/>
      <c r="I34" s="26"/>
      <c r="J34" s="26"/>
      <c r="K34" s="149"/>
    </row>
    <row r="35" spans="1:11" ht="15" x14ac:dyDescent="0.2">
      <c r="A35" s="62" t="s">
        <v>270</v>
      </c>
      <c r="B35" s="26"/>
      <c r="C35" s="26"/>
      <c r="D35" s="26"/>
      <c r="E35" s="26"/>
      <c r="F35" s="26"/>
      <c r="G35" s="26"/>
      <c r="H35" s="26"/>
      <c r="I35" s="26"/>
      <c r="J35" s="26"/>
      <c r="K35" s="149"/>
    </row>
    <row r="36" spans="1:11" ht="15" x14ac:dyDescent="0.2">
      <c r="A36" s="61" t="s">
        <v>134</v>
      </c>
      <c r="B36" s="88">
        <f t="shared" ref="B36:J36" si="7">SUM(B37:B39,B42)</f>
        <v>0</v>
      </c>
      <c r="C36" s="88">
        <f t="shared" si="7"/>
        <v>0</v>
      </c>
      <c r="D36" s="88">
        <f t="shared" si="7"/>
        <v>0</v>
      </c>
      <c r="E36" s="88">
        <f t="shared" si="7"/>
        <v>0</v>
      </c>
      <c r="F36" s="88">
        <f t="shared" si="7"/>
        <v>0</v>
      </c>
      <c r="G36" s="88">
        <f t="shared" si="7"/>
        <v>0</v>
      </c>
      <c r="H36" s="88">
        <f t="shared" si="7"/>
        <v>0</v>
      </c>
      <c r="I36" s="88">
        <f t="shared" si="7"/>
        <v>0</v>
      </c>
      <c r="J36" s="88">
        <f t="shared" si="7"/>
        <v>0</v>
      </c>
      <c r="K36" s="149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9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9"/>
    </row>
    <row r="39" spans="1:11" ht="15" x14ac:dyDescent="0.2">
      <c r="A39" s="62" t="s">
        <v>137</v>
      </c>
      <c r="B39" s="137">
        <f t="shared" ref="B39:J39" si="8">SUM(B40:B41)</f>
        <v>0</v>
      </c>
      <c r="C39" s="137">
        <f t="shared" si="8"/>
        <v>0</v>
      </c>
      <c r="D39" s="137">
        <f t="shared" si="8"/>
        <v>0</v>
      </c>
      <c r="E39" s="137">
        <f t="shared" si="8"/>
        <v>0</v>
      </c>
      <c r="F39" s="137">
        <f t="shared" si="8"/>
        <v>0</v>
      </c>
      <c r="G39" s="137">
        <f t="shared" si="8"/>
        <v>0</v>
      </c>
      <c r="H39" s="137">
        <f t="shared" si="8"/>
        <v>0</v>
      </c>
      <c r="I39" s="137">
        <f t="shared" si="8"/>
        <v>0</v>
      </c>
      <c r="J39" s="137">
        <f t="shared" si="8"/>
        <v>0</v>
      </c>
      <c r="K39" s="149"/>
    </row>
    <row r="40" spans="1:11" ht="30" x14ac:dyDescent="0.2">
      <c r="A40" s="62" t="s">
        <v>441</v>
      </c>
      <c r="B40" s="26"/>
      <c r="C40" s="26"/>
      <c r="D40" s="26"/>
      <c r="E40" s="26"/>
      <c r="F40" s="26"/>
      <c r="G40" s="26"/>
      <c r="H40" s="26"/>
      <c r="I40" s="26"/>
      <c r="J40" s="26"/>
      <c r="K40" s="149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9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9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6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5"/>
      <c r="C48" s="75"/>
      <c r="F48" s="75"/>
      <c r="G48" s="78"/>
      <c r="H48" s="75"/>
      <c r="I48"/>
      <c r="J48"/>
    </row>
    <row r="49" spans="1:10" s="2" customFormat="1" ht="15" x14ac:dyDescent="0.3">
      <c r="B49" s="74" t="s">
        <v>271</v>
      </c>
      <c r="F49" s="12" t="s">
        <v>276</v>
      </c>
      <c r="G49" s="77"/>
      <c r="I49"/>
      <c r="J49"/>
    </row>
    <row r="50" spans="1:10" s="2" customFormat="1" ht="15" x14ac:dyDescent="0.3">
      <c r="B50" s="69" t="s">
        <v>140</v>
      </c>
      <c r="F50" s="2" t="s">
        <v>272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7">
    <mergeCell ref="B7:C7"/>
    <mergeCell ref="D7:E7"/>
    <mergeCell ref="F7:G7"/>
    <mergeCell ref="I7:J7"/>
    <mergeCell ref="I1:J1"/>
    <mergeCell ref="I2:J2"/>
    <mergeCell ref="A5:E5"/>
  </mergeCells>
  <pageMargins left="0.25" right="0.25" top="0.75" bottom="0.75" header="0.3" footer="0.3"/>
  <pageSetup paperSize="9" scale="90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0000"/>
  </sheetPr>
  <dimension ref="A1:L35"/>
  <sheetViews>
    <sheetView showGridLines="0" view="pageBreakPreview" zoomScale="93" zoomScaleSheetLayoutView="93" workbookViewId="0">
      <selection activeCell="A6" sqref="A6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7" customWidth="1"/>
    <col min="11" max="11" width="12.7109375" style="67" customWidth="1"/>
    <col min="12" max="12" width="9.140625" style="68"/>
    <col min="13" max="16384" width="9.140625" style="25"/>
  </cols>
  <sheetData>
    <row r="1" spans="1:12" s="23" customFormat="1" ht="15" x14ac:dyDescent="0.2">
      <c r="A1" s="141" t="s">
        <v>310</v>
      </c>
      <c r="B1" s="142"/>
      <c r="C1" s="142"/>
      <c r="D1" s="142"/>
      <c r="E1" s="142"/>
      <c r="F1" s="142"/>
      <c r="G1" s="148"/>
      <c r="H1" s="106" t="s">
        <v>199</v>
      </c>
      <c r="I1" s="148"/>
      <c r="J1" s="71"/>
      <c r="K1" s="71"/>
      <c r="L1" s="71"/>
    </row>
    <row r="2" spans="1:12" s="23" customFormat="1" ht="15" x14ac:dyDescent="0.3">
      <c r="A2" s="111" t="s">
        <v>141</v>
      </c>
      <c r="B2" s="142"/>
      <c r="C2" s="142"/>
      <c r="D2" s="142"/>
      <c r="E2" s="142"/>
      <c r="F2" s="142"/>
      <c r="G2" s="150"/>
      <c r="H2" s="568" t="s">
        <v>3276</v>
      </c>
      <c r="I2" s="569"/>
      <c r="J2" s="71"/>
      <c r="K2" s="71"/>
      <c r="L2" s="71"/>
    </row>
    <row r="3" spans="1:12" s="23" customFormat="1" ht="15" x14ac:dyDescent="0.2">
      <c r="A3" s="142"/>
      <c r="B3" s="142"/>
      <c r="C3" s="142"/>
      <c r="D3" s="142"/>
      <c r="E3" s="142"/>
      <c r="F3" s="142"/>
      <c r="G3" s="150"/>
      <c r="H3" s="145"/>
      <c r="I3" s="150"/>
      <c r="J3" s="71"/>
      <c r="K3" s="71"/>
      <c r="L3" s="71"/>
    </row>
    <row r="4" spans="1:12" s="2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142"/>
      <c r="F4" s="142"/>
      <c r="G4" s="142"/>
      <c r="H4" s="142"/>
      <c r="I4" s="148"/>
      <c r="J4" s="67"/>
      <c r="K4" s="67"/>
      <c r="L4" s="23"/>
    </row>
    <row r="5" spans="1:12" s="2" customFormat="1" ht="15" x14ac:dyDescent="0.3">
      <c r="A5" s="571" t="s">
        <v>3441</v>
      </c>
      <c r="B5" s="571"/>
      <c r="C5" s="571"/>
      <c r="D5" s="571"/>
      <c r="E5" s="571"/>
      <c r="F5" s="153"/>
      <c r="G5" s="153"/>
      <c r="H5" s="153"/>
      <c r="I5" s="148"/>
      <c r="J5" s="67"/>
      <c r="K5" s="67"/>
      <c r="L5" s="12"/>
    </row>
    <row r="6" spans="1:12" s="23" customFormat="1" ht="13.5" x14ac:dyDescent="0.2">
      <c r="A6" s="146"/>
      <c r="B6" s="147"/>
      <c r="C6" s="147"/>
      <c r="D6" s="147"/>
      <c r="E6" s="142"/>
      <c r="F6" s="142"/>
      <c r="G6" s="142"/>
      <c r="H6" s="142"/>
      <c r="I6" s="148"/>
      <c r="J6" s="67"/>
      <c r="K6" s="67"/>
      <c r="L6" s="67"/>
    </row>
    <row r="7" spans="1:12" ht="30" x14ac:dyDescent="0.2">
      <c r="A7" s="138" t="s">
        <v>64</v>
      </c>
      <c r="B7" s="138" t="s">
        <v>384</v>
      </c>
      <c r="C7" s="140" t="s">
        <v>385</v>
      </c>
      <c r="D7" s="140" t="s">
        <v>238</v>
      </c>
      <c r="E7" s="140" t="s">
        <v>243</v>
      </c>
      <c r="F7" s="140" t="s">
        <v>244</v>
      </c>
      <c r="G7" s="140" t="s">
        <v>245</v>
      </c>
      <c r="H7" s="140" t="s">
        <v>246</v>
      </c>
      <c r="I7" s="148"/>
    </row>
    <row r="8" spans="1:12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40">
        <v>8</v>
      </c>
      <c r="I8" s="148"/>
    </row>
    <row r="9" spans="1:12" ht="15" x14ac:dyDescent="0.25">
      <c r="A9" s="72">
        <v>1</v>
      </c>
      <c r="B9" s="26"/>
      <c r="C9" s="26"/>
      <c r="D9" s="26"/>
      <c r="E9" s="26"/>
      <c r="F9" s="26"/>
      <c r="G9" s="161"/>
      <c r="H9" s="26"/>
      <c r="I9" s="148"/>
    </row>
    <row r="10" spans="1:12" ht="15" x14ac:dyDescent="0.25">
      <c r="A10" s="72">
        <v>2</v>
      </c>
      <c r="B10" s="26"/>
      <c r="C10" s="26"/>
      <c r="D10" s="26"/>
      <c r="E10" s="26"/>
      <c r="F10" s="26"/>
      <c r="G10" s="161"/>
      <c r="H10" s="26"/>
      <c r="I10" s="148"/>
    </row>
    <row r="11" spans="1:12" ht="15" x14ac:dyDescent="0.25">
      <c r="A11" s="72">
        <v>3</v>
      </c>
      <c r="B11" s="26"/>
      <c r="C11" s="26"/>
      <c r="D11" s="26"/>
      <c r="E11" s="26"/>
      <c r="F11" s="26"/>
      <c r="G11" s="161"/>
      <c r="H11" s="26"/>
      <c r="I11" s="148"/>
    </row>
    <row r="12" spans="1:12" ht="15" x14ac:dyDescent="0.25">
      <c r="A12" s="72">
        <v>4</v>
      </c>
      <c r="B12" s="26"/>
      <c r="C12" s="26"/>
      <c r="D12" s="26"/>
      <c r="E12" s="26"/>
      <c r="F12" s="26"/>
      <c r="G12" s="161"/>
      <c r="H12" s="26"/>
      <c r="I12" s="148"/>
    </row>
    <row r="13" spans="1:12" ht="15" x14ac:dyDescent="0.25">
      <c r="A13" s="72">
        <v>5</v>
      </c>
      <c r="B13" s="26"/>
      <c r="C13" s="26"/>
      <c r="D13" s="26"/>
      <c r="E13" s="26"/>
      <c r="F13" s="26"/>
      <c r="G13" s="161"/>
      <c r="H13" s="26"/>
      <c r="I13" s="148"/>
    </row>
    <row r="14" spans="1:12" ht="15" x14ac:dyDescent="0.25">
      <c r="A14" s="72">
        <v>6</v>
      </c>
      <c r="B14" s="26"/>
      <c r="C14" s="26"/>
      <c r="D14" s="26"/>
      <c r="E14" s="26"/>
      <c r="F14" s="26"/>
      <c r="G14" s="161"/>
      <c r="H14" s="26"/>
      <c r="I14" s="148"/>
    </row>
    <row r="15" spans="1:12" s="23" customFormat="1" ht="15" x14ac:dyDescent="0.25">
      <c r="A15" s="72">
        <v>7</v>
      </c>
      <c r="B15" s="26"/>
      <c r="C15" s="26"/>
      <c r="D15" s="26"/>
      <c r="E15" s="26"/>
      <c r="F15" s="26"/>
      <c r="G15" s="161"/>
      <c r="H15" s="26"/>
      <c r="I15" s="148"/>
      <c r="J15" s="67"/>
      <c r="K15" s="67"/>
      <c r="L15" s="67"/>
    </row>
    <row r="16" spans="1:12" s="23" customFormat="1" ht="15" x14ac:dyDescent="0.25">
      <c r="A16" s="72">
        <v>8</v>
      </c>
      <c r="B16" s="26"/>
      <c r="C16" s="26"/>
      <c r="D16" s="26"/>
      <c r="E16" s="26"/>
      <c r="F16" s="26"/>
      <c r="G16" s="161"/>
      <c r="H16" s="26"/>
      <c r="I16" s="148"/>
      <c r="J16" s="67"/>
      <c r="K16" s="67"/>
      <c r="L16" s="67"/>
    </row>
    <row r="17" spans="1:12" s="23" customFormat="1" ht="15" x14ac:dyDescent="0.25">
      <c r="A17" s="72">
        <v>9</v>
      </c>
      <c r="B17" s="26"/>
      <c r="C17" s="26"/>
      <c r="D17" s="26"/>
      <c r="E17" s="26"/>
      <c r="F17" s="26"/>
      <c r="G17" s="161"/>
      <c r="H17" s="26"/>
      <c r="I17" s="148"/>
      <c r="J17" s="67"/>
      <c r="K17" s="67"/>
      <c r="L17" s="67"/>
    </row>
    <row r="18" spans="1:12" s="23" customFormat="1" ht="15" x14ac:dyDescent="0.25">
      <c r="A18" s="72">
        <v>10</v>
      </c>
      <c r="B18" s="26"/>
      <c r="C18" s="26"/>
      <c r="D18" s="26"/>
      <c r="E18" s="26"/>
      <c r="F18" s="26"/>
      <c r="G18" s="161"/>
      <c r="H18" s="26"/>
      <c r="I18" s="148"/>
      <c r="J18" s="67"/>
      <c r="K18" s="67"/>
      <c r="L18" s="67"/>
    </row>
    <row r="19" spans="1:12" s="23" customFormat="1" ht="15" x14ac:dyDescent="0.25">
      <c r="A19" s="72">
        <v>11</v>
      </c>
      <c r="B19" s="26"/>
      <c r="C19" s="26"/>
      <c r="D19" s="26"/>
      <c r="E19" s="26"/>
      <c r="F19" s="26"/>
      <c r="G19" s="161"/>
      <c r="H19" s="26"/>
      <c r="I19" s="148"/>
      <c r="J19" s="67"/>
      <c r="K19" s="67"/>
      <c r="L19" s="67"/>
    </row>
    <row r="20" spans="1:12" s="23" customFormat="1" ht="15" x14ac:dyDescent="0.25">
      <c r="A20" s="72">
        <v>12</v>
      </c>
      <c r="B20" s="26"/>
      <c r="C20" s="26"/>
      <c r="D20" s="26"/>
      <c r="E20" s="26"/>
      <c r="F20" s="26"/>
      <c r="G20" s="161"/>
      <c r="H20" s="26"/>
      <c r="I20" s="148"/>
      <c r="J20" s="67"/>
      <c r="K20" s="67"/>
      <c r="L20" s="67"/>
    </row>
    <row r="21" spans="1:12" s="23" customFormat="1" ht="15" x14ac:dyDescent="0.25">
      <c r="A21" s="72">
        <v>13</v>
      </c>
      <c r="B21" s="26"/>
      <c r="C21" s="26"/>
      <c r="D21" s="26"/>
      <c r="E21" s="26"/>
      <c r="F21" s="26"/>
      <c r="G21" s="161"/>
      <c r="H21" s="26"/>
      <c r="I21" s="148"/>
      <c r="J21" s="67"/>
      <c r="K21" s="67"/>
      <c r="L21" s="67"/>
    </row>
    <row r="22" spans="1:12" s="23" customFormat="1" ht="15" x14ac:dyDescent="0.25">
      <c r="A22" s="72">
        <v>14</v>
      </c>
      <c r="B22" s="26"/>
      <c r="C22" s="26"/>
      <c r="D22" s="26"/>
      <c r="E22" s="26"/>
      <c r="F22" s="26"/>
      <c r="G22" s="161"/>
      <c r="H22" s="26"/>
      <c r="I22" s="148"/>
      <c r="J22" s="67"/>
      <c r="K22" s="67"/>
      <c r="L22" s="67"/>
    </row>
    <row r="23" spans="1:12" s="23" customFormat="1" ht="15" x14ac:dyDescent="0.25">
      <c r="A23" s="72">
        <v>15</v>
      </c>
      <c r="B23" s="26"/>
      <c r="C23" s="26"/>
      <c r="D23" s="26"/>
      <c r="E23" s="26"/>
      <c r="F23" s="26"/>
      <c r="G23" s="161"/>
      <c r="H23" s="26"/>
      <c r="I23" s="148"/>
      <c r="J23" s="67"/>
      <c r="K23" s="67"/>
      <c r="L23" s="67"/>
    </row>
    <row r="24" spans="1:12" s="23" customFormat="1" ht="15" x14ac:dyDescent="0.25">
      <c r="A24" s="72">
        <v>16</v>
      </c>
      <c r="B24" s="26"/>
      <c r="C24" s="26"/>
      <c r="D24" s="26"/>
      <c r="E24" s="26"/>
      <c r="F24" s="26"/>
      <c r="G24" s="161"/>
      <c r="H24" s="26"/>
      <c r="I24" s="148"/>
      <c r="J24" s="67"/>
      <c r="K24" s="67"/>
      <c r="L24" s="67"/>
    </row>
    <row r="25" spans="1:12" s="23" customFormat="1" ht="15" x14ac:dyDescent="0.25">
      <c r="A25" s="72">
        <v>17</v>
      </c>
      <c r="B25" s="26"/>
      <c r="C25" s="26"/>
      <c r="D25" s="26"/>
      <c r="E25" s="26"/>
      <c r="F25" s="26"/>
      <c r="G25" s="161"/>
      <c r="H25" s="26"/>
      <c r="I25" s="148"/>
      <c r="J25" s="67"/>
      <c r="K25" s="67"/>
      <c r="L25" s="67"/>
    </row>
    <row r="26" spans="1:12" s="23" customFormat="1" ht="15" x14ac:dyDescent="0.25">
      <c r="A26" s="72">
        <v>18</v>
      </c>
      <c r="B26" s="26"/>
      <c r="C26" s="26"/>
      <c r="D26" s="26"/>
      <c r="E26" s="26"/>
      <c r="F26" s="26"/>
      <c r="G26" s="161"/>
      <c r="H26" s="26"/>
      <c r="I26" s="148"/>
      <c r="J26" s="67"/>
      <c r="K26" s="67"/>
      <c r="L26" s="67"/>
    </row>
    <row r="27" spans="1:12" s="23" customFormat="1" ht="15" x14ac:dyDescent="0.25">
      <c r="A27" s="72" t="s">
        <v>283</v>
      </c>
      <c r="B27" s="26"/>
      <c r="C27" s="26"/>
      <c r="D27" s="26"/>
      <c r="E27" s="26"/>
      <c r="F27" s="26"/>
      <c r="G27" s="161"/>
      <c r="H27" s="26"/>
      <c r="I27" s="148"/>
      <c r="J27" s="67"/>
      <c r="K27" s="67"/>
      <c r="L27" s="67"/>
    </row>
    <row r="28" spans="1:12" s="23" customFormat="1" x14ac:dyDescent="0.2">
      <c r="J28" s="67"/>
      <c r="K28" s="67"/>
      <c r="L28" s="67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6" t="s">
        <v>107</v>
      </c>
      <c r="E31" s="5"/>
    </row>
    <row r="32" spans="1:12" s="2" customFormat="1" ht="15" x14ac:dyDescent="0.3">
      <c r="C32" s="75"/>
      <c r="E32" s="75"/>
      <c r="F32" s="78"/>
      <c r="G32"/>
      <c r="H32"/>
      <c r="I32"/>
    </row>
    <row r="33" spans="1:9" s="2" customFormat="1" ht="15" x14ac:dyDescent="0.3">
      <c r="A33"/>
      <c r="C33" s="74" t="s">
        <v>271</v>
      </c>
      <c r="E33" s="12" t="s">
        <v>276</v>
      </c>
      <c r="F33" s="77"/>
      <c r="G33"/>
      <c r="H33"/>
      <c r="I33"/>
    </row>
    <row r="34" spans="1:9" s="2" customFormat="1" ht="15" x14ac:dyDescent="0.3">
      <c r="A34"/>
      <c r="C34" s="69" t="s">
        <v>140</v>
      </c>
      <c r="E34" s="2" t="s">
        <v>272</v>
      </c>
      <c r="F34"/>
      <c r="G34"/>
      <c r="H34"/>
      <c r="I34"/>
    </row>
    <row r="35" spans="1:9" customFormat="1" ht="15" x14ac:dyDescent="0.3">
      <c r="B35" s="2"/>
      <c r="C35" s="25"/>
    </row>
  </sheetData>
  <mergeCells count="2">
    <mergeCell ref="A5:E5"/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0000"/>
  </sheetPr>
  <dimension ref="A1:L54"/>
  <sheetViews>
    <sheetView showGridLines="0" view="pageBreakPreview" topLeftCell="A10" zoomScale="95" zoomScaleSheetLayoutView="95" workbookViewId="0">
      <selection activeCell="A6" sqref="A6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8" customWidth="1"/>
    <col min="11" max="16384" width="9.140625" style="25"/>
  </cols>
  <sheetData>
    <row r="1" spans="1:12" s="23" customFormat="1" ht="15" x14ac:dyDescent="0.2">
      <c r="A1" s="141" t="s">
        <v>311</v>
      </c>
      <c r="B1" s="142"/>
      <c r="C1" s="142"/>
      <c r="D1" s="142"/>
      <c r="E1" s="142"/>
      <c r="F1" s="142"/>
      <c r="G1" s="142"/>
      <c r="H1" s="148"/>
      <c r="I1" s="84" t="s">
        <v>199</v>
      </c>
      <c r="J1" s="155"/>
    </row>
    <row r="2" spans="1:12" s="23" customFormat="1" ht="15" x14ac:dyDescent="0.3">
      <c r="A2" s="111" t="s">
        <v>141</v>
      </c>
      <c r="B2" s="142"/>
      <c r="C2" s="142"/>
      <c r="D2" s="142"/>
      <c r="E2" s="142"/>
      <c r="F2" s="142"/>
      <c r="G2" s="142"/>
      <c r="H2" s="148"/>
      <c r="I2" s="568" t="s">
        <v>3276</v>
      </c>
      <c r="J2" s="569"/>
    </row>
    <row r="3" spans="1:12" s="23" customFormat="1" ht="15" x14ac:dyDescent="0.2">
      <c r="A3" s="142"/>
      <c r="B3" s="142"/>
      <c r="C3" s="142"/>
      <c r="D3" s="142"/>
      <c r="E3" s="142"/>
      <c r="F3" s="142"/>
      <c r="G3" s="142"/>
      <c r="H3" s="145"/>
      <c r="I3" s="145"/>
      <c r="J3" s="155"/>
    </row>
    <row r="4" spans="1:12" s="2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3"/>
      <c r="E4" s="151"/>
      <c r="F4" s="142"/>
      <c r="G4" s="142"/>
      <c r="H4" s="142"/>
      <c r="I4" s="151"/>
      <c r="J4" s="110"/>
      <c r="L4" s="23"/>
    </row>
    <row r="5" spans="1:12" s="2" customFormat="1" ht="15" x14ac:dyDescent="0.3">
      <c r="A5" s="571" t="s">
        <v>3441</v>
      </c>
      <c r="B5" s="571"/>
      <c r="C5" s="571"/>
      <c r="D5" s="571"/>
      <c r="E5" s="571"/>
      <c r="F5" s="153"/>
      <c r="G5" s="153"/>
      <c r="H5" s="153"/>
      <c r="I5" s="152"/>
      <c r="J5" s="110"/>
    </row>
    <row r="6" spans="1:12" s="23" customFormat="1" ht="13.5" x14ac:dyDescent="0.2">
      <c r="A6" s="146"/>
      <c r="B6" s="147"/>
      <c r="C6" s="147"/>
      <c r="D6" s="147"/>
      <c r="E6" s="142"/>
      <c r="F6" s="142"/>
      <c r="G6" s="142"/>
      <c r="H6" s="142"/>
      <c r="I6" s="142"/>
      <c r="J6" s="150"/>
    </row>
    <row r="7" spans="1:12" ht="30" x14ac:dyDescent="0.2">
      <c r="A7" s="154" t="s">
        <v>64</v>
      </c>
      <c r="B7" s="138" t="s">
        <v>251</v>
      </c>
      <c r="C7" s="140" t="s">
        <v>247</v>
      </c>
      <c r="D7" s="140" t="s">
        <v>248</v>
      </c>
      <c r="E7" s="140" t="s">
        <v>249</v>
      </c>
      <c r="F7" s="140" t="s">
        <v>250</v>
      </c>
      <c r="G7" s="140" t="s">
        <v>244</v>
      </c>
      <c r="H7" s="140" t="s">
        <v>245</v>
      </c>
      <c r="I7" s="140" t="s">
        <v>246</v>
      </c>
      <c r="J7" s="156"/>
    </row>
    <row r="8" spans="1:12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38">
        <v>8</v>
      </c>
      <c r="I8" s="140">
        <v>9</v>
      </c>
      <c r="J8" s="156"/>
    </row>
    <row r="9" spans="1:12" ht="30" x14ac:dyDescent="0.2">
      <c r="A9" s="72">
        <v>1</v>
      </c>
      <c r="B9" s="306" t="s">
        <v>487</v>
      </c>
      <c r="C9" s="307" t="s">
        <v>488</v>
      </c>
      <c r="D9" s="307" t="s">
        <v>489</v>
      </c>
      <c r="E9" s="307">
        <v>2007</v>
      </c>
      <c r="F9" s="307" t="s">
        <v>490</v>
      </c>
      <c r="G9" s="307">
        <v>50448</v>
      </c>
      <c r="H9" s="308">
        <v>40907</v>
      </c>
      <c r="I9" s="307" t="s">
        <v>491</v>
      </c>
      <c r="J9" s="156"/>
    </row>
    <row r="10" spans="1:12" ht="15" x14ac:dyDescent="0.25">
      <c r="A10" s="72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 x14ac:dyDescent="0.25">
      <c r="A11" s="72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 x14ac:dyDescent="0.25">
      <c r="A12" s="72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 x14ac:dyDescent="0.25">
      <c r="A13" s="72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 x14ac:dyDescent="0.25">
      <c r="A14" s="72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 x14ac:dyDescent="0.25">
      <c r="A15" s="72">
        <v>7</v>
      </c>
      <c r="B15" s="26"/>
      <c r="C15" s="26"/>
      <c r="D15" s="26"/>
      <c r="E15" s="26"/>
      <c r="F15" s="26"/>
      <c r="G15" s="26"/>
      <c r="H15" s="161"/>
      <c r="I15" s="26"/>
      <c r="J15" s="150"/>
    </row>
    <row r="16" spans="1:12" s="23" customFormat="1" ht="15" x14ac:dyDescent="0.25">
      <c r="A16" s="72">
        <v>8</v>
      </c>
      <c r="B16" s="26"/>
      <c r="C16" s="26"/>
      <c r="D16" s="26"/>
      <c r="E16" s="26"/>
      <c r="F16" s="26"/>
      <c r="G16" s="26"/>
      <c r="H16" s="161"/>
      <c r="I16" s="26"/>
      <c r="J16" s="150"/>
    </row>
    <row r="17" spans="1:10" s="23" customFormat="1" ht="15" x14ac:dyDescent="0.25">
      <c r="A17" s="72">
        <v>9</v>
      </c>
      <c r="B17" s="26"/>
      <c r="C17" s="26"/>
      <c r="D17" s="26"/>
      <c r="E17" s="26"/>
      <c r="F17" s="26"/>
      <c r="G17" s="26"/>
      <c r="H17" s="161"/>
      <c r="I17" s="26"/>
      <c r="J17" s="150"/>
    </row>
    <row r="18" spans="1:10" s="23" customFormat="1" ht="15" x14ac:dyDescent="0.25">
      <c r="A18" s="72">
        <v>10</v>
      </c>
      <c r="B18" s="26"/>
      <c r="C18" s="26"/>
      <c r="D18" s="26"/>
      <c r="E18" s="26"/>
      <c r="F18" s="26"/>
      <c r="G18" s="26"/>
      <c r="H18" s="161"/>
      <c r="I18" s="26"/>
      <c r="J18" s="150"/>
    </row>
    <row r="19" spans="1:10" s="23" customFormat="1" ht="15" x14ac:dyDescent="0.25">
      <c r="A19" s="72">
        <v>11</v>
      </c>
      <c r="B19" s="26"/>
      <c r="C19" s="26"/>
      <c r="D19" s="26"/>
      <c r="E19" s="26"/>
      <c r="F19" s="26"/>
      <c r="G19" s="26"/>
      <c r="H19" s="161"/>
      <c r="I19" s="26"/>
      <c r="J19" s="150"/>
    </row>
    <row r="20" spans="1:10" s="23" customFormat="1" ht="15" x14ac:dyDescent="0.25">
      <c r="A20" s="72">
        <v>12</v>
      </c>
      <c r="B20" s="26"/>
      <c r="C20" s="26"/>
      <c r="D20" s="26"/>
      <c r="E20" s="26"/>
      <c r="F20" s="26"/>
      <c r="G20" s="26"/>
      <c r="H20" s="161"/>
      <c r="I20" s="26"/>
      <c r="J20" s="150"/>
    </row>
    <row r="21" spans="1:10" s="23" customFormat="1" ht="15" x14ac:dyDescent="0.25">
      <c r="A21" s="72">
        <v>13</v>
      </c>
      <c r="B21" s="26"/>
      <c r="C21" s="26"/>
      <c r="D21" s="26"/>
      <c r="E21" s="26"/>
      <c r="F21" s="26"/>
      <c r="G21" s="26"/>
      <c r="H21" s="161"/>
      <c r="I21" s="26"/>
      <c r="J21" s="150"/>
    </row>
    <row r="22" spans="1:10" s="23" customFormat="1" ht="15" x14ac:dyDescent="0.25">
      <c r="A22" s="72">
        <v>14</v>
      </c>
      <c r="B22" s="26"/>
      <c r="C22" s="26"/>
      <c r="D22" s="26"/>
      <c r="E22" s="26"/>
      <c r="F22" s="26"/>
      <c r="G22" s="26"/>
      <c r="H22" s="161"/>
      <c r="I22" s="26"/>
      <c r="J22" s="150"/>
    </row>
    <row r="23" spans="1:10" s="23" customFormat="1" ht="15" x14ac:dyDescent="0.25">
      <c r="A23" s="72">
        <v>15</v>
      </c>
      <c r="B23" s="26"/>
      <c r="C23" s="26"/>
      <c r="D23" s="26"/>
      <c r="E23" s="26"/>
      <c r="F23" s="26"/>
      <c r="G23" s="26"/>
      <c r="H23" s="161"/>
      <c r="I23" s="26"/>
      <c r="J23" s="150"/>
    </row>
    <row r="24" spans="1:10" s="23" customFormat="1" ht="15" x14ac:dyDescent="0.25">
      <c r="A24" s="72">
        <v>16</v>
      </c>
      <c r="B24" s="26"/>
      <c r="C24" s="26"/>
      <c r="D24" s="26"/>
      <c r="E24" s="26"/>
      <c r="F24" s="26"/>
      <c r="G24" s="26"/>
      <c r="H24" s="161"/>
      <c r="I24" s="26"/>
      <c r="J24" s="150"/>
    </row>
    <row r="25" spans="1:10" s="23" customFormat="1" ht="15" x14ac:dyDescent="0.25">
      <c r="A25" s="72">
        <v>17</v>
      </c>
      <c r="B25" s="26"/>
      <c r="C25" s="26"/>
      <c r="D25" s="26"/>
      <c r="E25" s="26"/>
      <c r="F25" s="26"/>
      <c r="G25" s="26"/>
      <c r="H25" s="161"/>
      <c r="I25" s="26"/>
      <c r="J25" s="150"/>
    </row>
    <row r="26" spans="1:10" s="23" customFormat="1" ht="15" x14ac:dyDescent="0.25">
      <c r="A26" s="72">
        <v>18</v>
      </c>
      <c r="B26" s="26"/>
      <c r="C26" s="26"/>
      <c r="D26" s="26"/>
      <c r="E26" s="26"/>
      <c r="F26" s="26"/>
      <c r="G26" s="26"/>
      <c r="H26" s="161"/>
      <c r="I26" s="26"/>
      <c r="J26" s="150"/>
    </row>
    <row r="27" spans="1:10" s="23" customFormat="1" ht="15" x14ac:dyDescent="0.25">
      <c r="A27" s="72" t="s">
        <v>283</v>
      </c>
      <c r="B27" s="26"/>
      <c r="C27" s="26"/>
      <c r="D27" s="26"/>
      <c r="E27" s="26"/>
      <c r="F27" s="26"/>
      <c r="G27" s="26"/>
      <c r="H27" s="161"/>
      <c r="I27" s="26"/>
      <c r="J27" s="150"/>
    </row>
    <row r="28" spans="1:10" s="23" customFormat="1" x14ac:dyDescent="0.2">
      <c r="J28" s="67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6" t="s">
        <v>107</v>
      </c>
      <c r="E31" s="5"/>
    </row>
    <row r="32" spans="1:10" s="2" customFormat="1" ht="15" x14ac:dyDescent="0.3">
      <c r="C32" s="75"/>
      <c r="E32" s="75"/>
      <c r="F32" s="78"/>
      <c r="G32" s="78"/>
      <c r="H32"/>
      <c r="I32"/>
    </row>
    <row r="33" spans="1:10" s="2" customFormat="1" ht="15" x14ac:dyDescent="0.3">
      <c r="A33"/>
      <c r="C33" s="74" t="s">
        <v>271</v>
      </c>
      <c r="E33" s="12" t="s">
        <v>276</v>
      </c>
      <c r="F33" s="77"/>
      <c r="G33"/>
      <c r="H33"/>
      <c r="I33"/>
    </row>
    <row r="34" spans="1:10" s="2" customFormat="1" ht="15" x14ac:dyDescent="0.3">
      <c r="A34"/>
      <c r="C34" s="69" t="s">
        <v>140</v>
      </c>
      <c r="E34" s="2" t="s">
        <v>272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7"/>
    </row>
    <row r="38" spans="1:10" s="23" customFormat="1" x14ac:dyDescent="0.2">
      <c r="J38" s="67"/>
    </row>
    <row r="39" spans="1:10" s="23" customFormat="1" x14ac:dyDescent="0.2">
      <c r="J39" s="67"/>
    </row>
    <row r="40" spans="1:10" s="23" customFormat="1" x14ac:dyDescent="0.2">
      <c r="J40" s="67"/>
    </row>
    <row r="41" spans="1:10" s="23" customFormat="1" x14ac:dyDescent="0.2">
      <c r="J41" s="67"/>
    </row>
    <row r="42" spans="1:10" s="23" customFormat="1" x14ac:dyDescent="0.2">
      <c r="J42" s="67"/>
    </row>
    <row r="43" spans="1:10" s="23" customFormat="1" x14ac:dyDescent="0.2">
      <c r="J43" s="67"/>
    </row>
    <row r="44" spans="1:10" s="23" customFormat="1" x14ac:dyDescent="0.2">
      <c r="J44" s="67"/>
    </row>
    <row r="45" spans="1:10" s="23" customFormat="1" x14ac:dyDescent="0.2">
      <c r="J45" s="67"/>
    </row>
    <row r="46" spans="1:10" s="23" customFormat="1" x14ac:dyDescent="0.2">
      <c r="J46" s="67"/>
    </row>
    <row r="47" spans="1:10" s="23" customFormat="1" x14ac:dyDescent="0.2">
      <c r="J47" s="67"/>
    </row>
    <row r="48" spans="1:10" s="23" customFormat="1" x14ac:dyDescent="0.2">
      <c r="J48" s="67"/>
    </row>
    <row r="49" spans="10:10" s="23" customFormat="1" x14ac:dyDescent="0.2">
      <c r="J49" s="67"/>
    </row>
    <row r="50" spans="10:10" s="23" customFormat="1" x14ac:dyDescent="0.2">
      <c r="J50" s="67"/>
    </row>
    <row r="51" spans="10:10" s="23" customFormat="1" x14ac:dyDescent="0.2">
      <c r="J51" s="67"/>
    </row>
    <row r="52" spans="10:10" s="23" customFormat="1" x14ac:dyDescent="0.2">
      <c r="J52" s="67"/>
    </row>
    <row r="53" spans="10:10" s="23" customFormat="1" x14ac:dyDescent="0.2">
      <c r="J53" s="67"/>
    </row>
    <row r="54" spans="10:10" s="23" customFormat="1" x14ac:dyDescent="0.2">
      <c r="J54" s="67"/>
    </row>
  </sheetData>
  <mergeCells count="2">
    <mergeCell ref="A5:E5"/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8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K29"/>
  <sheetViews>
    <sheetView showGridLines="0" view="pageBreakPreview" zoomScale="93" zoomScaleSheetLayoutView="93" workbookViewId="0">
      <selection activeCell="A6" sqref="A6"/>
    </sheetView>
  </sheetViews>
  <sheetFormatPr defaultRowHeight="12.75" x14ac:dyDescent="0.2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 x14ac:dyDescent="0.2">
      <c r="A1" s="195" t="s">
        <v>331</v>
      </c>
      <c r="B1" s="196"/>
      <c r="C1" s="196"/>
      <c r="D1" s="196"/>
      <c r="E1" s="196"/>
      <c r="F1" s="84"/>
      <c r="G1" s="84" t="s">
        <v>110</v>
      </c>
      <c r="H1" s="199"/>
    </row>
    <row r="2" spans="1:8" s="198" customFormat="1" ht="15" x14ac:dyDescent="0.2">
      <c r="A2" s="199" t="s">
        <v>322</v>
      </c>
      <c r="B2" s="196"/>
      <c r="C2" s="196"/>
      <c r="D2" s="196"/>
      <c r="E2" s="197"/>
      <c r="F2" s="197"/>
      <c r="G2" s="568" t="s">
        <v>3276</v>
      </c>
      <c r="H2" s="569"/>
    </row>
    <row r="3" spans="1:8" s="198" customFormat="1" x14ac:dyDescent="0.2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 x14ac:dyDescent="0.3">
      <c r="A4" s="120" t="s">
        <v>277</v>
      </c>
      <c r="B4" s="196"/>
      <c r="C4" s="196"/>
      <c r="D4" s="196"/>
      <c r="E4" s="200"/>
      <c r="F4" s="200"/>
      <c r="G4" s="197"/>
      <c r="H4" s="199"/>
    </row>
    <row r="5" spans="1:8" s="198" customFormat="1" ht="15" x14ac:dyDescent="0.3">
      <c r="A5" s="571" t="s">
        <v>3441</v>
      </c>
      <c r="B5" s="571"/>
      <c r="C5" s="571"/>
      <c r="D5" s="571"/>
      <c r="E5" s="571"/>
      <c r="F5" s="201"/>
      <c r="G5" s="202"/>
      <c r="H5" s="199"/>
    </row>
    <row r="6" spans="1:8" s="215" customFormat="1" x14ac:dyDescent="0.2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 x14ac:dyDescent="0.2">
      <c r="A7" s="233" t="s">
        <v>64</v>
      </c>
      <c r="B7" s="206" t="s">
        <v>326</v>
      </c>
      <c r="C7" s="206" t="s">
        <v>327</v>
      </c>
      <c r="D7" s="206" t="s">
        <v>328</v>
      </c>
      <c r="E7" s="206" t="s">
        <v>329</v>
      </c>
      <c r="F7" s="206" t="s">
        <v>330</v>
      </c>
      <c r="G7" s="206" t="s">
        <v>323</v>
      </c>
      <c r="H7" s="199"/>
    </row>
    <row r="8" spans="1:8" s="198" customFormat="1" x14ac:dyDescent="0.2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 x14ac:dyDescent="0.2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 x14ac:dyDescent="0.2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 x14ac:dyDescent="0.2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 x14ac:dyDescent="0.2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 x14ac:dyDescent="0.2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 x14ac:dyDescent="0.2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 x14ac:dyDescent="0.2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 x14ac:dyDescent="0.2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 x14ac:dyDescent="0.2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 x14ac:dyDescent="0.2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 x14ac:dyDescent="0.2">
      <c r="A19" s="216" t="s">
        <v>280</v>
      </c>
      <c r="B19" s="207"/>
      <c r="C19" s="207"/>
      <c r="D19" s="208"/>
      <c r="E19" s="207"/>
      <c r="F19" s="207"/>
      <c r="G19" s="207"/>
      <c r="H19" s="199"/>
    </row>
    <row r="22" spans="1:11" s="198" customFormat="1" x14ac:dyDescent="0.2"/>
    <row r="23" spans="1:11" s="198" customFormat="1" x14ac:dyDescent="0.2"/>
    <row r="24" spans="1:11" s="21" customFormat="1" ht="15" x14ac:dyDescent="0.3">
      <c r="B24" s="209" t="s">
        <v>107</v>
      </c>
      <c r="C24" s="209"/>
    </row>
    <row r="25" spans="1:11" s="21" customFormat="1" ht="15" x14ac:dyDescent="0.3">
      <c r="B25" s="209"/>
      <c r="C25" s="209"/>
    </row>
    <row r="26" spans="1:11" s="21" customFormat="1" ht="15" x14ac:dyDescent="0.3">
      <c r="C26" s="211"/>
      <c r="F26" s="211"/>
      <c r="G26" s="211"/>
      <c r="H26" s="210"/>
    </row>
    <row r="27" spans="1:11" s="21" customFormat="1" ht="15" x14ac:dyDescent="0.3">
      <c r="C27" s="212" t="s">
        <v>271</v>
      </c>
      <c r="F27" s="209" t="s">
        <v>324</v>
      </c>
      <c r="J27" s="210"/>
      <c r="K27" s="210"/>
    </row>
    <row r="28" spans="1:11" s="21" customFormat="1" ht="15" x14ac:dyDescent="0.3">
      <c r="C28" s="212" t="s">
        <v>140</v>
      </c>
      <c r="F28" s="213" t="s">
        <v>272</v>
      </c>
      <c r="J28" s="210"/>
      <c r="K28" s="210"/>
    </row>
    <row r="29" spans="1:11" s="198" customFormat="1" ht="15" x14ac:dyDescent="0.3">
      <c r="C29" s="212"/>
      <c r="J29" s="215"/>
      <c r="K29" s="215"/>
    </row>
  </sheetData>
  <mergeCells count="2">
    <mergeCell ref="A5:E5"/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-0.249977111117893"/>
  </sheetPr>
  <dimension ref="A1:I41"/>
  <sheetViews>
    <sheetView showGridLines="0" tabSelected="1" view="pageBreakPreview" zoomScale="98" zoomScaleSheetLayoutView="98" workbookViewId="0">
      <selection activeCell="A14" sqref="A14:XFD14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12" style="2" customWidth="1"/>
    <col min="7" max="7" width="15.85546875" style="2" bestFit="1" customWidth="1"/>
    <col min="8" max="16384" width="9.140625" style="2"/>
  </cols>
  <sheetData>
    <row r="1" spans="1:7" x14ac:dyDescent="0.3">
      <c r="A1" s="80" t="s">
        <v>306</v>
      </c>
      <c r="B1" s="82"/>
      <c r="C1" s="570" t="s">
        <v>110</v>
      </c>
      <c r="D1" s="570"/>
      <c r="E1" s="114"/>
    </row>
    <row r="2" spans="1:7" x14ac:dyDescent="0.3">
      <c r="A2" s="82" t="s">
        <v>141</v>
      </c>
      <c r="B2" s="82"/>
      <c r="C2" s="568" t="s">
        <v>3276</v>
      </c>
      <c r="D2" s="569"/>
      <c r="E2" s="114"/>
    </row>
    <row r="3" spans="1:7" x14ac:dyDescent="0.3">
      <c r="A3" s="80"/>
      <c r="B3" s="82"/>
      <c r="C3" s="476"/>
      <c r="D3" s="476"/>
      <c r="E3" s="114"/>
    </row>
    <row r="4" spans="1:7" x14ac:dyDescent="0.3">
      <c r="A4" s="83" t="s">
        <v>277</v>
      </c>
      <c r="B4" s="108"/>
      <c r="C4" s="109"/>
      <c r="D4" s="82"/>
      <c r="E4" s="114"/>
    </row>
    <row r="5" spans="1:7" x14ac:dyDescent="0.3">
      <c r="A5" s="571" t="s">
        <v>3441</v>
      </c>
      <c r="B5" s="571"/>
      <c r="C5" s="571"/>
      <c r="D5" s="571"/>
      <c r="E5" s="571"/>
    </row>
    <row r="6" spans="1:7" x14ac:dyDescent="0.3">
      <c r="A6" s="110"/>
      <c r="B6" s="110"/>
      <c r="C6" s="110"/>
      <c r="D6" s="111"/>
      <c r="E6" s="114"/>
    </row>
    <row r="7" spans="1:7" x14ac:dyDescent="0.3">
      <c r="A7" s="82"/>
      <c r="B7" s="82"/>
      <c r="C7" s="82"/>
      <c r="D7" s="82"/>
      <c r="E7" s="114"/>
    </row>
    <row r="8" spans="1:7" s="6" customFormat="1" ht="39" customHeight="1" x14ac:dyDescent="0.3">
      <c r="A8" s="112" t="s">
        <v>64</v>
      </c>
      <c r="B8" s="85" t="s">
        <v>252</v>
      </c>
      <c r="C8" s="85" t="s">
        <v>66</v>
      </c>
      <c r="D8" s="85" t="s">
        <v>67</v>
      </c>
      <c r="E8" s="114"/>
    </row>
    <row r="9" spans="1:7" s="7" customFormat="1" ht="16.5" customHeight="1" x14ac:dyDescent="0.3">
      <c r="A9" s="241">
        <v>1</v>
      </c>
      <c r="B9" s="241" t="s">
        <v>65</v>
      </c>
      <c r="C9" s="91">
        <f>SUM(C10,C25)</f>
        <v>1906073.14</v>
      </c>
      <c r="D9" s="91">
        <f>SUM(D10,D25)</f>
        <v>1868508.4</v>
      </c>
      <c r="E9" s="114"/>
    </row>
    <row r="10" spans="1:7" s="7" customFormat="1" ht="16.5" customHeight="1" x14ac:dyDescent="0.3">
      <c r="A10" s="93">
        <v>1.1000000000000001</v>
      </c>
      <c r="B10" s="93" t="s">
        <v>80</v>
      </c>
      <c r="C10" s="91">
        <f>SUM(C11,C12,C15,C18,C24)</f>
        <v>1868508.4</v>
      </c>
      <c r="D10" s="91">
        <f>SUM(D11,D12,D15,D18,D23,D24)</f>
        <v>1868508.4</v>
      </c>
      <c r="E10" s="114"/>
    </row>
    <row r="11" spans="1:7" s="9" customFormat="1" ht="16.5" customHeight="1" x14ac:dyDescent="0.3">
      <c r="A11" s="94" t="s">
        <v>30</v>
      </c>
      <c r="B11" s="94" t="s">
        <v>79</v>
      </c>
      <c r="C11" s="8"/>
      <c r="D11" s="8"/>
      <c r="E11" s="114"/>
    </row>
    <row r="12" spans="1:7" s="10" customFormat="1" ht="16.5" customHeight="1" x14ac:dyDescent="0.3">
      <c r="A12" s="94" t="s">
        <v>31</v>
      </c>
      <c r="B12" s="94" t="s">
        <v>313</v>
      </c>
      <c r="C12" s="113">
        <f>SUM(C13:C14)</f>
        <v>1649623.9</v>
      </c>
      <c r="D12" s="113">
        <f>SUM(D13:D14)</f>
        <v>1649623.9</v>
      </c>
      <c r="E12" s="114"/>
      <c r="G12" s="73"/>
    </row>
    <row r="13" spans="1:7" s="3" customFormat="1" ht="16.5" customHeight="1" x14ac:dyDescent="0.3">
      <c r="A13" s="103" t="s">
        <v>81</v>
      </c>
      <c r="B13" s="103" t="s">
        <v>316</v>
      </c>
      <c r="C13" s="8">
        <v>1649623.9</v>
      </c>
      <c r="D13" s="8">
        <v>1649623.9</v>
      </c>
      <c r="E13" s="114"/>
    </row>
    <row r="14" spans="1:7" s="3" customFormat="1" ht="16.5" customHeight="1" x14ac:dyDescent="0.3">
      <c r="A14" s="103" t="s">
        <v>109</v>
      </c>
      <c r="B14" s="103" t="s">
        <v>97</v>
      </c>
      <c r="C14" s="8"/>
      <c r="D14" s="8"/>
      <c r="E14" s="114"/>
    </row>
    <row r="15" spans="1:7" s="3" customFormat="1" ht="16.5" customHeight="1" x14ac:dyDescent="0.3">
      <c r="A15" s="94" t="s">
        <v>82</v>
      </c>
      <c r="B15" s="94" t="s">
        <v>83</v>
      </c>
      <c r="C15" s="113">
        <f>SUM(C16:C17)</f>
        <v>158884.5</v>
      </c>
      <c r="D15" s="113">
        <f>SUM(D16:D17)</f>
        <v>158884.5</v>
      </c>
      <c r="E15" s="114"/>
    </row>
    <row r="16" spans="1:7" s="3" customFormat="1" ht="16.5" customHeight="1" x14ac:dyDescent="0.3">
      <c r="A16" s="103" t="s">
        <v>84</v>
      </c>
      <c r="B16" s="103" t="s">
        <v>86</v>
      </c>
      <c r="C16" s="8">
        <v>122560.68</v>
      </c>
      <c r="D16" s="8">
        <v>122560.68</v>
      </c>
      <c r="E16" s="114"/>
    </row>
    <row r="17" spans="1:6" s="3" customFormat="1" ht="30" x14ac:dyDescent="0.3">
      <c r="A17" s="103" t="s">
        <v>85</v>
      </c>
      <c r="B17" s="103" t="s">
        <v>111</v>
      </c>
      <c r="C17" s="8">
        <v>36323.82</v>
      </c>
      <c r="D17" s="8">
        <v>36323.82</v>
      </c>
      <c r="E17" s="114"/>
    </row>
    <row r="18" spans="1:6" s="3" customFormat="1" ht="16.5" customHeight="1" x14ac:dyDescent="0.3">
      <c r="A18" s="94" t="s">
        <v>87</v>
      </c>
      <c r="B18" s="94" t="s">
        <v>423</v>
      </c>
      <c r="C18" s="113">
        <f>SUM(C19:C22)</f>
        <v>0</v>
      </c>
      <c r="D18" s="113">
        <f>SUM(D19:D22)</f>
        <v>0</v>
      </c>
      <c r="E18" s="114"/>
    </row>
    <row r="19" spans="1:6" s="3" customFormat="1" ht="16.5" customHeight="1" x14ac:dyDescent="0.3">
      <c r="A19" s="103" t="s">
        <v>88</v>
      </c>
      <c r="B19" s="103" t="s">
        <v>89</v>
      </c>
      <c r="C19" s="8"/>
      <c r="D19" s="8"/>
      <c r="E19" s="114"/>
    </row>
    <row r="20" spans="1:6" s="3" customFormat="1" ht="30" x14ac:dyDescent="0.3">
      <c r="A20" s="103" t="s">
        <v>92</v>
      </c>
      <c r="B20" s="103" t="s">
        <v>90</v>
      </c>
      <c r="C20" s="8"/>
      <c r="D20" s="8"/>
      <c r="E20" s="114"/>
    </row>
    <row r="21" spans="1:6" s="3" customFormat="1" ht="16.5" customHeight="1" x14ac:dyDescent="0.3">
      <c r="A21" s="103" t="s">
        <v>93</v>
      </c>
      <c r="B21" s="103" t="s">
        <v>91</v>
      </c>
      <c r="C21" s="8"/>
      <c r="D21" s="8"/>
      <c r="E21" s="114"/>
    </row>
    <row r="22" spans="1:6" s="3" customFormat="1" ht="16.5" customHeight="1" x14ac:dyDescent="0.3">
      <c r="A22" s="103" t="s">
        <v>94</v>
      </c>
      <c r="B22" s="103" t="s">
        <v>450</v>
      </c>
      <c r="C22" s="8"/>
      <c r="D22" s="8"/>
      <c r="E22" s="114"/>
    </row>
    <row r="23" spans="1:6" s="3" customFormat="1" ht="16.5" customHeight="1" x14ac:dyDescent="0.3">
      <c r="A23" s="94" t="s">
        <v>95</v>
      </c>
      <c r="B23" s="94" t="s">
        <v>451</v>
      </c>
      <c r="C23" s="279"/>
      <c r="D23" s="8"/>
      <c r="E23" s="114"/>
    </row>
    <row r="24" spans="1:6" s="3" customFormat="1" x14ac:dyDescent="0.3">
      <c r="A24" s="94" t="s">
        <v>254</v>
      </c>
      <c r="B24" s="94" t="s">
        <v>457</v>
      </c>
      <c r="C24" s="8">
        <v>60000</v>
      </c>
      <c r="D24" s="8">
        <v>60000</v>
      </c>
      <c r="E24" s="114"/>
      <c r="F24" s="3" t="s">
        <v>3442</v>
      </c>
    </row>
    <row r="25" spans="1:6" ht="16.5" customHeight="1" x14ac:dyDescent="0.3">
      <c r="A25" s="93">
        <v>1.2</v>
      </c>
      <c r="B25" s="93" t="s">
        <v>96</v>
      </c>
      <c r="C25" s="91">
        <f>SUM(C26,C30)</f>
        <v>37564.740000000005</v>
      </c>
      <c r="D25" s="91">
        <f>SUM(D26,D30)</f>
        <v>0</v>
      </c>
      <c r="E25" s="114"/>
    </row>
    <row r="26" spans="1:6" ht="16.5" customHeight="1" x14ac:dyDescent="0.3">
      <c r="A26" s="94" t="s">
        <v>32</v>
      </c>
      <c r="B26" s="94" t="s">
        <v>316</v>
      </c>
      <c r="C26" s="113">
        <f>SUM(C27:C29)</f>
        <v>37564.740000000005</v>
      </c>
      <c r="D26" s="113">
        <f>SUM(D27:D29)</f>
        <v>0</v>
      </c>
      <c r="E26" s="114"/>
    </row>
    <row r="27" spans="1:6" x14ac:dyDescent="0.3">
      <c r="A27" s="249" t="s">
        <v>98</v>
      </c>
      <c r="B27" s="249" t="s">
        <v>314</v>
      </c>
      <c r="C27" s="8">
        <v>916.58</v>
      </c>
      <c r="D27" s="8"/>
      <c r="E27" s="114"/>
    </row>
    <row r="28" spans="1:6" x14ac:dyDescent="0.3">
      <c r="A28" s="249" t="s">
        <v>99</v>
      </c>
      <c r="B28" s="249" t="s">
        <v>317</v>
      </c>
      <c r="C28" s="8">
        <v>2245</v>
      </c>
      <c r="D28" s="8"/>
      <c r="E28" s="114"/>
    </row>
    <row r="29" spans="1:6" x14ac:dyDescent="0.3">
      <c r="A29" s="249" t="s">
        <v>460</v>
      </c>
      <c r="B29" s="249" t="s">
        <v>315</v>
      </c>
      <c r="C29" s="8">
        <v>34403.160000000003</v>
      </c>
      <c r="D29" s="8"/>
      <c r="E29" s="114"/>
    </row>
    <row r="30" spans="1:6" x14ac:dyDescent="0.3">
      <c r="A30" s="94" t="s">
        <v>33</v>
      </c>
      <c r="B30" s="263" t="s">
        <v>456</v>
      </c>
      <c r="C30" s="8"/>
      <c r="D30" s="8"/>
      <c r="E30" s="114"/>
    </row>
    <row r="31" spans="1:6" x14ac:dyDescent="0.3">
      <c r="D31" s="27"/>
      <c r="E31" s="115"/>
      <c r="F31" s="27"/>
    </row>
    <row r="32" spans="1:6" x14ac:dyDescent="0.3">
      <c r="A32" s="1"/>
      <c r="D32" s="27"/>
      <c r="E32" s="115"/>
      <c r="F32" s="27"/>
    </row>
    <row r="33" spans="1:9" x14ac:dyDescent="0.3">
      <c r="D33" s="27"/>
      <c r="E33" s="115"/>
      <c r="F33" s="27"/>
    </row>
    <row r="34" spans="1:9" x14ac:dyDescent="0.3">
      <c r="D34" s="27"/>
      <c r="E34" s="115"/>
      <c r="F34" s="27"/>
    </row>
    <row r="35" spans="1:9" x14ac:dyDescent="0.3">
      <c r="A35" s="74" t="s">
        <v>107</v>
      </c>
      <c r="D35" s="27"/>
      <c r="E35" s="115"/>
      <c r="F35" s="27"/>
    </row>
    <row r="36" spans="1:9" x14ac:dyDescent="0.3">
      <c r="D36" s="27"/>
      <c r="E36" s="116"/>
      <c r="F36" s="116"/>
      <c r="G36"/>
      <c r="H36"/>
      <c r="I36"/>
    </row>
    <row r="37" spans="1:9" x14ac:dyDescent="0.3">
      <c r="D37" s="117"/>
      <c r="E37" s="116"/>
      <c r="F37" s="116"/>
      <c r="G37"/>
      <c r="H37"/>
      <c r="I37"/>
    </row>
    <row r="38" spans="1:9" x14ac:dyDescent="0.3">
      <c r="A38"/>
      <c r="B38" s="74" t="s">
        <v>274</v>
      </c>
      <c r="D38" s="117"/>
      <c r="E38" s="116"/>
      <c r="F38" s="116"/>
      <c r="G38"/>
      <c r="H38"/>
      <c r="I38"/>
    </row>
    <row r="39" spans="1:9" x14ac:dyDescent="0.3">
      <c r="A39"/>
      <c r="B39" s="2" t="s">
        <v>273</v>
      </c>
      <c r="D39" s="117"/>
      <c r="E39" s="116"/>
      <c r="F39" s="116"/>
      <c r="G39"/>
      <c r="H39"/>
      <c r="I39"/>
    </row>
    <row r="40" spans="1:9" customFormat="1" ht="12.75" x14ac:dyDescent="0.2">
      <c r="B40" s="69" t="s">
        <v>140</v>
      </c>
      <c r="D40" s="116"/>
      <c r="E40" s="116"/>
      <c r="F40" s="116"/>
    </row>
    <row r="41" spans="1:9" x14ac:dyDescent="0.3">
      <c r="D41" s="27"/>
      <c r="E41" s="115"/>
      <c r="F41" s="27"/>
    </row>
  </sheetData>
  <mergeCells count="3">
    <mergeCell ref="C2:D2"/>
    <mergeCell ref="C1:D1"/>
    <mergeCell ref="A5:E5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L96"/>
  <sheetViews>
    <sheetView view="pageBreakPreview" zoomScale="77" zoomScaleNormal="80" zoomScaleSheetLayoutView="77" workbookViewId="0">
      <selection activeCell="K3" sqref="K3"/>
    </sheetView>
  </sheetViews>
  <sheetFormatPr defaultRowHeight="12.75" x14ac:dyDescent="0.2"/>
  <cols>
    <col min="1" max="1" width="5.7109375" customWidth="1"/>
    <col min="2" max="2" width="20.7109375" customWidth="1"/>
    <col min="3" max="3" width="11.5703125" customWidth="1"/>
    <col min="4" max="4" width="11.85546875" customWidth="1"/>
    <col min="5" max="5" width="17.28515625" customWidth="1"/>
    <col min="6" max="6" width="15.85546875" customWidth="1"/>
    <col min="7" max="7" width="13.7109375" customWidth="1"/>
    <col min="8" max="8" width="9.85546875" customWidth="1"/>
    <col min="9" max="9" width="17.28515625" customWidth="1"/>
    <col min="10" max="10" width="14.85546875" customWidth="1"/>
    <col min="11" max="11" width="18.140625" customWidth="1"/>
  </cols>
  <sheetData>
    <row r="1" spans="1:12" ht="15" x14ac:dyDescent="0.2">
      <c r="A1" s="141" t="s">
        <v>469</v>
      </c>
      <c r="B1" s="142"/>
      <c r="C1" s="142"/>
      <c r="D1" s="142"/>
      <c r="E1" s="142"/>
      <c r="F1" s="142"/>
      <c r="G1" s="142"/>
      <c r="H1" s="142"/>
      <c r="I1" s="142"/>
      <c r="J1" s="570" t="s">
        <v>110</v>
      </c>
      <c r="K1" s="570"/>
    </row>
    <row r="2" spans="1:12" ht="15" x14ac:dyDescent="0.3">
      <c r="A2" s="111" t="s">
        <v>141</v>
      </c>
      <c r="B2" s="142"/>
      <c r="C2" s="142"/>
      <c r="D2" s="142"/>
      <c r="E2" s="142"/>
      <c r="F2" s="142"/>
      <c r="G2" s="142"/>
      <c r="H2" s="142"/>
      <c r="I2" s="142"/>
      <c r="J2" s="568" t="s">
        <v>5079</v>
      </c>
      <c r="K2" s="568"/>
      <c r="L2" s="557"/>
    </row>
    <row r="3" spans="1:12" ht="1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5"/>
    </row>
    <row r="4" spans="1:12" ht="15" x14ac:dyDescent="0.3">
      <c r="A4" s="120" t="s">
        <v>277</v>
      </c>
      <c r="B4" s="82"/>
      <c r="C4" s="82"/>
      <c r="D4" s="83"/>
      <c r="E4" s="151"/>
      <c r="F4" s="142"/>
      <c r="G4" s="142"/>
      <c r="H4" s="142"/>
      <c r="I4" s="142"/>
      <c r="J4" s="142"/>
      <c r="K4" s="151"/>
    </row>
    <row r="5" spans="1:12" s="187" customFormat="1" ht="15" x14ac:dyDescent="0.3">
      <c r="A5" s="386" t="s">
        <v>4909</v>
      </c>
      <c r="B5" s="86"/>
      <c r="C5" s="86"/>
      <c r="D5" s="86"/>
      <c r="E5" s="225"/>
      <c r="F5" s="226"/>
      <c r="G5" s="226"/>
      <c r="H5" s="226"/>
      <c r="I5" s="226"/>
      <c r="J5" s="226"/>
      <c r="K5" s="225"/>
    </row>
    <row r="6" spans="1:12" ht="13.5" x14ac:dyDescent="0.2">
      <c r="A6" s="146"/>
      <c r="B6" s="147"/>
      <c r="C6" s="147"/>
      <c r="D6" s="147"/>
      <c r="E6" s="142"/>
      <c r="F6" s="142"/>
      <c r="G6" s="142"/>
      <c r="H6" s="142"/>
      <c r="I6" s="142"/>
      <c r="J6" s="142"/>
      <c r="K6" s="142"/>
    </row>
    <row r="7" spans="1:12" ht="75" x14ac:dyDescent="0.2">
      <c r="A7" s="387" t="s">
        <v>64</v>
      </c>
      <c r="B7" s="388" t="s">
        <v>386</v>
      </c>
      <c r="C7" s="388" t="s">
        <v>387</v>
      </c>
      <c r="D7" s="388" t="s">
        <v>389</v>
      </c>
      <c r="E7" s="388" t="s">
        <v>388</v>
      </c>
      <c r="F7" s="388" t="s">
        <v>397</v>
      </c>
      <c r="G7" s="388" t="s">
        <v>398</v>
      </c>
      <c r="H7" s="388" t="s">
        <v>392</v>
      </c>
      <c r="I7" s="388" t="s">
        <v>393</v>
      </c>
      <c r="J7" s="388" t="s">
        <v>405</v>
      </c>
      <c r="K7" s="388" t="s">
        <v>394</v>
      </c>
    </row>
    <row r="8" spans="1:12" ht="15" x14ac:dyDescent="0.2">
      <c r="A8" s="389">
        <v>1</v>
      </c>
      <c r="B8" s="389">
        <v>2</v>
      </c>
      <c r="C8" s="388">
        <v>3</v>
      </c>
      <c r="D8" s="389">
        <v>4</v>
      </c>
      <c r="E8" s="388">
        <v>5</v>
      </c>
      <c r="F8" s="389">
        <v>6</v>
      </c>
      <c r="G8" s="388">
        <v>7</v>
      </c>
      <c r="H8" s="389">
        <v>8</v>
      </c>
      <c r="I8" s="388">
        <v>9</v>
      </c>
      <c r="J8" s="389">
        <v>10</v>
      </c>
      <c r="K8" s="388">
        <v>11</v>
      </c>
    </row>
    <row r="9" spans="1:12" ht="33.75" customHeight="1" x14ac:dyDescent="0.2">
      <c r="A9" s="466">
        <v>1</v>
      </c>
      <c r="B9" s="466" t="s">
        <v>3737</v>
      </c>
      <c r="C9" s="466" t="s">
        <v>492</v>
      </c>
      <c r="D9" s="466" t="s">
        <v>3738</v>
      </c>
      <c r="E9" s="467">
        <f>(125+342.8)/6</f>
        <v>77.966666666666669</v>
      </c>
      <c r="F9" s="467">
        <f>4765.69/6</f>
        <v>794.28166666666664</v>
      </c>
      <c r="G9" s="468"/>
      <c r="H9" s="471"/>
      <c r="I9" s="471"/>
      <c r="J9" s="472">
        <v>205177057</v>
      </c>
      <c r="K9" s="466" t="s">
        <v>3438</v>
      </c>
    </row>
    <row r="10" spans="1:12" ht="33.75" customHeight="1" x14ac:dyDescent="0.2">
      <c r="A10" s="466">
        <v>2</v>
      </c>
      <c r="B10" s="466" t="s">
        <v>3739</v>
      </c>
      <c r="C10" s="466" t="s">
        <v>492</v>
      </c>
      <c r="D10" s="466" t="s">
        <v>3738</v>
      </c>
      <c r="E10" s="467"/>
      <c r="F10" s="467">
        <f>2471.82/6</f>
        <v>411.97</v>
      </c>
      <c r="G10" s="468"/>
      <c r="H10" s="471"/>
      <c r="I10" s="471"/>
      <c r="J10" s="472">
        <v>205177057</v>
      </c>
      <c r="K10" s="466" t="s">
        <v>3438</v>
      </c>
    </row>
    <row r="11" spans="1:12" ht="33.75" customHeight="1" x14ac:dyDescent="0.2">
      <c r="A11" s="466">
        <v>3</v>
      </c>
      <c r="B11" s="466" t="s">
        <v>3740</v>
      </c>
      <c r="C11" s="466" t="s">
        <v>492</v>
      </c>
      <c r="D11" s="466" t="s">
        <v>493</v>
      </c>
      <c r="E11" s="467">
        <f>229.58/6</f>
        <v>38.263333333333335</v>
      </c>
      <c r="F11" s="467">
        <f>1978.52/6</f>
        <v>329.75333333333333</v>
      </c>
      <c r="G11" s="468"/>
      <c r="H11" s="471"/>
      <c r="I11" s="471"/>
      <c r="J11" s="472">
        <v>205177057</v>
      </c>
      <c r="K11" s="466" t="s">
        <v>3438</v>
      </c>
    </row>
    <row r="12" spans="1:12" ht="33.75" customHeight="1" x14ac:dyDescent="0.2">
      <c r="A12" s="466">
        <v>4</v>
      </c>
      <c r="B12" s="466" t="s">
        <v>3741</v>
      </c>
      <c r="C12" s="466" t="s">
        <v>492</v>
      </c>
      <c r="D12" s="466" t="s">
        <v>3738</v>
      </c>
      <c r="E12" s="467">
        <f>200/6</f>
        <v>33.333333333333336</v>
      </c>
      <c r="F12" s="467">
        <f>4089.98/6</f>
        <v>681.6633333333333</v>
      </c>
      <c r="G12" s="468"/>
      <c r="H12" s="471"/>
      <c r="I12" s="471"/>
      <c r="J12" s="472">
        <v>205177057</v>
      </c>
      <c r="K12" s="466" t="s">
        <v>3438</v>
      </c>
    </row>
    <row r="13" spans="1:12" ht="33.75" customHeight="1" x14ac:dyDescent="0.2">
      <c r="A13" s="466">
        <v>5</v>
      </c>
      <c r="B13" s="466" t="s">
        <v>3742</v>
      </c>
      <c r="C13" s="466" t="s">
        <v>492</v>
      </c>
      <c r="D13" s="466" t="s">
        <v>493</v>
      </c>
      <c r="E13" s="467">
        <f>140/6</f>
        <v>23.333333333333332</v>
      </c>
      <c r="F13" s="467">
        <f>1807.58/6</f>
        <v>301.26333333333332</v>
      </c>
      <c r="G13" s="468"/>
      <c r="H13" s="471"/>
      <c r="I13" s="471"/>
      <c r="J13" s="472">
        <v>205177057</v>
      </c>
      <c r="K13" s="466" t="s">
        <v>3438</v>
      </c>
    </row>
    <row r="14" spans="1:12" ht="33.75" customHeight="1" x14ac:dyDescent="0.2">
      <c r="A14" s="466">
        <v>6</v>
      </c>
      <c r="B14" s="466" t="s">
        <v>3743</v>
      </c>
      <c r="C14" s="466" t="s">
        <v>492</v>
      </c>
      <c r="D14" s="466" t="s">
        <v>493</v>
      </c>
      <c r="E14" s="467">
        <f>177.5/6</f>
        <v>29.583333333333332</v>
      </c>
      <c r="F14" s="467">
        <f>1796.03/6</f>
        <v>299.33833333333331</v>
      </c>
      <c r="G14" s="468"/>
      <c r="H14" s="471"/>
      <c r="I14" s="471"/>
      <c r="J14" s="472">
        <v>205177057</v>
      </c>
      <c r="K14" s="466" t="s">
        <v>3438</v>
      </c>
    </row>
    <row r="15" spans="1:12" ht="33.75" customHeight="1" x14ac:dyDescent="0.2">
      <c r="A15" s="466">
        <v>7</v>
      </c>
      <c r="B15" s="466" t="s">
        <v>3744</v>
      </c>
      <c r="C15" s="466" t="s">
        <v>492</v>
      </c>
      <c r="D15" s="466" t="s">
        <v>3738</v>
      </c>
      <c r="E15" s="467">
        <f>84/6</f>
        <v>14</v>
      </c>
      <c r="F15" s="467">
        <f>5997.57/6</f>
        <v>999.59499999999991</v>
      </c>
      <c r="G15" s="468"/>
      <c r="H15" s="471"/>
      <c r="I15" s="471"/>
      <c r="J15" s="472">
        <v>205177057</v>
      </c>
      <c r="K15" s="466" t="s">
        <v>3438</v>
      </c>
    </row>
    <row r="16" spans="1:12" ht="33.75" customHeight="1" x14ac:dyDescent="0.2">
      <c r="A16" s="466">
        <v>8</v>
      </c>
      <c r="B16" s="466" t="s">
        <v>3745</v>
      </c>
      <c r="C16" s="466" t="s">
        <v>492</v>
      </c>
      <c r="D16" s="466" t="s">
        <v>3746</v>
      </c>
      <c r="E16" s="467">
        <f>1946.343/6</f>
        <v>324.39050000000003</v>
      </c>
      <c r="F16" s="467">
        <f>(38926.86*1.6625)/6</f>
        <v>10785.984125000001</v>
      </c>
      <c r="G16" s="468"/>
      <c r="H16" s="471"/>
      <c r="I16" s="471"/>
      <c r="J16" s="473">
        <v>205283637</v>
      </c>
      <c r="K16" s="466" t="s">
        <v>3747</v>
      </c>
    </row>
    <row r="17" spans="1:11" ht="33.75" customHeight="1" x14ac:dyDescent="0.2">
      <c r="A17" s="466">
        <v>9</v>
      </c>
      <c r="B17" s="466" t="s">
        <v>3748</v>
      </c>
      <c r="C17" s="466" t="s">
        <v>492</v>
      </c>
      <c r="D17" s="466" t="s">
        <v>3749</v>
      </c>
      <c r="E17" s="467">
        <f>(106.21+99.97)/6</f>
        <v>34.363333333333337</v>
      </c>
      <c r="F17" s="467">
        <f>(1875*1.6625)/6</f>
        <v>519.53125</v>
      </c>
      <c r="G17" s="468" t="s">
        <v>3233</v>
      </c>
      <c r="H17" s="471" t="s">
        <v>3550</v>
      </c>
      <c r="I17" s="471" t="s">
        <v>3750</v>
      </c>
      <c r="J17" s="473"/>
      <c r="K17" s="466"/>
    </row>
    <row r="18" spans="1:11" ht="33.75" customHeight="1" x14ac:dyDescent="0.2">
      <c r="A18" s="466">
        <v>10</v>
      </c>
      <c r="B18" s="466" t="s">
        <v>3751</v>
      </c>
      <c r="C18" s="466" t="s">
        <v>492</v>
      </c>
      <c r="D18" s="466" t="s">
        <v>3749</v>
      </c>
      <c r="E18" s="467">
        <f>260/6</f>
        <v>43.333333333333336</v>
      </c>
      <c r="F18" s="467">
        <f>(3750*1.6625)/6</f>
        <v>1039.0625</v>
      </c>
      <c r="G18" s="468" t="s">
        <v>3256</v>
      </c>
      <c r="H18" s="471" t="s">
        <v>3545</v>
      </c>
      <c r="I18" s="471" t="s">
        <v>3500</v>
      </c>
      <c r="J18" s="473"/>
      <c r="K18" s="466"/>
    </row>
    <row r="19" spans="1:11" ht="33.75" customHeight="1" x14ac:dyDescent="0.2">
      <c r="A19" s="466">
        <v>11</v>
      </c>
      <c r="B19" s="466" t="s">
        <v>3752</v>
      </c>
      <c r="C19" s="466" t="s">
        <v>492</v>
      </c>
      <c r="D19" s="466" t="s">
        <v>3753</v>
      </c>
      <c r="E19" s="467">
        <f>114.39/6</f>
        <v>19.065000000000001</v>
      </c>
      <c r="F19" s="467">
        <f>(1250*1.6625)/6</f>
        <v>346.35416666666669</v>
      </c>
      <c r="G19" s="468" t="s">
        <v>3258</v>
      </c>
      <c r="H19" s="471" t="s">
        <v>3539</v>
      </c>
      <c r="I19" s="471" t="s">
        <v>3754</v>
      </c>
      <c r="J19" s="473"/>
      <c r="K19" s="466"/>
    </row>
    <row r="20" spans="1:11" ht="33.75" customHeight="1" x14ac:dyDescent="0.2">
      <c r="A20" s="466">
        <v>12</v>
      </c>
      <c r="B20" s="466" t="s">
        <v>3755</v>
      </c>
      <c r="C20" s="466" t="s">
        <v>492</v>
      </c>
      <c r="D20" s="466" t="s">
        <v>3749</v>
      </c>
      <c r="E20" s="467">
        <f>250/6</f>
        <v>41.666666666666664</v>
      </c>
      <c r="F20" s="467">
        <f>(3000*1.6625)/6</f>
        <v>831.25</v>
      </c>
      <c r="G20" s="468"/>
      <c r="H20" s="471"/>
      <c r="I20" s="471"/>
      <c r="J20" s="473" t="s">
        <v>3756</v>
      </c>
      <c r="K20" s="466" t="s">
        <v>3757</v>
      </c>
    </row>
    <row r="21" spans="1:11" ht="33.75" customHeight="1" x14ac:dyDescent="0.2">
      <c r="A21" s="466">
        <v>13</v>
      </c>
      <c r="B21" s="466" t="s">
        <v>3758</v>
      </c>
      <c r="C21" s="466" t="s">
        <v>492</v>
      </c>
      <c r="D21" s="466" t="s">
        <v>493</v>
      </c>
      <c r="E21" s="467">
        <f>69.32/6</f>
        <v>11.553333333333333</v>
      </c>
      <c r="F21" s="467">
        <f>875/6</f>
        <v>145.83333333333334</v>
      </c>
      <c r="G21" s="468" t="s">
        <v>3759</v>
      </c>
      <c r="H21" s="471" t="s">
        <v>3543</v>
      </c>
      <c r="I21" s="471" t="s">
        <v>3760</v>
      </c>
      <c r="J21" s="473"/>
      <c r="K21" s="466"/>
    </row>
    <row r="22" spans="1:11" ht="33.75" customHeight="1" x14ac:dyDescent="0.2">
      <c r="A22" s="466">
        <v>14</v>
      </c>
      <c r="B22" s="466" t="s">
        <v>3761</v>
      </c>
      <c r="C22" s="466" t="s">
        <v>492</v>
      </c>
      <c r="D22" s="466" t="s">
        <v>493</v>
      </c>
      <c r="E22" s="467">
        <f>(67.45+84.15+74)/6</f>
        <v>37.6</v>
      </c>
      <c r="F22" s="467">
        <f>(2130*1.6625)/6</f>
        <v>590.1875</v>
      </c>
      <c r="G22" s="468" t="s">
        <v>3762</v>
      </c>
      <c r="H22" s="471" t="s">
        <v>494</v>
      </c>
      <c r="I22" s="471" t="s">
        <v>3645</v>
      </c>
      <c r="J22" s="473"/>
      <c r="K22" s="466"/>
    </row>
    <row r="23" spans="1:11" ht="33.75" customHeight="1" x14ac:dyDescent="0.2">
      <c r="A23" s="466">
        <v>15</v>
      </c>
      <c r="B23" s="466" t="s">
        <v>3763</v>
      </c>
      <c r="C23" s="466" t="s">
        <v>492</v>
      </c>
      <c r="D23" s="466" t="s">
        <v>495</v>
      </c>
      <c r="E23" s="467">
        <f>122.14/6</f>
        <v>20.356666666666666</v>
      </c>
      <c r="F23" s="467">
        <f>(2920*1.6625)/6</f>
        <v>809.08333333333337</v>
      </c>
      <c r="G23" s="468" t="s">
        <v>3764</v>
      </c>
      <c r="H23" s="471" t="s">
        <v>3555</v>
      </c>
      <c r="I23" s="471" t="s">
        <v>3765</v>
      </c>
      <c r="J23" s="473"/>
      <c r="K23" s="466"/>
    </row>
    <row r="24" spans="1:11" ht="33.75" customHeight="1" x14ac:dyDescent="0.2">
      <c r="A24" s="466">
        <v>16</v>
      </c>
      <c r="B24" s="466" t="s">
        <v>3766</v>
      </c>
      <c r="C24" s="466" t="s">
        <v>492</v>
      </c>
      <c r="D24" s="466" t="s">
        <v>493</v>
      </c>
      <c r="E24" s="467">
        <f>222/6</f>
        <v>37</v>
      </c>
      <c r="F24" s="467">
        <f>437.5/6</f>
        <v>72.916666666666671</v>
      </c>
      <c r="G24" s="468" t="s">
        <v>3248</v>
      </c>
      <c r="H24" s="471" t="s">
        <v>3767</v>
      </c>
      <c r="I24" s="471" t="s">
        <v>3768</v>
      </c>
      <c r="J24" s="473"/>
      <c r="K24" s="466"/>
    </row>
    <row r="25" spans="1:11" ht="33.75" customHeight="1" x14ac:dyDescent="0.2">
      <c r="A25" s="466">
        <v>17</v>
      </c>
      <c r="B25" s="466" t="s">
        <v>3769</v>
      </c>
      <c r="C25" s="466" t="s">
        <v>492</v>
      </c>
      <c r="D25" s="466" t="s">
        <v>3770</v>
      </c>
      <c r="E25" s="467">
        <f>175/6</f>
        <v>29.166666666666668</v>
      </c>
      <c r="F25" s="467">
        <f>1300/6</f>
        <v>216.66666666666666</v>
      </c>
      <c r="G25" s="468"/>
      <c r="H25" s="471"/>
      <c r="I25" s="471"/>
      <c r="J25" s="472" t="s">
        <v>3771</v>
      </c>
      <c r="K25" s="466" t="s">
        <v>3772</v>
      </c>
    </row>
    <row r="26" spans="1:11" ht="33.75" customHeight="1" x14ac:dyDescent="0.2">
      <c r="A26" s="466">
        <v>18</v>
      </c>
      <c r="B26" s="466" t="s">
        <v>3773</v>
      </c>
      <c r="C26" s="466" t="s">
        <v>492</v>
      </c>
      <c r="D26" s="466" t="s">
        <v>3770</v>
      </c>
      <c r="E26" s="467">
        <f>250/6</f>
        <v>41.666666666666664</v>
      </c>
      <c r="F26" s="467">
        <f>1000/6</f>
        <v>166.66666666666666</v>
      </c>
      <c r="G26" s="468" t="s">
        <v>3238</v>
      </c>
      <c r="H26" s="471" t="s">
        <v>3774</v>
      </c>
      <c r="I26" s="471" t="s">
        <v>3499</v>
      </c>
      <c r="J26" s="473"/>
      <c r="K26" s="466"/>
    </row>
    <row r="27" spans="1:11" ht="33.75" customHeight="1" x14ac:dyDescent="0.2">
      <c r="A27" s="466">
        <v>19</v>
      </c>
      <c r="B27" s="466" t="s">
        <v>3775</v>
      </c>
      <c r="C27" s="466" t="s">
        <v>492</v>
      </c>
      <c r="D27" s="466" t="s">
        <v>3770</v>
      </c>
      <c r="E27" s="467">
        <f>135/6</f>
        <v>22.5</v>
      </c>
      <c r="F27" s="467">
        <f>1250/6</f>
        <v>208.33333333333334</v>
      </c>
      <c r="G27" s="468" t="s">
        <v>3776</v>
      </c>
      <c r="H27" s="471" t="s">
        <v>3777</v>
      </c>
      <c r="I27" s="471" t="s">
        <v>3778</v>
      </c>
      <c r="J27" s="473"/>
      <c r="K27" s="466"/>
    </row>
    <row r="28" spans="1:11" ht="33.75" customHeight="1" x14ac:dyDescent="0.2">
      <c r="A28" s="466">
        <v>20</v>
      </c>
      <c r="B28" s="466" t="s">
        <v>3779</v>
      </c>
      <c r="C28" s="466" t="s">
        <v>492</v>
      </c>
      <c r="D28" s="466" t="s">
        <v>493</v>
      </c>
      <c r="E28" s="467">
        <f>195.8/6</f>
        <v>32.633333333333333</v>
      </c>
      <c r="F28" s="467">
        <f>(1000*1.6625)/6</f>
        <v>277.08333333333331</v>
      </c>
      <c r="G28" s="468" t="s">
        <v>3780</v>
      </c>
      <c r="H28" s="471" t="s">
        <v>3781</v>
      </c>
      <c r="I28" s="471" t="s">
        <v>3782</v>
      </c>
      <c r="J28" s="473"/>
      <c r="K28" s="466"/>
    </row>
    <row r="29" spans="1:11" ht="33.75" customHeight="1" x14ac:dyDescent="0.2">
      <c r="A29" s="466">
        <v>21</v>
      </c>
      <c r="B29" s="466" t="s">
        <v>3783</v>
      </c>
      <c r="C29" s="466" t="s">
        <v>492</v>
      </c>
      <c r="D29" s="466" t="s">
        <v>3770</v>
      </c>
      <c r="E29" s="467">
        <f>227.1/6</f>
        <v>37.85</v>
      </c>
      <c r="F29" s="467">
        <f>625/6</f>
        <v>104.16666666666667</v>
      </c>
      <c r="G29" s="468" t="s">
        <v>3784</v>
      </c>
      <c r="H29" s="471" t="s">
        <v>3524</v>
      </c>
      <c r="I29" s="471" t="s">
        <v>3785</v>
      </c>
      <c r="J29" s="473"/>
      <c r="K29" s="466"/>
    </row>
    <row r="30" spans="1:11" ht="33.75" customHeight="1" x14ac:dyDescent="0.2">
      <c r="A30" s="466">
        <v>22</v>
      </c>
      <c r="B30" s="466" t="s">
        <v>3788</v>
      </c>
      <c r="C30" s="466" t="s">
        <v>492</v>
      </c>
      <c r="D30" s="466" t="s">
        <v>493</v>
      </c>
      <c r="E30" s="467">
        <f>112/6</f>
        <v>18.666666666666668</v>
      </c>
      <c r="F30" s="467">
        <f>1200/6</f>
        <v>200</v>
      </c>
      <c r="G30" s="468"/>
      <c r="H30" s="471"/>
      <c r="I30" s="471"/>
      <c r="J30" s="473" t="s">
        <v>3789</v>
      </c>
      <c r="K30" s="466" t="s">
        <v>3790</v>
      </c>
    </row>
    <row r="31" spans="1:11" ht="33.75" customHeight="1" x14ac:dyDescent="0.2">
      <c r="A31" s="466">
        <v>23</v>
      </c>
      <c r="B31" s="466" t="s">
        <v>3791</v>
      </c>
      <c r="C31" s="466" t="s">
        <v>492</v>
      </c>
      <c r="D31" s="466" t="s">
        <v>493</v>
      </c>
      <c r="E31" s="467">
        <f>115/6</f>
        <v>19.166666666666668</v>
      </c>
      <c r="F31" s="467">
        <f>845/6</f>
        <v>140.83333333333334</v>
      </c>
      <c r="G31" s="468" t="s">
        <v>3792</v>
      </c>
      <c r="H31" s="471" t="s">
        <v>3793</v>
      </c>
      <c r="I31" s="471" t="s">
        <v>3794</v>
      </c>
      <c r="J31" s="473"/>
      <c r="K31" s="466"/>
    </row>
    <row r="32" spans="1:11" ht="33.75" customHeight="1" x14ac:dyDescent="0.2">
      <c r="A32" s="466">
        <v>24</v>
      </c>
      <c r="B32" s="466" t="s">
        <v>3795</v>
      </c>
      <c r="C32" s="466" t="s">
        <v>492</v>
      </c>
      <c r="D32" s="466" t="s">
        <v>3770</v>
      </c>
      <c r="E32" s="467"/>
      <c r="F32" s="467">
        <f>1250/6</f>
        <v>208.33333333333334</v>
      </c>
      <c r="G32" s="468" t="s">
        <v>3796</v>
      </c>
      <c r="H32" s="471" t="s">
        <v>3545</v>
      </c>
      <c r="I32" s="471" t="s">
        <v>3797</v>
      </c>
      <c r="J32" s="473"/>
      <c r="K32" s="466"/>
    </row>
    <row r="33" spans="1:11" ht="33.75" customHeight="1" x14ac:dyDescent="0.2">
      <c r="A33" s="466">
        <v>25</v>
      </c>
      <c r="B33" s="466" t="s">
        <v>3798</v>
      </c>
      <c r="C33" s="466" t="s">
        <v>492</v>
      </c>
      <c r="D33" s="466" t="s">
        <v>3749</v>
      </c>
      <c r="E33" s="467">
        <f>50.75/6</f>
        <v>8.4583333333333339</v>
      </c>
      <c r="F33" s="467">
        <f>(1500*1.6625)/6</f>
        <v>415.625</v>
      </c>
      <c r="G33" s="468" t="s">
        <v>3799</v>
      </c>
      <c r="H33" s="471" t="s">
        <v>3800</v>
      </c>
      <c r="I33" s="471" t="s">
        <v>3801</v>
      </c>
      <c r="J33" s="473"/>
      <c r="K33" s="466"/>
    </row>
    <row r="34" spans="1:11" ht="33.75" customHeight="1" x14ac:dyDescent="0.2">
      <c r="A34" s="466">
        <v>26</v>
      </c>
      <c r="B34" s="466" t="s">
        <v>3802</v>
      </c>
      <c r="C34" s="466" t="s">
        <v>492</v>
      </c>
      <c r="D34" s="466" t="s">
        <v>3746</v>
      </c>
      <c r="E34" s="467">
        <f>160/6</f>
        <v>26.666666666666668</v>
      </c>
      <c r="F34" s="467">
        <f>2000/6</f>
        <v>333.33333333333331</v>
      </c>
      <c r="G34" s="468"/>
      <c r="H34" s="471"/>
      <c r="I34" s="471"/>
      <c r="J34" s="473" t="s">
        <v>3803</v>
      </c>
      <c r="K34" s="466" t="s">
        <v>3804</v>
      </c>
    </row>
    <row r="35" spans="1:11" ht="33.75" customHeight="1" x14ac:dyDescent="0.2">
      <c r="A35" s="466">
        <v>27</v>
      </c>
      <c r="B35" s="466" t="s">
        <v>3805</v>
      </c>
      <c r="C35" s="466" t="s">
        <v>492</v>
      </c>
      <c r="D35" s="466" t="s">
        <v>493</v>
      </c>
      <c r="E35" s="467">
        <f>169.7/6</f>
        <v>28.283333333333331</v>
      </c>
      <c r="F35" s="467">
        <f>625/6</f>
        <v>104.16666666666667</v>
      </c>
      <c r="G35" s="468" t="s">
        <v>3806</v>
      </c>
      <c r="H35" s="471" t="s">
        <v>3553</v>
      </c>
      <c r="I35" s="471" t="s">
        <v>3807</v>
      </c>
      <c r="J35" s="473"/>
      <c r="K35" s="466"/>
    </row>
    <row r="36" spans="1:11" ht="33.75" customHeight="1" x14ac:dyDescent="0.2">
      <c r="A36" s="466">
        <v>28</v>
      </c>
      <c r="B36" s="466" t="s">
        <v>3808</v>
      </c>
      <c r="C36" s="466" t="s">
        <v>492</v>
      </c>
      <c r="D36" s="466" t="s">
        <v>3770</v>
      </c>
      <c r="E36" s="467">
        <f>200/6</f>
        <v>33.333333333333336</v>
      </c>
      <c r="F36" s="467">
        <f>625/6</f>
        <v>104.16666666666667</v>
      </c>
      <c r="G36" s="468" t="s">
        <v>3809</v>
      </c>
      <c r="H36" s="471" t="s">
        <v>3555</v>
      </c>
      <c r="I36" s="471" t="s">
        <v>3810</v>
      </c>
      <c r="J36" s="473"/>
      <c r="K36" s="466"/>
    </row>
    <row r="37" spans="1:11" ht="33.75" customHeight="1" x14ac:dyDescent="0.2">
      <c r="A37" s="466">
        <v>29</v>
      </c>
      <c r="B37" s="466" t="s">
        <v>3811</v>
      </c>
      <c r="C37" s="466" t="s">
        <v>492</v>
      </c>
      <c r="D37" s="466" t="s">
        <v>493</v>
      </c>
      <c r="E37" s="467"/>
      <c r="F37" s="467">
        <f>625/6</f>
        <v>104.16666666666667</v>
      </c>
      <c r="G37" s="468" t="s">
        <v>3812</v>
      </c>
      <c r="H37" s="471" t="s">
        <v>3781</v>
      </c>
      <c r="I37" s="471" t="s">
        <v>3813</v>
      </c>
      <c r="J37" s="473"/>
      <c r="K37" s="466"/>
    </row>
    <row r="38" spans="1:11" ht="33.75" customHeight="1" x14ac:dyDescent="0.2">
      <c r="A38" s="466">
        <v>30</v>
      </c>
      <c r="B38" s="466" t="s">
        <v>3814</v>
      </c>
      <c r="C38" s="466" t="s">
        <v>492</v>
      </c>
      <c r="D38" s="466" t="s">
        <v>3770</v>
      </c>
      <c r="E38" s="467">
        <f>660/6</f>
        <v>110</v>
      </c>
      <c r="F38" s="467">
        <f>1625/6</f>
        <v>270.83333333333331</v>
      </c>
      <c r="G38" s="468" t="s">
        <v>3815</v>
      </c>
      <c r="H38" s="471" t="s">
        <v>3816</v>
      </c>
      <c r="I38" s="471" t="s">
        <v>3817</v>
      </c>
      <c r="J38" s="473"/>
      <c r="K38" s="466"/>
    </row>
    <row r="39" spans="1:11" ht="33.75" customHeight="1" x14ac:dyDescent="0.2">
      <c r="A39" s="466">
        <v>31</v>
      </c>
      <c r="B39" s="466" t="s">
        <v>3818</v>
      </c>
      <c r="C39" s="466" t="s">
        <v>492</v>
      </c>
      <c r="D39" s="466" t="s">
        <v>3770</v>
      </c>
      <c r="E39" s="467">
        <f>211/6</f>
        <v>35.166666666666664</v>
      </c>
      <c r="F39" s="467">
        <f>(1000*1.6625)/6</f>
        <v>277.08333333333331</v>
      </c>
      <c r="G39" s="468" t="s">
        <v>3252</v>
      </c>
      <c r="H39" s="471" t="s">
        <v>3819</v>
      </c>
      <c r="I39" s="471" t="s">
        <v>3820</v>
      </c>
      <c r="J39" s="473"/>
      <c r="K39" s="466"/>
    </row>
    <row r="40" spans="1:11" ht="33.75" customHeight="1" x14ac:dyDescent="0.2">
      <c r="A40" s="466">
        <v>32</v>
      </c>
      <c r="B40" s="466" t="s">
        <v>3821</v>
      </c>
      <c r="C40" s="466" t="s">
        <v>492</v>
      </c>
      <c r="D40" s="466" t="s">
        <v>493</v>
      </c>
      <c r="E40" s="467">
        <f>90/6</f>
        <v>15</v>
      </c>
      <c r="F40" s="467">
        <f>800/6</f>
        <v>133.33333333333334</v>
      </c>
      <c r="G40" s="468" t="s">
        <v>3822</v>
      </c>
      <c r="H40" s="471" t="s">
        <v>3823</v>
      </c>
      <c r="I40" s="471" t="s">
        <v>3824</v>
      </c>
      <c r="J40" s="473"/>
      <c r="K40" s="466"/>
    </row>
    <row r="41" spans="1:11" s="391" customFormat="1" ht="33.75" customHeight="1" x14ac:dyDescent="0.2">
      <c r="A41" s="466">
        <v>33</v>
      </c>
      <c r="B41" s="466" t="s">
        <v>3825</v>
      </c>
      <c r="C41" s="466" t="s">
        <v>492</v>
      </c>
      <c r="D41" s="466" t="s">
        <v>3770</v>
      </c>
      <c r="E41" s="467">
        <f>81.95/6</f>
        <v>13.658333333333333</v>
      </c>
      <c r="F41" s="467">
        <f>750/6</f>
        <v>125</v>
      </c>
      <c r="G41" s="468" t="s">
        <v>3826</v>
      </c>
      <c r="H41" s="471" t="s">
        <v>3527</v>
      </c>
      <c r="I41" s="471" t="s">
        <v>3827</v>
      </c>
      <c r="J41" s="473"/>
      <c r="K41" s="466"/>
    </row>
    <row r="42" spans="1:11" ht="33.75" customHeight="1" x14ac:dyDescent="0.2">
      <c r="A42" s="466">
        <v>34</v>
      </c>
      <c r="B42" s="466" t="s">
        <v>3828</v>
      </c>
      <c r="C42" s="466" t="s">
        <v>492</v>
      </c>
      <c r="D42" s="466" t="s">
        <v>493</v>
      </c>
      <c r="E42" s="467">
        <f>196/6</f>
        <v>32.666666666666664</v>
      </c>
      <c r="F42" s="467">
        <f>1200/6</f>
        <v>200</v>
      </c>
      <c r="G42" s="468"/>
      <c r="H42" s="471"/>
      <c r="I42" s="471"/>
      <c r="J42" s="473" t="s">
        <v>3829</v>
      </c>
      <c r="K42" s="466" t="s">
        <v>3830</v>
      </c>
    </row>
    <row r="43" spans="1:11" ht="33.75" customHeight="1" x14ac:dyDescent="0.2">
      <c r="A43" s="466">
        <v>35</v>
      </c>
      <c r="B43" s="466" t="s">
        <v>3831</v>
      </c>
      <c r="C43" s="466" t="s">
        <v>492</v>
      </c>
      <c r="D43" s="466" t="s">
        <v>3770</v>
      </c>
      <c r="E43" s="467">
        <f>143/6</f>
        <v>23.833333333333332</v>
      </c>
      <c r="F43" s="467">
        <f>(752*1.6625)/6</f>
        <v>208.36666666666667</v>
      </c>
      <c r="G43" s="468" t="s">
        <v>3832</v>
      </c>
      <c r="H43" s="471" t="s">
        <v>3539</v>
      </c>
      <c r="I43" s="471" t="s">
        <v>3833</v>
      </c>
      <c r="J43" s="473"/>
      <c r="K43" s="466"/>
    </row>
    <row r="44" spans="1:11" ht="33.75" customHeight="1" x14ac:dyDescent="0.2">
      <c r="A44" s="466">
        <v>36</v>
      </c>
      <c r="B44" s="466" t="s">
        <v>3834</v>
      </c>
      <c r="C44" s="466" t="s">
        <v>492</v>
      </c>
      <c r="D44" s="466" t="s">
        <v>3770</v>
      </c>
      <c r="E44" s="467">
        <f>223/6</f>
        <v>37.166666666666664</v>
      </c>
      <c r="F44" s="467">
        <f>(1500*1.6625)/6</f>
        <v>415.625</v>
      </c>
      <c r="G44" s="468"/>
      <c r="H44" s="471"/>
      <c r="I44" s="471"/>
      <c r="J44" s="473" t="s">
        <v>3835</v>
      </c>
      <c r="K44" s="466" t="s">
        <v>3836</v>
      </c>
    </row>
    <row r="45" spans="1:11" ht="33.75" customHeight="1" x14ac:dyDescent="0.2">
      <c r="A45" s="466">
        <v>37</v>
      </c>
      <c r="B45" s="466" t="s">
        <v>3837</v>
      </c>
      <c r="C45" s="466" t="s">
        <v>492</v>
      </c>
      <c r="D45" s="466" t="s">
        <v>3838</v>
      </c>
      <c r="E45" s="467">
        <f>90/6</f>
        <v>15</v>
      </c>
      <c r="F45" s="467">
        <f>750/6</f>
        <v>125</v>
      </c>
      <c r="G45" s="468" t="s">
        <v>3839</v>
      </c>
      <c r="H45" s="471" t="s">
        <v>3840</v>
      </c>
      <c r="I45" s="471" t="s">
        <v>3841</v>
      </c>
      <c r="J45" s="473"/>
      <c r="K45" s="466"/>
    </row>
    <row r="46" spans="1:11" ht="33.75" customHeight="1" x14ac:dyDescent="0.2">
      <c r="A46" s="466">
        <v>38</v>
      </c>
      <c r="B46" s="466" t="s">
        <v>3842</v>
      </c>
      <c r="C46" s="466" t="s">
        <v>492</v>
      </c>
      <c r="D46" s="466" t="s">
        <v>3838</v>
      </c>
      <c r="E46" s="467"/>
      <c r="F46" s="467">
        <f>300/6</f>
        <v>50</v>
      </c>
      <c r="G46" s="468" t="s">
        <v>3843</v>
      </c>
      <c r="H46" s="471" t="s">
        <v>3844</v>
      </c>
      <c r="I46" s="471" t="s">
        <v>3845</v>
      </c>
      <c r="J46" s="473"/>
      <c r="K46" s="466"/>
    </row>
    <row r="47" spans="1:11" ht="33.75" customHeight="1" x14ac:dyDescent="0.2">
      <c r="A47" s="466">
        <v>39</v>
      </c>
      <c r="B47" s="466" t="s">
        <v>3846</v>
      </c>
      <c r="C47" s="466" t="s">
        <v>492</v>
      </c>
      <c r="D47" s="466" t="s">
        <v>493</v>
      </c>
      <c r="E47" s="467"/>
      <c r="F47" s="467">
        <f>400/6</f>
        <v>66.666666666666671</v>
      </c>
      <c r="G47" s="468" t="s">
        <v>3847</v>
      </c>
      <c r="H47" s="471" t="s">
        <v>3656</v>
      </c>
      <c r="I47" s="471" t="s">
        <v>3848</v>
      </c>
      <c r="J47" s="473"/>
      <c r="K47" s="466"/>
    </row>
    <row r="48" spans="1:11" ht="33.75" customHeight="1" x14ac:dyDescent="0.2">
      <c r="A48" s="466">
        <v>40</v>
      </c>
      <c r="B48" s="466" t="s">
        <v>3849</v>
      </c>
      <c r="C48" s="466" t="s">
        <v>492</v>
      </c>
      <c r="D48" s="466" t="s">
        <v>3746</v>
      </c>
      <c r="E48" s="467">
        <f>150/6</f>
        <v>25</v>
      </c>
      <c r="F48" s="467">
        <f>2450/6</f>
        <v>408.33333333333331</v>
      </c>
      <c r="G48" s="468"/>
      <c r="H48" s="471"/>
      <c r="I48" s="471"/>
      <c r="J48" s="473" t="s">
        <v>3850</v>
      </c>
      <c r="K48" s="466" t="s">
        <v>3851</v>
      </c>
    </row>
    <row r="49" spans="1:11" ht="33.75" customHeight="1" x14ac:dyDescent="0.2">
      <c r="A49" s="466">
        <v>41</v>
      </c>
      <c r="B49" s="466" t="s">
        <v>3852</v>
      </c>
      <c r="C49" s="466" t="s">
        <v>492</v>
      </c>
      <c r="D49" s="466" t="s">
        <v>493</v>
      </c>
      <c r="E49" s="467">
        <f>137/6</f>
        <v>22.833333333333332</v>
      </c>
      <c r="F49" s="467">
        <f>500/6</f>
        <v>83.333333333333329</v>
      </c>
      <c r="G49" s="468" t="s">
        <v>3266</v>
      </c>
      <c r="H49" s="471" t="s">
        <v>3853</v>
      </c>
      <c r="I49" s="471" t="s">
        <v>3854</v>
      </c>
      <c r="J49" s="473"/>
      <c r="K49" s="466"/>
    </row>
    <row r="50" spans="1:11" ht="33.75" customHeight="1" x14ac:dyDescent="0.2">
      <c r="A50" s="466">
        <v>42</v>
      </c>
      <c r="B50" s="466" t="s">
        <v>3855</v>
      </c>
      <c r="C50" s="466" t="s">
        <v>492</v>
      </c>
      <c r="D50" s="466" t="s">
        <v>3749</v>
      </c>
      <c r="E50" s="467">
        <f>75.48/6</f>
        <v>12.58</v>
      </c>
      <c r="F50" s="467">
        <f>625/6</f>
        <v>104.16666666666667</v>
      </c>
      <c r="G50" s="468" t="s">
        <v>3856</v>
      </c>
      <c r="H50" s="471" t="s">
        <v>3558</v>
      </c>
      <c r="I50" s="471" t="s">
        <v>3498</v>
      </c>
      <c r="J50" s="473"/>
      <c r="K50" s="466"/>
    </row>
    <row r="51" spans="1:11" ht="33.75" customHeight="1" x14ac:dyDescent="0.2">
      <c r="A51" s="466">
        <v>43</v>
      </c>
      <c r="B51" s="466" t="s">
        <v>3857</v>
      </c>
      <c r="C51" s="466" t="s">
        <v>492</v>
      </c>
      <c r="D51" s="466" t="s">
        <v>493</v>
      </c>
      <c r="E51" s="467">
        <f>162/6</f>
        <v>27</v>
      </c>
      <c r="F51" s="467">
        <f>625/6</f>
        <v>104.16666666666667</v>
      </c>
      <c r="G51" s="468" t="s">
        <v>3858</v>
      </c>
      <c r="H51" s="471" t="s">
        <v>3859</v>
      </c>
      <c r="I51" s="471" t="s">
        <v>3860</v>
      </c>
      <c r="J51" s="473"/>
      <c r="K51" s="466"/>
    </row>
    <row r="52" spans="1:11" ht="33.75" customHeight="1" x14ac:dyDescent="0.2">
      <c r="A52" s="466">
        <v>44</v>
      </c>
      <c r="B52" s="466" t="s">
        <v>3861</v>
      </c>
      <c r="C52" s="466" t="s">
        <v>492</v>
      </c>
      <c r="D52" s="466" t="s">
        <v>3770</v>
      </c>
      <c r="E52" s="467">
        <f>(64.28+28.57)/6</f>
        <v>15.475</v>
      </c>
      <c r="F52" s="467">
        <f>1000/6</f>
        <v>166.66666666666666</v>
      </c>
      <c r="G52" s="468" t="s">
        <v>3862</v>
      </c>
      <c r="H52" s="471" t="s">
        <v>3548</v>
      </c>
      <c r="I52" s="471" t="s">
        <v>3863</v>
      </c>
      <c r="J52" s="473"/>
      <c r="K52" s="466"/>
    </row>
    <row r="53" spans="1:11" ht="33.75" customHeight="1" x14ac:dyDescent="0.2">
      <c r="A53" s="466">
        <v>45</v>
      </c>
      <c r="B53" s="466" t="s">
        <v>3864</v>
      </c>
      <c r="C53" s="466" t="s">
        <v>492</v>
      </c>
      <c r="D53" s="466" t="s">
        <v>493</v>
      </c>
      <c r="E53" s="467">
        <f>(54+55)/6</f>
        <v>18.166666666666668</v>
      </c>
      <c r="F53" s="467">
        <f>2500/6</f>
        <v>416.66666666666669</v>
      </c>
      <c r="G53" s="468" t="s">
        <v>3865</v>
      </c>
      <c r="H53" s="471" t="s">
        <v>3866</v>
      </c>
      <c r="I53" s="471" t="s">
        <v>3867</v>
      </c>
      <c r="J53" s="473"/>
      <c r="K53" s="466"/>
    </row>
    <row r="54" spans="1:11" ht="33.75" customHeight="1" x14ac:dyDescent="0.2">
      <c r="A54" s="466">
        <v>46</v>
      </c>
      <c r="B54" s="466" t="s">
        <v>3868</v>
      </c>
      <c r="C54" s="466" t="s">
        <v>492</v>
      </c>
      <c r="D54" s="466" t="s">
        <v>3770</v>
      </c>
      <c r="E54" s="467">
        <f>60.8/6</f>
        <v>10.133333333333333</v>
      </c>
      <c r="F54" s="467">
        <f>500/6</f>
        <v>83.333333333333329</v>
      </c>
      <c r="G54" s="468" t="s">
        <v>3231</v>
      </c>
      <c r="H54" s="471" t="s">
        <v>3553</v>
      </c>
      <c r="I54" s="471" t="s">
        <v>3869</v>
      </c>
      <c r="J54" s="473"/>
      <c r="K54" s="466"/>
    </row>
    <row r="55" spans="1:11" ht="33.75" customHeight="1" x14ac:dyDescent="0.2">
      <c r="A55" s="466">
        <v>47</v>
      </c>
      <c r="B55" s="466" t="s">
        <v>3870</v>
      </c>
      <c r="C55" s="466" t="s">
        <v>492</v>
      </c>
      <c r="D55" s="466" t="s">
        <v>493</v>
      </c>
      <c r="E55" s="467">
        <f>80/6</f>
        <v>13.333333333333334</v>
      </c>
      <c r="F55" s="467">
        <f>1250/6</f>
        <v>208.33333333333334</v>
      </c>
      <c r="G55" s="468" t="s">
        <v>3871</v>
      </c>
      <c r="H55" s="471" t="s">
        <v>3872</v>
      </c>
      <c r="I55" s="471" t="s">
        <v>3873</v>
      </c>
      <c r="J55" s="473"/>
      <c r="K55" s="466"/>
    </row>
    <row r="56" spans="1:11" ht="33.75" customHeight="1" x14ac:dyDescent="0.2">
      <c r="A56" s="466">
        <v>48</v>
      </c>
      <c r="B56" s="466" t="s">
        <v>3874</v>
      </c>
      <c r="C56" s="466" t="s">
        <v>492</v>
      </c>
      <c r="D56" s="466" t="s">
        <v>493</v>
      </c>
      <c r="E56" s="467">
        <f>106.2/6</f>
        <v>17.7</v>
      </c>
      <c r="F56" s="467">
        <f>1250/6</f>
        <v>208.33333333333334</v>
      </c>
      <c r="G56" s="468" t="s">
        <v>3875</v>
      </c>
      <c r="H56" s="471" t="s">
        <v>3556</v>
      </c>
      <c r="I56" s="471" t="s">
        <v>3876</v>
      </c>
      <c r="J56" s="473"/>
      <c r="K56" s="466"/>
    </row>
    <row r="57" spans="1:11" ht="33.75" customHeight="1" x14ac:dyDescent="0.2">
      <c r="A57" s="466">
        <v>49</v>
      </c>
      <c r="B57" s="466" t="s">
        <v>3877</v>
      </c>
      <c r="C57" s="466" t="s">
        <v>492</v>
      </c>
      <c r="D57" s="466" t="s">
        <v>493</v>
      </c>
      <c r="E57" s="467">
        <f>280/6</f>
        <v>46.666666666666664</v>
      </c>
      <c r="F57" s="467">
        <f>2250/6</f>
        <v>375</v>
      </c>
      <c r="G57" s="468" t="s">
        <v>3260</v>
      </c>
      <c r="H57" s="471" t="s">
        <v>3549</v>
      </c>
      <c r="I57" s="471" t="s">
        <v>3878</v>
      </c>
      <c r="J57" s="473"/>
      <c r="K57" s="466"/>
    </row>
    <row r="58" spans="1:11" ht="33.75" customHeight="1" x14ac:dyDescent="0.2">
      <c r="A58" s="466">
        <v>50</v>
      </c>
      <c r="B58" s="466" t="s">
        <v>3879</v>
      </c>
      <c r="C58" s="466" t="s">
        <v>492</v>
      </c>
      <c r="D58" s="466" t="s">
        <v>493</v>
      </c>
      <c r="E58" s="467">
        <f>112/6</f>
        <v>18.666666666666668</v>
      </c>
      <c r="F58" s="467">
        <f>800/6</f>
        <v>133.33333333333334</v>
      </c>
      <c r="G58" s="468"/>
      <c r="H58" s="471"/>
      <c r="I58" s="471"/>
      <c r="J58" s="473" t="s">
        <v>3880</v>
      </c>
      <c r="K58" s="466" t="s">
        <v>3881</v>
      </c>
    </row>
    <row r="59" spans="1:11" ht="33.75" customHeight="1" x14ac:dyDescent="0.2">
      <c r="A59" s="466">
        <v>51</v>
      </c>
      <c r="B59" s="466" t="s">
        <v>3882</v>
      </c>
      <c r="C59" s="466" t="s">
        <v>492</v>
      </c>
      <c r="D59" s="466" t="s">
        <v>493</v>
      </c>
      <c r="E59" s="467">
        <f>90/6</f>
        <v>15</v>
      </c>
      <c r="F59" s="467">
        <f>875/6</f>
        <v>145.83333333333334</v>
      </c>
      <c r="G59" s="469" t="s">
        <v>3267</v>
      </c>
      <c r="H59" s="471" t="s">
        <v>3883</v>
      </c>
      <c r="I59" s="471" t="s">
        <v>3884</v>
      </c>
      <c r="J59" s="473"/>
      <c r="K59" s="466"/>
    </row>
    <row r="60" spans="1:11" ht="33.75" customHeight="1" x14ac:dyDescent="0.2">
      <c r="A60" s="466">
        <v>52</v>
      </c>
      <c r="B60" s="466" t="s">
        <v>3885</v>
      </c>
      <c r="C60" s="466" t="s">
        <v>492</v>
      </c>
      <c r="D60" s="466" t="s">
        <v>3770</v>
      </c>
      <c r="E60" s="467">
        <f>214/6</f>
        <v>35.666666666666664</v>
      </c>
      <c r="F60" s="467">
        <f>(1500*1.6625)/6</f>
        <v>415.625</v>
      </c>
      <c r="G60" s="468" t="s">
        <v>3264</v>
      </c>
      <c r="H60" s="471" t="s">
        <v>3886</v>
      </c>
      <c r="I60" s="471" t="s">
        <v>3887</v>
      </c>
      <c r="J60" s="473"/>
      <c r="K60" s="466"/>
    </row>
    <row r="61" spans="1:11" ht="33.75" customHeight="1" x14ac:dyDescent="0.2">
      <c r="A61" s="466">
        <v>53</v>
      </c>
      <c r="B61" s="466" t="s">
        <v>3888</v>
      </c>
      <c r="C61" s="466" t="s">
        <v>492</v>
      </c>
      <c r="D61" s="466" t="s">
        <v>3770</v>
      </c>
      <c r="E61" s="467">
        <f>99/6</f>
        <v>16.5</v>
      </c>
      <c r="F61" s="467">
        <f>(800*1.6625)/6</f>
        <v>221.66666666666666</v>
      </c>
      <c r="G61" s="468" t="s">
        <v>3889</v>
      </c>
      <c r="H61" s="471" t="s">
        <v>3658</v>
      </c>
      <c r="I61" s="471" t="s">
        <v>3890</v>
      </c>
      <c r="J61" s="473"/>
      <c r="K61" s="466"/>
    </row>
    <row r="62" spans="1:11" ht="33.75" customHeight="1" x14ac:dyDescent="0.2">
      <c r="A62" s="466">
        <v>54</v>
      </c>
      <c r="B62" s="466" t="s">
        <v>3891</v>
      </c>
      <c r="C62" s="466" t="s">
        <v>492</v>
      </c>
      <c r="D62" s="466" t="s">
        <v>3770</v>
      </c>
      <c r="E62" s="467">
        <f>94.1/6</f>
        <v>15.683333333333332</v>
      </c>
      <c r="F62" s="467">
        <f>940/6</f>
        <v>156.66666666666666</v>
      </c>
      <c r="G62" s="468" t="s">
        <v>3892</v>
      </c>
      <c r="H62" s="471" t="s">
        <v>3893</v>
      </c>
      <c r="I62" s="471" t="s">
        <v>3894</v>
      </c>
      <c r="J62" s="473"/>
      <c r="K62" s="466"/>
    </row>
    <row r="63" spans="1:11" ht="33.75" customHeight="1" x14ac:dyDescent="0.2">
      <c r="A63" s="466">
        <v>55</v>
      </c>
      <c r="B63" s="466" t="s">
        <v>3895</v>
      </c>
      <c r="C63" s="466" t="s">
        <v>492</v>
      </c>
      <c r="D63" s="466" t="s">
        <v>3749</v>
      </c>
      <c r="E63" s="467">
        <f>82.9/6</f>
        <v>13.816666666666668</v>
      </c>
      <c r="F63" s="467">
        <f>375/6</f>
        <v>62.5</v>
      </c>
      <c r="G63" s="468" t="s">
        <v>3896</v>
      </c>
      <c r="H63" s="471" t="s">
        <v>3897</v>
      </c>
      <c r="I63" s="471" t="s">
        <v>3898</v>
      </c>
      <c r="J63" s="473"/>
      <c r="K63" s="466"/>
    </row>
    <row r="64" spans="1:11" ht="33.75" customHeight="1" x14ac:dyDescent="0.2">
      <c r="A64" s="466">
        <v>56</v>
      </c>
      <c r="B64" s="466" t="s">
        <v>3899</v>
      </c>
      <c r="C64" s="466" t="s">
        <v>492</v>
      </c>
      <c r="D64" s="466" t="s">
        <v>3770</v>
      </c>
      <c r="E64" s="467">
        <f>82/6</f>
        <v>13.666666666666666</v>
      </c>
      <c r="F64" s="467">
        <f>375/6</f>
        <v>62.5</v>
      </c>
      <c r="G64" s="468" t="s">
        <v>3900</v>
      </c>
      <c r="H64" s="471" t="s">
        <v>3901</v>
      </c>
      <c r="I64" s="471" t="s">
        <v>3902</v>
      </c>
      <c r="J64" s="473"/>
      <c r="K64" s="466"/>
    </row>
    <row r="65" spans="1:11" ht="33.75" customHeight="1" x14ac:dyDescent="0.2">
      <c r="A65" s="466">
        <v>57</v>
      </c>
      <c r="B65" s="466" t="s">
        <v>3903</v>
      </c>
      <c r="C65" s="466" t="s">
        <v>492</v>
      </c>
      <c r="D65" s="466" t="s">
        <v>3749</v>
      </c>
      <c r="E65" s="467">
        <f>278.69/6</f>
        <v>46.448333333333331</v>
      </c>
      <c r="F65" s="467">
        <f>3468/6</f>
        <v>578</v>
      </c>
      <c r="G65" s="468" t="s">
        <v>3904</v>
      </c>
      <c r="H65" s="471" t="s">
        <v>3545</v>
      </c>
      <c r="I65" s="471" t="s">
        <v>3905</v>
      </c>
      <c r="J65" s="473"/>
      <c r="K65" s="466"/>
    </row>
    <row r="66" spans="1:11" ht="33.75" customHeight="1" x14ac:dyDescent="0.2">
      <c r="A66" s="466">
        <v>58</v>
      </c>
      <c r="B66" s="466" t="s">
        <v>3906</v>
      </c>
      <c r="C66" s="466" t="s">
        <v>492</v>
      </c>
      <c r="D66" s="466" t="s">
        <v>3753</v>
      </c>
      <c r="E66" s="467">
        <f>240/6</f>
        <v>40</v>
      </c>
      <c r="F66" s="467">
        <f>1000/6</f>
        <v>166.66666666666666</v>
      </c>
      <c r="G66" s="468" t="s">
        <v>3907</v>
      </c>
      <c r="H66" s="471" t="s">
        <v>3908</v>
      </c>
      <c r="I66" s="471" t="s">
        <v>3501</v>
      </c>
      <c r="J66" s="473"/>
      <c r="K66" s="466"/>
    </row>
    <row r="67" spans="1:11" ht="33.75" customHeight="1" x14ac:dyDescent="0.2">
      <c r="A67" s="466">
        <v>59</v>
      </c>
      <c r="B67" s="466" t="s">
        <v>3909</v>
      </c>
      <c r="C67" s="466" t="s">
        <v>492</v>
      </c>
      <c r="D67" s="466" t="s">
        <v>3770</v>
      </c>
      <c r="E67" s="467">
        <f>135.7/6</f>
        <v>22.616666666666664</v>
      </c>
      <c r="F67" s="467">
        <f>700/6</f>
        <v>116.66666666666667</v>
      </c>
      <c r="G67" s="468" t="s">
        <v>3910</v>
      </c>
      <c r="H67" s="471" t="s">
        <v>3382</v>
      </c>
      <c r="I67" s="471" t="s">
        <v>3911</v>
      </c>
      <c r="J67" s="473"/>
      <c r="K67" s="466"/>
    </row>
    <row r="68" spans="1:11" ht="33.75" customHeight="1" x14ac:dyDescent="0.2">
      <c r="A68" s="466">
        <v>60</v>
      </c>
      <c r="B68" s="466" t="s">
        <v>3912</v>
      </c>
      <c r="C68" s="466" t="s">
        <v>492</v>
      </c>
      <c r="D68" s="466" t="s">
        <v>3770</v>
      </c>
      <c r="E68" s="467">
        <f>90/6</f>
        <v>15</v>
      </c>
      <c r="F68" s="467">
        <f>315/6</f>
        <v>52.5</v>
      </c>
      <c r="G68" s="468" t="s">
        <v>3913</v>
      </c>
      <c r="H68" s="471" t="s">
        <v>3547</v>
      </c>
      <c r="I68" s="471" t="s">
        <v>3914</v>
      </c>
      <c r="J68" s="473"/>
      <c r="K68" s="466"/>
    </row>
    <row r="69" spans="1:11" ht="33.75" customHeight="1" x14ac:dyDescent="0.2">
      <c r="A69" s="466">
        <v>61</v>
      </c>
      <c r="B69" s="466" t="s">
        <v>3915</v>
      </c>
      <c r="C69" s="466" t="s">
        <v>492</v>
      </c>
      <c r="D69" s="466" t="s">
        <v>3770</v>
      </c>
      <c r="E69" s="467">
        <f>219.53/6</f>
        <v>36.588333333333331</v>
      </c>
      <c r="F69" s="467">
        <f>2250/6</f>
        <v>375</v>
      </c>
      <c r="G69" s="468" t="s">
        <v>3236</v>
      </c>
      <c r="H69" s="471" t="s">
        <v>3916</v>
      </c>
      <c r="I69" s="471" t="s">
        <v>3917</v>
      </c>
      <c r="J69" s="473"/>
      <c r="K69" s="466"/>
    </row>
    <row r="70" spans="1:11" ht="33.75" customHeight="1" x14ac:dyDescent="0.2">
      <c r="A70" s="466">
        <v>62</v>
      </c>
      <c r="B70" s="466" t="s">
        <v>3918</v>
      </c>
      <c r="C70" s="466" t="s">
        <v>492</v>
      </c>
      <c r="D70" s="466" t="s">
        <v>493</v>
      </c>
      <c r="E70" s="467">
        <f>122/6</f>
        <v>20.333333333333332</v>
      </c>
      <c r="F70" s="467">
        <f>500/6</f>
        <v>83.333333333333329</v>
      </c>
      <c r="G70" s="468" t="s">
        <v>3919</v>
      </c>
      <c r="H70" s="471" t="s">
        <v>3859</v>
      </c>
      <c r="I70" s="471" t="s">
        <v>3465</v>
      </c>
      <c r="J70" s="473"/>
      <c r="K70" s="466"/>
    </row>
    <row r="71" spans="1:11" ht="33.75" customHeight="1" x14ac:dyDescent="0.2">
      <c r="A71" s="466">
        <v>63</v>
      </c>
      <c r="B71" s="466" t="s">
        <v>3920</v>
      </c>
      <c r="C71" s="466" t="s">
        <v>492</v>
      </c>
      <c r="D71" s="466" t="s">
        <v>3770</v>
      </c>
      <c r="E71" s="467">
        <f>300/6</f>
        <v>50</v>
      </c>
      <c r="F71" s="467">
        <f>(1500*1.6625)/6</f>
        <v>415.625</v>
      </c>
      <c r="G71" s="468" t="s">
        <v>3921</v>
      </c>
      <c r="H71" s="471" t="s">
        <v>3656</v>
      </c>
      <c r="I71" s="471" t="s">
        <v>3922</v>
      </c>
      <c r="J71" s="473"/>
      <c r="K71" s="466"/>
    </row>
    <row r="72" spans="1:11" ht="33.75" customHeight="1" x14ac:dyDescent="0.2">
      <c r="A72" s="466">
        <v>64</v>
      </c>
      <c r="B72" s="466" t="s">
        <v>3923</v>
      </c>
      <c r="C72" s="466" t="s">
        <v>492</v>
      </c>
      <c r="D72" s="466" t="s">
        <v>3924</v>
      </c>
      <c r="E72" s="467">
        <f>188.8/6</f>
        <v>31.466666666666669</v>
      </c>
      <c r="F72" s="467">
        <f>4700/6</f>
        <v>783.33333333333337</v>
      </c>
      <c r="G72" s="468" t="s">
        <v>3925</v>
      </c>
      <c r="H72" s="471" t="s">
        <v>3926</v>
      </c>
      <c r="I72" s="471" t="s">
        <v>3927</v>
      </c>
      <c r="J72" s="473"/>
      <c r="K72" s="466"/>
    </row>
    <row r="73" spans="1:11" ht="33.75" customHeight="1" x14ac:dyDescent="0.2">
      <c r="A73" s="466">
        <v>65</v>
      </c>
      <c r="B73" s="466" t="s">
        <v>3928</v>
      </c>
      <c r="C73" s="466" t="s">
        <v>492</v>
      </c>
      <c r="D73" s="466" t="s">
        <v>493</v>
      </c>
      <c r="E73" s="467">
        <f>100/6</f>
        <v>16.666666666666668</v>
      </c>
      <c r="F73" s="467">
        <f>625/6</f>
        <v>104.16666666666667</v>
      </c>
      <c r="G73" s="468" t="s">
        <v>3254</v>
      </c>
      <c r="H73" s="471" t="s">
        <v>3512</v>
      </c>
      <c r="I73" s="471" t="s">
        <v>3929</v>
      </c>
      <c r="J73" s="473"/>
      <c r="K73" s="466"/>
    </row>
    <row r="74" spans="1:11" ht="33.75" customHeight="1" x14ac:dyDescent="0.2">
      <c r="A74" s="466">
        <v>66</v>
      </c>
      <c r="B74" s="466" t="s">
        <v>3930</v>
      </c>
      <c r="C74" s="466" t="s">
        <v>492</v>
      </c>
      <c r="D74" s="466" t="s">
        <v>3770</v>
      </c>
      <c r="E74" s="467">
        <f>178/6</f>
        <v>29.666666666666668</v>
      </c>
      <c r="F74" s="467">
        <f>1250/6</f>
        <v>208.33333333333334</v>
      </c>
      <c r="G74" s="468" t="s">
        <v>3242</v>
      </c>
      <c r="H74" s="471" t="s">
        <v>3549</v>
      </c>
      <c r="I74" s="471" t="s">
        <v>3491</v>
      </c>
      <c r="J74" s="473"/>
      <c r="K74" s="466"/>
    </row>
    <row r="75" spans="1:11" ht="33.75" customHeight="1" x14ac:dyDescent="0.2">
      <c r="A75" s="466">
        <v>67</v>
      </c>
      <c r="B75" s="466" t="s">
        <v>3931</v>
      </c>
      <c r="C75" s="466" t="s">
        <v>492</v>
      </c>
      <c r="D75" s="466" t="s">
        <v>493</v>
      </c>
      <c r="E75" s="467">
        <f>372/6</f>
        <v>62</v>
      </c>
      <c r="F75" s="467">
        <f>(5750*1.6625)/6</f>
        <v>1593.2291666666667</v>
      </c>
      <c r="G75" s="468" t="s">
        <v>3932</v>
      </c>
      <c r="H75" s="471" t="s">
        <v>3545</v>
      </c>
      <c r="I75" s="471" t="s">
        <v>3933</v>
      </c>
      <c r="J75" s="473"/>
      <c r="K75" s="466"/>
    </row>
    <row r="76" spans="1:11" ht="33.75" customHeight="1" x14ac:dyDescent="0.2">
      <c r="A76" s="466">
        <v>68</v>
      </c>
      <c r="B76" s="466" t="s">
        <v>3934</v>
      </c>
      <c r="C76" s="466" t="s">
        <v>492</v>
      </c>
      <c r="D76" s="466" t="s">
        <v>493</v>
      </c>
      <c r="E76" s="467">
        <f>150/6</f>
        <v>25</v>
      </c>
      <c r="F76" s="467">
        <f>625/6</f>
        <v>104.16666666666667</v>
      </c>
      <c r="G76" s="468"/>
      <c r="H76" s="471"/>
      <c r="I76" s="471"/>
      <c r="J76" s="472" t="s">
        <v>3935</v>
      </c>
      <c r="K76" s="466" t="s">
        <v>3936</v>
      </c>
    </row>
    <row r="77" spans="1:11" ht="33.75" customHeight="1" x14ac:dyDescent="0.2">
      <c r="A77" s="466">
        <v>69</v>
      </c>
      <c r="B77" s="466" t="s">
        <v>3937</v>
      </c>
      <c r="C77" s="466" t="s">
        <v>492</v>
      </c>
      <c r="D77" s="466" t="s">
        <v>3938</v>
      </c>
      <c r="E77" s="467">
        <f>192.5/6</f>
        <v>32.083333333333336</v>
      </c>
      <c r="F77" s="467">
        <f>(2000*1.6625)/6</f>
        <v>554.16666666666663</v>
      </c>
      <c r="G77" s="468" t="s">
        <v>3939</v>
      </c>
      <c r="H77" s="471" t="s">
        <v>3940</v>
      </c>
      <c r="I77" s="471" t="s">
        <v>3941</v>
      </c>
      <c r="J77" s="473"/>
      <c r="K77" s="466"/>
    </row>
    <row r="78" spans="1:11" ht="33.75" customHeight="1" x14ac:dyDescent="0.2">
      <c r="A78" s="466">
        <v>70</v>
      </c>
      <c r="B78" s="466" t="s">
        <v>3942</v>
      </c>
      <c r="C78" s="466" t="s">
        <v>492</v>
      </c>
      <c r="D78" s="466" t="s">
        <v>3770</v>
      </c>
      <c r="E78" s="467">
        <f>60.7/6</f>
        <v>10.116666666666667</v>
      </c>
      <c r="F78" s="467">
        <f>800/6</f>
        <v>133.33333333333334</v>
      </c>
      <c r="G78" s="468" t="s">
        <v>3943</v>
      </c>
      <c r="H78" s="471" t="s">
        <v>3944</v>
      </c>
      <c r="I78" s="471" t="s">
        <v>3945</v>
      </c>
      <c r="J78" s="473"/>
      <c r="K78" s="466"/>
    </row>
    <row r="79" spans="1:11" ht="33.75" customHeight="1" x14ac:dyDescent="0.2">
      <c r="A79" s="466">
        <v>71</v>
      </c>
      <c r="B79" s="466" t="s">
        <v>3946</v>
      </c>
      <c r="C79" s="466" t="s">
        <v>492</v>
      </c>
      <c r="D79" s="466" t="s">
        <v>3770</v>
      </c>
      <c r="E79" s="467">
        <f>356/6</f>
        <v>59.333333333333336</v>
      </c>
      <c r="F79" s="467">
        <f>(2500*1.6625)/6</f>
        <v>692.70833333333337</v>
      </c>
      <c r="G79" s="468" t="s">
        <v>3947</v>
      </c>
      <c r="H79" s="471" t="s">
        <v>3509</v>
      </c>
      <c r="I79" s="471" t="s">
        <v>3948</v>
      </c>
      <c r="J79" s="473"/>
      <c r="K79" s="466"/>
    </row>
    <row r="80" spans="1:11" ht="33.75" customHeight="1" x14ac:dyDescent="0.2">
      <c r="A80" s="466">
        <v>72</v>
      </c>
      <c r="B80" s="466" t="s">
        <v>3949</v>
      </c>
      <c r="C80" s="466" t="s">
        <v>492</v>
      </c>
      <c r="D80" s="466" t="s">
        <v>493</v>
      </c>
      <c r="E80" s="467">
        <f>168/6</f>
        <v>28</v>
      </c>
      <c r="F80" s="467">
        <f>800/6</f>
        <v>133.33333333333334</v>
      </c>
      <c r="G80" s="468" t="s">
        <v>3950</v>
      </c>
      <c r="H80" s="471" t="s">
        <v>3951</v>
      </c>
      <c r="I80" s="471" t="s">
        <v>3952</v>
      </c>
      <c r="J80" s="473"/>
      <c r="K80" s="466"/>
    </row>
    <row r="81" spans="1:11" ht="33.75" customHeight="1" x14ac:dyDescent="0.2">
      <c r="A81" s="466">
        <v>73</v>
      </c>
      <c r="B81" s="466" t="s">
        <v>3953</v>
      </c>
      <c r="C81" s="466" t="s">
        <v>492</v>
      </c>
      <c r="D81" s="466" t="s">
        <v>3753</v>
      </c>
      <c r="E81" s="467">
        <f>136/6</f>
        <v>22.666666666666668</v>
      </c>
      <c r="F81" s="467">
        <f>2500/6</f>
        <v>416.66666666666669</v>
      </c>
      <c r="G81" s="468" t="s">
        <v>3954</v>
      </c>
      <c r="H81" s="471" t="s">
        <v>3955</v>
      </c>
      <c r="I81" s="471" t="s">
        <v>3956</v>
      </c>
      <c r="J81" s="473"/>
      <c r="K81" s="466"/>
    </row>
    <row r="82" spans="1:11" ht="33.75" customHeight="1" x14ac:dyDescent="0.2">
      <c r="A82" s="466">
        <v>74</v>
      </c>
      <c r="B82" s="466" t="s">
        <v>3957</v>
      </c>
      <c r="C82" s="466" t="s">
        <v>492</v>
      </c>
      <c r="D82" s="466" t="s">
        <v>3958</v>
      </c>
      <c r="E82" s="467">
        <f>98.05/6</f>
        <v>16.341666666666665</v>
      </c>
      <c r="F82" s="467">
        <f>(1125*1.6625)/6</f>
        <v>311.71875</v>
      </c>
      <c r="G82" s="468" t="s">
        <v>3245</v>
      </c>
      <c r="H82" s="471" t="s">
        <v>3549</v>
      </c>
      <c r="I82" s="471" t="s">
        <v>3959</v>
      </c>
      <c r="J82" s="473"/>
      <c r="K82" s="466"/>
    </row>
    <row r="83" spans="1:11" ht="33.75" customHeight="1" x14ac:dyDescent="0.2">
      <c r="A83" s="466">
        <v>75</v>
      </c>
      <c r="B83" s="466" t="s">
        <v>496</v>
      </c>
      <c r="C83" s="466" t="s">
        <v>492</v>
      </c>
      <c r="D83" s="466" t="s">
        <v>493</v>
      </c>
      <c r="E83" s="466">
        <v>427.9</v>
      </c>
      <c r="F83" s="466">
        <v>4156.25</v>
      </c>
      <c r="G83" s="468" t="s">
        <v>497</v>
      </c>
      <c r="H83" s="471" t="s">
        <v>498</v>
      </c>
      <c r="I83" s="471" t="s">
        <v>499</v>
      </c>
      <c r="J83" s="471"/>
      <c r="K83" s="466"/>
    </row>
    <row r="84" spans="1:11" ht="33.75" customHeight="1" x14ac:dyDescent="0.2">
      <c r="A84" s="466">
        <v>76</v>
      </c>
      <c r="B84" s="309" t="s">
        <v>500</v>
      </c>
      <c r="C84" s="466" t="s">
        <v>492</v>
      </c>
      <c r="D84" s="309" t="s">
        <v>501</v>
      </c>
      <c r="E84" s="309">
        <v>25.5</v>
      </c>
      <c r="F84" s="309">
        <v>1133.55</v>
      </c>
      <c r="G84" s="470">
        <v>19001006100</v>
      </c>
      <c r="H84" s="310" t="s">
        <v>502</v>
      </c>
      <c r="I84" s="310" t="s">
        <v>503</v>
      </c>
      <c r="J84" s="310"/>
      <c r="K84" s="309"/>
    </row>
    <row r="85" spans="1:11" ht="33.75" customHeight="1" x14ac:dyDescent="0.2">
      <c r="A85" s="466">
        <v>77</v>
      </c>
      <c r="B85" s="309" t="s">
        <v>4905</v>
      </c>
      <c r="C85" s="466" t="s">
        <v>492</v>
      </c>
      <c r="D85" s="309" t="s">
        <v>4906</v>
      </c>
      <c r="E85" s="309">
        <v>80.3</v>
      </c>
      <c r="F85" s="309">
        <v>550</v>
      </c>
      <c r="G85" s="470">
        <v>33001022458</v>
      </c>
      <c r="H85" s="310" t="s">
        <v>4907</v>
      </c>
      <c r="I85" s="310" t="s">
        <v>4908</v>
      </c>
      <c r="J85" s="310"/>
      <c r="K85" s="309"/>
    </row>
    <row r="86" spans="1:11" ht="33.75" customHeight="1" x14ac:dyDescent="0.2">
      <c r="A86" s="466">
        <v>78</v>
      </c>
      <c r="B86" s="309" t="s">
        <v>3734</v>
      </c>
      <c r="C86" s="466" t="s">
        <v>492</v>
      </c>
      <c r="D86" s="309" t="s">
        <v>3735</v>
      </c>
      <c r="E86" s="309">
        <v>68.569999999999993</v>
      </c>
      <c r="F86" s="309">
        <v>1856.25</v>
      </c>
      <c r="G86" s="385">
        <v>21001001741</v>
      </c>
      <c r="H86" s="310" t="s">
        <v>3382</v>
      </c>
      <c r="I86" s="310" t="s">
        <v>3736</v>
      </c>
      <c r="J86" s="310"/>
      <c r="K86" s="309"/>
    </row>
    <row r="87" spans="1:11" ht="33.75" customHeight="1" x14ac:dyDescent="0.2">
      <c r="A87" s="466">
        <v>79</v>
      </c>
      <c r="B87" s="309" t="s">
        <v>504</v>
      </c>
      <c r="C87" s="466" t="s">
        <v>492</v>
      </c>
      <c r="D87" s="309" t="s">
        <v>495</v>
      </c>
      <c r="E87" s="309">
        <v>246.03</v>
      </c>
      <c r="F87" s="309">
        <v>2887.5</v>
      </c>
      <c r="G87" s="385">
        <v>124010085</v>
      </c>
      <c r="H87" s="310" t="s">
        <v>494</v>
      </c>
      <c r="I87" s="310" t="s">
        <v>505</v>
      </c>
      <c r="J87" s="310"/>
      <c r="K87" s="309"/>
    </row>
    <row r="88" spans="1:11" ht="15" x14ac:dyDescent="0.2">
      <c r="A88" s="390"/>
      <c r="B88" s="23"/>
      <c r="C88" s="23"/>
      <c r="D88" s="23"/>
      <c r="E88" s="23"/>
      <c r="F88" s="23"/>
      <c r="G88" s="23"/>
      <c r="H88" s="23"/>
      <c r="I88" s="23"/>
      <c r="J88" s="23"/>
      <c r="K88" s="23"/>
    </row>
    <row r="89" spans="1:11" ht="15" x14ac:dyDescent="0.2">
      <c r="A89" s="390"/>
      <c r="B89" s="23"/>
      <c r="C89" s="23"/>
      <c r="D89" s="23"/>
      <c r="E89" s="23"/>
      <c r="F89" s="23"/>
      <c r="G89" s="23"/>
      <c r="H89" s="23"/>
      <c r="I89" s="23"/>
      <c r="J89" s="23"/>
      <c r="K89" s="23"/>
    </row>
    <row r="90" spans="1:11" ht="15" x14ac:dyDescent="0.2">
      <c r="A90" s="390"/>
      <c r="B90" s="23"/>
      <c r="C90" s="23"/>
      <c r="D90" s="23"/>
      <c r="E90" s="23"/>
      <c r="F90" s="23"/>
      <c r="G90" s="23"/>
      <c r="H90" s="23"/>
      <c r="I90" s="23"/>
      <c r="J90" s="23"/>
      <c r="K90" s="23"/>
    </row>
    <row r="91" spans="1:11" ht="15" x14ac:dyDescent="0.3">
      <c r="A91" s="390"/>
      <c r="B91" s="76" t="s">
        <v>107</v>
      </c>
      <c r="C91" s="2"/>
      <c r="D91" s="2"/>
      <c r="E91" s="5"/>
      <c r="F91" s="2"/>
      <c r="G91" s="2"/>
      <c r="H91" s="2"/>
      <c r="I91" s="2"/>
      <c r="J91" s="2"/>
      <c r="K91" s="2"/>
    </row>
    <row r="92" spans="1:11" ht="15" x14ac:dyDescent="0.3">
      <c r="A92" s="390"/>
      <c r="B92" s="2"/>
      <c r="C92" s="576"/>
      <c r="D92" s="576"/>
      <c r="F92" s="75"/>
      <c r="G92" s="78"/>
    </row>
    <row r="93" spans="1:11" ht="15" x14ac:dyDescent="0.3">
      <c r="A93" s="390"/>
      <c r="B93" s="2"/>
      <c r="C93" s="74" t="s">
        <v>271</v>
      </c>
      <c r="D93" s="2"/>
      <c r="F93" s="12" t="s">
        <v>276</v>
      </c>
    </row>
    <row r="94" spans="1:11" ht="15" x14ac:dyDescent="0.3">
      <c r="A94" s="390"/>
      <c r="B94" s="2"/>
      <c r="C94" s="2"/>
      <c r="D94" s="2"/>
      <c r="F94" s="2" t="s">
        <v>272</v>
      </c>
    </row>
    <row r="95" spans="1:11" ht="15" x14ac:dyDescent="0.3">
      <c r="A95" s="577"/>
      <c r="B95" s="2"/>
      <c r="C95" s="69" t="s">
        <v>140</v>
      </c>
    </row>
    <row r="96" spans="1:11" x14ac:dyDescent="0.2">
      <c r="A96" s="577"/>
    </row>
  </sheetData>
  <autoFilter ref="A8:K87"/>
  <mergeCells count="4">
    <mergeCell ref="C92:D92"/>
    <mergeCell ref="A95:A96"/>
    <mergeCell ref="J2:K2"/>
    <mergeCell ref="J1:K1"/>
  </mergeCells>
  <pageMargins left="0.2" right="0.14000000000000001" top="0.23" bottom="0.23" header="0.15" footer="0.15"/>
  <pageSetup scale="88" orientation="landscape" r:id="rId1"/>
  <colBreaks count="1" manualBreakCount="1">
    <brk id="11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M35"/>
  <sheetViews>
    <sheetView view="pageBreakPreview" zoomScale="74" zoomScaleSheetLayoutView="74" workbookViewId="0">
      <selection activeCell="C15" sqref="C15"/>
    </sheetView>
  </sheetViews>
  <sheetFormatPr defaultRowHeight="12.75" x14ac:dyDescent="0.2"/>
  <cols>
    <col min="1" max="1" width="11.7109375" style="187" customWidth="1"/>
    <col min="2" max="2" width="17.7109375" style="187" customWidth="1"/>
    <col min="3" max="3" width="15.7109375" style="187" customWidth="1"/>
    <col min="4" max="4" width="13.140625" style="187" customWidth="1"/>
    <col min="5" max="5" width="15.140625" style="187" customWidth="1"/>
    <col min="6" max="7" width="15.7109375" style="187" customWidth="1"/>
    <col min="8" max="8" width="20" style="187" customWidth="1"/>
    <col min="9" max="9" width="12.42578125" style="187" customWidth="1"/>
    <col min="10" max="10" width="13" style="187" customWidth="1"/>
    <col min="11" max="12" width="15.7109375" style="187" customWidth="1"/>
    <col min="13" max="16384" width="9.140625" style="187"/>
  </cols>
  <sheetData>
    <row r="1" spans="1:13" customFormat="1" ht="15" x14ac:dyDescent="0.2">
      <c r="A1" s="141" t="s">
        <v>470</v>
      </c>
      <c r="B1" s="141"/>
      <c r="C1" s="142"/>
      <c r="D1" s="142"/>
      <c r="E1" s="142"/>
      <c r="F1" s="142"/>
      <c r="G1" s="142"/>
      <c r="H1" s="142"/>
      <c r="I1" s="142"/>
      <c r="J1" s="142"/>
      <c r="K1" s="148"/>
      <c r="L1" s="84" t="s">
        <v>110</v>
      </c>
    </row>
    <row r="2" spans="1:13" customFormat="1" ht="15" x14ac:dyDescent="0.3">
      <c r="A2" s="111" t="s">
        <v>141</v>
      </c>
      <c r="B2" s="111"/>
      <c r="C2" s="142"/>
      <c r="D2" s="142"/>
      <c r="E2" s="142"/>
      <c r="F2" s="142"/>
      <c r="G2" s="142"/>
      <c r="H2" s="142"/>
      <c r="I2" s="142"/>
      <c r="J2" s="142"/>
      <c r="K2" s="148"/>
      <c r="L2" s="568" t="s">
        <v>3276</v>
      </c>
      <c r="M2" s="569"/>
    </row>
    <row r="3" spans="1:13" customFormat="1" ht="1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5"/>
      <c r="L3" s="145"/>
      <c r="M3" s="187"/>
    </row>
    <row r="4" spans="1:13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83"/>
      <c r="F4" s="151"/>
      <c r="G4" s="142"/>
      <c r="H4" s="142"/>
      <c r="I4" s="142"/>
      <c r="J4" s="142"/>
      <c r="K4" s="142"/>
      <c r="L4" s="142"/>
    </row>
    <row r="5" spans="1:13" ht="15" x14ac:dyDescent="0.3">
      <c r="A5" s="571" t="s">
        <v>3441</v>
      </c>
      <c r="B5" s="571"/>
      <c r="C5" s="571"/>
      <c r="D5" s="571"/>
      <c r="E5" s="571"/>
      <c r="F5" s="225"/>
      <c r="G5" s="226"/>
      <c r="H5" s="226"/>
      <c r="I5" s="226"/>
      <c r="J5" s="226"/>
      <c r="K5" s="226"/>
      <c r="L5" s="225"/>
    </row>
    <row r="6" spans="1:13" customFormat="1" ht="13.5" x14ac:dyDescent="0.2">
      <c r="A6" s="146"/>
      <c r="B6" s="146"/>
      <c r="C6" s="147"/>
      <c r="D6" s="147"/>
      <c r="E6" s="147"/>
      <c r="F6" s="142"/>
      <c r="G6" s="142"/>
      <c r="H6" s="142"/>
      <c r="I6" s="142"/>
      <c r="J6" s="142"/>
      <c r="K6" s="142"/>
      <c r="L6" s="142"/>
    </row>
    <row r="7" spans="1:13" customFormat="1" ht="60" x14ac:dyDescent="0.2">
      <c r="A7" s="154" t="s">
        <v>64</v>
      </c>
      <c r="B7" s="138" t="s">
        <v>251</v>
      </c>
      <c r="C7" s="140" t="s">
        <v>247</v>
      </c>
      <c r="D7" s="140" t="s">
        <v>248</v>
      </c>
      <c r="E7" s="140" t="s">
        <v>359</v>
      </c>
      <c r="F7" s="140" t="s">
        <v>250</v>
      </c>
      <c r="G7" s="140" t="s">
        <v>396</v>
      </c>
      <c r="H7" s="140" t="s">
        <v>398</v>
      </c>
      <c r="I7" s="140" t="s">
        <v>392</v>
      </c>
      <c r="J7" s="140" t="s">
        <v>393</v>
      </c>
      <c r="K7" s="140" t="s">
        <v>405</v>
      </c>
      <c r="L7" s="140" t="s">
        <v>394</v>
      </c>
    </row>
    <row r="8" spans="1:13" customFormat="1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38">
        <v>8</v>
      </c>
      <c r="I8" s="138">
        <v>9</v>
      </c>
      <c r="J8" s="138">
        <v>10</v>
      </c>
      <c r="K8" s="140">
        <v>11</v>
      </c>
      <c r="L8" s="140">
        <v>12</v>
      </c>
    </row>
    <row r="9" spans="1:13" customFormat="1" ht="15" x14ac:dyDescent="0.2">
      <c r="A9" s="72">
        <v>1</v>
      </c>
      <c r="B9" s="72"/>
      <c r="C9" s="26"/>
      <c r="D9" s="26"/>
      <c r="E9" s="26"/>
      <c r="F9" s="26"/>
      <c r="G9" s="26"/>
      <c r="H9" s="26"/>
      <c r="I9" s="222"/>
      <c r="J9" s="222"/>
      <c r="K9" s="222"/>
      <c r="L9" s="26"/>
    </row>
    <row r="10" spans="1:13" customFormat="1" ht="15" x14ac:dyDescent="0.2">
      <c r="A10" s="72">
        <v>2</v>
      </c>
      <c r="B10" s="72"/>
      <c r="C10" s="26"/>
      <c r="D10" s="26"/>
      <c r="E10" s="26"/>
      <c r="F10" s="26"/>
      <c r="G10" s="26"/>
      <c r="H10" s="26"/>
      <c r="I10" s="222"/>
      <c r="J10" s="222"/>
      <c r="K10" s="222"/>
      <c r="L10" s="26"/>
    </row>
    <row r="11" spans="1:13" customFormat="1" ht="15" x14ac:dyDescent="0.2">
      <c r="A11" s="72">
        <v>3</v>
      </c>
      <c r="B11" s="72"/>
      <c r="C11" s="26"/>
      <c r="D11" s="26"/>
      <c r="E11" s="26"/>
      <c r="F11" s="26"/>
      <c r="G11" s="26"/>
      <c r="H11" s="26"/>
      <c r="I11" s="222"/>
      <c r="J11" s="222"/>
      <c r="K11" s="222"/>
      <c r="L11" s="26"/>
    </row>
    <row r="12" spans="1:13" customFormat="1" ht="15" x14ac:dyDescent="0.2">
      <c r="A12" s="72">
        <v>4</v>
      </c>
      <c r="B12" s="72"/>
      <c r="C12" s="26"/>
      <c r="D12" s="26"/>
      <c r="E12" s="26"/>
      <c r="F12" s="26"/>
      <c r="G12" s="26"/>
      <c r="H12" s="26"/>
      <c r="I12" s="222"/>
      <c r="J12" s="222"/>
      <c r="K12" s="222"/>
      <c r="L12" s="26"/>
    </row>
    <row r="13" spans="1:13" customFormat="1" ht="15" x14ac:dyDescent="0.2">
      <c r="A13" s="72">
        <v>5</v>
      </c>
      <c r="B13" s="72"/>
      <c r="C13" s="26"/>
      <c r="D13" s="26"/>
      <c r="E13" s="26"/>
      <c r="F13" s="26"/>
      <c r="G13" s="26"/>
      <c r="H13" s="26"/>
      <c r="I13" s="222"/>
      <c r="J13" s="222"/>
      <c r="K13" s="222"/>
      <c r="L13" s="26"/>
    </row>
    <row r="14" spans="1:13" customFormat="1" ht="15" x14ac:dyDescent="0.2">
      <c r="A14" s="72">
        <v>6</v>
      </c>
      <c r="B14" s="72"/>
      <c r="C14" s="26"/>
      <c r="D14" s="26"/>
      <c r="E14" s="26"/>
      <c r="F14" s="26"/>
      <c r="G14" s="26"/>
      <c r="H14" s="26"/>
      <c r="I14" s="222"/>
      <c r="J14" s="222"/>
      <c r="K14" s="222"/>
      <c r="L14" s="26"/>
    </row>
    <row r="15" spans="1:13" customFormat="1" ht="15" x14ac:dyDescent="0.2">
      <c r="A15" s="72">
        <v>7</v>
      </c>
      <c r="B15" s="72"/>
      <c r="C15" s="26"/>
      <c r="D15" s="26"/>
      <c r="E15" s="26"/>
      <c r="F15" s="26"/>
      <c r="G15" s="26"/>
      <c r="H15" s="26"/>
      <c r="I15" s="222"/>
      <c r="J15" s="222"/>
      <c r="K15" s="222"/>
      <c r="L15" s="26"/>
    </row>
    <row r="16" spans="1:13" customFormat="1" ht="15" x14ac:dyDescent="0.2">
      <c r="A16" s="72">
        <v>8</v>
      </c>
      <c r="B16" s="72"/>
      <c r="C16" s="26"/>
      <c r="D16" s="26"/>
      <c r="E16" s="26"/>
      <c r="F16" s="26"/>
      <c r="G16" s="26"/>
      <c r="H16" s="26"/>
      <c r="I16" s="222"/>
      <c r="J16" s="222"/>
      <c r="K16" s="222"/>
      <c r="L16" s="26"/>
    </row>
    <row r="17" spans="1:12" customFormat="1" ht="15" x14ac:dyDescent="0.2">
      <c r="A17" s="72">
        <v>9</v>
      </c>
      <c r="B17" s="72"/>
      <c r="C17" s="26"/>
      <c r="D17" s="26"/>
      <c r="E17" s="26"/>
      <c r="F17" s="26"/>
      <c r="G17" s="26"/>
      <c r="H17" s="26"/>
      <c r="I17" s="222"/>
      <c r="J17" s="222"/>
      <c r="K17" s="222"/>
      <c r="L17" s="26"/>
    </row>
    <row r="18" spans="1:12" customFormat="1" ht="15" x14ac:dyDescent="0.2">
      <c r="A18" s="72">
        <v>10</v>
      </c>
      <c r="B18" s="72"/>
      <c r="C18" s="26"/>
      <c r="D18" s="26"/>
      <c r="E18" s="26"/>
      <c r="F18" s="26"/>
      <c r="G18" s="26"/>
      <c r="H18" s="26"/>
      <c r="I18" s="222"/>
      <c r="J18" s="222"/>
      <c r="K18" s="222"/>
      <c r="L18" s="26"/>
    </row>
    <row r="19" spans="1:12" customFormat="1" ht="15" x14ac:dyDescent="0.2">
      <c r="A19" s="72">
        <v>11</v>
      </c>
      <c r="B19" s="72"/>
      <c r="C19" s="26"/>
      <c r="D19" s="26"/>
      <c r="E19" s="26"/>
      <c r="F19" s="26"/>
      <c r="G19" s="26"/>
      <c r="H19" s="26"/>
      <c r="I19" s="222"/>
      <c r="J19" s="222"/>
      <c r="K19" s="222"/>
      <c r="L19" s="26"/>
    </row>
    <row r="20" spans="1:12" customFormat="1" ht="15" x14ac:dyDescent="0.2">
      <c r="A20" s="72">
        <v>12</v>
      </c>
      <c r="B20" s="72"/>
      <c r="C20" s="26"/>
      <c r="D20" s="26"/>
      <c r="E20" s="26"/>
      <c r="F20" s="26"/>
      <c r="G20" s="26"/>
      <c r="H20" s="26"/>
      <c r="I20" s="222"/>
      <c r="J20" s="222"/>
      <c r="K20" s="222"/>
      <c r="L20" s="26"/>
    </row>
    <row r="21" spans="1:12" customFormat="1" ht="15" x14ac:dyDescent="0.2">
      <c r="A21" s="72">
        <v>13</v>
      </c>
      <c r="B21" s="72"/>
      <c r="C21" s="26"/>
      <c r="D21" s="26"/>
      <c r="E21" s="26"/>
      <c r="F21" s="26"/>
      <c r="G21" s="26"/>
      <c r="H21" s="26"/>
      <c r="I21" s="222"/>
      <c r="J21" s="222"/>
      <c r="K21" s="222"/>
      <c r="L21" s="26"/>
    </row>
    <row r="22" spans="1:12" customFormat="1" ht="15" x14ac:dyDescent="0.2">
      <c r="A22" s="72">
        <v>14</v>
      </c>
      <c r="B22" s="72"/>
      <c r="C22" s="26"/>
      <c r="D22" s="26"/>
      <c r="E22" s="26"/>
      <c r="F22" s="26"/>
      <c r="G22" s="26"/>
      <c r="H22" s="26"/>
      <c r="I22" s="222"/>
      <c r="J22" s="222"/>
      <c r="K22" s="222"/>
      <c r="L22" s="26"/>
    </row>
    <row r="23" spans="1:12" customFormat="1" ht="15" x14ac:dyDescent="0.2">
      <c r="A23" s="72">
        <v>15</v>
      </c>
      <c r="B23" s="72"/>
      <c r="C23" s="26"/>
      <c r="D23" s="26"/>
      <c r="E23" s="26"/>
      <c r="F23" s="26"/>
      <c r="G23" s="26"/>
      <c r="H23" s="26"/>
      <c r="I23" s="222"/>
      <c r="J23" s="222"/>
      <c r="K23" s="222"/>
      <c r="L23" s="26"/>
    </row>
    <row r="24" spans="1:12" customFormat="1" ht="15" x14ac:dyDescent="0.2">
      <c r="A24" s="72">
        <v>16</v>
      </c>
      <c r="B24" s="72"/>
      <c r="C24" s="26"/>
      <c r="D24" s="26"/>
      <c r="E24" s="26"/>
      <c r="F24" s="26"/>
      <c r="G24" s="26"/>
      <c r="H24" s="26"/>
      <c r="I24" s="222"/>
      <c r="J24" s="222"/>
      <c r="K24" s="222"/>
      <c r="L24" s="26"/>
    </row>
    <row r="25" spans="1:12" customFormat="1" ht="15" x14ac:dyDescent="0.2">
      <c r="A25" s="72">
        <v>17</v>
      </c>
      <c r="B25" s="72"/>
      <c r="C25" s="26"/>
      <c r="D25" s="26"/>
      <c r="E25" s="26"/>
      <c r="F25" s="26"/>
      <c r="G25" s="26"/>
      <c r="H25" s="26"/>
      <c r="I25" s="222"/>
      <c r="J25" s="222"/>
      <c r="K25" s="222"/>
      <c r="L25" s="26"/>
    </row>
    <row r="26" spans="1:12" customFormat="1" ht="15" x14ac:dyDescent="0.2">
      <c r="A26" s="72">
        <v>18</v>
      </c>
      <c r="B26" s="72"/>
      <c r="C26" s="26"/>
      <c r="D26" s="26"/>
      <c r="E26" s="26"/>
      <c r="F26" s="26"/>
      <c r="G26" s="26"/>
      <c r="H26" s="26"/>
      <c r="I26" s="222"/>
      <c r="J26" s="222"/>
      <c r="K26" s="222"/>
      <c r="L26" s="26"/>
    </row>
    <row r="27" spans="1:12" customFormat="1" ht="15" x14ac:dyDescent="0.2">
      <c r="A27" s="72" t="s">
        <v>283</v>
      </c>
      <c r="B27" s="72"/>
      <c r="C27" s="26"/>
      <c r="D27" s="26"/>
      <c r="E27" s="26"/>
      <c r="F27" s="26"/>
      <c r="G27" s="26"/>
      <c r="H27" s="26"/>
      <c r="I27" s="222"/>
      <c r="J27" s="222"/>
      <c r="K27" s="222"/>
      <c r="L27" s="26"/>
    </row>
    <row r="28" spans="1:12" x14ac:dyDescent="0.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 x14ac:dyDescent="0.3">
      <c r="A31" s="186"/>
      <c r="B31" s="186"/>
      <c r="C31" s="188" t="s">
        <v>107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 x14ac:dyDescent="0.3">
      <c r="A32" s="186"/>
      <c r="B32" s="186"/>
      <c r="C32" s="186"/>
      <c r="D32" s="190"/>
      <c r="E32" s="186"/>
      <c r="G32" s="190"/>
      <c r="H32" s="232"/>
    </row>
    <row r="33" spans="3:7" ht="15" x14ac:dyDescent="0.3">
      <c r="C33" s="186"/>
      <c r="D33" s="192" t="s">
        <v>271</v>
      </c>
      <c r="E33" s="186"/>
      <c r="G33" s="193" t="s">
        <v>276</v>
      </c>
    </row>
    <row r="34" spans="3:7" ht="15" x14ac:dyDescent="0.3">
      <c r="C34" s="186"/>
      <c r="D34" s="194" t="s">
        <v>140</v>
      </c>
      <c r="E34" s="186"/>
      <c r="G34" s="186" t="s">
        <v>272</v>
      </c>
    </row>
    <row r="35" spans="3:7" ht="15" x14ac:dyDescent="0.3">
      <c r="C35" s="186"/>
      <c r="D35" s="194"/>
    </row>
  </sheetData>
  <mergeCells count="2">
    <mergeCell ref="A5:E5"/>
    <mergeCell ref="L2:M2"/>
  </mergeCells>
  <pageMargins left="0.41" right="0.7" top="0.75" bottom="0.75" header="0.3" footer="0.3"/>
  <pageSetup scale="7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M51"/>
  <sheetViews>
    <sheetView view="pageBreakPreview" zoomScale="98" zoomScaleSheetLayoutView="98" workbookViewId="0">
      <selection activeCell="H7" sqref="H7"/>
    </sheetView>
  </sheetViews>
  <sheetFormatPr defaultRowHeight="12.75" x14ac:dyDescent="0.2"/>
  <cols>
    <col min="1" max="1" width="9.85546875" style="187" customWidth="1"/>
    <col min="2" max="2" width="21.5703125" style="187" customWidth="1"/>
    <col min="3" max="3" width="19.140625" style="187" customWidth="1"/>
    <col min="4" max="4" width="19.28515625" style="187" customWidth="1"/>
    <col min="5" max="5" width="13.140625" style="187" customWidth="1"/>
    <col min="6" max="7" width="12.140625" style="187" customWidth="1"/>
    <col min="8" max="8" width="18.7109375" style="187" customWidth="1"/>
    <col min="9" max="9" width="24.42578125" style="187" customWidth="1"/>
    <col min="10" max="16384" width="9.140625" style="187"/>
  </cols>
  <sheetData>
    <row r="1" spans="1:13" customFormat="1" ht="15" x14ac:dyDescent="0.2">
      <c r="A1" s="141" t="s">
        <v>471</v>
      </c>
      <c r="B1" s="142"/>
      <c r="C1" s="142"/>
      <c r="D1" s="142"/>
      <c r="E1" s="142"/>
      <c r="F1" s="142"/>
      <c r="G1" s="142"/>
      <c r="H1" s="148"/>
      <c r="I1" s="84" t="s">
        <v>110</v>
      </c>
    </row>
    <row r="2" spans="1:13" customFormat="1" ht="15" x14ac:dyDescent="0.3">
      <c r="A2" s="111" t="s">
        <v>141</v>
      </c>
      <c r="B2" s="142"/>
      <c r="C2" s="142"/>
      <c r="D2" s="142"/>
      <c r="E2" s="142"/>
      <c r="F2" s="142"/>
      <c r="G2" s="142"/>
      <c r="H2" s="148"/>
      <c r="I2" s="568" t="s">
        <v>3276</v>
      </c>
      <c r="J2" s="569"/>
    </row>
    <row r="3" spans="1:13" customFormat="1" ht="15" x14ac:dyDescent="0.2">
      <c r="A3" s="142"/>
      <c r="B3" s="142"/>
      <c r="C3" s="142"/>
      <c r="D3" s="142"/>
      <c r="E3" s="142"/>
      <c r="F3" s="142"/>
      <c r="G3" s="142"/>
      <c r="H3" s="145"/>
      <c r="I3" s="145"/>
      <c r="M3" s="187"/>
    </row>
    <row r="4" spans="1:13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142"/>
      <c r="E4" s="142"/>
      <c r="F4" s="142"/>
      <c r="G4" s="142"/>
      <c r="H4" s="142"/>
      <c r="I4" s="151"/>
    </row>
    <row r="5" spans="1:13" ht="15" x14ac:dyDescent="0.3">
      <c r="A5" s="571" t="s">
        <v>3441</v>
      </c>
      <c r="B5" s="571"/>
      <c r="C5" s="571"/>
      <c r="D5" s="571"/>
      <c r="E5" s="571"/>
      <c r="F5" s="226"/>
      <c r="G5" s="226"/>
      <c r="H5" s="226"/>
      <c r="I5" s="225"/>
    </row>
    <row r="6" spans="1:13" customFormat="1" ht="13.5" x14ac:dyDescent="0.2">
      <c r="A6" s="146"/>
      <c r="B6" s="147"/>
      <c r="C6" s="147"/>
      <c r="D6" s="142"/>
      <c r="E6" s="142"/>
      <c r="F6" s="142"/>
      <c r="G6" s="142"/>
      <c r="H6" s="142"/>
      <c r="I6" s="142"/>
    </row>
    <row r="7" spans="1:13" customFormat="1" ht="75" x14ac:dyDescent="0.2">
      <c r="A7" s="154" t="s">
        <v>64</v>
      </c>
      <c r="B7" s="140" t="s">
        <v>390</v>
      </c>
      <c r="C7" s="140" t="s">
        <v>391</v>
      </c>
      <c r="D7" s="140" t="s">
        <v>396</v>
      </c>
      <c r="E7" s="140" t="s">
        <v>398</v>
      </c>
      <c r="F7" s="559" t="s">
        <v>392</v>
      </c>
      <c r="G7" s="559" t="s">
        <v>393</v>
      </c>
      <c r="H7" s="140" t="s">
        <v>405</v>
      </c>
      <c r="I7" s="140" t="s">
        <v>394</v>
      </c>
    </row>
    <row r="8" spans="1:13" customFormat="1" ht="15" x14ac:dyDescent="0.2">
      <c r="A8" s="138">
        <v>1</v>
      </c>
      <c r="B8" s="138">
        <v>2</v>
      </c>
      <c r="C8" s="140">
        <v>3</v>
      </c>
      <c r="D8" s="138">
        <v>6</v>
      </c>
      <c r="E8" s="140">
        <v>7</v>
      </c>
      <c r="F8" s="138">
        <v>8</v>
      </c>
      <c r="G8" s="138">
        <v>9</v>
      </c>
      <c r="H8" s="138">
        <v>10</v>
      </c>
      <c r="I8" s="140">
        <v>11</v>
      </c>
    </row>
    <row r="9" spans="1:13" customFormat="1" ht="45" x14ac:dyDescent="0.2">
      <c r="A9" s="72">
        <v>1</v>
      </c>
      <c r="B9" s="384" t="s">
        <v>3384</v>
      </c>
      <c r="C9" s="309" t="s">
        <v>3418</v>
      </c>
      <c r="D9" s="309">
        <v>70.739999999999995</v>
      </c>
      <c r="E9" s="309"/>
      <c r="F9" s="310"/>
      <c r="G9" s="310"/>
      <c r="H9" s="311">
        <v>205177057</v>
      </c>
      <c r="I9" s="309" t="s">
        <v>3438</v>
      </c>
    </row>
    <row r="10" spans="1:13" customFormat="1" ht="45" x14ac:dyDescent="0.2">
      <c r="A10" s="72">
        <v>2</v>
      </c>
      <c r="B10" s="384" t="s">
        <v>3385</v>
      </c>
      <c r="C10" s="309" t="s">
        <v>3419</v>
      </c>
      <c r="D10" s="309">
        <v>12.74</v>
      </c>
      <c r="E10" s="309"/>
      <c r="F10" s="310"/>
      <c r="G10" s="310"/>
      <c r="H10" s="311">
        <v>205177057</v>
      </c>
      <c r="I10" s="309" t="s">
        <v>3438</v>
      </c>
    </row>
    <row r="11" spans="1:13" customFormat="1" ht="30" x14ac:dyDescent="0.2">
      <c r="A11" s="72">
        <v>3</v>
      </c>
      <c r="B11" s="309" t="s">
        <v>3386</v>
      </c>
      <c r="C11" s="309"/>
      <c r="D11" s="309">
        <v>18.149999999999999</v>
      </c>
      <c r="E11" s="309"/>
      <c r="F11" s="310"/>
      <c r="G11" s="310"/>
      <c r="H11" s="311">
        <v>205177057</v>
      </c>
      <c r="I11" s="309" t="s">
        <v>3438</v>
      </c>
    </row>
    <row r="12" spans="1:13" customFormat="1" ht="15" x14ac:dyDescent="0.2">
      <c r="A12" s="72">
        <v>4</v>
      </c>
      <c r="B12" s="309" t="s">
        <v>3387</v>
      </c>
      <c r="C12" s="309"/>
      <c r="D12" s="309">
        <v>38.049999999999997</v>
      </c>
      <c r="E12" s="309"/>
      <c r="F12" s="310"/>
      <c r="G12" s="310"/>
      <c r="H12" s="311">
        <v>205177057</v>
      </c>
      <c r="I12" s="309" t="s">
        <v>3438</v>
      </c>
    </row>
    <row r="13" spans="1:13" customFormat="1" ht="30" x14ac:dyDescent="0.2">
      <c r="A13" s="72">
        <v>5</v>
      </c>
      <c r="B13" s="309" t="s">
        <v>3388</v>
      </c>
      <c r="C13" s="309"/>
      <c r="D13" s="309">
        <v>4.08</v>
      </c>
      <c r="E13" s="309"/>
      <c r="F13" s="310"/>
      <c r="G13" s="310"/>
      <c r="H13" s="311">
        <v>205177057</v>
      </c>
      <c r="I13" s="309" t="s">
        <v>3438</v>
      </c>
    </row>
    <row r="14" spans="1:13" customFormat="1" ht="15" x14ac:dyDescent="0.2">
      <c r="A14" s="72">
        <v>6</v>
      </c>
      <c r="B14" s="309" t="s">
        <v>3389</v>
      </c>
      <c r="C14" s="309"/>
      <c r="D14" s="309">
        <v>1.57</v>
      </c>
      <c r="E14" s="309"/>
      <c r="F14" s="310"/>
      <c r="G14" s="310"/>
      <c r="H14" s="311">
        <v>205177057</v>
      </c>
      <c r="I14" s="309" t="s">
        <v>3438</v>
      </c>
    </row>
    <row r="15" spans="1:13" customFormat="1" ht="15" x14ac:dyDescent="0.2">
      <c r="A15" s="72">
        <v>7</v>
      </c>
      <c r="B15" s="309" t="s">
        <v>3390</v>
      </c>
      <c r="C15" s="309" t="s">
        <v>3420</v>
      </c>
      <c r="D15" s="309">
        <v>5.96</v>
      </c>
      <c r="E15" s="309"/>
      <c r="F15" s="310"/>
      <c r="G15" s="310"/>
      <c r="H15" s="311">
        <v>205177057</v>
      </c>
      <c r="I15" s="309" t="s">
        <v>3438</v>
      </c>
    </row>
    <row r="16" spans="1:13" customFormat="1" ht="30" x14ac:dyDescent="0.2">
      <c r="A16" s="72">
        <v>8</v>
      </c>
      <c r="B16" s="309" t="s">
        <v>3391</v>
      </c>
      <c r="C16" s="309"/>
      <c r="D16" s="309">
        <v>53.92</v>
      </c>
      <c r="E16" s="309"/>
      <c r="F16" s="310"/>
      <c r="G16" s="310"/>
      <c r="H16" s="311">
        <v>205177057</v>
      </c>
      <c r="I16" s="309" t="s">
        <v>3438</v>
      </c>
    </row>
    <row r="17" spans="1:9" customFormat="1" ht="30" x14ac:dyDescent="0.2">
      <c r="A17" s="72">
        <v>9</v>
      </c>
      <c r="B17" s="309" t="s">
        <v>3392</v>
      </c>
      <c r="C17" s="309"/>
      <c r="D17" s="309">
        <v>1.75</v>
      </c>
      <c r="E17" s="309"/>
      <c r="F17" s="310"/>
      <c r="G17" s="310"/>
      <c r="H17" s="311">
        <v>205177057</v>
      </c>
      <c r="I17" s="309" t="s">
        <v>3438</v>
      </c>
    </row>
    <row r="18" spans="1:9" customFormat="1" ht="15" x14ac:dyDescent="0.2">
      <c r="A18" s="72">
        <v>10</v>
      </c>
      <c r="B18" s="309" t="s">
        <v>3393</v>
      </c>
      <c r="C18" s="309" t="s">
        <v>3421</v>
      </c>
      <c r="D18" s="309">
        <v>3.22</v>
      </c>
      <c r="E18" s="309"/>
      <c r="F18" s="310"/>
      <c r="G18" s="310"/>
      <c r="H18" s="311">
        <v>205177057</v>
      </c>
      <c r="I18" s="309" t="s">
        <v>3438</v>
      </c>
    </row>
    <row r="19" spans="1:9" customFormat="1" ht="15" x14ac:dyDescent="0.2">
      <c r="A19" s="72">
        <v>11</v>
      </c>
      <c r="B19" s="309" t="s">
        <v>3394</v>
      </c>
      <c r="C19" s="309" t="s">
        <v>3421</v>
      </c>
      <c r="D19" s="309">
        <v>24.38</v>
      </c>
      <c r="E19" s="309"/>
      <c r="F19" s="310"/>
      <c r="G19" s="310"/>
      <c r="H19" s="311">
        <v>205177057</v>
      </c>
      <c r="I19" s="309" t="s">
        <v>3438</v>
      </c>
    </row>
    <row r="20" spans="1:9" customFormat="1" ht="15" x14ac:dyDescent="0.2">
      <c r="A20" s="72">
        <v>12</v>
      </c>
      <c r="B20" s="309" t="s">
        <v>3395</v>
      </c>
      <c r="C20" s="309"/>
      <c r="D20" s="309">
        <v>119.13</v>
      </c>
      <c r="E20" s="309"/>
      <c r="F20" s="310"/>
      <c r="G20" s="310"/>
      <c r="H20" s="311">
        <v>205177057</v>
      </c>
      <c r="I20" s="309" t="s">
        <v>3438</v>
      </c>
    </row>
    <row r="21" spans="1:9" customFormat="1" ht="30" x14ac:dyDescent="0.2">
      <c r="A21" s="72">
        <v>13</v>
      </c>
      <c r="B21" s="309" t="s">
        <v>3396</v>
      </c>
      <c r="C21" s="309" t="s">
        <v>3422</v>
      </c>
      <c r="D21" s="309">
        <v>7.59</v>
      </c>
      <c r="E21" s="309"/>
      <c r="F21" s="310"/>
      <c r="G21" s="310"/>
      <c r="H21" s="311">
        <v>205177057</v>
      </c>
      <c r="I21" s="309" t="s">
        <v>3438</v>
      </c>
    </row>
    <row r="22" spans="1:9" customFormat="1" ht="30" x14ac:dyDescent="0.2">
      <c r="A22" s="72">
        <v>14</v>
      </c>
      <c r="B22" s="309" t="s">
        <v>3397</v>
      </c>
      <c r="C22" s="309" t="s">
        <v>3423</v>
      </c>
      <c r="D22" s="309">
        <v>36.590000000000003</v>
      </c>
      <c r="E22" s="309"/>
      <c r="F22" s="310"/>
      <c r="G22" s="310"/>
      <c r="H22" s="311">
        <v>205177057</v>
      </c>
      <c r="I22" s="309" t="s">
        <v>3438</v>
      </c>
    </row>
    <row r="23" spans="1:9" customFormat="1" ht="30" x14ac:dyDescent="0.2">
      <c r="A23" s="72">
        <v>15</v>
      </c>
      <c r="B23" s="309" t="s">
        <v>3398</v>
      </c>
      <c r="C23" s="309" t="s">
        <v>3424</v>
      </c>
      <c r="D23" s="309">
        <v>56.27</v>
      </c>
      <c r="E23" s="309"/>
      <c r="F23" s="310"/>
      <c r="G23" s="310"/>
      <c r="H23" s="311">
        <v>205177057</v>
      </c>
      <c r="I23" s="309" t="s">
        <v>3438</v>
      </c>
    </row>
    <row r="24" spans="1:9" customFormat="1" ht="30" x14ac:dyDescent="0.2">
      <c r="A24" s="72">
        <v>16</v>
      </c>
      <c r="B24" s="309" t="s">
        <v>3399</v>
      </c>
      <c r="C24" s="309"/>
      <c r="D24" s="309">
        <v>141.4</v>
      </c>
      <c r="E24" s="309"/>
      <c r="F24" s="310"/>
      <c r="G24" s="310"/>
      <c r="H24" s="311">
        <v>205177057</v>
      </c>
      <c r="I24" s="309" t="s">
        <v>3438</v>
      </c>
    </row>
    <row r="25" spans="1:9" customFormat="1" ht="30" x14ac:dyDescent="0.2">
      <c r="A25" s="72">
        <v>17</v>
      </c>
      <c r="B25" s="309" t="s">
        <v>3400</v>
      </c>
      <c r="C25" s="309" t="s">
        <v>3425</v>
      </c>
      <c r="D25" s="309">
        <v>79.510000000000005</v>
      </c>
      <c r="E25" s="309"/>
      <c r="F25" s="310"/>
      <c r="G25" s="310"/>
      <c r="H25" s="311">
        <v>205177057</v>
      </c>
      <c r="I25" s="309" t="s">
        <v>3438</v>
      </c>
    </row>
    <row r="26" spans="1:9" customFormat="1" ht="30" x14ac:dyDescent="0.2">
      <c r="A26" s="72">
        <v>18</v>
      </c>
      <c r="B26" s="309" t="s">
        <v>3401</v>
      </c>
      <c r="C26" s="309"/>
      <c r="D26" s="309">
        <v>261.83999999999997</v>
      </c>
      <c r="E26" s="309"/>
      <c r="F26" s="310"/>
      <c r="G26" s="310"/>
      <c r="H26" s="311">
        <v>205177057</v>
      </c>
      <c r="I26" s="309" t="s">
        <v>3438</v>
      </c>
    </row>
    <row r="27" spans="1:9" customFormat="1" ht="15" x14ac:dyDescent="0.2">
      <c r="A27" s="72">
        <v>19</v>
      </c>
      <c r="B27" s="309" t="s">
        <v>3402</v>
      </c>
      <c r="C27" s="309"/>
      <c r="D27" s="309">
        <v>156.72</v>
      </c>
      <c r="E27" s="309"/>
      <c r="F27" s="310"/>
      <c r="G27" s="310"/>
      <c r="H27" s="311">
        <v>205177057</v>
      </c>
      <c r="I27" s="309" t="s">
        <v>3438</v>
      </c>
    </row>
    <row r="28" spans="1:9" customFormat="1" ht="15" x14ac:dyDescent="0.2">
      <c r="A28" s="72">
        <v>20</v>
      </c>
      <c r="B28" s="309" t="s">
        <v>3403</v>
      </c>
      <c r="C28" s="309" t="s">
        <v>3426</v>
      </c>
      <c r="D28" s="309">
        <v>43.96</v>
      </c>
      <c r="E28" s="309"/>
      <c r="F28" s="310"/>
      <c r="G28" s="310"/>
      <c r="H28" s="311">
        <v>205177057</v>
      </c>
      <c r="I28" s="309" t="s">
        <v>3438</v>
      </c>
    </row>
    <row r="29" spans="1:9" customFormat="1" ht="30" x14ac:dyDescent="0.2">
      <c r="A29" s="72">
        <v>21</v>
      </c>
      <c r="B29" s="309" t="s">
        <v>3404</v>
      </c>
      <c r="C29" s="309" t="s">
        <v>3427</v>
      </c>
      <c r="D29" s="309">
        <v>2.52</v>
      </c>
      <c r="E29" s="309"/>
      <c r="F29" s="310"/>
      <c r="G29" s="310"/>
      <c r="H29" s="311">
        <v>205177057</v>
      </c>
      <c r="I29" s="309" t="s">
        <v>3438</v>
      </c>
    </row>
    <row r="30" spans="1:9" customFormat="1" ht="15" x14ac:dyDescent="0.2">
      <c r="A30" s="72">
        <v>22</v>
      </c>
      <c r="B30" s="309" t="s">
        <v>3405</v>
      </c>
      <c r="C30" s="309" t="s">
        <v>3428</v>
      </c>
      <c r="D30" s="309">
        <v>0.95</v>
      </c>
      <c r="E30" s="309"/>
      <c r="F30" s="310"/>
      <c r="G30" s="310"/>
      <c r="H30" s="311">
        <v>205177057</v>
      </c>
      <c r="I30" s="309" t="s">
        <v>3438</v>
      </c>
    </row>
    <row r="31" spans="1:9" customFormat="1" ht="15" x14ac:dyDescent="0.2">
      <c r="A31" s="72">
        <v>23</v>
      </c>
      <c r="B31" s="309" t="s">
        <v>3406</v>
      </c>
      <c r="C31" s="309" t="s">
        <v>3429</v>
      </c>
      <c r="D31" s="309">
        <v>2.85</v>
      </c>
      <c r="E31" s="309"/>
      <c r="F31" s="310"/>
      <c r="G31" s="310"/>
      <c r="H31" s="311">
        <v>205177057</v>
      </c>
      <c r="I31" s="309" t="s">
        <v>3438</v>
      </c>
    </row>
    <row r="32" spans="1:9" customFormat="1" ht="15" x14ac:dyDescent="0.2">
      <c r="A32" s="72">
        <v>24</v>
      </c>
      <c r="B32" s="309" t="s">
        <v>3407</v>
      </c>
      <c r="C32" s="309" t="s">
        <v>3430</v>
      </c>
      <c r="D32" s="309">
        <v>19.940000000000001</v>
      </c>
      <c r="E32" s="309"/>
      <c r="F32" s="310"/>
      <c r="G32" s="310"/>
      <c r="H32" s="311">
        <v>205177057</v>
      </c>
      <c r="I32" s="309" t="s">
        <v>3438</v>
      </c>
    </row>
    <row r="33" spans="1:9" customFormat="1" ht="45" x14ac:dyDescent="0.2">
      <c r="A33" s="72">
        <v>25</v>
      </c>
      <c r="B33" s="309" t="s">
        <v>3408</v>
      </c>
      <c r="C33" s="309" t="s">
        <v>3431</v>
      </c>
      <c r="D33" s="309">
        <v>29.14</v>
      </c>
      <c r="E33" s="309"/>
      <c r="F33" s="310"/>
      <c r="G33" s="310"/>
      <c r="H33" s="311">
        <v>205177057</v>
      </c>
      <c r="I33" s="309" t="s">
        <v>3438</v>
      </c>
    </row>
    <row r="34" spans="1:9" customFormat="1" ht="45" x14ac:dyDescent="0.2">
      <c r="A34" s="72">
        <v>26</v>
      </c>
      <c r="B34" s="309" t="s">
        <v>3409</v>
      </c>
      <c r="C34" s="309" t="s">
        <v>3432</v>
      </c>
      <c r="D34" s="309">
        <v>74.349999999999994</v>
      </c>
      <c r="E34" s="309"/>
      <c r="F34" s="310"/>
      <c r="G34" s="310"/>
      <c r="H34" s="311">
        <v>205177057</v>
      </c>
      <c r="I34" s="309" t="s">
        <v>3438</v>
      </c>
    </row>
    <row r="35" spans="1:9" customFormat="1" ht="15" x14ac:dyDescent="0.2">
      <c r="A35" s="72">
        <v>27</v>
      </c>
      <c r="B35" s="309" t="s">
        <v>3410</v>
      </c>
      <c r="C35" s="309" t="s">
        <v>3433</v>
      </c>
      <c r="D35" s="309">
        <v>233.29</v>
      </c>
      <c r="E35" s="309"/>
      <c r="F35" s="310"/>
      <c r="G35" s="310"/>
      <c r="H35" s="311">
        <v>205177057</v>
      </c>
      <c r="I35" s="309" t="s">
        <v>3438</v>
      </c>
    </row>
    <row r="36" spans="1:9" customFormat="1" ht="15" x14ac:dyDescent="0.2">
      <c r="A36" s="72">
        <v>28</v>
      </c>
      <c r="B36" s="309" t="s">
        <v>3411</v>
      </c>
      <c r="C36" s="309" t="s">
        <v>3434</v>
      </c>
      <c r="D36" s="309">
        <v>2.5299999999999998</v>
      </c>
      <c r="E36" s="309"/>
      <c r="F36" s="310"/>
      <c r="G36" s="310"/>
      <c r="H36" s="311">
        <v>205177057</v>
      </c>
      <c r="I36" s="309" t="s">
        <v>3438</v>
      </c>
    </row>
    <row r="37" spans="1:9" customFormat="1" ht="15" x14ac:dyDescent="0.2">
      <c r="A37" s="72">
        <v>29</v>
      </c>
      <c r="B37" s="309" t="s">
        <v>3412</v>
      </c>
      <c r="C37" s="309"/>
      <c r="D37" s="309">
        <v>71.62</v>
      </c>
      <c r="E37" s="309"/>
      <c r="F37" s="310"/>
      <c r="G37" s="310"/>
      <c r="H37" s="311">
        <v>205177057</v>
      </c>
      <c r="I37" s="309" t="s">
        <v>3438</v>
      </c>
    </row>
    <row r="38" spans="1:9" customFormat="1" ht="15" x14ac:dyDescent="0.2">
      <c r="A38" s="72">
        <v>30</v>
      </c>
      <c r="B38" s="309" t="s">
        <v>3413</v>
      </c>
      <c r="C38" s="309"/>
      <c r="D38" s="309">
        <v>117.95</v>
      </c>
      <c r="E38" s="309"/>
      <c r="F38" s="310"/>
      <c r="G38" s="310"/>
      <c r="H38" s="311">
        <v>205177057</v>
      </c>
      <c r="I38" s="309" t="s">
        <v>3438</v>
      </c>
    </row>
    <row r="39" spans="1:9" customFormat="1" ht="15" x14ac:dyDescent="0.2">
      <c r="A39" s="72">
        <v>31</v>
      </c>
      <c r="B39" s="309" t="s">
        <v>3414</v>
      </c>
      <c r="C39" s="309" t="s">
        <v>3435</v>
      </c>
      <c r="D39" s="309">
        <v>47.43</v>
      </c>
      <c r="E39" s="309"/>
      <c r="F39" s="310"/>
      <c r="G39" s="310"/>
      <c r="H39" s="311">
        <v>205177057</v>
      </c>
      <c r="I39" s="309" t="s">
        <v>3438</v>
      </c>
    </row>
    <row r="40" spans="1:9" customFormat="1" ht="30" x14ac:dyDescent="0.2">
      <c r="A40" s="72">
        <v>32</v>
      </c>
      <c r="B40" s="309" t="s">
        <v>3415</v>
      </c>
      <c r="C40" s="309" t="s">
        <v>3436</v>
      </c>
      <c r="D40" s="309">
        <v>48.03</v>
      </c>
      <c r="E40" s="309"/>
      <c r="F40" s="310"/>
      <c r="G40" s="310"/>
      <c r="H40" s="311">
        <v>205177057</v>
      </c>
      <c r="I40" s="309" t="s">
        <v>3438</v>
      </c>
    </row>
    <row r="41" spans="1:9" customFormat="1" ht="30" x14ac:dyDescent="0.2">
      <c r="A41" s="72">
        <v>33</v>
      </c>
      <c r="B41" s="309" t="s">
        <v>3416</v>
      </c>
      <c r="C41" s="309"/>
      <c r="D41" s="309">
        <v>146.19</v>
      </c>
      <c r="E41" s="309"/>
      <c r="F41" s="310"/>
      <c r="G41" s="310"/>
      <c r="H41" s="311">
        <v>205177057</v>
      </c>
      <c r="I41" s="309" t="s">
        <v>3438</v>
      </c>
    </row>
    <row r="42" spans="1:9" customFormat="1" ht="15" x14ac:dyDescent="0.2">
      <c r="A42" s="72">
        <v>34</v>
      </c>
      <c r="B42" s="309" t="s">
        <v>3417</v>
      </c>
      <c r="C42" s="309" t="s">
        <v>3437</v>
      </c>
      <c r="D42" s="309">
        <v>65.650000000000006</v>
      </c>
      <c r="E42" s="309"/>
      <c r="F42" s="310"/>
      <c r="G42" s="310"/>
      <c r="H42" s="311">
        <v>205177057</v>
      </c>
      <c r="I42" s="309" t="s">
        <v>3438</v>
      </c>
    </row>
    <row r="43" spans="1:9" customFormat="1" ht="15" x14ac:dyDescent="0.2">
      <c r="A43" s="72" t="s">
        <v>283</v>
      </c>
      <c r="B43" s="26"/>
      <c r="C43" s="26"/>
      <c r="D43" s="26"/>
      <c r="E43" s="26"/>
      <c r="F43" s="222"/>
      <c r="G43" s="222"/>
      <c r="H43" s="222"/>
      <c r="I43" s="26"/>
    </row>
    <row r="44" spans="1:9" x14ac:dyDescent="0.2">
      <c r="A44" s="227"/>
      <c r="B44" s="227"/>
      <c r="C44" s="227"/>
      <c r="D44" s="227"/>
      <c r="E44" s="227"/>
      <c r="F44" s="227"/>
      <c r="G44" s="227"/>
      <c r="H44" s="227"/>
      <c r="I44" s="227"/>
    </row>
    <row r="45" spans="1:9" x14ac:dyDescent="0.2">
      <c r="A45" s="227"/>
      <c r="B45" s="227"/>
      <c r="C45" s="227"/>
      <c r="D45" s="227"/>
      <c r="E45" s="227"/>
      <c r="F45" s="227"/>
      <c r="G45" s="227"/>
      <c r="H45" s="227"/>
      <c r="I45" s="227"/>
    </row>
    <row r="46" spans="1:9" x14ac:dyDescent="0.2">
      <c r="A46" s="228"/>
      <c r="B46" s="227"/>
      <c r="C46" s="227"/>
      <c r="D46" s="227"/>
      <c r="E46" s="227"/>
      <c r="F46" s="227"/>
      <c r="G46" s="227"/>
      <c r="H46" s="227"/>
      <c r="I46" s="227"/>
    </row>
    <row r="47" spans="1:9" ht="15" x14ac:dyDescent="0.3">
      <c r="A47" s="186"/>
      <c r="B47" s="188" t="s">
        <v>107</v>
      </c>
      <c r="C47" s="186"/>
      <c r="D47" s="186"/>
      <c r="E47" s="189"/>
      <c r="F47" s="186"/>
      <c r="G47" s="186"/>
      <c r="H47" s="186"/>
      <c r="I47" s="186"/>
    </row>
    <row r="48" spans="1:9" ht="15" x14ac:dyDescent="0.3">
      <c r="A48" s="186"/>
      <c r="B48" s="186"/>
      <c r="C48" s="190"/>
      <c r="D48" s="186"/>
      <c r="F48" s="190"/>
      <c r="G48" s="232"/>
    </row>
    <row r="49" spans="2:6" ht="15" x14ac:dyDescent="0.3">
      <c r="B49" s="186"/>
      <c r="C49" s="192" t="s">
        <v>271</v>
      </c>
      <c r="D49" s="186"/>
      <c r="F49" s="193" t="s">
        <v>276</v>
      </c>
    </row>
    <row r="50" spans="2:6" ht="15" x14ac:dyDescent="0.3">
      <c r="B50" s="186"/>
      <c r="C50" s="194" t="s">
        <v>140</v>
      </c>
      <c r="D50" s="186"/>
      <c r="F50" s="186" t="s">
        <v>272</v>
      </c>
    </row>
    <row r="51" spans="2:6" ht="15" x14ac:dyDescent="0.3">
      <c r="B51" s="186"/>
      <c r="C51" s="194"/>
    </row>
  </sheetData>
  <mergeCells count="2">
    <mergeCell ref="A5:E5"/>
    <mergeCell ref="I2:J2"/>
  </mergeCells>
  <pageMargins left="0.34" right="0.14000000000000001" top="0.39" bottom="0.34" header="0.21" footer="0.2"/>
  <pageSetup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L1468"/>
  <sheetViews>
    <sheetView view="pageBreakPreview" zoomScale="87" zoomScaleSheetLayoutView="87" workbookViewId="0">
      <selection activeCell="D1455" sqref="D1455"/>
    </sheetView>
  </sheetViews>
  <sheetFormatPr defaultRowHeight="15" x14ac:dyDescent="0.3"/>
  <cols>
    <col min="1" max="1" width="10" style="186" customWidth="1"/>
    <col min="2" max="2" width="16" style="186" customWidth="1"/>
    <col min="3" max="3" width="29.7109375" style="186" customWidth="1"/>
    <col min="4" max="4" width="14.5703125" style="186" customWidth="1"/>
    <col min="5" max="5" width="15.7109375" style="186" customWidth="1"/>
    <col min="6" max="6" width="15.42578125" style="186" customWidth="1"/>
    <col min="7" max="7" width="19.42578125" style="186" customWidth="1"/>
    <col min="8" max="8" width="16" style="186" customWidth="1"/>
    <col min="9" max="9" width="20.85546875" style="186" customWidth="1"/>
    <col min="10" max="10" width="0.5703125" style="186" customWidth="1"/>
    <col min="11" max="16384" width="9.140625" style="186"/>
  </cols>
  <sheetData>
    <row r="1" spans="1:10" x14ac:dyDescent="0.3">
      <c r="A1" s="80" t="s">
        <v>410</v>
      </c>
      <c r="B1" s="82"/>
      <c r="C1" s="82"/>
      <c r="D1" s="82"/>
      <c r="E1" s="82"/>
      <c r="F1" s="82"/>
      <c r="G1" s="82"/>
      <c r="H1" s="82"/>
      <c r="I1" s="477" t="s">
        <v>199</v>
      </c>
      <c r="J1" s="170"/>
    </row>
    <row r="2" spans="1:10" x14ac:dyDescent="0.3">
      <c r="A2" s="82" t="s">
        <v>141</v>
      </c>
      <c r="B2" s="82"/>
      <c r="C2" s="82"/>
      <c r="D2" s="82"/>
      <c r="E2" s="82"/>
      <c r="F2" s="82"/>
      <c r="G2" s="82"/>
      <c r="H2" s="82"/>
      <c r="I2" s="568" t="s">
        <v>3276</v>
      </c>
      <c r="J2" s="569"/>
    </row>
    <row r="3" spans="1:10" x14ac:dyDescent="0.3">
      <c r="A3" s="82"/>
      <c r="B3" s="82"/>
      <c r="C3" s="82"/>
      <c r="D3" s="82"/>
      <c r="E3" s="82"/>
      <c r="F3" s="82"/>
      <c r="G3" s="82"/>
      <c r="H3" s="82"/>
      <c r="I3" s="108"/>
      <c r="J3" s="170"/>
    </row>
    <row r="4" spans="1:10" x14ac:dyDescent="0.3">
      <c r="A4" s="83" t="str">
        <f>'[3]ფორმა N2'!A4</f>
        <v>ანგარიშვალდებული პირის დასახელება:</v>
      </c>
      <c r="B4" s="82"/>
      <c r="C4" s="82"/>
      <c r="D4" s="82"/>
      <c r="E4" s="82"/>
      <c r="F4" s="82"/>
      <c r="G4" s="82"/>
      <c r="H4" s="82"/>
      <c r="I4" s="82"/>
      <c r="J4" s="110"/>
    </row>
    <row r="5" spans="1:10" x14ac:dyDescent="0.3">
      <c r="A5" s="224"/>
      <c r="B5" s="571" t="s">
        <v>3441</v>
      </c>
      <c r="C5" s="571"/>
      <c r="D5" s="571"/>
      <c r="E5" s="571"/>
      <c r="F5" s="571"/>
      <c r="G5" s="224"/>
      <c r="H5" s="224"/>
      <c r="I5" s="224"/>
      <c r="J5" s="193"/>
    </row>
    <row r="6" spans="1:10" x14ac:dyDescent="0.3">
      <c r="A6" s="83"/>
      <c r="B6" s="82"/>
      <c r="C6" s="82"/>
      <c r="D6" s="82"/>
      <c r="E6" s="82"/>
      <c r="F6" s="82"/>
      <c r="G6" s="82"/>
      <c r="H6" s="82"/>
      <c r="I6" s="82"/>
      <c r="J6" s="110"/>
    </row>
    <row r="7" spans="1:10" x14ac:dyDescent="0.3">
      <c r="A7" s="82"/>
      <c r="B7" s="82"/>
      <c r="C7" s="82"/>
      <c r="D7" s="82"/>
      <c r="E7" s="82"/>
      <c r="F7" s="82"/>
      <c r="G7" s="82"/>
      <c r="H7" s="82"/>
      <c r="I7" s="82"/>
      <c r="J7" s="111"/>
    </row>
    <row r="8" spans="1:10" ht="63.75" customHeight="1" x14ac:dyDescent="0.3">
      <c r="A8" s="171" t="s">
        <v>64</v>
      </c>
      <c r="B8" s="171" t="s">
        <v>382</v>
      </c>
      <c r="C8" s="172" t="s">
        <v>442</v>
      </c>
      <c r="D8" s="172" t="s">
        <v>443</v>
      </c>
      <c r="E8" s="172" t="s">
        <v>383</v>
      </c>
      <c r="F8" s="172" t="s">
        <v>402</v>
      </c>
      <c r="G8" s="560" t="s">
        <v>403</v>
      </c>
      <c r="H8" s="560" t="s">
        <v>448</v>
      </c>
      <c r="I8" s="172" t="s">
        <v>404</v>
      </c>
      <c r="J8" s="111"/>
    </row>
    <row r="9" spans="1:10" ht="30" x14ac:dyDescent="0.3">
      <c r="A9" s="174">
        <v>1</v>
      </c>
      <c r="B9" s="312">
        <v>41088</v>
      </c>
      <c r="C9" s="313" t="s">
        <v>506</v>
      </c>
      <c r="D9" s="314" t="s">
        <v>507</v>
      </c>
      <c r="E9" s="293" t="s">
        <v>508</v>
      </c>
      <c r="F9" s="293">
        <v>100</v>
      </c>
      <c r="G9" s="293">
        <v>100</v>
      </c>
      <c r="H9" s="178"/>
      <c r="I9" s="293">
        <v>100</v>
      </c>
      <c r="J9" s="111"/>
    </row>
    <row r="10" spans="1:10" ht="30" x14ac:dyDescent="0.3">
      <c r="A10" s="174">
        <v>2</v>
      </c>
      <c r="B10" s="312">
        <v>41083</v>
      </c>
      <c r="C10" s="313" t="s">
        <v>509</v>
      </c>
      <c r="D10" s="314" t="s">
        <v>510</v>
      </c>
      <c r="E10" s="293" t="s">
        <v>508</v>
      </c>
      <c r="F10" s="293">
        <v>100</v>
      </c>
      <c r="G10" s="293">
        <v>100</v>
      </c>
      <c r="H10" s="178"/>
      <c r="I10" s="293">
        <v>100</v>
      </c>
      <c r="J10" s="111"/>
    </row>
    <row r="11" spans="1:10" ht="30" x14ac:dyDescent="0.3">
      <c r="A11" s="174">
        <v>3</v>
      </c>
      <c r="B11" s="312">
        <v>41086</v>
      </c>
      <c r="C11" s="313" t="s">
        <v>511</v>
      </c>
      <c r="D11" s="314" t="s">
        <v>512</v>
      </c>
      <c r="E11" s="293" t="s">
        <v>508</v>
      </c>
      <c r="F11" s="293">
        <v>125</v>
      </c>
      <c r="G11" s="293">
        <v>125</v>
      </c>
      <c r="H11" s="178"/>
      <c r="I11" s="293">
        <v>125</v>
      </c>
      <c r="J11" s="111"/>
    </row>
    <row r="12" spans="1:10" ht="30" x14ac:dyDescent="0.3">
      <c r="A12" s="174">
        <v>4</v>
      </c>
      <c r="B12" s="312">
        <v>41084</v>
      </c>
      <c r="C12" s="313" t="s">
        <v>513</v>
      </c>
      <c r="D12" s="314" t="s">
        <v>514</v>
      </c>
      <c r="E12" s="293" t="s">
        <v>508</v>
      </c>
      <c r="F12" s="293">
        <v>100</v>
      </c>
      <c r="G12" s="293">
        <v>100</v>
      </c>
      <c r="H12" s="178"/>
      <c r="I12" s="293">
        <v>100</v>
      </c>
      <c r="J12" s="111"/>
    </row>
    <row r="13" spans="1:10" ht="30" x14ac:dyDescent="0.3">
      <c r="A13" s="174">
        <v>5</v>
      </c>
      <c r="B13" s="312">
        <v>41084</v>
      </c>
      <c r="C13" s="313" t="s">
        <v>515</v>
      </c>
      <c r="D13" s="314" t="s">
        <v>516</v>
      </c>
      <c r="E13" s="293" t="s">
        <v>508</v>
      </c>
      <c r="F13" s="293">
        <v>162.5</v>
      </c>
      <c r="G13" s="293">
        <v>162.5</v>
      </c>
      <c r="H13" s="178"/>
      <c r="I13" s="293">
        <v>162.5</v>
      </c>
      <c r="J13" s="111"/>
    </row>
    <row r="14" spans="1:10" ht="30" x14ac:dyDescent="0.3">
      <c r="A14" s="174">
        <v>6</v>
      </c>
      <c r="B14" s="312">
        <v>41084</v>
      </c>
      <c r="C14" s="313" t="s">
        <v>517</v>
      </c>
      <c r="D14" s="314" t="s">
        <v>518</v>
      </c>
      <c r="E14" s="293" t="s">
        <v>508</v>
      </c>
      <c r="F14" s="293">
        <v>100</v>
      </c>
      <c r="G14" s="293">
        <v>100</v>
      </c>
      <c r="H14" s="178"/>
      <c r="I14" s="293">
        <v>100</v>
      </c>
      <c r="J14" s="111"/>
    </row>
    <row r="15" spans="1:10" ht="30" x14ac:dyDescent="0.3">
      <c r="A15" s="174">
        <v>7</v>
      </c>
      <c r="B15" s="312">
        <v>41084</v>
      </c>
      <c r="C15" s="313" t="s">
        <v>519</v>
      </c>
      <c r="D15" s="314" t="s">
        <v>520</v>
      </c>
      <c r="E15" s="293" t="s">
        <v>508</v>
      </c>
      <c r="F15" s="293">
        <v>100</v>
      </c>
      <c r="G15" s="293">
        <v>100</v>
      </c>
      <c r="H15" s="178"/>
      <c r="I15" s="293">
        <v>100</v>
      </c>
      <c r="J15" s="111"/>
    </row>
    <row r="16" spans="1:10" ht="30" x14ac:dyDescent="0.3">
      <c r="A16" s="174">
        <v>8</v>
      </c>
      <c r="B16" s="312">
        <v>41084</v>
      </c>
      <c r="C16" s="313" t="s">
        <v>521</v>
      </c>
      <c r="D16" s="314" t="s">
        <v>522</v>
      </c>
      <c r="E16" s="293" t="s">
        <v>508</v>
      </c>
      <c r="F16" s="293">
        <v>100</v>
      </c>
      <c r="G16" s="293">
        <v>100</v>
      </c>
      <c r="H16" s="178"/>
      <c r="I16" s="293">
        <v>100</v>
      </c>
      <c r="J16" s="111"/>
    </row>
    <row r="17" spans="1:10" ht="30" x14ac:dyDescent="0.3">
      <c r="A17" s="174">
        <v>9</v>
      </c>
      <c r="B17" s="312">
        <v>41084</v>
      </c>
      <c r="C17" s="313" t="s">
        <v>523</v>
      </c>
      <c r="D17" s="314" t="s">
        <v>524</v>
      </c>
      <c r="E17" s="293" t="s">
        <v>508</v>
      </c>
      <c r="F17" s="293">
        <v>125</v>
      </c>
      <c r="G17" s="293">
        <v>125</v>
      </c>
      <c r="H17" s="178"/>
      <c r="I17" s="293">
        <v>125</v>
      </c>
      <c r="J17" s="111"/>
    </row>
    <row r="18" spans="1:10" ht="30" x14ac:dyDescent="0.3">
      <c r="A18" s="174">
        <v>10</v>
      </c>
      <c r="B18" s="312">
        <v>41086</v>
      </c>
      <c r="C18" s="313" t="s">
        <v>525</v>
      </c>
      <c r="D18" s="314" t="s">
        <v>526</v>
      </c>
      <c r="E18" s="293" t="s">
        <v>508</v>
      </c>
      <c r="F18" s="293">
        <v>125</v>
      </c>
      <c r="G18" s="293">
        <v>125</v>
      </c>
      <c r="H18" s="178"/>
      <c r="I18" s="293">
        <v>125</v>
      </c>
      <c r="J18" s="111"/>
    </row>
    <row r="19" spans="1:10" ht="30" x14ac:dyDescent="0.3">
      <c r="A19" s="174">
        <v>11</v>
      </c>
      <c r="B19" s="315">
        <v>41083</v>
      </c>
      <c r="C19" s="313" t="s">
        <v>527</v>
      </c>
      <c r="D19" s="314" t="s">
        <v>528</v>
      </c>
      <c r="E19" s="293" t="s">
        <v>508</v>
      </c>
      <c r="F19" s="293">
        <v>162.5</v>
      </c>
      <c r="G19" s="293">
        <v>162.5</v>
      </c>
      <c r="H19" s="178"/>
      <c r="I19" s="293">
        <v>162.5</v>
      </c>
      <c r="J19" s="111"/>
    </row>
    <row r="20" spans="1:10" ht="30" x14ac:dyDescent="0.3">
      <c r="A20" s="174">
        <v>12</v>
      </c>
      <c r="B20" s="312">
        <v>41088</v>
      </c>
      <c r="C20" s="313" t="s">
        <v>529</v>
      </c>
      <c r="D20" s="316" t="s">
        <v>530</v>
      </c>
      <c r="E20" s="293" t="s">
        <v>508</v>
      </c>
      <c r="F20" s="293">
        <v>100</v>
      </c>
      <c r="G20" s="293">
        <v>100</v>
      </c>
      <c r="H20" s="178"/>
      <c r="I20" s="293">
        <v>100</v>
      </c>
      <c r="J20" s="111"/>
    </row>
    <row r="21" spans="1:10" ht="30" x14ac:dyDescent="0.3">
      <c r="A21" s="174">
        <v>13</v>
      </c>
      <c r="B21" s="317">
        <v>41089</v>
      </c>
      <c r="C21" s="318" t="s">
        <v>531</v>
      </c>
      <c r="D21" s="319" t="s">
        <v>532</v>
      </c>
      <c r="E21" s="320" t="s">
        <v>508</v>
      </c>
      <c r="F21" s="320">
        <v>125</v>
      </c>
      <c r="G21" s="320">
        <v>125</v>
      </c>
      <c r="H21" s="178"/>
      <c r="I21" s="320">
        <v>125</v>
      </c>
      <c r="J21" s="111"/>
    </row>
    <row r="22" spans="1:10" ht="30" x14ac:dyDescent="0.3">
      <c r="A22" s="174">
        <v>14</v>
      </c>
      <c r="B22" s="312">
        <v>41088</v>
      </c>
      <c r="C22" s="313" t="s">
        <v>533</v>
      </c>
      <c r="D22" s="314" t="s">
        <v>534</v>
      </c>
      <c r="E22" s="293" t="s">
        <v>508</v>
      </c>
      <c r="F22" s="293">
        <v>162.5</v>
      </c>
      <c r="G22" s="293">
        <v>162.5</v>
      </c>
      <c r="H22" s="178"/>
      <c r="I22" s="293">
        <v>162.5</v>
      </c>
      <c r="J22" s="111"/>
    </row>
    <row r="23" spans="1:10" ht="30" x14ac:dyDescent="0.3">
      <c r="A23" s="174">
        <v>15</v>
      </c>
      <c r="B23" s="312">
        <v>41088</v>
      </c>
      <c r="C23" s="313" t="s">
        <v>535</v>
      </c>
      <c r="D23" s="314" t="s">
        <v>536</v>
      </c>
      <c r="E23" s="293" t="s">
        <v>508</v>
      </c>
      <c r="F23" s="293">
        <v>100</v>
      </c>
      <c r="G23" s="293">
        <v>100</v>
      </c>
      <c r="H23" s="178"/>
      <c r="I23" s="293">
        <v>100</v>
      </c>
      <c r="J23" s="111"/>
    </row>
    <row r="24" spans="1:10" ht="30" x14ac:dyDescent="0.3">
      <c r="A24" s="174">
        <v>16</v>
      </c>
      <c r="B24" s="315">
        <v>41088</v>
      </c>
      <c r="C24" s="313" t="s">
        <v>537</v>
      </c>
      <c r="D24" s="314" t="s">
        <v>538</v>
      </c>
      <c r="E24" s="293" t="s">
        <v>508</v>
      </c>
      <c r="F24" s="293">
        <v>100</v>
      </c>
      <c r="G24" s="293">
        <v>100</v>
      </c>
      <c r="H24" s="178"/>
      <c r="I24" s="293">
        <v>100</v>
      </c>
      <c r="J24" s="111"/>
    </row>
    <row r="25" spans="1:10" ht="30" x14ac:dyDescent="0.3">
      <c r="A25" s="174">
        <v>17</v>
      </c>
      <c r="B25" s="317">
        <v>41088</v>
      </c>
      <c r="C25" s="318" t="s">
        <v>539</v>
      </c>
      <c r="D25" s="319" t="s">
        <v>540</v>
      </c>
      <c r="E25" s="320" t="s">
        <v>508</v>
      </c>
      <c r="F25" s="320">
        <v>100</v>
      </c>
      <c r="G25" s="320">
        <v>100</v>
      </c>
      <c r="H25" s="178"/>
      <c r="I25" s="320">
        <v>100</v>
      </c>
      <c r="J25" s="111"/>
    </row>
    <row r="26" spans="1:10" ht="30" x14ac:dyDescent="0.3">
      <c r="A26" s="174">
        <v>18</v>
      </c>
      <c r="B26" s="312">
        <v>41084</v>
      </c>
      <c r="C26" s="313" t="s">
        <v>541</v>
      </c>
      <c r="D26" s="314" t="s">
        <v>542</v>
      </c>
      <c r="E26" s="293" t="s">
        <v>508</v>
      </c>
      <c r="F26" s="293">
        <v>162.5</v>
      </c>
      <c r="G26" s="293">
        <v>162.5</v>
      </c>
      <c r="H26" s="178"/>
      <c r="I26" s="293">
        <v>162.5</v>
      </c>
      <c r="J26" s="111"/>
    </row>
    <row r="27" spans="1:10" ht="30" x14ac:dyDescent="0.3">
      <c r="A27" s="174">
        <v>19</v>
      </c>
      <c r="B27" s="312">
        <v>41084</v>
      </c>
      <c r="C27" s="313" t="s">
        <v>543</v>
      </c>
      <c r="D27" s="314" t="s">
        <v>544</v>
      </c>
      <c r="E27" s="293" t="s">
        <v>508</v>
      </c>
      <c r="F27" s="293">
        <v>162.5</v>
      </c>
      <c r="G27" s="293">
        <v>162.5</v>
      </c>
      <c r="H27" s="178"/>
      <c r="I27" s="293">
        <v>162.5</v>
      </c>
      <c r="J27" s="111"/>
    </row>
    <row r="28" spans="1:10" ht="30" x14ac:dyDescent="0.3">
      <c r="A28" s="174">
        <v>20</v>
      </c>
      <c r="B28" s="312">
        <v>41084</v>
      </c>
      <c r="C28" s="313" t="s">
        <v>545</v>
      </c>
      <c r="D28" s="314" t="s">
        <v>546</v>
      </c>
      <c r="E28" s="293" t="s">
        <v>508</v>
      </c>
      <c r="F28" s="293">
        <v>162.5</v>
      </c>
      <c r="G28" s="293">
        <v>162.5</v>
      </c>
      <c r="H28" s="178"/>
      <c r="I28" s="293">
        <v>162.5</v>
      </c>
      <c r="J28" s="111"/>
    </row>
    <row r="29" spans="1:10" ht="30" x14ac:dyDescent="0.3">
      <c r="A29" s="174">
        <v>21</v>
      </c>
      <c r="B29" s="312">
        <v>41084</v>
      </c>
      <c r="C29" s="321" t="s">
        <v>547</v>
      </c>
      <c r="D29" s="314" t="s">
        <v>548</v>
      </c>
      <c r="E29" s="293" t="s">
        <v>508</v>
      </c>
      <c r="F29" s="293">
        <v>162.5</v>
      </c>
      <c r="G29" s="293">
        <v>162.5</v>
      </c>
      <c r="H29" s="178"/>
      <c r="I29" s="293">
        <v>162.5</v>
      </c>
      <c r="J29" s="111"/>
    </row>
    <row r="30" spans="1:10" ht="30" x14ac:dyDescent="0.3">
      <c r="A30" s="174">
        <v>22</v>
      </c>
      <c r="B30" s="312">
        <v>41084</v>
      </c>
      <c r="C30" s="321" t="s">
        <v>549</v>
      </c>
      <c r="D30" s="314" t="s">
        <v>550</v>
      </c>
      <c r="E30" s="293" t="s">
        <v>508</v>
      </c>
      <c r="F30" s="293">
        <v>162.5</v>
      </c>
      <c r="G30" s="293">
        <v>162.5</v>
      </c>
      <c r="H30" s="178"/>
      <c r="I30" s="293">
        <v>162.5</v>
      </c>
      <c r="J30" s="111"/>
    </row>
    <row r="31" spans="1:10" ht="30" x14ac:dyDescent="0.3">
      <c r="A31" s="174">
        <v>23</v>
      </c>
      <c r="B31" s="312">
        <v>41084</v>
      </c>
      <c r="C31" s="321" t="s">
        <v>551</v>
      </c>
      <c r="D31" s="314" t="s">
        <v>552</v>
      </c>
      <c r="E31" s="293" t="s">
        <v>508</v>
      </c>
      <c r="F31" s="293">
        <v>162.5</v>
      </c>
      <c r="G31" s="293">
        <v>162.5</v>
      </c>
      <c r="H31" s="178"/>
      <c r="I31" s="293">
        <v>162.5</v>
      </c>
      <c r="J31" s="111"/>
    </row>
    <row r="32" spans="1:10" ht="30" x14ac:dyDescent="0.3">
      <c r="A32" s="174">
        <v>24</v>
      </c>
      <c r="B32" s="312">
        <v>41084</v>
      </c>
      <c r="C32" s="321" t="s">
        <v>553</v>
      </c>
      <c r="D32" s="314" t="s">
        <v>554</v>
      </c>
      <c r="E32" s="293" t="s">
        <v>508</v>
      </c>
      <c r="F32" s="293">
        <v>162.5</v>
      </c>
      <c r="G32" s="293">
        <v>162.5</v>
      </c>
      <c r="H32" s="178"/>
      <c r="I32" s="293">
        <v>162.5</v>
      </c>
      <c r="J32" s="111"/>
    </row>
    <row r="33" spans="1:10" ht="30" x14ac:dyDescent="0.3">
      <c r="A33" s="174">
        <v>25</v>
      </c>
      <c r="B33" s="312">
        <v>41084</v>
      </c>
      <c r="C33" s="321" t="s">
        <v>555</v>
      </c>
      <c r="D33" s="314" t="s">
        <v>556</v>
      </c>
      <c r="E33" s="293" t="s">
        <v>508</v>
      </c>
      <c r="F33" s="293">
        <v>162.5</v>
      </c>
      <c r="G33" s="293">
        <v>162.5</v>
      </c>
      <c r="H33" s="178"/>
      <c r="I33" s="293">
        <v>162.5</v>
      </c>
      <c r="J33" s="111"/>
    </row>
    <row r="34" spans="1:10" ht="30" x14ac:dyDescent="0.3">
      <c r="A34" s="174">
        <v>26</v>
      </c>
      <c r="B34" s="312">
        <v>41084</v>
      </c>
      <c r="C34" s="321" t="s">
        <v>557</v>
      </c>
      <c r="D34" s="314" t="s">
        <v>558</v>
      </c>
      <c r="E34" s="293" t="s">
        <v>508</v>
      </c>
      <c r="F34" s="293">
        <v>162.5</v>
      </c>
      <c r="G34" s="293">
        <v>162.5</v>
      </c>
      <c r="H34" s="178"/>
      <c r="I34" s="293">
        <v>162.5</v>
      </c>
      <c r="J34" s="111"/>
    </row>
    <row r="35" spans="1:10" ht="30" x14ac:dyDescent="0.3">
      <c r="A35" s="174">
        <v>27</v>
      </c>
      <c r="B35" s="312">
        <v>41084</v>
      </c>
      <c r="C35" s="321" t="s">
        <v>559</v>
      </c>
      <c r="D35" s="314" t="s">
        <v>560</v>
      </c>
      <c r="E35" s="293" t="s">
        <v>508</v>
      </c>
      <c r="F35" s="293">
        <v>100</v>
      </c>
      <c r="G35" s="293">
        <v>100</v>
      </c>
      <c r="H35" s="178"/>
      <c r="I35" s="293">
        <v>100</v>
      </c>
      <c r="J35" s="111"/>
    </row>
    <row r="36" spans="1:10" ht="30" x14ac:dyDescent="0.3">
      <c r="A36" s="174">
        <v>28</v>
      </c>
      <c r="B36" s="315">
        <v>41087</v>
      </c>
      <c r="C36" s="321" t="s">
        <v>561</v>
      </c>
      <c r="D36" s="314" t="s">
        <v>562</v>
      </c>
      <c r="E36" s="293" t="s">
        <v>508</v>
      </c>
      <c r="F36" s="293">
        <v>100</v>
      </c>
      <c r="G36" s="293">
        <v>100</v>
      </c>
      <c r="H36" s="178"/>
      <c r="I36" s="293">
        <v>100</v>
      </c>
      <c r="J36" s="111"/>
    </row>
    <row r="37" spans="1:10" ht="30" x14ac:dyDescent="0.3">
      <c r="A37" s="174">
        <v>29</v>
      </c>
      <c r="B37" s="315">
        <v>41083</v>
      </c>
      <c r="C37" s="321" t="s">
        <v>563</v>
      </c>
      <c r="D37" s="314" t="s">
        <v>564</v>
      </c>
      <c r="E37" s="293" t="s">
        <v>508</v>
      </c>
      <c r="F37" s="293">
        <v>100</v>
      </c>
      <c r="G37" s="293">
        <v>100</v>
      </c>
      <c r="H37" s="178"/>
      <c r="I37" s="293">
        <v>100</v>
      </c>
      <c r="J37" s="111"/>
    </row>
    <row r="38" spans="1:10" ht="30" x14ac:dyDescent="0.3">
      <c r="A38" s="174">
        <v>30</v>
      </c>
      <c r="B38" s="315">
        <v>41088</v>
      </c>
      <c r="C38" s="321" t="s">
        <v>565</v>
      </c>
      <c r="D38" s="314" t="s">
        <v>566</v>
      </c>
      <c r="E38" s="293" t="s">
        <v>508</v>
      </c>
      <c r="F38" s="293">
        <v>100</v>
      </c>
      <c r="G38" s="293">
        <v>100</v>
      </c>
      <c r="H38" s="178"/>
      <c r="I38" s="293">
        <v>100</v>
      </c>
      <c r="J38" s="111"/>
    </row>
    <row r="39" spans="1:10" ht="30" x14ac:dyDescent="0.3">
      <c r="A39" s="174">
        <v>31</v>
      </c>
      <c r="B39" s="315">
        <v>41088</v>
      </c>
      <c r="C39" s="321" t="s">
        <v>567</v>
      </c>
      <c r="D39" s="314" t="s">
        <v>568</v>
      </c>
      <c r="E39" s="293" t="s">
        <v>508</v>
      </c>
      <c r="F39" s="293">
        <v>125</v>
      </c>
      <c r="G39" s="293">
        <v>125</v>
      </c>
      <c r="H39" s="178"/>
      <c r="I39" s="293">
        <v>125</v>
      </c>
      <c r="J39" s="111"/>
    </row>
    <row r="40" spans="1:10" ht="30" x14ac:dyDescent="0.3">
      <c r="A40" s="174">
        <v>32</v>
      </c>
      <c r="B40" s="315">
        <v>41084</v>
      </c>
      <c r="C40" s="321" t="s">
        <v>569</v>
      </c>
      <c r="D40" s="314" t="s">
        <v>570</v>
      </c>
      <c r="E40" s="293" t="s">
        <v>508</v>
      </c>
      <c r="F40" s="293">
        <v>125</v>
      </c>
      <c r="G40" s="293">
        <v>125</v>
      </c>
      <c r="H40" s="178"/>
      <c r="I40" s="293">
        <v>125</v>
      </c>
      <c r="J40" s="111"/>
    </row>
    <row r="41" spans="1:10" ht="30" x14ac:dyDescent="0.3">
      <c r="A41" s="174">
        <v>33</v>
      </c>
      <c r="B41" s="315">
        <v>41084</v>
      </c>
      <c r="C41" s="321" t="s">
        <v>571</v>
      </c>
      <c r="D41" s="314" t="s">
        <v>572</v>
      </c>
      <c r="E41" s="293" t="s">
        <v>508</v>
      </c>
      <c r="F41" s="293">
        <v>100</v>
      </c>
      <c r="G41" s="293">
        <v>100</v>
      </c>
      <c r="H41" s="178"/>
      <c r="I41" s="293">
        <v>100</v>
      </c>
      <c r="J41" s="111"/>
    </row>
    <row r="42" spans="1:10" ht="30" x14ac:dyDescent="0.3">
      <c r="A42" s="174">
        <v>34</v>
      </c>
      <c r="B42" s="312">
        <v>41084</v>
      </c>
      <c r="C42" s="321" t="s">
        <v>573</v>
      </c>
      <c r="D42" s="314" t="s">
        <v>574</v>
      </c>
      <c r="E42" s="293" t="s">
        <v>508</v>
      </c>
      <c r="F42" s="293">
        <v>100</v>
      </c>
      <c r="G42" s="293">
        <v>100</v>
      </c>
      <c r="H42" s="178"/>
      <c r="I42" s="293">
        <v>100</v>
      </c>
      <c r="J42" s="111"/>
    </row>
    <row r="43" spans="1:10" ht="30" x14ac:dyDescent="0.3">
      <c r="A43" s="174">
        <v>35</v>
      </c>
      <c r="B43" s="312">
        <v>41084</v>
      </c>
      <c r="C43" s="321" t="s">
        <v>575</v>
      </c>
      <c r="D43" s="314" t="s">
        <v>576</v>
      </c>
      <c r="E43" s="293" t="s">
        <v>508</v>
      </c>
      <c r="F43" s="293">
        <v>125</v>
      </c>
      <c r="G43" s="293">
        <v>125</v>
      </c>
      <c r="H43" s="178"/>
      <c r="I43" s="293">
        <v>125</v>
      </c>
      <c r="J43" s="111"/>
    </row>
    <row r="44" spans="1:10" ht="30" x14ac:dyDescent="0.3">
      <c r="A44" s="174">
        <v>36</v>
      </c>
      <c r="B44" s="312">
        <v>41084</v>
      </c>
      <c r="C44" s="321" t="s">
        <v>577</v>
      </c>
      <c r="D44" s="314" t="s">
        <v>578</v>
      </c>
      <c r="E44" s="293" t="s">
        <v>508</v>
      </c>
      <c r="F44" s="293">
        <v>100</v>
      </c>
      <c r="G44" s="293">
        <v>100</v>
      </c>
      <c r="H44" s="178"/>
      <c r="I44" s="293">
        <v>100</v>
      </c>
      <c r="J44" s="111"/>
    </row>
    <row r="45" spans="1:10" ht="30" x14ac:dyDescent="0.3">
      <c r="A45" s="174">
        <v>37</v>
      </c>
      <c r="B45" s="312">
        <v>41083</v>
      </c>
      <c r="C45" s="321" t="s">
        <v>579</v>
      </c>
      <c r="D45" s="316" t="s">
        <v>580</v>
      </c>
      <c r="E45" s="293" t="s">
        <v>508</v>
      </c>
      <c r="F45" s="293">
        <v>162.5</v>
      </c>
      <c r="G45" s="293">
        <v>162.5</v>
      </c>
      <c r="H45" s="178"/>
      <c r="I45" s="293">
        <v>162.5</v>
      </c>
      <c r="J45" s="111"/>
    </row>
    <row r="46" spans="1:10" ht="30" x14ac:dyDescent="0.3">
      <c r="A46" s="174">
        <v>38</v>
      </c>
      <c r="B46" s="312">
        <v>41083</v>
      </c>
      <c r="C46" s="321" t="s">
        <v>581</v>
      </c>
      <c r="D46" s="316" t="s">
        <v>582</v>
      </c>
      <c r="E46" s="293" t="s">
        <v>508</v>
      </c>
      <c r="F46" s="293">
        <v>125</v>
      </c>
      <c r="G46" s="293">
        <v>125</v>
      </c>
      <c r="H46" s="178"/>
      <c r="I46" s="293">
        <v>125</v>
      </c>
      <c r="J46" s="111"/>
    </row>
    <row r="47" spans="1:10" ht="30" x14ac:dyDescent="0.3">
      <c r="A47" s="174">
        <v>39</v>
      </c>
      <c r="B47" s="312">
        <v>41083</v>
      </c>
      <c r="C47" s="321" t="s">
        <v>583</v>
      </c>
      <c r="D47" s="314" t="s">
        <v>584</v>
      </c>
      <c r="E47" s="293" t="s">
        <v>508</v>
      </c>
      <c r="F47" s="293">
        <v>125</v>
      </c>
      <c r="G47" s="293">
        <v>125</v>
      </c>
      <c r="H47" s="178"/>
      <c r="I47" s="293">
        <v>125</v>
      </c>
      <c r="J47" s="111"/>
    </row>
    <row r="48" spans="1:10" ht="30" x14ac:dyDescent="0.3">
      <c r="A48" s="174">
        <v>40</v>
      </c>
      <c r="B48" s="312">
        <v>41084</v>
      </c>
      <c r="C48" s="321" t="s">
        <v>585</v>
      </c>
      <c r="D48" s="314" t="s">
        <v>586</v>
      </c>
      <c r="E48" s="293" t="s">
        <v>508</v>
      </c>
      <c r="F48" s="293">
        <v>125</v>
      </c>
      <c r="G48" s="293">
        <v>125</v>
      </c>
      <c r="H48" s="178"/>
      <c r="I48" s="293">
        <v>125</v>
      </c>
      <c r="J48" s="111"/>
    </row>
    <row r="49" spans="1:10" ht="30" x14ac:dyDescent="0.3">
      <c r="A49" s="174">
        <v>41</v>
      </c>
      <c r="B49" s="317">
        <v>41084</v>
      </c>
      <c r="C49" s="321" t="s">
        <v>587</v>
      </c>
      <c r="D49" s="314" t="s">
        <v>588</v>
      </c>
      <c r="E49" s="293" t="s">
        <v>508</v>
      </c>
      <c r="F49" s="293">
        <v>125</v>
      </c>
      <c r="G49" s="293">
        <v>125</v>
      </c>
      <c r="H49" s="178"/>
      <c r="I49" s="293">
        <v>125</v>
      </c>
      <c r="J49" s="111"/>
    </row>
    <row r="50" spans="1:10" ht="30" x14ac:dyDescent="0.3">
      <c r="A50" s="174">
        <v>42</v>
      </c>
      <c r="B50" s="312">
        <v>41083</v>
      </c>
      <c r="C50" s="321" t="s">
        <v>589</v>
      </c>
      <c r="D50" s="314" t="s">
        <v>590</v>
      </c>
      <c r="E50" s="293" t="s">
        <v>508</v>
      </c>
      <c r="F50" s="293">
        <v>125</v>
      </c>
      <c r="G50" s="293">
        <v>125</v>
      </c>
      <c r="H50" s="178"/>
      <c r="I50" s="293">
        <v>125</v>
      </c>
      <c r="J50" s="111"/>
    </row>
    <row r="51" spans="1:10" ht="30" x14ac:dyDescent="0.3">
      <c r="A51" s="174">
        <v>43</v>
      </c>
      <c r="B51" s="312">
        <v>41083</v>
      </c>
      <c r="C51" s="321" t="s">
        <v>591</v>
      </c>
      <c r="D51" s="314" t="s">
        <v>592</v>
      </c>
      <c r="E51" s="293" t="s">
        <v>508</v>
      </c>
      <c r="F51" s="293">
        <v>125</v>
      </c>
      <c r="G51" s="293">
        <v>125</v>
      </c>
      <c r="H51" s="178"/>
      <c r="I51" s="293">
        <v>125</v>
      </c>
      <c r="J51" s="111"/>
    </row>
    <row r="52" spans="1:10" ht="30" x14ac:dyDescent="0.3">
      <c r="A52" s="174">
        <v>44</v>
      </c>
      <c r="B52" s="312">
        <v>41083</v>
      </c>
      <c r="C52" s="321" t="s">
        <v>593</v>
      </c>
      <c r="D52" s="314" t="s">
        <v>594</v>
      </c>
      <c r="E52" s="293" t="s">
        <v>508</v>
      </c>
      <c r="F52" s="293">
        <v>125</v>
      </c>
      <c r="G52" s="293">
        <v>125</v>
      </c>
      <c r="H52" s="178"/>
      <c r="I52" s="293">
        <v>125</v>
      </c>
      <c r="J52" s="111"/>
    </row>
    <row r="53" spans="1:10" ht="30" x14ac:dyDescent="0.3">
      <c r="A53" s="174">
        <v>45</v>
      </c>
      <c r="B53" s="312">
        <v>41083</v>
      </c>
      <c r="C53" s="321" t="s">
        <v>595</v>
      </c>
      <c r="D53" s="314" t="s">
        <v>596</v>
      </c>
      <c r="E53" s="293" t="s">
        <v>508</v>
      </c>
      <c r="F53" s="293">
        <v>125</v>
      </c>
      <c r="G53" s="293">
        <v>125</v>
      </c>
      <c r="H53" s="178"/>
      <c r="I53" s="293">
        <v>125</v>
      </c>
      <c r="J53" s="111"/>
    </row>
    <row r="54" spans="1:10" ht="30" x14ac:dyDescent="0.3">
      <c r="A54" s="174">
        <v>46</v>
      </c>
      <c r="B54" s="312">
        <v>41083</v>
      </c>
      <c r="C54" s="321" t="s">
        <v>597</v>
      </c>
      <c r="D54" s="314" t="s">
        <v>598</v>
      </c>
      <c r="E54" s="293" t="s">
        <v>508</v>
      </c>
      <c r="F54" s="293">
        <v>162.5</v>
      </c>
      <c r="G54" s="293">
        <v>162.5</v>
      </c>
      <c r="H54" s="178"/>
      <c r="I54" s="293">
        <v>162.5</v>
      </c>
      <c r="J54" s="111"/>
    </row>
    <row r="55" spans="1:10" ht="30" x14ac:dyDescent="0.3">
      <c r="A55" s="174">
        <v>47</v>
      </c>
      <c r="B55" s="312">
        <v>41083</v>
      </c>
      <c r="C55" s="321" t="s">
        <v>599</v>
      </c>
      <c r="D55" s="314" t="s">
        <v>600</v>
      </c>
      <c r="E55" s="293" t="s">
        <v>508</v>
      </c>
      <c r="F55" s="293">
        <v>162.5</v>
      </c>
      <c r="G55" s="293">
        <v>162.5</v>
      </c>
      <c r="H55" s="178"/>
      <c r="I55" s="293">
        <v>162.5</v>
      </c>
      <c r="J55" s="111"/>
    </row>
    <row r="56" spans="1:10" ht="30" x14ac:dyDescent="0.3">
      <c r="A56" s="174">
        <v>48</v>
      </c>
      <c r="B56" s="312">
        <v>41083</v>
      </c>
      <c r="C56" s="321" t="s">
        <v>601</v>
      </c>
      <c r="D56" s="314" t="s">
        <v>602</v>
      </c>
      <c r="E56" s="293" t="s">
        <v>508</v>
      </c>
      <c r="F56" s="293">
        <v>162.5</v>
      </c>
      <c r="G56" s="293">
        <v>162.5</v>
      </c>
      <c r="H56" s="178"/>
      <c r="I56" s="293">
        <v>162.5</v>
      </c>
      <c r="J56" s="111"/>
    </row>
    <row r="57" spans="1:10" ht="30" x14ac:dyDescent="0.3">
      <c r="A57" s="174">
        <v>49</v>
      </c>
      <c r="B57" s="312">
        <v>41083</v>
      </c>
      <c r="C57" s="321" t="s">
        <v>603</v>
      </c>
      <c r="D57" s="314" t="s">
        <v>604</v>
      </c>
      <c r="E57" s="293" t="s">
        <v>508</v>
      </c>
      <c r="F57" s="293">
        <v>162.5</v>
      </c>
      <c r="G57" s="293">
        <v>162.5</v>
      </c>
      <c r="H57" s="178"/>
      <c r="I57" s="293">
        <v>162.5</v>
      </c>
      <c r="J57" s="111"/>
    </row>
    <row r="58" spans="1:10" ht="30" x14ac:dyDescent="0.3">
      <c r="A58" s="174">
        <v>50</v>
      </c>
      <c r="B58" s="312">
        <v>41083</v>
      </c>
      <c r="C58" s="321" t="s">
        <v>605</v>
      </c>
      <c r="D58" s="314" t="s">
        <v>606</v>
      </c>
      <c r="E58" s="293" t="s">
        <v>508</v>
      </c>
      <c r="F58" s="293">
        <v>125</v>
      </c>
      <c r="G58" s="293">
        <v>125</v>
      </c>
      <c r="H58" s="178"/>
      <c r="I58" s="293">
        <v>125</v>
      </c>
      <c r="J58" s="111"/>
    </row>
    <row r="59" spans="1:10" ht="30" x14ac:dyDescent="0.3">
      <c r="A59" s="174">
        <v>51</v>
      </c>
      <c r="B59" s="312">
        <v>41083</v>
      </c>
      <c r="C59" s="321" t="s">
        <v>607</v>
      </c>
      <c r="D59" s="314" t="s">
        <v>608</v>
      </c>
      <c r="E59" s="293" t="s">
        <v>508</v>
      </c>
      <c r="F59" s="293">
        <v>125</v>
      </c>
      <c r="G59" s="293">
        <v>125</v>
      </c>
      <c r="H59" s="178"/>
      <c r="I59" s="293">
        <v>125</v>
      </c>
      <c r="J59" s="111"/>
    </row>
    <row r="60" spans="1:10" ht="30" x14ac:dyDescent="0.3">
      <c r="A60" s="174">
        <v>52</v>
      </c>
      <c r="B60" s="312">
        <v>41083</v>
      </c>
      <c r="C60" s="321" t="s">
        <v>609</v>
      </c>
      <c r="D60" s="314" t="s">
        <v>610</v>
      </c>
      <c r="E60" s="293" t="s">
        <v>508</v>
      </c>
      <c r="F60" s="293">
        <v>162.5</v>
      </c>
      <c r="G60" s="293">
        <v>162.5</v>
      </c>
      <c r="H60" s="178"/>
      <c r="I60" s="293">
        <v>162.5</v>
      </c>
      <c r="J60" s="111"/>
    </row>
    <row r="61" spans="1:10" ht="30" x14ac:dyDescent="0.3">
      <c r="A61" s="174">
        <v>53</v>
      </c>
      <c r="B61" s="312">
        <v>41083</v>
      </c>
      <c r="C61" s="321" t="s">
        <v>611</v>
      </c>
      <c r="D61" s="314" t="s">
        <v>612</v>
      </c>
      <c r="E61" s="293" t="s">
        <v>508</v>
      </c>
      <c r="F61" s="293">
        <v>162.5</v>
      </c>
      <c r="G61" s="293">
        <v>162.5</v>
      </c>
      <c r="H61" s="178"/>
      <c r="I61" s="293">
        <v>162.5</v>
      </c>
      <c r="J61" s="111"/>
    </row>
    <row r="62" spans="1:10" ht="30" x14ac:dyDescent="0.3">
      <c r="A62" s="174">
        <v>54</v>
      </c>
      <c r="B62" s="312">
        <v>41083</v>
      </c>
      <c r="C62" s="321" t="s">
        <v>613</v>
      </c>
      <c r="D62" s="314" t="s">
        <v>614</v>
      </c>
      <c r="E62" s="293" t="s">
        <v>508</v>
      </c>
      <c r="F62" s="293">
        <v>125</v>
      </c>
      <c r="G62" s="293">
        <v>125</v>
      </c>
      <c r="H62" s="178"/>
      <c r="I62" s="293">
        <v>125</v>
      </c>
      <c r="J62" s="111"/>
    </row>
    <row r="63" spans="1:10" ht="30" x14ac:dyDescent="0.3">
      <c r="A63" s="174">
        <v>55</v>
      </c>
      <c r="B63" s="312">
        <v>41083</v>
      </c>
      <c r="C63" s="321" t="s">
        <v>615</v>
      </c>
      <c r="D63" s="314" t="s">
        <v>616</v>
      </c>
      <c r="E63" s="293" t="s">
        <v>508</v>
      </c>
      <c r="F63" s="293">
        <v>162.5</v>
      </c>
      <c r="G63" s="293">
        <v>162.5</v>
      </c>
      <c r="H63" s="178"/>
      <c r="I63" s="293">
        <v>162.5</v>
      </c>
      <c r="J63" s="111"/>
    </row>
    <row r="64" spans="1:10" ht="30" x14ac:dyDescent="0.3">
      <c r="A64" s="174">
        <v>56</v>
      </c>
      <c r="B64" s="312">
        <v>41083</v>
      </c>
      <c r="C64" s="321" t="s">
        <v>617</v>
      </c>
      <c r="D64" s="314" t="s">
        <v>618</v>
      </c>
      <c r="E64" s="293" t="s">
        <v>508</v>
      </c>
      <c r="F64" s="293">
        <v>162.5</v>
      </c>
      <c r="G64" s="293">
        <v>162.5</v>
      </c>
      <c r="H64" s="178"/>
      <c r="I64" s="293">
        <v>162.5</v>
      </c>
      <c r="J64" s="111"/>
    </row>
    <row r="65" spans="1:10" ht="30" x14ac:dyDescent="0.3">
      <c r="A65" s="174">
        <v>57</v>
      </c>
      <c r="B65" s="312">
        <v>41083</v>
      </c>
      <c r="C65" s="321" t="s">
        <v>619</v>
      </c>
      <c r="D65" s="314" t="s">
        <v>620</v>
      </c>
      <c r="E65" s="293" t="s">
        <v>508</v>
      </c>
      <c r="F65" s="293">
        <v>162.5</v>
      </c>
      <c r="G65" s="293">
        <v>162.5</v>
      </c>
      <c r="H65" s="178"/>
      <c r="I65" s="293">
        <v>162.5</v>
      </c>
      <c r="J65" s="111"/>
    </row>
    <row r="66" spans="1:10" ht="30" x14ac:dyDescent="0.3">
      <c r="A66" s="174">
        <v>58</v>
      </c>
      <c r="B66" s="312">
        <v>41083</v>
      </c>
      <c r="C66" s="321" t="s">
        <v>621</v>
      </c>
      <c r="D66" s="314" t="s">
        <v>622</v>
      </c>
      <c r="E66" s="293" t="s">
        <v>508</v>
      </c>
      <c r="F66" s="293">
        <v>162.5</v>
      </c>
      <c r="G66" s="293">
        <v>162.5</v>
      </c>
      <c r="H66" s="178"/>
      <c r="I66" s="293">
        <v>162.5</v>
      </c>
      <c r="J66" s="111"/>
    </row>
    <row r="67" spans="1:10" ht="30" x14ac:dyDescent="0.3">
      <c r="A67" s="174">
        <v>59</v>
      </c>
      <c r="B67" s="312">
        <v>41083</v>
      </c>
      <c r="C67" s="321" t="s">
        <v>623</v>
      </c>
      <c r="D67" s="314" t="s">
        <v>624</v>
      </c>
      <c r="E67" s="293" t="s">
        <v>508</v>
      </c>
      <c r="F67" s="293">
        <v>162.5</v>
      </c>
      <c r="G67" s="293">
        <v>162.5</v>
      </c>
      <c r="H67" s="178"/>
      <c r="I67" s="293">
        <v>162.5</v>
      </c>
      <c r="J67" s="111"/>
    </row>
    <row r="68" spans="1:10" ht="30" x14ac:dyDescent="0.3">
      <c r="A68" s="174">
        <v>60</v>
      </c>
      <c r="B68" s="312">
        <v>41083</v>
      </c>
      <c r="C68" s="321" t="s">
        <v>625</v>
      </c>
      <c r="D68" s="316" t="s">
        <v>626</v>
      </c>
      <c r="E68" s="293" t="s">
        <v>508</v>
      </c>
      <c r="F68" s="293">
        <v>162.5</v>
      </c>
      <c r="G68" s="293">
        <v>162.5</v>
      </c>
      <c r="H68" s="178"/>
      <c r="I68" s="293">
        <v>162.5</v>
      </c>
      <c r="J68" s="111"/>
    </row>
    <row r="69" spans="1:10" ht="30" x14ac:dyDescent="0.3">
      <c r="A69" s="174">
        <v>61</v>
      </c>
      <c r="B69" s="322">
        <v>41083</v>
      </c>
      <c r="C69" s="323" t="s">
        <v>627</v>
      </c>
      <c r="D69" s="314" t="s">
        <v>628</v>
      </c>
      <c r="E69" s="293" t="s">
        <v>508</v>
      </c>
      <c r="F69" s="293">
        <v>162.5</v>
      </c>
      <c r="G69" s="293">
        <v>162.5</v>
      </c>
      <c r="H69" s="178"/>
      <c r="I69" s="293">
        <v>162.5</v>
      </c>
      <c r="J69" s="111"/>
    </row>
    <row r="70" spans="1:10" ht="30" x14ac:dyDescent="0.3">
      <c r="A70" s="174">
        <v>62</v>
      </c>
      <c r="B70" s="312">
        <v>41083</v>
      </c>
      <c r="C70" s="321" t="s">
        <v>629</v>
      </c>
      <c r="D70" s="314" t="s">
        <v>630</v>
      </c>
      <c r="E70" s="293" t="s">
        <v>508</v>
      </c>
      <c r="F70" s="293">
        <v>162.5</v>
      </c>
      <c r="G70" s="293">
        <v>162.5</v>
      </c>
      <c r="H70" s="178"/>
      <c r="I70" s="293">
        <v>162.5</v>
      </c>
      <c r="J70" s="111"/>
    </row>
    <row r="71" spans="1:10" ht="30" x14ac:dyDescent="0.3">
      <c r="A71" s="174">
        <v>63</v>
      </c>
      <c r="B71" s="312">
        <v>41083</v>
      </c>
      <c r="C71" s="321" t="s">
        <v>631</v>
      </c>
      <c r="D71" s="314" t="s">
        <v>632</v>
      </c>
      <c r="E71" s="293" t="s">
        <v>508</v>
      </c>
      <c r="F71" s="293">
        <v>162.5</v>
      </c>
      <c r="G71" s="293">
        <v>162.5</v>
      </c>
      <c r="H71" s="178"/>
      <c r="I71" s="293">
        <v>162.5</v>
      </c>
      <c r="J71" s="111"/>
    </row>
    <row r="72" spans="1:10" ht="30" x14ac:dyDescent="0.3">
      <c r="A72" s="174">
        <v>64</v>
      </c>
      <c r="B72" s="312">
        <v>41083</v>
      </c>
      <c r="C72" s="321" t="s">
        <v>633</v>
      </c>
      <c r="D72" s="314" t="s">
        <v>634</v>
      </c>
      <c r="E72" s="293" t="s">
        <v>508</v>
      </c>
      <c r="F72" s="293">
        <v>162.5</v>
      </c>
      <c r="G72" s="293">
        <v>162.5</v>
      </c>
      <c r="H72" s="178"/>
      <c r="I72" s="293">
        <v>162.5</v>
      </c>
      <c r="J72" s="111"/>
    </row>
    <row r="73" spans="1:10" ht="30" x14ac:dyDescent="0.3">
      <c r="A73" s="174">
        <v>65</v>
      </c>
      <c r="B73" s="312">
        <v>41083</v>
      </c>
      <c r="C73" s="321" t="s">
        <v>635</v>
      </c>
      <c r="D73" s="314" t="s">
        <v>636</v>
      </c>
      <c r="E73" s="293" t="s">
        <v>508</v>
      </c>
      <c r="F73" s="293">
        <v>162.5</v>
      </c>
      <c r="G73" s="293">
        <v>162.5</v>
      </c>
      <c r="H73" s="178"/>
      <c r="I73" s="293">
        <v>162.5</v>
      </c>
      <c r="J73" s="111"/>
    </row>
    <row r="74" spans="1:10" ht="30" x14ac:dyDescent="0.3">
      <c r="A74" s="174">
        <v>66</v>
      </c>
      <c r="B74" s="312">
        <v>41083</v>
      </c>
      <c r="C74" s="321" t="s">
        <v>637</v>
      </c>
      <c r="D74" s="314" t="s">
        <v>638</v>
      </c>
      <c r="E74" s="293" t="s">
        <v>508</v>
      </c>
      <c r="F74" s="293">
        <v>162.5</v>
      </c>
      <c r="G74" s="293">
        <v>162.5</v>
      </c>
      <c r="H74" s="178"/>
      <c r="I74" s="293">
        <v>162.5</v>
      </c>
      <c r="J74" s="111"/>
    </row>
    <row r="75" spans="1:10" ht="30" x14ac:dyDescent="0.3">
      <c r="A75" s="174">
        <v>67</v>
      </c>
      <c r="B75" s="312">
        <v>41083</v>
      </c>
      <c r="C75" s="321" t="s">
        <v>639</v>
      </c>
      <c r="D75" s="314" t="s">
        <v>640</v>
      </c>
      <c r="E75" s="293" t="s">
        <v>508</v>
      </c>
      <c r="F75" s="293">
        <v>162.5</v>
      </c>
      <c r="G75" s="293">
        <v>162.5</v>
      </c>
      <c r="H75" s="178"/>
      <c r="I75" s="293">
        <v>162.5</v>
      </c>
      <c r="J75" s="111"/>
    </row>
    <row r="76" spans="1:10" ht="30" x14ac:dyDescent="0.3">
      <c r="A76" s="174">
        <v>68</v>
      </c>
      <c r="B76" s="312">
        <v>41083</v>
      </c>
      <c r="C76" s="321" t="s">
        <v>641</v>
      </c>
      <c r="D76" s="314" t="s">
        <v>642</v>
      </c>
      <c r="E76" s="293" t="s">
        <v>508</v>
      </c>
      <c r="F76" s="293">
        <v>162.5</v>
      </c>
      <c r="G76" s="293">
        <v>162.5</v>
      </c>
      <c r="H76" s="178"/>
      <c r="I76" s="293">
        <v>162.5</v>
      </c>
      <c r="J76" s="111"/>
    </row>
    <row r="77" spans="1:10" ht="30" x14ac:dyDescent="0.3">
      <c r="A77" s="174">
        <v>69</v>
      </c>
      <c r="B77" s="312">
        <v>41083</v>
      </c>
      <c r="C77" s="321" t="s">
        <v>643</v>
      </c>
      <c r="D77" s="314" t="s">
        <v>644</v>
      </c>
      <c r="E77" s="293" t="s">
        <v>508</v>
      </c>
      <c r="F77" s="293">
        <v>162.5</v>
      </c>
      <c r="G77" s="293">
        <v>162.5</v>
      </c>
      <c r="H77" s="178"/>
      <c r="I77" s="293">
        <v>162.5</v>
      </c>
      <c r="J77" s="111"/>
    </row>
    <row r="78" spans="1:10" ht="30" x14ac:dyDescent="0.3">
      <c r="A78" s="174">
        <v>70</v>
      </c>
      <c r="B78" s="312">
        <v>41083</v>
      </c>
      <c r="C78" s="321" t="s">
        <v>645</v>
      </c>
      <c r="D78" s="314" t="s">
        <v>646</v>
      </c>
      <c r="E78" s="293" t="s">
        <v>508</v>
      </c>
      <c r="F78" s="293">
        <v>162.5</v>
      </c>
      <c r="G78" s="293">
        <v>162.5</v>
      </c>
      <c r="H78" s="178"/>
      <c r="I78" s="293">
        <v>162.5</v>
      </c>
      <c r="J78" s="111"/>
    </row>
    <row r="79" spans="1:10" ht="30" x14ac:dyDescent="0.3">
      <c r="A79" s="174">
        <v>71</v>
      </c>
      <c r="B79" s="312">
        <v>41083</v>
      </c>
      <c r="C79" s="321" t="s">
        <v>647</v>
      </c>
      <c r="D79" s="314" t="s">
        <v>648</v>
      </c>
      <c r="E79" s="293" t="s">
        <v>508</v>
      </c>
      <c r="F79" s="293">
        <v>162.5</v>
      </c>
      <c r="G79" s="293">
        <v>162.5</v>
      </c>
      <c r="H79" s="178"/>
      <c r="I79" s="293">
        <v>162.5</v>
      </c>
      <c r="J79" s="111"/>
    </row>
    <row r="80" spans="1:10" ht="30" x14ac:dyDescent="0.3">
      <c r="A80" s="174">
        <v>72</v>
      </c>
      <c r="B80" s="312">
        <v>41083</v>
      </c>
      <c r="C80" s="321" t="s">
        <v>649</v>
      </c>
      <c r="D80" s="314" t="s">
        <v>650</v>
      </c>
      <c r="E80" s="293" t="s">
        <v>508</v>
      </c>
      <c r="F80" s="293">
        <v>125</v>
      </c>
      <c r="G80" s="293">
        <v>125</v>
      </c>
      <c r="H80" s="178"/>
      <c r="I80" s="293">
        <v>125</v>
      </c>
      <c r="J80" s="111"/>
    </row>
    <row r="81" spans="1:10" ht="30" x14ac:dyDescent="0.3">
      <c r="A81" s="174">
        <v>73</v>
      </c>
      <c r="B81" s="312">
        <v>41083</v>
      </c>
      <c r="C81" s="321" t="s">
        <v>651</v>
      </c>
      <c r="D81" s="314" t="s">
        <v>652</v>
      </c>
      <c r="E81" s="293" t="s">
        <v>508</v>
      </c>
      <c r="F81" s="293">
        <v>125</v>
      </c>
      <c r="G81" s="293">
        <v>125</v>
      </c>
      <c r="H81" s="178"/>
      <c r="I81" s="293">
        <v>125</v>
      </c>
      <c r="J81" s="111"/>
    </row>
    <row r="82" spans="1:10" ht="30" x14ac:dyDescent="0.3">
      <c r="A82" s="174">
        <v>74</v>
      </c>
      <c r="B82" s="312">
        <v>41083</v>
      </c>
      <c r="C82" s="321" t="s">
        <v>653</v>
      </c>
      <c r="D82" s="314" t="s">
        <v>654</v>
      </c>
      <c r="E82" s="293" t="s">
        <v>508</v>
      </c>
      <c r="F82" s="293">
        <v>125</v>
      </c>
      <c r="G82" s="293">
        <v>125</v>
      </c>
      <c r="H82" s="178"/>
      <c r="I82" s="293">
        <v>125</v>
      </c>
      <c r="J82" s="111"/>
    </row>
    <row r="83" spans="1:10" ht="30" x14ac:dyDescent="0.3">
      <c r="A83" s="174">
        <v>75</v>
      </c>
      <c r="B83" s="312">
        <v>41083</v>
      </c>
      <c r="C83" s="321" t="s">
        <v>655</v>
      </c>
      <c r="D83" s="314" t="s">
        <v>656</v>
      </c>
      <c r="E83" s="293" t="s">
        <v>508</v>
      </c>
      <c r="F83" s="293">
        <v>162.5</v>
      </c>
      <c r="G83" s="293">
        <v>162.5</v>
      </c>
      <c r="H83" s="178"/>
      <c r="I83" s="293">
        <v>162.5</v>
      </c>
      <c r="J83" s="111"/>
    </row>
    <row r="84" spans="1:10" ht="30" x14ac:dyDescent="0.3">
      <c r="A84" s="174">
        <v>76</v>
      </c>
      <c r="B84" s="312">
        <v>41083</v>
      </c>
      <c r="C84" s="321" t="s">
        <v>657</v>
      </c>
      <c r="D84" s="314" t="s">
        <v>658</v>
      </c>
      <c r="E84" s="293" t="s">
        <v>508</v>
      </c>
      <c r="F84" s="293">
        <v>162.5</v>
      </c>
      <c r="G84" s="293">
        <v>162.5</v>
      </c>
      <c r="H84" s="178"/>
      <c r="I84" s="293">
        <v>162.5</v>
      </c>
      <c r="J84" s="111"/>
    </row>
    <row r="85" spans="1:10" ht="30" x14ac:dyDescent="0.3">
      <c r="A85" s="174">
        <v>77</v>
      </c>
      <c r="B85" s="312">
        <v>41083</v>
      </c>
      <c r="C85" s="321" t="s">
        <v>659</v>
      </c>
      <c r="D85" s="314" t="s">
        <v>660</v>
      </c>
      <c r="E85" s="293" t="s">
        <v>508</v>
      </c>
      <c r="F85" s="293">
        <v>125</v>
      </c>
      <c r="G85" s="293">
        <v>125</v>
      </c>
      <c r="H85" s="178"/>
      <c r="I85" s="293">
        <v>125</v>
      </c>
      <c r="J85" s="111"/>
    </row>
    <row r="86" spans="1:10" ht="30" x14ac:dyDescent="0.3">
      <c r="A86" s="174">
        <v>78</v>
      </c>
      <c r="B86" s="312">
        <v>41083</v>
      </c>
      <c r="C86" s="321" t="s">
        <v>661</v>
      </c>
      <c r="D86" s="314" t="s">
        <v>662</v>
      </c>
      <c r="E86" s="293" t="s">
        <v>508</v>
      </c>
      <c r="F86" s="293">
        <v>125</v>
      </c>
      <c r="G86" s="293">
        <v>125</v>
      </c>
      <c r="H86" s="178"/>
      <c r="I86" s="293">
        <v>125</v>
      </c>
      <c r="J86" s="111"/>
    </row>
    <row r="87" spans="1:10" ht="30" x14ac:dyDescent="0.3">
      <c r="A87" s="174">
        <v>79</v>
      </c>
      <c r="B87" s="312">
        <v>41083</v>
      </c>
      <c r="C87" s="321" t="s">
        <v>663</v>
      </c>
      <c r="D87" s="314" t="s">
        <v>664</v>
      </c>
      <c r="E87" s="293" t="s">
        <v>508</v>
      </c>
      <c r="F87" s="293">
        <v>162.5</v>
      </c>
      <c r="G87" s="293">
        <v>162.5</v>
      </c>
      <c r="H87" s="178"/>
      <c r="I87" s="293">
        <v>162.5</v>
      </c>
      <c r="J87" s="111"/>
    </row>
    <row r="88" spans="1:10" ht="30" x14ac:dyDescent="0.3">
      <c r="A88" s="174">
        <v>80</v>
      </c>
      <c r="B88" s="312">
        <v>41084</v>
      </c>
      <c r="C88" s="321" t="s">
        <v>665</v>
      </c>
      <c r="D88" s="314" t="s">
        <v>666</v>
      </c>
      <c r="E88" s="293" t="s">
        <v>508</v>
      </c>
      <c r="F88" s="293">
        <v>162.5</v>
      </c>
      <c r="G88" s="293">
        <v>162.5</v>
      </c>
      <c r="H88" s="178"/>
      <c r="I88" s="293">
        <v>162.5</v>
      </c>
      <c r="J88" s="111"/>
    </row>
    <row r="89" spans="1:10" ht="30" x14ac:dyDescent="0.3">
      <c r="A89" s="174">
        <v>81</v>
      </c>
      <c r="B89" s="312">
        <v>41083</v>
      </c>
      <c r="C89" s="321" t="s">
        <v>667</v>
      </c>
      <c r="D89" s="314" t="s">
        <v>668</v>
      </c>
      <c r="E89" s="293" t="s">
        <v>508</v>
      </c>
      <c r="F89" s="293">
        <v>162.5</v>
      </c>
      <c r="G89" s="293">
        <v>162.5</v>
      </c>
      <c r="H89" s="178"/>
      <c r="I89" s="293">
        <v>162.5</v>
      </c>
      <c r="J89" s="111"/>
    </row>
    <row r="90" spans="1:10" ht="30" x14ac:dyDescent="0.3">
      <c r="A90" s="174">
        <v>82</v>
      </c>
      <c r="B90" s="312">
        <v>41083</v>
      </c>
      <c r="C90" s="321" t="s">
        <v>669</v>
      </c>
      <c r="D90" s="314" t="s">
        <v>670</v>
      </c>
      <c r="E90" s="293" t="s">
        <v>508</v>
      </c>
      <c r="F90" s="293">
        <v>162.5</v>
      </c>
      <c r="G90" s="293">
        <v>162.5</v>
      </c>
      <c r="H90" s="178"/>
      <c r="I90" s="293">
        <v>162.5</v>
      </c>
      <c r="J90" s="111"/>
    </row>
    <row r="91" spans="1:10" ht="30" x14ac:dyDescent="0.3">
      <c r="A91" s="174">
        <v>83</v>
      </c>
      <c r="B91" s="312">
        <v>41083</v>
      </c>
      <c r="C91" s="321" t="s">
        <v>671</v>
      </c>
      <c r="D91" s="314" t="s">
        <v>672</v>
      </c>
      <c r="E91" s="293" t="s">
        <v>508</v>
      </c>
      <c r="F91" s="293">
        <v>162.5</v>
      </c>
      <c r="G91" s="293">
        <v>162.5</v>
      </c>
      <c r="H91" s="178"/>
      <c r="I91" s="293">
        <v>162.5</v>
      </c>
      <c r="J91" s="111"/>
    </row>
    <row r="92" spans="1:10" ht="30" x14ac:dyDescent="0.3">
      <c r="A92" s="174">
        <v>84</v>
      </c>
      <c r="B92" s="312">
        <v>41083</v>
      </c>
      <c r="C92" s="321" t="s">
        <v>673</v>
      </c>
      <c r="D92" s="314" t="s">
        <v>674</v>
      </c>
      <c r="E92" s="293" t="s">
        <v>508</v>
      </c>
      <c r="F92" s="293">
        <v>162.5</v>
      </c>
      <c r="G92" s="293">
        <v>162.5</v>
      </c>
      <c r="H92" s="178"/>
      <c r="I92" s="293">
        <v>162.5</v>
      </c>
      <c r="J92" s="111"/>
    </row>
    <row r="93" spans="1:10" ht="30" x14ac:dyDescent="0.3">
      <c r="A93" s="174">
        <v>85</v>
      </c>
      <c r="B93" s="312">
        <v>41083</v>
      </c>
      <c r="C93" s="321" t="s">
        <v>675</v>
      </c>
      <c r="D93" s="314" t="s">
        <v>676</v>
      </c>
      <c r="E93" s="293" t="s">
        <v>508</v>
      </c>
      <c r="F93" s="293">
        <v>100</v>
      </c>
      <c r="G93" s="293">
        <v>100</v>
      </c>
      <c r="H93" s="178"/>
      <c r="I93" s="293">
        <v>100</v>
      </c>
      <c r="J93" s="111"/>
    </row>
    <row r="94" spans="1:10" ht="30" x14ac:dyDescent="0.3">
      <c r="A94" s="174">
        <v>86</v>
      </c>
      <c r="B94" s="312">
        <v>41083</v>
      </c>
      <c r="C94" s="321" t="s">
        <v>677</v>
      </c>
      <c r="D94" s="314" t="s">
        <v>678</v>
      </c>
      <c r="E94" s="293" t="s">
        <v>508</v>
      </c>
      <c r="F94" s="293">
        <v>100</v>
      </c>
      <c r="G94" s="293">
        <v>100</v>
      </c>
      <c r="H94" s="178"/>
      <c r="I94" s="293">
        <v>100</v>
      </c>
      <c r="J94" s="111"/>
    </row>
    <row r="95" spans="1:10" ht="30" x14ac:dyDescent="0.3">
      <c r="A95" s="174">
        <v>87</v>
      </c>
      <c r="B95" s="312">
        <v>41083</v>
      </c>
      <c r="C95" s="321" t="s">
        <v>679</v>
      </c>
      <c r="D95" s="314" t="s">
        <v>680</v>
      </c>
      <c r="E95" s="293" t="s">
        <v>508</v>
      </c>
      <c r="F95" s="293">
        <v>162.5</v>
      </c>
      <c r="G95" s="293">
        <v>162.5</v>
      </c>
      <c r="H95" s="178"/>
      <c r="I95" s="293">
        <v>162.5</v>
      </c>
      <c r="J95" s="111"/>
    </row>
    <row r="96" spans="1:10" ht="30" x14ac:dyDescent="0.3">
      <c r="A96" s="174">
        <v>88</v>
      </c>
      <c r="B96" s="312">
        <v>41083</v>
      </c>
      <c r="C96" s="321" t="s">
        <v>681</v>
      </c>
      <c r="D96" s="314" t="s">
        <v>682</v>
      </c>
      <c r="E96" s="293" t="s">
        <v>508</v>
      </c>
      <c r="F96" s="293">
        <v>162.5</v>
      </c>
      <c r="G96" s="293">
        <v>162.5</v>
      </c>
      <c r="H96" s="178"/>
      <c r="I96" s="293">
        <v>162.5</v>
      </c>
      <c r="J96" s="111"/>
    </row>
    <row r="97" spans="1:10" ht="30" x14ac:dyDescent="0.3">
      <c r="A97" s="174">
        <v>89</v>
      </c>
      <c r="B97" s="312">
        <v>41083</v>
      </c>
      <c r="C97" s="321" t="s">
        <v>683</v>
      </c>
      <c r="D97" s="314" t="s">
        <v>684</v>
      </c>
      <c r="E97" s="293" t="s">
        <v>508</v>
      </c>
      <c r="F97" s="293">
        <v>125</v>
      </c>
      <c r="G97" s="293">
        <v>125</v>
      </c>
      <c r="H97" s="178"/>
      <c r="I97" s="293">
        <v>125</v>
      </c>
      <c r="J97" s="111"/>
    </row>
    <row r="98" spans="1:10" ht="30" x14ac:dyDescent="0.3">
      <c r="A98" s="174">
        <v>90</v>
      </c>
      <c r="B98" s="312">
        <v>41083</v>
      </c>
      <c r="C98" s="321" t="s">
        <v>685</v>
      </c>
      <c r="D98" s="316" t="s">
        <v>686</v>
      </c>
      <c r="E98" s="293" t="s">
        <v>508</v>
      </c>
      <c r="F98" s="293">
        <v>125</v>
      </c>
      <c r="G98" s="293">
        <v>125</v>
      </c>
      <c r="H98" s="178"/>
      <c r="I98" s="293">
        <v>125</v>
      </c>
      <c r="J98" s="111"/>
    </row>
    <row r="99" spans="1:10" ht="30" x14ac:dyDescent="0.3">
      <c r="A99" s="174">
        <v>91</v>
      </c>
      <c r="B99" s="312">
        <v>41083</v>
      </c>
      <c r="C99" s="321" t="s">
        <v>687</v>
      </c>
      <c r="D99" s="314" t="s">
        <v>688</v>
      </c>
      <c r="E99" s="293" t="s">
        <v>508</v>
      </c>
      <c r="F99" s="293">
        <v>162.5</v>
      </c>
      <c r="G99" s="293">
        <v>162.5</v>
      </c>
      <c r="H99" s="178"/>
      <c r="I99" s="293">
        <v>162.5</v>
      </c>
      <c r="J99" s="111"/>
    </row>
    <row r="100" spans="1:10" ht="30" x14ac:dyDescent="0.3">
      <c r="A100" s="174">
        <v>92</v>
      </c>
      <c r="B100" s="312">
        <v>41083</v>
      </c>
      <c r="C100" s="321" t="s">
        <v>689</v>
      </c>
      <c r="D100" s="314" t="s">
        <v>690</v>
      </c>
      <c r="E100" s="293" t="s">
        <v>508</v>
      </c>
      <c r="F100" s="293">
        <v>162.5</v>
      </c>
      <c r="G100" s="293">
        <v>162.5</v>
      </c>
      <c r="H100" s="178"/>
      <c r="I100" s="293">
        <v>162.5</v>
      </c>
      <c r="J100" s="111"/>
    </row>
    <row r="101" spans="1:10" ht="30" x14ac:dyDescent="0.3">
      <c r="A101" s="174">
        <v>93</v>
      </c>
      <c r="B101" s="312">
        <v>41083</v>
      </c>
      <c r="C101" s="321" t="s">
        <v>691</v>
      </c>
      <c r="D101" s="314" t="s">
        <v>692</v>
      </c>
      <c r="E101" s="293" t="s">
        <v>508</v>
      </c>
      <c r="F101" s="293">
        <v>162.5</v>
      </c>
      <c r="G101" s="293">
        <v>162.5</v>
      </c>
      <c r="H101" s="178"/>
      <c r="I101" s="293">
        <v>162.5</v>
      </c>
      <c r="J101" s="111"/>
    </row>
    <row r="102" spans="1:10" ht="30" x14ac:dyDescent="0.3">
      <c r="A102" s="174">
        <v>94</v>
      </c>
      <c r="B102" s="312">
        <v>41083</v>
      </c>
      <c r="C102" s="321" t="s">
        <v>693</v>
      </c>
      <c r="D102" s="314" t="s">
        <v>694</v>
      </c>
      <c r="E102" s="293" t="s">
        <v>508</v>
      </c>
      <c r="F102" s="293">
        <v>162.5</v>
      </c>
      <c r="G102" s="293">
        <v>162.5</v>
      </c>
      <c r="H102" s="178"/>
      <c r="I102" s="293">
        <v>162.5</v>
      </c>
      <c r="J102" s="111"/>
    </row>
    <row r="103" spans="1:10" ht="30" x14ac:dyDescent="0.3">
      <c r="A103" s="174">
        <v>95</v>
      </c>
      <c r="B103" s="312">
        <v>41083</v>
      </c>
      <c r="C103" s="321" t="s">
        <v>695</v>
      </c>
      <c r="D103" s="314" t="s">
        <v>696</v>
      </c>
      <c r="E103" s="293" t="s">
        <v>508</v>
      </c>
      <c r="F103" s="293">
        <v>162.5</v>
      </c>
      <c r="G103" s="293">
        <v>162.5</v>
      </c>
      <c r="H103" s="178"/>
      <c r="I103" s="293">
        <v>162.5</v>
      </c>
      <c r="J103" s="111"/>
    </row>
    <row r="104" spans="1:10" ht="30" x14ac:dyDescent="0.3">
      <c r="A104" s="174">
        <v>96</v>
      </c>
      <c r="B104" s="312">
        <v>41083</v>
      </c>
      <c r="C104" s="321" t="s">
        <v>697</v>
      </c>
      <c r="D104" s="314" t="s">
        <v>698</v>
      </c>
      <c r="E104" s="293" t="s">
        <v>508</v>
      </c>
      <c r="F104" s="293">
        <v>162.5</v>
      </c>
      <c r="G104" s="293">
        <v>162.5</v>
      </c>
      <c r="H104" s="178"/>
      <c r="I104" s="293">
        <v>162.5</v>
      </c>
      <c r="J104" s="111"/>
    </row>
    <row r="105" spans="1:10" ht="30" x14ac:dyDescent="0.3">
      <c r="A105" s="174">
        <v>97</v>
      </c>
      <c r="B105" s="312">
        <v>41083</v>
      </c>
      <c r="C105" s="321" t="s">
        <v>699</v>
      </c>
      <c r="D105" s="314" t="s">
        <v>700</v>
      </c>
      <c r="E105" s="293" t="s">
        <v>508</v>
      </c>
      <c r="F105" s="293">
        <v>162.5</v>
      </c>
      <c r="G105" s="293">
        <v>162.5</v>
      </c>
      <c r="H105" s="178"/>
      <c r="I105" s="293">
        <v>162.5</v>
      </c>
      <c r="J105" s="111"/>
    </row>
    <row r="106" spans="1:10" ht="30" x14ac:dyDescent="0.3">
      <c r="A106" s="174">
        <v>98</v>
      </c>
      <c r="B106" s="312">
        <v>41083</v>
      </c>
      <c r="C106" s="321" t="s">
        <v>701</v>
      </c>
      <c r="D106" s="314" t="s">
        <v>702</v>
      </c>
      <c r="E106" s="293" t="s">
        <v>508</v>
      </c>
      <c r="F106" s="293">
        <v>125</v>
      </c>
      <c r="G106" s="293">
        <v>125</v>
      </c>
      <c r="H106" s="178"/>
      <c r="I106" s="293">
        <v>125</v>
      </c>
      <c r="J106" s="111"/>
    </row>
    <row r="107" spans="1:10" ht="30" x14ac:dyDescent="0.3">
      <c r="A107" s="174">
        <v>99</v>
      </c>
      <c r="B107" s="312">
        <v>41083</v>
      </c>
      <c r="C107" s="321" t="s">
        <v>703</v>
      </c>
      <c r="D107" s="314" t="s">
        <v>704</v>
      </c>
      <c r="E107" s="293" t="s">
        <v>508</v>
      </c>
      <c r="F107" s="293">
        <v>125</v>
      </c>
      <c r="G107" s="293">
        <v>125</v>
      </c>
      <c r="H107" s="178"/>
      <c r="I107" s="293">
        <v>125</v>
      </c>
      <c r="J107" s="111"/>
    </row>
    <row r="108" spans="1:10" ht="30" x14ac:dyDescent="0.3">
      <c r="A108" s="174">
        <v>100</v>
      </c>
      <c r="B108" s="312">
        <v>41083</v>
      </c>
      <c r="C108" s="321" t="s">
        <v>705</v>
      </c>
      <c r="D108" s="314" t="s">
        <v>706</v>
      </c>
      <c r="E108" s="293" t="s">
        <v>508</v>
      </c>
      <c r="F108" s="293">
        <v>162.5</v>
      </c>
      <c r="G108" s="293">
        <v>162.5</v>
      </c>
      <c r="H108" s="178"/>
      <c r="I108" s="293">
        <v>162.5</v>
      </c>
      <c r="J108" s="111"/>
    </row>
    <row r="109" spans="1:10" ht="30" x14ac:dyDescent="0.3">
      <c r="A109" s="174">
        <v>101</v>
      </c>
      <c r="B109" s="312">
        <v>41083</v>
      </c>
      <c r="C109" s="321" t="s">
        <v>707</v>
      </c>
      <c r="D109" s="314" t="s">
        <v>708</v>
      </c>
      <c r="E109" s="293" t="s">
        <v>508</v>
      </c>
      <c r="F109" s="293">
        <v>162.5</v>
      </c>
      <c r="G109" s="293">
        <v>162.5</v>
      </c>
      <c r="H109" s="178"/>
      <c r="I109" s="293">
        <v>162.5</v>
      </c>
      <c r="J109" s="111"/>
    </row>
    <row r="110" spans="1:10" ht="30" x14ac:dyDescent="0.3">
      <c r="A110" s="174">
        <v>102</v>
      </c>
      <c r="B110" s="312">
        <v>41083</v>
      </c>
      <c r="C110" s="321" t="s">
        <v>709</v>
      </c>
      <c r="D110" s="314" t="s">
        <v>710</v>
      </c>
      <c r="E110" s="293" t="s">
        <v>508</v>
      </c>
      <c r="F110" s="293">
        <v>162.5</v>
      </c>
      <c r="G110" s="293">
        <v>162.5</v>
      </c>
      <c r="H110" s="178"/>
      <c r="I110" s="293">
        <v>162.5</v>
      </c>
      <c r="J110" s="111"/>
    </row>
    <row r="111" spans="1:10" ht="30" x14ac:dyDescent="0.3">
      <c r="A111" s="174">
        <v>103</v>
      </c>
      <c r="B111" s="312">
        <v>41083</v>
      </c>
      <c r="C111" s="321" t="s">
        <v>711</v>
      </c>
      <c r="D111" s="314" t="s">
        <v>712</v>
      </c>
      <c r="E111" s="293" t="s">
        <v>508</v>
      </c>
      <c r="F111" s="293">
        <v>162.5</v>
      </c>
      <c r="G111" s="293">
        <v>162.5</v>
      </c>
      <c r="H111" s="178"/>
      <c r="I111" s="293">
        <v>162.5</v>
      </c>
      <c r="J111" s="111"/>
    </row>
    <row r="112" spans="1:10" ht="30" x14ac:dyDescent="0.3">
      <c r="A112" s="174">
        <v>104</v>
      </c>
      <c r="B112" s="312">
        <v>41083</v>
      </c>
      <c r="C112" s="321" t="s">
        <v>713</v>
      </c>
      <c r="D112" s="314" t="s">
        <v>714</v>
      </c>
      <c r="E112" s="293" t="s">
        <v>508</v>
      </c>
      <c r="F112" s="293">
        <v>125</v>
      </c>
      <c r="G112" s="293">
        <v>125</v>
      </c>
      <c r="H112" s="178"/>
      <c r="I112" s="293">
        <v>125</v>
      </c>
      <c r="J112" s="111"/>
    </row>
    <row r="113" spans="1:10" ht="30" x14ac:dyDescent="0.3">
      <c r="A113" s="174">
        <v>105</v>
      </c>
      <c r="B113" s="312">
        <v>41083</v>
      </c>
      <c r="C113" s="321" t="s">
        <v>715</v>
      </c>
      <c r="D113" s="314" t="s">
        <v>716</v>
      </c>
      <c r="E113" s="293" t="s">
        <v>508</v>
      </c>
      <c r="F113" s="293">
        <v>125</v>
      </c>
      <c r="G113" s="293">
        <v>125</v>
      </c>
      <c r="H113" s="178"/>
      <c r="I113" s="293">
        <v>125</v>
      </c>
      <c r="J113" s="111"/>
    </row>
    <row r="114" spans="1:10" ht="30" x14ac:dyDescent="0.3">
      <c r="A114" s="174">
        <v>106</v>
      </c>
      <c r="B114" s="312">
        <v>41083</v>
      </c>
      <c r="C114" s="321" t="s">
        <v>717</v>
      </c>
      <c r="D114" s="314" t="s">
        <v>718</v>
      </c>
      <c r="E114" s="293" t="s">
        <v>508</v>
      </c>
      <c r="F114" s="293">
        <v>162.5</v>
      </c>
      <c r="G114" s="293">
        <v>162.5</v>
      </c>
      <c r="H114" s="178"/>
      <c r="I114" s="293">
        <v>162.5</v>
      </c>
      <c r="J114" s="111"/>
    </row>
    <row r="115" spans="1:10" ht="30" x14ac:dyDescent="0.3">
      <c r="A115" s="174">
        <v>107</v>
      </c>
      <c r="B115" s="312">
        <v>41083</v>
      </c>
      <c r="C115" s="321" t="s">
        <v>719</v>
      </c>
      <c r="D115" s="314" t="s">
        <v>720</v>
      </c>
      <c r="E115" s="293" t="s">
        <v>508</v>
      </c>
      <c r="F115" s="293">
        <v>125</v>
      </c>
      <c r="G115" s="293">
        <v>125</v>
      </c>
      <c r="H115" s="178"/>
      <c r="I115" s="293">
        <v>125</v>
      </c>
      <c r="J115" s="111"/>
    </row>
    <row r="116" spans="1:10" ht="30" x14ac:dyDescent="0.3">
      <c r="A116" s="174">
        <v>108</v>
      </c>
      <c r="B116" s="312">
        <v>41083</v>
      </c>
      <c r="C116" s="321" t="s">
        <v>721</v>
      </c>
      <c r="D116" s="314" t="s">
        <v>722</v>
      </c>
      <c r="E116" s="293" t="s">
        <v>508</v>
      </c>
      <c r="F116" s="293">
        <v>125</v>
      </c>
      <c r="G116" s="293">
        <v>125</v>
      </c>
      <c r="H116" s="178"/>
      <c r="I116" s="293">
        <v>125</v>
      </c>
      <c r="J116" s="111"/>
    </row>
    <row r="117" spans="1:10" ht="30" x14ac:dyDescent="0.3">
      <c r="A117" s="174">
        <v>109</v>
      </c>
      <c r="B117" s="312">
        <v>41084</v>
      </c>
      <c r="C117" s="321" t="s">
        <v>723</v>
      </c>
      <c r="D117" s="314" t="s">
        <v>724</v>
      </c>
      <c r="E117" s="293" t="s">
        <v>508</v>
      </c>
      <c r="F117" s="293">
        <v>125</v>
      </c>
      <c r="G117" s="293">
        <v>125</v>
      </c>
      <c r="H117" s="178"/>
      <c r="I117" s="293">
        <v>125</v>
      </c>
      <c r="J117" s="111"/>
    </row>
    <row r="118" spans="1:10" ht="30" x14ac:dyDescent="0.3">
      <c r="A118" s="174">
        <v>110</v>
      </c>
      <c r="B118" s="312">
        <v>41085</v>
      </c>
      <c r="C118" s="321" t="s">
        <v>725</v>
      </c>
      <c r="D118" s="314" t="s">
        <v>726</v>
      </c>
      <c r="E118" s="293" t="s">
        <v>508</v>
      </c>
      <c r="F118" s="293">
        <v>125</v>
      </c>
      <c r="G118" s="293">
        <v>125</v>
      </c>
      <c r="H118" s="178"/>
      <c r="I118" s="293">
        <v>125</v>
      </c>
      <c r="J118" s="111"/>
    </row>
    <row r="119" spans="1:10" ht="30" x14ac:dyDescent="0.3">
      <c r="A119" s="174">
        <v>111</v>
      </c>
      <c r="B119" s="312">
        <v>41086</v>
      </c>
      <c r="C119" s="321" t="s">
        <v>727</v>
      </c>
      <c r="D119" s="314" t="s">
        <v>728</v>
      </c>
      <c r="E119" s="293" t="s">
        <v>508</v>
      </c>
      <c r="F119" s="293">
        <v>125</v>
      </c>
      <c r="G119" s="293">
        <v>125</v>
      </c>
      <c r="H119" s="178"/>
      <c r="I119" s="293">
        <v>125</v>
      </c>
      <c r="J119" s="111"/>
    </row>
    <row r="120" spans="1:10" ht="30" x14ac:dyDescent="0.3">
      <c r="A120" s="174">
        <v>112</v>
      </c>
      <c r="B120" s="312">
        <v>41083</v>
      </c>
      <c r="C120" s="321" t="s">
        <v>729</v>
      </c>
      <c r="D120" s="314" t="s">
        <v>730</v>
      </c>
      <c r="E120" s="293" t="s">
        <v>508</v>
      </c>
      <c r="F120" s="293">
        <v>162.5</v>
      </c>
      <c r="G120" s="293">
        <v>162.5</v>
      </c>
      <c r="H120" s="178"/>
      <c r="I120" s="293">
        <v>162.5</v>
      </c>
      <c r="J120" s="111"/>
    </row>
    <row r="121" spans="1:10" ht="30" x14ac:dyDescent="0.3">
      <c r="A121" s="174">
        <v>113</v>
      </c>
      <c r="B121" s="312">
        <v>41083</v>
      </c>
      <c r="C121" s="321" t="s">
        <v>731</v>
      </c>
      <c r="D121" s="314" t="s">
        <v>732</v>
      </c>
      <c r="E121" s="293" t="s">
        <v>508</v>
      </c>
      <c r="F121" s="293">
        <v>162.5</v>
      </c>
      <c r="G121" s="293">
        <v>162.5</v>
      </c>
      <c r="H121" s="178"/>
      <c r="I121" s="293">
        <v>162.5</v>
      </c>
      <c r="J121" s="111"/>
    </row>
    <row r="122" spans="1:10" ht="30" x14ac:dyDescent="0.3">
      <c r="A122" s="174">
        <v>114</v>
      </c>
      <c r="B122" s="312">
        <v>41083</v>
      </c>
      <c r="C122" s="321" t="s">
        <v>733</v>
      </c>
      <c r="D122" s="314" t="s">
        <v>734</v>
      </c>
      <c r="E122" s="293" t="s">
        <v>508</v>
      </c>
      <c r="F122" s="293">
        <v>162.5</v>
      </c>
      <c r="G122" s="293">
        <v>162.5</v>
      </c>
      <c r="H122" s="178"/>
      <c r="I122" s="293">
        <v>162.5</v>
      </c>
      <c r="J122" s="111"/>
    </row>
    <row r="123" spans="1:10" ht="30" x14ac:dyDescent="0.3">
      <c r="A123" s="174">
        <v>115</v>
      </c>
      <c r="B123" s="312">
        <v>41083</v>
      </c>
      <c r="C123" s="321" t="s">
        <v>735</v>
      </c>
      <c r="D123" s="314" t="s">
        <v>736</v>
      </c>
      <c r="E123" s="293" t="s">
        <v>508</v>
      </c>
      <c r="F123" s="293">
        <v>162.5</v>
      </c>
      <c r="G123" s="293">
        <v>162.5</v>
      </c>
      <c r="H123" s="178"/>
      <c r="I123" s="293">
        <v>162.5</v>
      </c>
      <c r="J123" s="111"/>
    </row>
    <row r="124" spans="1:10" ht="30" x14ac:dyDescent="0.3">
      <c r="A124" s="174">
        <v>116</v>
      </c>
      <c r="B124" s="312">
        <v>41083</v>
      </c>
      <c r="C124" s="321" t="s">
        <v>737</v>
      </c>
      <c r="D124" s="314" t="s">
        <v>738</v>
      </c>
      <c r="E124" s="293" t="s">
        <v>508</v>
      </c>
      <c r="F124" s="293">
        <v>125</v>
      </c>
      <c r="G124" s="293">
        <v>125</v>
      </c>
      <c r="H124" s="178"/>
      <c r="I124" s="293">
        <v>125</v>
      </c>
      <c r="J124" s="111"/>
    </row>
    <row r="125" spans="1:10" ht="30" x14ac:dyDescent="0.3">
      <c r="A125" s="174">
        <v>117</v>
      </c>
      <c r="B125" s="312">
        <v>41083</v>
      </c>
      <c r="C125" s="321" t="s">
        <v>739</v>
      </c>
      <c r="D125" s="314" t="s">
        <v>740</v>
      </c>
      <c r="E125" s="293" t="s">
        <v>508</v>
      </c>
      <c r="F125" s="293">
        <v>162.5</v>
      </c>
      <c r="G125" s="293">
        <v>162.5</v>
      </c>
      <c r="H125" s="178"/>
      <c r="I125" s="293">
        <v>162.5</v>
      </c>
      <c r="J125" s="111"/>
    </row>
    <row r="126" spans="1:10" ht="30" x14ac:dyDescent="0.3">
      <c r="A126" s="174">
        <v>118</v>
      </c>
      <c r="B126" s="312">
        <v>41083</v>
      </c>
      <c r="C126" s="321" t="s">
        <v>741</v>
      </c>
      <c r="D126" s="314" t="s">
        <v>742</v>
      </c>
      <c r="E126" s="293" t="s">
        <v>508</v>
      </c>
      <c r="F126" s="293">
        <v>125</v>
      </c>
      <c r="G126" s="293">
        <v>125</v>
      </c>
      <c r="H126" s="178"/>
      <c r="I126" s="293">
        <v>125</v>
      </c>
      <c r="J126" s="111"/>
    </row>
    <row r="127" spans="1:10" ht="30" x14ac:dyDescent="0.3">
      <c r="A127" s="174">
        <v>119</v>
      </c>
      <c r="B127" s="312">
        <v>41083</v>
      </c>
      <c r="C127" s="321" t="s">
        <v>743</v>
      </c>
      <c r="D127" s="314" t="s">
        <v>744</v>
      </c>
      <c r="E127" s="293" t="s">
        <v>508</v>
      </c>
      <c r="F127" s="293">
        <v>162.5</v>
      </c>
      <c r="G127" s="293">
        <v>162.5</v>
      </c>
      <c r="H127" s="178"/>
      <c r="I127" s="293">
        <v>162.5</v>
      </c>
      <c r="J127" s="111"/>
    </row>
    <row r="128" spans="1:10" ht="30" x14ac:dyDescent="0.3">
      <c r="A128" s="174">
        <v>120</v>
      </c>
      <c r="B128" s="312">
        <v>41083</v>
      </c>
      <c r="C128" s="321" t="s">
        <v>745</v>
      </c>
      <c r="D128" s="314" t="s">
        <v>746</v>
      </c>
      <c r="E128" s="293" t="s">
        <v>508</v>
      </c>
      <c r="F128" s="293">
        <v>125</v>
      </c>
      <c r="G128" s="293">
        <v>125</v>
      </c>
      <c r="H128" s="178"/>
      <c r="I128" s="293">
        <v>125</v>
      </c>
      <c r="J128" s="111"/>
    </row>
    <row r="129" spans="1:10" ht="30" x14ac:dyDescent="0.3">
      <c r="A129" s="174">
        <v>121</v>
      </c>
      <c r="B129" s="312">
        <v>41083</v>
      </c>
      <c r="C129" s="321" t="s">
        <v>747</v>
      </c>
      <c r="D129" s="314" t="s">
        <v>748</v>
      </c>
      <c r="E129" s="293" t="s">
        <v>508</v>
      </c>
      <c r="F129" s="293">
        <v>125</v>
      </c>
      <c r="G129" s="293">
        <v>125</v>
      </c>
      <c r="H129" s="178"/>
      <c r="I129" s="293">
        <v>125</v>
      </c>
      <c r="J129" s="111"/>
    </row>
    <row r="130" spans="1:10" ht="30" x14ac:dyDescent="0.3">
      <c r="A130" s="174">
        <v>122</v>
      </c>
      <c r="B130" s="312">
        <v>41083</v>
      </c>
      <c r="C130" s="321" t="s">
        <v>749</v>
      </c>
      <c r="D130" s="314" t="s">
        <v>750</v>
      </c>
      <c r="E130" s="293" t="s">
        <v>508</v>
      </c>
      <c r="F130" s="293">
        <v>162.5</v>
      </c>
      <c r="G130" s="293">
        <v>162.5</v>
      </c>
      <c r="H130" s="178"/>
      <c r="I130" s="293">
        <v>162.5</v>
      </c>
      <c r="J130" s="111"/>
    </row>
    <row r="131" spans="1:10" ht="30" x14ac:dyDescent="0.3">
      <c r="A131" s="174">
        <v>123</v>
      </c>
      <c r="B131" s="315">
        <v>41083</v>
      </c>
      <c r="C131" s="321" t="s">
        <v>751</v>
      </c>
      <c r="D131" s="314" t="s">
        <v>752</v>
      </c>
      <c r="E131" s="293" t="s">
        <v>508</v>
      </c>
      <c r="F131" s="293">
        <v>162.5</v>
      </c>
      <c r="G131" s="293">
        <v>162.5</v>
      </c>
      <c r="H131" s="178"/>
      <c r="I131" s="293">
        <v>162.5</v>
      </c>
      <c r="J131" s="111"/>
    </row>
    <row r="132" spans="1:10" ht="30" x14ac:dyDescent="0.3">
      <c r="A132" s="174">
        <v>124</v>
      </c>
      <c r="B132" s="312">
        <v>41083</v>
      </c>
      <c r="C132" s="321" t="s">
        <v>753</v>
      </c>
      <c r="D132" s="314" t="s">
        <v>754</v>
      </c>
      <c r="E132" s="293" t="s">
        <v>508</v>
      </c>
      <c r="F132" s="293">
        <v>125</v>
      </c>
      <c r="G132" s="293">
        <v>125</v>
      </c>
      <c r="H132" s="178"/>
      <c r="I132" s="293">
        <v>125</v>
      </c>
      <c r="J132" s="111"/>
    </row>
    <row r="133" spans="1:10" ht="30" x14ac:dyDescent="0.3">
      <c r="A133" s="174">
        <v>125</v>
      </c>
      <c r="B133" s="312">
        <v>41083</v>
      </c>
      <c r="C133" s="321" t="s">
        <v>755</v>
      </c>
      <c r="D133" s="314" t="s">
        <v>756</v>
      </c>
      <c r="E133" s="293" t="s">
        <v>508</v>
      </c>
      <c r="F133" s="293">
        <v>125</v>
      </c>
      <c r="G133" s="293">
        <v>125</v>
      </c>
      <c r="H133" s="178"/>
      <c r="I133" s="293">
        <v>125</v>
      </c>
      <c r="J133" s="111"/>
    </row>
    <row r="134" spans="1:10" ht="30" x14ac:dyDescent="0.3">
      <c r="A134" s="174">
        <v>126</v>
      </c>
      <c r="B134" s="312">
        <v>41083</v>
      </c>
      <c r="C134" s="321" t="s">
        <v>757</v>
      </c>
      <c r="D134" s="314" t="s">
        <v>758</v>
      </c>
      <c r="E134" s="293" t="s">
        <v>508</v>
      </c>
      <c r="F134" s="293">
        <v>125</v>
      </c>
      <c r="G134" s="293">
        <v>125</v>
      </c>
      <c r="H134" s="178"/>
      <c r="I134" s="293">
        <v>125</v>
      </c>
      <c r="J134" s="111"/>
    </row>
    <row r="135" spans="1:10" ht="30" x14ac:dyDescent="0.3">
      <c r="A135" s="174">
        <v>127</v>
      </c>
      <c r="B135" s="312">
        <v>41083</v>
      </c>
      <c r="C135" s="321" t="s">
        <v>759</v>
      </c>
      <c r="D135" s="314" t="s">
        <v>760</v>
      </c>
      <c r="E135" s="293" t="s">
        <v>508</v>
      </c>
      <c r="F135" s="293">
        <v>125</v>
      </c>
      <c r="G135" s="293">
        <v>125</v>
      </c>
      <c r="H135" s="178"/>
      <c r="I135" s="293">
        <v>125</v>
      </c>
      <c r="J135" s="111"/>
    </row>
    <row r="136" spans="1:10" ht="30" x14ac:dyDescent="0.3">
      <c r="A136" s="174">
        <v>128</v>
      </c>
      <c r="B136" s="312">
        <v>41083</v>
      </c>
      <c r="C136" s="321" t="s">
        <v>761</v>
      </c>
      <c r="D136" s="314" t="s">
        <v>762</v>
      </c>
      <c r="E136" s="293" t="s">
        <v>508</v>
      </c>
      <c r="F136" s="293">
        <v>162.5</v>
      </c>
      <c r="G136" s="293">
        <v>162.5</v>
      </c>
      <c r="H136" s="178"/>
      <c r="I136" s="293">
        <v>162.5</v>
      </c>
      <c r="J136" s="111"/>
    </row>
    <row r="137" spans="1:10" ht="30" x14ac:dyDescent="0.3">
      <c r="A137" s="174">
        <v>129</v>
      </c>
      <c r="B137" s="312">
        <v>41083</v>
      </c>
      <c r="C137" s="321" t="s">
        <v>763</v>
      </c>
      <c r="D137" s="314" t="s">
        <v>764</v>
      </c>
      <c r="E137" s="293" t="s">
        <v>508</v>
      </c>
      <c r="F137" s="293">
        <v>162.5</v>
      </c>
      <c r="G137" s="293">
        <v>162.5</v>
      </c>
      <c r="H137" s="178"/>
      <c r="I137" s="293">
        <v>162.5</v>
      </c>
      <c r="J137" s="111"/>
    </row>
    <row r="138" spans="1:10" ht="30" x14ac:dyDescent="0.3">
      <c r="A138" s="174">
        <v>130</v>
      </c>
      <c r="B138" s="312">
        <v>41083</v>
      </c>
      <c r="C138" s="321" t="s">
        <v>765</v>
      </c>
      <c r="D138" s="314" t="s">
        <v>766</v>
      </c>
      <c r="E138" s="293" t="s">
        <v>508</v>
      </c>
      <c r="F138" s="293">
        <v>162.5</v>
      </c>
      <c r="G138" s="293">
        <v>162.5</v>
      </c>
      <c r="H138" s="178"/>
      <c r="I138" s="293">
        <v>162.5</v>
      </c>
      <c r="J138" s="111"/>
    </row>
    <row r="139" spans="1:10" ht="30" x14ac:dyDescent="0.3">
      <c r="A139" s="174">
        <v>131</v>
      </c>
      <c r="B139" s="312">
        <v>41083</v>
      </c>
      <c r="C139" s="321" t="s">
        <v>767</v>
      </c>
      <c r="D139" s="314" t="s">
        <v>768</v>
      </c>
      <c r="E139" s="293" t="s">
        <v>508</v>
      </c>
      <c r="F139" s="293">
        <v>162.5</v>
      </c>
      <c r="G139" s="293">
        <v>162.5</v>
      </c>
      <c r="H139" s="178"/>
      <c r="I139" s="293">
        <v>162.5</v>
      </c>
      <c r="J139" s="111"/>
    </row>
    <row r="140" spans="1:10" ht="30" x14ac:dyDescent="0.3">
      <c r="A140" s="174">
        <v>132</v>
      </c>
      <c r="B140" s="312">
        <v>41083</v>
      </c>
      <c r="C140" s="321" t="s">
        <v>769</v>
      </c>
      <c r="D140" s="314" t="s">
        <v>770</v>
      </c>
      <c r="E140" s="293" t="s">
        <v>508</v>
      </c>
      <c r="F140" s="293">
        <v>125</v>
      </c>
      <c r="G140" s="293">
        <v>125</v>
      </c>
      <c r="H140" s="178"/>
      <c r="I140" s="293">
        <v>125</v>
      </c>
      <c r="J140" s="111"/>
    </row>
    <row r="141" spans="1:10" ht="30" x14ac:dyDescent="0.3">
      <c r="A141" s="174">
        <v>133</v>
      </c>
      <c r="B141" s="312">
        <v>41083</v>
      </c>
      <c r="C141" s="321" t="s">
        <v>771</v>
      </c>
      <c r="D141" s="314" t="s">
        <v>772</v>
      </c>
      <c r="E141" s="293" t="s">
        <v>508</v>
      </c>
      <c r="F141" s="293">
        <v>125</v>
      </c>
      <c r="G141" s="293">
        <v>125</v>
      </c>
      <c r="H141" s="178"/>
      <c r="I141" s="293">
        <v>125</v>
      </c>
      <c r="J141" s="111"/>
    </row>
    <row r="142" spans="1:10" ht="30" x14ac:dyDescent="0.3">
      <c r="A142" s="174">
        <v>134</v>
      </c>
      <c r="B142" s="315">
        <v>41083</v>
      </c>
      <c r="C142" s="321" t="s">
        <v>773</v>
      </c>
      <c r="D142" s="314" t="s">
        <v>774</v>
      </c>
      <c r="E142" s="293" t="s">
        <v>508</v>
      </c>
      <c r="F142" s="293">
        <v>125</v>
      </c>
      <c r="G142" s="293">
        <v>125</v>
      </c>
      <c r="H142" s="178"/>
      <c r="I142" s="293">
        <v>125</v>
      </c>
      <c r="J142" s="111"/>
    </row>
    <row r="143" spans="1:10" ht="30" x14ac:dyDescent="0.3">
      <c r="A143" s="174">
        <v>135</v>
      </c>
      <c r="B143" s="312">
        <v>41083</v>
      </c>
      <c r="C143" s="321" t="s">
        <v>775</v>
      </c>
      <c r="D143" s="314" t="s">
        <v>776</v>
      </c>
      <c r="E143" s="293" t="s">
        <v>508</v>
      </c>
      <c r="F143" s="293">
        <v>162.5</v>
      </c>
      <c r="G143" s="293">
        <v>162.5</v>
      </c>
      <c r="H143" s="178"/>
      <c r="I143" s="293">
        <v>162.5</v>
      </c>
      <c r="J143" s="111"/>
    </row>
    <row r="144" spans="1:10" ht="30" x14ac:dyDescent="0.3">
      <c r="A144" s="174">
        <v>136</v>
      </c>
      <c r="B144" s="312">
        <v>41083</v>
      </c>
      <c r="C144" s="321" t="s">
        <v>777</v>
      </c>
      <c r="D144" s="314" t="s">
        <v>778</v>
      </c>
      <c r="E144" s="293" t="s">
        <v>508</v>
      </c>
      <c r="F144" s="293">
        <v>125</v>
      </c>
      <c r="G144" s="293">
        <v>125</v>
      </c>
      <c r="H144" s="178"/>
      <c r="I144" s="293">
        <v>125</v>
      </c>
      <c r="J144" s="111"/>
    </row>
    <row r="145" spans="1:10" ht="30" x14ac:dyDescent="0.3">
      <c r="A145" s="174">
        <v>137</v>
      </c>
      <c r="B145" s="312">
        <v>41084</v>
      </c>
      <c r="C145" s="321" t="s">
        <v>779</v>
      </c>
      <c r="D145" s="314" t="s">
        <v>780</v>
      </c>
      <c r="E145" s="293" t="s">
        <v>508</v>
      </c>
      <c r="F145" s="293">
        <v>125</v>
      </c>
      <c r="G145" s="293">
        <v>125</v>
      </c>
      <c r="H145" s="178"/>
      <c r="I145" s="293">
        <v>125</v>
      </c>
      <c r="J145" s="111"/>
    </row>
    <row r="146" spans="1:10" ht="30" x14ac:dyDescent="0.3">
      <c r="A146" s="174">
        <v>138</v>
      </c>
      <c r="B146" s="312">
        <v>41084</v>
      </c>
      <c r="C146" s="321" t="s">
        <v>781</v>
      </c>
      <c r="D146" s="314" t="s">
        <v>782</v>
      </c>
      <c r="E146" s="293" t="s">
        <v>508</v>
      </c>
      <c r="F146" s="293">
        <v>162.5</v>
      </c>
      <c r="G146" s="293">
        <v>162.5</v>
      </c>
      <c r="H146" s="178"/>
      <c r="I146" s="293">
        <v>162.5</v>
      </c>
      <c r="J146" s="111"/>
    </row>
    <row r="147" spans="1:10" ht="30" x14ac:dyDescent="0.3">
      <c r="A147" s="174">
        <v>139</v>
      </c>
      <c r="B147" s="312">
        <v>41084</v>
      </c>
      <c r="C147" s="321" t="s">
        <v>783</v>
      </c>
      <c r="D147" s="314" t="s">
        <v>784</v>
      </c>
      <c r="E147" s="293" t="s">
        <v>508</v>
      </c>
      <c r="F147" s="293">
        <v>162.5</v>
      </c>
      <c r="G147" s="293">
        <v>162.5</v>
      </c>
      <c r="H147" s="178"/>
      <c r="I147" s="293">
        <v>162.5</v>
      </c>
      <c r="J147" s="111"/>
    </row>
    <row r="148" spans="1:10" ht="30" x14ac:dyDescent="0.3">
      <c r="A148" s="174">
        <v>140</v>
      </c>
      <c r="B148" s="312">
        <v>41083</v>
      </c>
      <c r="C148" s="321" t="s">
        <v>785</v>
      </c>
      <c r="D148" s="314" t="s">
        <v>786</v>
      </c>
      <c r="E148" s="293" t="s">
        <v>508</v>
      </c>
      <c r="F148" s="293">
        <v>162.5</v>
      </c>
      <c r="G148" s="293">
        <v>162.5</v>
      </c>
      <c r="H148" s="178"/>
      <c r="I148" s="293">
        <v>162.5</v>
      </c>
      <c r="J148" s="111"/>
    </row>
    <row r="149" spans="1:10" ht="30" x14ac:dyDescent="0.3">
      <c r="A149" s="174">
        <v>141</v>
      </c>
      <c r="B149" s="312">
        <v>41083</v>
      </c>
      <c r="C149" s="321" t="s">
        <v>787</v>
      </c>
      <c r="D149" s="314" t="s">
        <v>788</v>
      </c>
      <c r="E149" s="293" t="s">
        <v>508</v>
      </c>
      <c r="F149" s="293">
        <v>162.5</v>
      </c>
      <c r="G149" s="293">
        <v>162.5</v>
      </c>
      <c r="H149" s="178"/>
      <c r="I149" s="293">
        <v>162.5</v>
      </c>
      <c r="J149" s="111"/>
    </row>
    <row r="150" spans="1:10" ht="30" x14ac:dyDescent="0.3">
      <c r="A150" s="174">
        <v>142</v>
      </c>
      <c r="B150" s="312">
        <v>41084</v>
      </c>
      <c r="C150" s="321" t="s">
        <v>789</v>
      </c>
      <c r="D150" s="314" t="s">
        <v>790</v>
      </c>
      <c r="E150" s="293" t="s">
        <v>508</v>
      </c>
      <c r="F150" s="293">
        <v>162.5</v>
      </c>
      <c r="G150" s="293">
        <v>162.5</v>
      </c>
      <c r="H150" s="178"/>
      <c r="I150" s="293">
        <v>162.5</v>
      </c>
      <c r="J150" s="111"/>
    </row>
    <row r="151" spans="1:10" ht="30" x14ac:dyDescent="0.3">
      <c r="A151" s="174">
        <v>143</v>
      </c>
      <c r="B151" s="312">
        <v>41083</v>
      </c>
      <c r="C151" s="321" t="s">
        <v>791</v>
      </c>
      <c r="D151" s="314" t="s">
        <v>792</v>
      </c>
      <c r="E151" s="293" t="s">
        <v>508</v>
      </c>
      <c r="F151" s="293">
        <v>162.5</v>
      </c>
      <c r="G151" s="293">
        <v>162.5</v>
      </c>
      <c r="H151" s="178"/>
      <c r="I151" s="293">
        <v>162.5</v>
      </c>
      <c r="J151" s="111"/>
    </row>
    <row r="152" spans="1:10" ht="30" x14ac:dyDescent="0.3">
      <c r="A152" s="174">
        <v>144</v>
      </c>
      <c r="B152" s="312">
        <v>41083</v>
      </c>
      <c r="C152" s="321" t="s">
        <v>793</v>
      </c>
      <c r="D152" s="314" t="s">
        <v>794</v>
      </c>
      <c r="E152" s="293" t="s">
        <v>508</v>
      </c>
      <c r="F152" s="293">
        <v>162.5</v>
      </c>
      <c r="G152" s="293">
        <v>162.5</v>
      </c>
      <c r="H152" s="178"/>
      <c r="I152" s="293">
        <v>162.5</v>
      </c>
      <c r="J152" s="111"/>
    </row>
    <row r="153" spans="1:10" ht="30" x14ac:dyDescent="0.3">
      <c r="A153" s="174">
        <v>145</v>
      </c>
      <c r="B153" s="312">
        <v>41083</v>
      </c>
      <c r="C153" s="321" t="s">
        <v>795</v>
      </c>
      <c r="D153" s="314" t="s">
        <v>796</v>
      </c>
      <c r="E153" s="293" t="s">
        <v>508</v>
      </c>
      <c r="F153" s="293">
        <v>162.5</v>
      </c>
      <c r="G153" s="293">
        <v>162.5</v>
      </c>
      <c r="H153" s="178"/>
      <c r="I153" s="293">
        <v>162.5</v>
      </c>
      <c r="J153" s="111"/>
    </row>
    <row r="154" spans="1:10" ht="30" x14ac:dyDescent="0.3">
      <c r="A154" s="174">
        <v>146</v>
      </c>
      <c r="B154" s="312">
        <v>41083</v>
      </c>
      <c r="C154" s="321" t="s">
        <v>797</v>
      </c>
      <c r="D154" s="314" t="s">
        <v>798</v>
      </c>
      <c r="E154" s="293" t="s">
        <v>508</v>
      </c>
      <c r="F154" s="293">
        <v>125</v>
      </c>
      <c r="G154" s="293">
        <v>125</v>
      </c>
      <c r="H154" s="178"/>
      <c r="I154" s="293">
        <v>125</v>
      </c>
      <c r="J154" s="111"/>
    </row>
    <row r="155" spans="1:10" ht="30" x14ac:dyDescent="0.3">
      <c r="A155" s="174">
        <v>147</v>
      </c>
      <c r="B155" s="315">
        <v>41091</v>
      </c>
      <c r="C155" s="321" t="s">
        <v>799</v>
      </c>
      <c r="D155" s="314" t="s">
        <v>800</v>
      </c>
      <c r="E155" s="293" t="s">
        <v>508</v>
      </c>
      <c r="F155" s="293">
        <v>162.5</v>
      </c>
      <c r="G155" s="293">
        <v>162.5</v>
      </c>
      <c r="H155" s="178"/>
      <c r="I155" s="293">
        <v>162.5</v>
      </c>
      <c r="J155" s="111"/>
    </row>
    <row r="156" spans="1:10" ht="30" x14ac:dyDescent="0.3">
      <c r="A156" s="174">
        <v>148</v>
      </c>
      <c r="B156" s="312">
        <v>41091</v>
      </c>
      <c r="C156" s="321" t="s">
        <v>801</v>
      </c>
      <c r="D156" s="314" t="s">
        <v>802</v>
      </c>
      <c r="E156" s="293" t="s">
        <v>508</v>
      </c>
      <c r="F156" s="293">
        <v>162.5</v>
      </c>
      <c r="G156" s="293">
        <v>162.5</v>
      </c>
      <c r="H156" s="178"/>
      <c r="I156" s="293">
        <v>162.5</v>
      </c>
      <c r="J156" s="111"/>
    </row>
    <row r="157" spans="1:10" ht="30" x14ac:dyDescent="0.3">
      <c r="A157" s="174">
        <v>149</v>
      </c>
      <c r="B157" s="312">
        <v>41084</v>
      </c>
      <c r="C157" s="321" t="s">
        <v>803</v>
      </c>
      <c r="D157" s="314" t="s">
        <v>804</v>
      </c>
      <c r="E157" s="293" t="s">
        <v>508</v>
      </c>
      <c r="F157" s="293">
        <v>162.5</v>
      </c>
      <c r="G157" s="293">
        <v>162.5</v>
      </c>
      <c r="H157" s="178"/>
      <c r="I157" s="293">
        <v>162.5</v>
      </c>
      <c r="J157" s="111"/>
    </row>
    <row r="158" spans="1:10" ht="30" x14ac:dyDescent="0.3">
      <c r="A158" s="174">
        <v>150</v>
      </c>
      <c r="B158" s="312">
        <v>41084</v>
      </c>
      <c r="C158" s="321" t="s">
        <v>805</v>
      </c>
      <c r="D158" s="314" t="s">
        <v>806</v>
      </c>
      <c r="E158" s="293" t="s">
        <v>508</v>
      </c>
      <c r="F158" s="293">
        <v>162.5</v>
      </c>
      <c r="G158" s="293">
        <v>162.5</v>
      </c>
      <c r="H158" s="178"/>
      <c r="I158" s="293">
        <v>162.5</v>
      </c>
      <c r="J158" s="111"/>
    </row>
    <row r="159" spans="1:10" ht="30" x14ac:dyDescent="0.3">
      <c r="A159" s="174">
        <v>151</v>
      </c>
      <c r="B159" s="312">
        <v>41084</v>
      </c>
      <c r="C159" s="321" t="s">
        <v>807</v>
      </c>
      <c r="D159" s="314" t="s">
        <v>808</v>
      </c>
      <c r="E159" s="293" t="s">
        <v>508</v>
      </c>
      <c r="F159" s="293">
        <v>162.5</v>
      </c>
      <c r="G159" s="293">
        <v>162.5</v>
      </c>
      <c r="H159" s="178"/>
      <c r="I159" s="293">
        <v>162.5</v>
      </c>
      <c r="J159" s="111"/>
    </row>
    <row r="160" spans="1:10" ht="30" x14ac:dyDescent="0.3">
      <c r="A160" s="174">
        <v>152</v>
      </c>
      <c r="B160" s="312">
        <v>41084</v>
      </c>
      <c r="C160" s="321" t="s">
        <v>809</v>
      </c>
      <c r="D160" s="314" t="s">
        <v>810</v>
      </c>
      <c r="E160" s="293" t="s">
        <v>508</v>
      </c>
      <c r="F160" s="293">
        <v>162.5</v>
      </c>
      <c r="G160" s="293">
        <v>162.5</v>
      </c>
      <c r="H160" s="178"/>
      <c r="I160" s="293">
        <v>162.5</v>
      </c>
      <c r="J160" s="111"/>
    </row>
    <row r="161" spans="1:10" ht="30" x14ac:dyDescent="0.3">
      <c r="A161" s="174">
        <v>153</v>
      </c>
      <c r="B161" s="312">
        <v>41084</v>
      </c>
      <c r="C161" s="321" t="s">
        <v>811</v>
      </c>
      <c r="D161" s="314" t="s">
        <v>812</v>
      </c>
      <c r="E161" s="293" t="s">
        <v>508</v>
      </c>
      <c r="F161" s="293">
        <v>162.5</v>
      </c>
      <c r="G161" s="293">
        <v>162.5</v>
      </c>
      <c r="H161" s="178"/>
      <c r="I161" s="293">
        <v>162.5</v>
      </c>
      <c r="J161" s="111"/>
    </row>
    <row r="162" spans="1:10" ht="30" x14ac:dyDescent="0.3">
      <c r="A162" s="174">
        <v>154</v>
      </c>
      <c r="B162" s="312">
        <v>41084</v>
      </c>
      <c r="C162" s="321" t="s">
        <v>813</v>
      </c>
      <c r="D162" s="314" t="s">
        <v>814</v>
      </c>
      <c r="E162" s="293" t="s">
        <v>508</v>
      </c>
      <c r="F162" s="293">
        <v>162.5</v>
      </c>
      <c r="G162" s="293">
        <v>162.5</v>
      </c>
      <c r="H162" s="178"/>
      <c r="I162" s="293">
        <v>162.5</v>
      </c>
      <c r="J162" s="111"/>
    </row>
    <row r="163" spans="1:10" ht="30" x14ac:dyDescent="0.3">
      <c r="A163" s="174">
        <v>155</v>
      </c>
      <c r="B163" s="312">
        <v>41084</v>
      </c>
      <c r="C163" s="321" t="s">
        <v>815</v>
      </c>
      <c r="D163" s="314" t="s">
        <v>816</v>
      </c>
      <c r="E163" s="293" t="s">
        <v>508</v>
      </c>
      <c r="F163" s="293">
        <v>162.5</v>
      </c>
      <c r="G163" s="293">
        <v>162.5</v>
      </c>
      <c r="H163" s="178"/>
      <c r="I163" s="293">
        <v>162.5</v>
      </c>
      <c r="J163" s="111"/>
    </row>
    <row r="164" spans="1:10" ht="30" x14ac:dyDescent="0.3">
      <c r="A164" s="174">
        <v>156</v>
      </c>
      <c r="B164" s="312">
        <v>41084</v>
      </c>
      <c r="C164" s="321" t="s">
        <v>817</v>
      </c>
      <c r="D164" s="314" t="s">
        <v>818</v>
      </c>
      <c r="E164" s="293" t="s">
        <v>508</v>
      </c>
      <c r="F164" s="293">
        <v>162.5</v>
      </c>
      <c r="G164" s="293">
        <v>162.5</v>
      </c>
      <c r="H164" s="178"/>
      <c r="I164" s="293">
        <v>162.5</v>
      </c>
      <c r="J164" s="111"/>
    </row>
    <row r="165" spans="1:10" ht="30" x14ac:dyDescent="0.3">
      <c r="A165" s="174">
        <v>157</v>
      </c>
      <c r="B165" s="312">
        <v>41084</v>
      </c>
      <c r="C165" s="321" t="s">
        <v>819</v>
      </c>
      <c r="D165" s="314" t="s">
        <v>820</v>
      </c>
      <c r="E165" s="293" t="s">
        <v>508</v>
      </c>
      <c r="F165" s="293">
        <v>162.5</v>
      </c>
      <c r="G165" s="293">
        <v>162.5</v>
      </c>
      <c r="H165" s="178"/>
      <c r="I165" s="293">
        <v>162.5</v>
      </c>
      <c r="J165" s="111"/>
    </row>
    <row r="166" spans="1:10" ht="30" x14ac:dyDescent="0.3">
      <c r="A166" s="174">
        <v>158</v>
      </c>
      <c r="B166" s="312">
        <v>41084</v>
      </c>
      <c r="C166" s="321" t="s">
        <v>821</v>
      </c>
      <c r="D166" s="314" t="s">
        <v>822</v>
      </c>
      <c r="E166" s="293" t="s">
        <v>508</v>
      </c>
      <c r="F166" s="293">
        <v>162.5</v>
      </c>
      <c r="G166" s="293">
        <v>162.5</v>
      </c>
      <c r="H166" s="178"/>
      <c r="I166" s="293">
        <v>162.5</v>
      </c>
      <c r="J166" s="111"/>
    </row>
    <row r="167" spans="1:10" ht="30" x14ac:dyDescent="0.3">
      <c r="A167" s="174">
        <v>159</v>
      </c>
      <c r="B167" s="312">
        <v>41084</v>
      </c>
      <c r="C167" s="321" t="s">
        <v>823</v>
      </c>
      <c r="D167" s="314" t="s">
        <v>824</v>
      </c>
      <c r="E167" s="293" t="s">
        <v>508</v>
      </c>
      <c r="F167" s="293">
        <v>162.5</v>
      </c>
      <c r="G167" s="293">
        <v>162.5</v>
      </c>
      <c r="H167" s="178"/>
      <c r="I167" s="293">
        <v>162.5</v>
      </c>
      <c r="J167" s="111"/>
    </row>
    <row r="168" spans="1:10" ht="30" x14ac:dyDescent="0.3">
      <c r="A168" s="174">
        <v>160</v>
      </c>
      <c r="B168" s="312">
        <v>41084</v>
      </c>
      <c r="C168" s="321" t="s">
        <v>825</v>
      </c>
      <c r="D168" s="314" t="s">
        <v>826</v>
      </c>
      <c r="E168" s="293" t="s">
        <v>508</v>
      </c>
      <c r="F168" s="293">
        <v>162.5</v>
      </c>
      <c r="G168" s="293">
        <v>162.5</v>
      </c>
      <c r="H168" s="178"/>
      <c r="I168" s="293">
        <v>162.5</v>
      </c>
      <c r="J168" s="111"/>
    </row>
    <row r="169" spans="1:10" ht="30" x14ac:dyDescent="0.3">
      <c r="A169" s="174">
        <v>161</v>
      </c>
      <c r="B169" s="312">
        <v>41084</v>
      </c>
      <c r="C169" s="321" t="s">
        <v>827</v>
      </c>
      <c r="D169" s="314" t="s">
        <v>828</v>
      </c>
      <c r="E169" s="293" t="s">
        <v>508</v>
      </c>
      <c r="F169" s="293">
        <v>162.5</v>
      </c>
      <c r="G169" s="293">
        <v>162.5</v>
      </c>
      <c r="H169" s="178"/>
      <c r="I169" s="293">
        <v>162.5</v>
      </c>
      <c r="J169" s="111"/>
    </row>
    <row r="170" spans="1:10" ht="30" x14ac:dyDescent="0.3">
      <c r="A170" s="174">
        <v>162</v>
      </c>
      <c r="B170" s="312">
        <v>41084</v>
      </c>
      <c r="C170" s="321" t="s">
        <v>829</v>
      </c>
      <c r="D170" s="314" t="s">
        <v>830</v>
      </c>
      <c r="E170" s="293" t="s">
        <v>508</v>
      </c>
      <c r="F170" s="293">
        <v>162.5</v>
      </c>
      <c r="G170" s="293">
        <v>162.5</v>
      </c>
      <c r="H170" s="178"/>
      <c r="I170" s="293">
        <v>162.5</v>
      </c>
      <c r="J170" s="111"/>
    </row>
    <row r="171" spans="1:10" ht="30" x14ac:dyDescent="0.3">
      <c r="A171" s="174">
        <v>163</v>
      </c>
      <c r="B171" s="312">
        <v>41084</v>
      </c>
      <c r="C171" s="321" t="s">
        <v>831</v>
      </c>
      <c r="D171" s="314" t="s">
        <v>832</v>
      </c>
      <c r="E171" s="293" t="s">
        <v>508</v>
      </c>
      <c r="F171" s="293">
        <v>162.5</v>
      </c>
      <c r="G171" s="293">
        <v>162.5</v>
      </c>
      <c r="H171" s="178"/>
      <c r="I171" s="293">
        <v>162.5</v>
      </c>
      <c r="J171" s="111"/>
    </row>
    <row r="172" spans="1:10" ht="30" x14ac:dyDescent="0.3">
      <c r="A172" s="174">
        <v>164</v>
      </c>
      <c r="B172" s="312">
        <v>41084</v>
      </c>
      <c r="C172" s="321" t="s">
        <v>833</v>
      </c>
      <c r="D172" s="314" t="s">
        <v>834</v>
      </c>
      <c r="E172" s="293" t="s">
        <v>508</v>
      </c>
      <c r="F172" s="293">
        <v>162.5</v>
      </c>
      <c r="G172" s="293">
        <v>162.5</v>
      </c>
      <c r="H172" s="178"/>
      <c r="I172" s="293">
        <v>162.5</v>
      </c>
      <c r="J172" s="111"/>
    </row>
    <row r="173" spans="1:10" ht="30" x14ac:dyDescent="0.3">
      <c r="A173" s="174">
        <v>165</v>
      </c>
      <c r="B173" s="312">
        <v>41084</v>
      </c>
      <c r="C173" s="321" t="s">
        <v>835</v>
      </c>
      <c r="D173" s="314" t="s">
        <v>836</v>
      </c>
      <c r="E173" s="293" t="s">
        <v>508</v>
      </c>
      <c r="F173" s="293">
        <v>162.5</v>
      </c>
      <c r="G173" s="293">
        <v>162.5</v>
      </c>
      <c r="H173" s="178"/>
      <c r="I173" s="293">
        <v>162.5</v>
      </c>
      <c r="J173" s="111"/>
    </row>
    <row r="174" spans="1:10" ht="30" x14ac:dyDescent="0.3">
      <c r="A174" s="174">
        <v>166</v>
      </c>
      <c r="B174" s="312">
        <v>41084</v>
      </c>
      <c r="C174" s="321" t="s">
        <v>837</v>
      </c>
      <c r="D174" s="314" t="s">
        <v>838</v>
      </c>
      <c r="E174" s="293" t="s">
        <v>508</v>
      </c>
      <c r="F174" s="293">
        <v>162.5</v>
      </c>
      <c r="G174" s="293">
        <v>162.5</v>
      </c>
      <c r="H174" s="178"/>
      <c r="I174" s="293">
        <v>162.5</v>
      </c>
      <c r="J174" s="111"/>
    </row>
    <row r="175" spans="1:10" ht="30" x14ac:dyDescent="0.3">
      <c r="A175" s="174">
        <v>167</v>
      </c>
      <c r="B175" s="312">
        <v>41084</v>
      </c>
      <c r="C175" s="321" t="s">
        <v>839</v>
      </c>
      <c r="D175" s="314" t="s">
        <v>840</v>
      </c>
      <c r="E175" s="293" t="s">
        <v>508</v>
      </c>
      <c r="F175" s="293">
        <v>162.5</v>
      </c>
      <c r="G175" s="293">
        <v>162.5</v>
      </c>
      <c r="H175" s="178"/>
      <c r="I175" s="293">
        <v>162.5</v>
      </c>
      <c r="J175" s="111"/>
    </row>
    <row r="176" spans="1:10" ht="30" x14ac:dyDescent="0.3">
      <c r="A176" s="174">
        <v>168</v>
      </c>
      <c r="B176" s="312">
        <v>41084</v>
      </c>
      <c r="C176" s="321" t="s">
        <v>841</v>
      </c>
      <c r="D176" s="314" t="s">
        <v>842</v>
      </c>
      <c r="E176" s="293" t="s">
        <v>508</v>
      </c>
      <c r="F176" s="293">
        <v>162.5</v>
      </c>
      <c r="G176" s="293">
        <v>162.5</v>
      </c>
      <c r="H176" s="178"/>
      <c r="I176" s="293">
        <v>162.5</v>
      </c>
      <c r="J176" s="111"/>
    </row>
    <row r="177" spans="1:10" ht="30" x14ac:dyDescent="0.3">
      <c r="A177" s="174">
        <v>169</v>
      </c>
      <c r="B177" s="312">
        <v>41084</v>
      </c>
      <c r="C177" s="321" t="s">
        <v>843</v>
      </c>
      <c r="D177" s="314" t="s">
        <v>844</v>
      </c>
      <c r="E177" s="293" t="s">
        <v>508</v>
      </c>
      <c r="F177" s="293">
        <v>162.5</v>
      </c>
      <c r="G177" s="293">
        <v>162.5</v>
      </c>
      <c r="H177" s="178"/>
      <c r="I177" s="293">
        <v>162.5</v>
      </c>
      <c r="J177" s="111"/>
    </row>
    <row r="178" spans="1:10" ht="30" x14ac:dyDescent="0.3">
      <c r="A178" s="174">
        <v>170</v>
      </c>
      <c r="B178" s="312">
        <v>41084</v>
      </c>
      <c r="C178" s="321" t="s">
        <v>845</v>
      </c>
      <c r="D178" s="314" t="s">
        <v>846</v>
      </c>
      <c r="E178" s="293" t="s">
        <v>508</v>
      </c>
      <c r="F178" s="293">
        <v>100</v>
      </c>
      <c r="G178" s="293">
        <v>100</v>
      </c>
      <c r="H178" s="178"/>
      <c r="I178" s="293">
        <v>100</v>
      </c>
      <c r="J178" s="111"/>
    </row>
    <row r="179" spans="1:10" ht="30" x14ac:dyDescent="0.3">
      <c r="A179" s="174">
        <v>171</v>
      </c>
      <c r="B179" s="312">
        <v>41084</v>
      </c>
      <c r="C179" s="321" t="s">
        <v>847</v>
      </c>
      <c r="D179" s="314" t="s">
        <v>848</v>
      </c>
      <c r="E179" s="293" t="s">
        <v>508</v>
      </c>
      <c r="F179" s="293">
        <v>100</v>
      </c>
      <c r="G179" s="293">
        <v>100</v>
      </c>
      <c r="H179" s="178"/>
      <c r="I179" s="293">
        <v>100</v>
      </c>
      <c r="J179" s="111"/>
    </row>
    <row r="180" spans="1:10" ht="30" x14ac:dyDescent="0.3">
      <c r="A180" s="174">
        <v>172</v>
      </c>
      <c r="B180" s="312">
        <v>41084</v>
      </c>
      <c r="C180" s="321" t="s">
        <v>849</v>
      </c>
      <c r="D180" s="314" t="s">
        <v>850</v>
      </c>
      <c r="E180" s="293" t="s">
        <v>508</v>
      </c>
      <c r="F180" s="293">
        <v>162.5</v>
      </c>
      <c r="G180" s="293">
        <v>162.5</v>
      </c>
      <c r="H180" s="178"/>
      <c r="I180" s="293">
        <v>162.5</v>
      </c>
      <c r="J180" s="111"/>
    </row>
    <row r="181" spans="1:10" ht="30" x14ac:dyDescent="0.3">
      <c r="A181" s="174">
        <v>173</v>
      </c>
      <c r="B181" s="312">
        <v>41084</v>
      </c>
      <c r="C181" s="321" t="s">
        <v>851</v>
      </c>
      <c r="D181" s="314" t="s">
        <v>852</v>
      </c>
      <c r="E181" s="293" t="s">
        <v>508</v>
      </c>
      <c r="F181" s="293">
        <v>162.5</v>
      </c>
      <c r="G181" s="293">
        <v>162.5</v>
      </c>
      <c r="H181" s="178"/>
      <c r="I181" s="293">
        <v>162.5</v>
      </c>
      <c r="J181" s="111"/>
    </row>
    <row r="182" spans="1:10" ht="30" x14ac:dyDescent="0.3">
      <c r="A182" s="174">
        <v>174</v>
      </c>
      <c r="B182" s="312">
        <v>41084</v>
      </c>
      <c r="C182" s="321" t="s">
        <v>853</v>
      </c>
      <c r="D182" s="314" t="s">
        <v>854</v>
      </c>
      <c r="E182" s="293" t="s">
        <v>508</v>
      </c>
      <c r="F182" s="293">
        <v>162.5</v>
      </c>
      <c r="G182" s="293">
        <v>162.5</v>
      </c>
      <c r="H182" s="178"/>
      <c r="I182" s="293">
        <v>162.5</v>
      </c>
      <c r="J182" s="111"/>
    </row>
    <row r="183" spans="1:10" ht="30" x14ac:dyDescent="0.3">
      <c r="A183" s="174">
        <v>175</v>
      </c>
      <c r="B183" s="312">
        <v>41072</v>
      </c>
      <c r="C183" s="321" t="s">
        <v>855</v>
      </c>
      <c r="D183" s="314" t="s">
        <v>856</v>
      </c>
      <c r="E183" s="293" t="s">
        <v>508</v>
      </c>
      <c r="F183" s="293">
        <v>162.5</v>
      </c>
      <c r="G183" s="293">
        <v>162.5</v>
      </c>
      <c r="H183" s="178"/>
      <c r="I183" s="293">
        <v>162.5</v>
      </c>
      <c r="J183" s="111"/>
    </row>
    <row r="184" spans="1:10" ht="30" x14ac:dyDescent="0.3">
      <c r="A184" s="174">
        <v>176</v>
      </c>
      <c r="B184" s="312">
        <v>41084</v>
      </c>
      <c r="C184" s="321" t="s">
        <v>857</v>
      </c>
      <c r="D184" s="314" t="s">
        <v>858</v>
      </c>
      <c r="E184" s="293" t="s">
        <v>508</v>
      </c>
      <c r="F184" s="293">
        <v>162.5</v>
      </c>
      <c r="G184" s="293">
        <v>162.5</v>
      </c>
      <c r="H184" s="178"/>
      <c r="I184" s="293">
        <v>162.5</v>
      </c>
      <c r="J184" s="111"/>
    </row>
    <row r="185" spans="1:10" ht="30" x14ac:dyDescent="0.3">
      <c r="A185" s="174">
        <v>177</v>
      </c>
      <c r="B185" s="315">
        <v>41084</v>
      </c>
      <c r="C185" s="321" t="s">
        <v>859</v>
      </c>
      <c r="D185" s="314" t="s">
        <v>860</v>
      </c>
      <c r="E185" s="293" t="s">
        <v>508</v>
      </c>
      <c r="F185" s="293">
        <v>162.5</v>
      </c>
      <c r="G185" s="293">
        <v>162.5</v>
      </c>
      <c r="H185" s="178"/>
      <c r="I185" s="293">
        <v>162.5</v>
      </c>
      <c r="J185" s="111"/>
    </row>
    <row r="186" spans="1:10" ht="30" x14ac:dyDescent="0.3">
      <c r="A186" s="174">
        <v>178</v>
      </c>
      <c r="B186" s="312">
        <v>41084</v>
      </c>
      <c r="C186" s="321" t="s">
        <v>861</v>
      </c>
      <c r="D186" s="314" t="s">
        <v>862</v>
      </c>
      <c r="E186" s="293" t="s">
        <v>508</v>
      </c>
      <c r="F186" s="293">
        <v>162.5</v>
      </c>
      <c r="G186" s="293">
        <v>162.5</v>
      </c>
      <c r="H186" s="178"/>
      <c r="I186" s="293">
        <v>162.5</v>
      </c>
      <c r="J186" s="111"/>
    </row>
    <row r="187" spans="1:10" ht="30" x14ac:dyDescent="0.3">
      <c r="A187" s="174">
        <v>179</v>
      </c>
      <c r="B187" s="312">
        <v>41084</v>
      </c>
      <c r="C187" s="321" t="s">
        <v>863</v>
      </c>
      <c r="D187" s="314" t="s">
        <v>864</v>
      </c>
      <c r="E187" s="293" t="s">
        <v>508</v>
      </c>
      <c r="F187" s="293">
        <v>162.5</v>
      </c>
      <c r="G187" s="293">
        <v>162.5</v>
      </c>
      <c r="H187" s="178"/>
      <c r="I187" s="293">
        <v>162.5</v>
      </c>
      <c r="J187" s="111"/>
    </row>
    <row r="188" spans="1:10" ht="30" x14ac:dyDescent="0.3">
      <c r="A188" s="174">
        <v>180</v>
      </c>
      <c r="B188" s="312">
        <v>41084</v>
      </c>
      <c r="C188" s="321" t="s">
        <v>865</v>
      </c>
      <c r="D188" s="314" t="s">
        <v>866</v>
      </c>
      <c r="E188" s="293" t="s">
        <v>508</v>
      </c>
      <c r="F188" s="293">
        <v>162.5</v>
      </c>
      <c r="G188" s="293">
        <v>162.5</v>
      </c>
      <c r="H188" s="178"/>
      <c r="I188" s="293">
        <v>162.5</v>
      </c>
      <c r="J188" s="111"/>
    </row>
    <row r="189" spans="1:10" ht="30" x14ac:dyDescent="0.3">
      <c r="A189" s="174">
        <v>181</v>
      </c>
      <c r="B189" s="312">
        <v>41084</v>
      </c>
      <c r="C189" s="321" t="s">
        <v>867</v>
      </c>
      <c r="D189" s="314" t="s">
        <v>868</v>
      </c>
      <c r="E189" s="293" t="s">
        <v>508</v>
      </c>
      <c r="F189" s="293">
        <v>162.5</v>
      </c>
      <c r="G189" s="293">
        <v>162.5</v>
      </c>
      <c r="H189" s="178"/>
      <c r="I189" s="293">
        <v>162.5</v>
      </c>
      <c r="J189" s="111"/>
    </row>
    <row r="190" spans="1:10" ht="30" x14ac:dyDescent="0.3">
      <c r="A190" s="174">
        <v>182</v>
      </c>
      <c r="B190" s="312">
        <v>41084</v>
      </c>
      <c r="C190" s="321" t="s">
        <v>869</v>
      </c>
      <c r="D190" s="314" t="s">
        <v>870</v>
      </c>
      <c r="E190" s="293" t="s">
        <v>508</v>
      </c>
      <c r="F190" s="293">
        <v>125</v>
      </c>
      <c r="G190" s="293">
        <v>125</v>
      </c>
      <c r="H190" s="178"/>
      <c r="I190" s="293">
        <v>125</v>
      </c>
      <c r="J190" s="111"/>
    </row>
    <row r="191" spans="1:10" ht="30" x14ac:dyDescent="0.3">
      <c r="A191" s="174">
        <v>183</v>
      </c>
      <c r="B191" s="312">
        <v>41072</v>
      </c>
      <c r="C191" s="321" t="s">
        <v>871</v>
      </c>
      <c r="D191" s="314" t="s">
        <v>872</v>
      </c>
      <c r="E191" s="293" t="s">
        <v>508</v>
      </c>
      <c r="F191" s="293">
        <v>162.5</v>
      </c>
      <c r="G191" s="293">
        <v>162.5</v>
      </c>
      <c r="H191" s="178"/>
      <c r="I191" s="293">
        <v>162.5</v>
      </c>
      <c r="J191" s="111"/>
    </row>
    <row r="192" spans="1:10" ht="30" x14ac:dyDescent="0.3">
      <c r="A192" s="174">
        <v>184</v>
      </c>
      <c r="B192" s="312">
        <v>41084</v>
      </c>
      <c r="C192" s="321" t="s">
        <v>873</v>
      </c>
      <c r="D192" s="314" t="s">
        <v>874</v>
      </c>
      <c r="E192" s="293" t="s">
        <v>508</v>
      </c>
      <c r="F192" s="293">
        <v>162.5</v>
      </c>
      <c r="G192" s="293">
        <v>162.5</v>
      </c>
      <c r="H192" s="178"/>
      <c r="I192" s="293">
        <v>162.5</v>
      </c>
      <c r="J192" s="111"/>
    </row>
    <row r="193" spans="1:10" ht="30" x14ac:dyDescent="0.3">
      <c r="A193" s="174">
        <v>185</v>
      </c>
      <c r="B193" s="312">
        <v>41084</v>
      </c>
      <c r="C193" s="321" t="s">
        <v>875</v>
      </c>
      <c r="D193" s="314" t="s">
        <v>876</v>
      </c>
      <c r="E193" s="293" t="s">
        <v>508</v>
      </c>
      <c r="F193" s="293">
        <v>162.5</v>
      </c>
      <c r="G193" s="293">
        <v>162.5</v>
      </c>
      <c r="H193" s="178"/>
      <c r="I193" s="293">
        <v>162.5</v>
      </c>
      <c r="J193" s="111"/>
    </row>
    <row r="194" spans="1:10" ht="30" x14ac:dyDescent="0.3">
      <c r="A194" s="174">
        <v>186</v>
      </c>
      <c r="B194" s="312">
        <v>41084</v>
      </c>
      <c r="C194" s="321" t="s">
        <v>877</v>
      </c>
      <c r="D194" s="314" t="s">
        <v>878</v>
      </c>
      <c r="E194" s="293" t="s">
        <v>508</v>
      </c>
      <c r="F194" s="293">
        <v>162.5</v>
      </c>
      <c r="G194" s="293">
        <v>162.5</v>
      </c>
      <c r="H194" s="178"/>
      <c r="I194" s="293">
        <v>162.5</v>
      </c>
      <c r="J194" s="111"/>
    </row>
    <row r="195" spans="1:10" ht="30" x14ac:dyDescent="0.3">
      <c r="A195" s="174">
        <v>187</v>
      </c>
      <c r="B195" s="312">
        <v>41084</v>
      </c>
      <c r="C195" s="321" t="s">
        <v>879</v>
      </c>
      <c r="D195" s="314" t="s">
        <v>880</v>
      </c>
      <c r="E195" s="293" t="s">
        <v>508</v>
      </c>
      <c r="F195" s="293">
        <v>162.5</v>
      </c>
      <c r="G195" s="293">
        <v>162.5</v>
      </c>
      <c r="H195" s="178"/>
      <c r="I195" s="293">
        <v>162.5</v>
      </c>
      <c r="J195" s="111"/>
    </row>
    <row r="196" spans="1:10" ht="30" x14ac:dyDescent="0.3">
      <c r="A196" s="174">
        <v>188</v>
      </c>
      <c r="B196" s="315">
        <v>41084</v>
      </c>
      <c r="C196" s="321" t="s">
        <v>881</v>
      </c>
      <c r="D196" s="314" t="s">
        <v>882</v>
      </c>
      <c r="E196" s="293" t="s">
        <v>508</v>
      </c>
      <c r="F196" s="293">
        <v>162.5</v>
      </c>
      <c r="G196" s="293">
        <v>162.5</v>
      </c>
      <c r="H196" s="178"/>
      <c r="I196" s="293">
        <v>162.5</v>
      </c>
      <c r="J196" s="111"/>
    </row>
    <row r="197" spans="1:10" ht="30" x14ac:dyDescent="0.3">
      <c r="A197" s="174">
        <v>189</v>
      </c>
      <c r="B197" s="312">
        <v>41084</v>
      </c>
      <c r="C197" s="321" t="s">
        <v>883</v>
      </c>
      <c r="D197" s="314" t="s">
        <v>884</v>
      </c>
      <c r="E197" s="293" t="s">
        <v>508</v>
      </c>
      <c r="F197" s="293">
        <v>162.5</v>
      </c>
      <c r="G197" s="293">
        <v>162.5</v>
      </c>
      <c r="H197" s="178"/>
      <c r="I197" s="293">
        <v>162.5</v>
      </c>
      <c r="J197" s="111"/>
    </row>
    <row r="198" spans="1:10" ht="30" x14ac:dyDescent="0.3">
      <c r="A198" s="174">
        <v>190</v>
      </c>
      <c r="B198" s="312">
        <v>41084</v>
      </c>
      <c r="C198" s="321" t="s">
        <v>885</v>
      </c>
      <c r="D198" s="314" t="s">
        <v>886</v>
      </c>
      <c r="E198" s="293" t="s">
        <v>508</v>
      </c>
      <c r="F198" s="293">
        <v>162.5</v>
      </c>
      <c r="G198" s="293">
        <v>162.5</v>
      </c>
      <c r="H198" s="178"/>
      <c r="I198" s="293">
        <v>162.5</v>
      </c>
      <c r="J198" s="111"/>
    </row>
    <row r="199" spans="1:10" ht="30" x14ac:dyDescent="0.3">
      <c r="A199" s="174">
        <v>191</v>
      </c>
      <c r="B199" s="312">
        <v>41084</v>
      </c>
      <c r="C199" s="321" t="s">
        <v>887</v>
      </c>
      <c r="D199" s="314" t="s">
        <v>888</v>
      </c>
      <c r="E199" s="293" t="s">
        <v>508</v>
      </c>
      <c r="F199" s="293">
        <v>162.5</v>
      </c>
      <c r="G199" s="293">
        <v>162.5</v>
      </c>
      <c r="H199" s="178"/>
      <c r="I199" s="293">
        <v>162.5</v>
      </c>
      <c r="J199" s="111"/>
    </row>
    <row r="200" spans="1:10" ht="30" x14ac:dyDescent="0.3">
      <c r="A200" s="174">
        <v>192</v>
      </c>
      <c r="B200" s="315">
        <v>41084</v>
      </c>
      <c r="C200" s="324" t="s">
        <v>889</v>
      </c>
      <c r="D200" s="316" t="s">
        <v>890</v>
      </c>
      <c r="E200" s="320" t="s">
        <v>508</v>
      </c>
      <c r="F200" s="320">
        <v>162.5</v>
      </c>
      <c r="G200" s="320">
        <v>162.5</v>
      </c>
      <c r="H200" s="178"/>
      <c r="I200" s="320">
        <v>162.5</v>
      </c>
      <c r="J200" s="111"/>
    </row>
    <row r="201" spans="1:10" ht="30" x14ac:dyDescent="0.3">
      <c r="A201" s="174">
        <v>193</v>
      </c>
      <c r="B201" s="315">
        <v>41084</v>
      </c>
      <c r="C201" s="324" t="s">
        <v>891</v>
      </c>
      <c r="D201" s="316" t="s">
        <v>892</v>
      </c>
      <c r="E201" s="320" t="s">
        <v>508</v>
      </c>
      <c r="F201" s="320">
        <v>162.5</v>
      </c>
      <c r="G201" s="320">
        <v>162.5</v>
      </c>
      <c r="H201" s="178"/>
      <c r="I201" s="320">
        <v>162.5</v>
      </c>
      <c r="J201" s="111"/>
    </row>
    <row r="202" spans="1:10" ht="30" x14ac:dyDescent="0.3">
      <c r="A202" s="174">
        <v>194</v>
      </c>
      <c r="B202" s="315">
        <v>41084</v>
      </c>
      <c r="C202" s="324" t="s">
        <v>893</v>
      </c>
      <c r="D202" s="316" t="s">
        <v>894</v>
      </c>
      <c r="E202" s="320" t="s">
        <v>508</v>
      </c>
      <c r="F202" s="320">
        <v>125</v>
      </c>
      <c r="G202" s="320">
        <v>125</v>
      </c>
      <c r="H202" s="178"/>
      <c r="I202" s="320">
        <v>125</v>
      </c>
      <c r="J202" s="111"/>
    </row>
    <row r="203" spans="1:10" ht="30" x14ac:dyDescent="0.3">
      <c r="A203" s="174">
        <v>195</v>
      </c>
      <c r="B203" s="315">
        <v>41072</v>
      </c>
      <c r="C203" s="324" t="s">
        <v>895</v>
      </c>
      <c r="D203" s="316" t="s">
        <v>896</v>
      </c>
      <c r="E203" s="320" t="s">
        <v>508</v>
      </c>
      <c r="F203" s="320">
        <v>162.5</v>
      </c>
      <c r="G203" s="320">
        <v>162.5</v>
      </c>
      <c r="H203" s="178"/>
      <c r="I203" s="320">
        <v>162.5</v>
      </c>
      <c r="J203" s="111"/>
    </row>
    <row r="204" spans="1:10" ht="30" x14ac:dyDescent="0.3">
      <c r="A204" s="174">
        <v>196</v>
      </c>
      <c r="B204" s="315">
        <v>41084</v>
      </c>
      <c r="C204" s="324" t="s">
        <v>897</v>
      </c>
      <c r="D204" s="316" t="s">
        <v>898</v>
      </c>
      <c r="E204" s="320" t="s">
        <v>508</v>
      </c>
      <c r="F204" s="320">
        <v>162.5</v>
      </c>
      <c r="G204" s="320">
        <v>162.5</v>
      </c>
      <c r="H204" s="178"/>
      <c r="I204" s="320">
        <v>162.5</v>
      </c>
      <c r="J204" s="111"/>
    </row>
    <row r="205" spans="1:10" ht="30" x14ac:dyDescent="0.3">
      <c r="A205" s="174">
        <v>197</v>
      </c>
      <c r="B205" s="315">
        <v>41084</v>
      </c>
      <c r="C205" s="324" t="s">
        <v>899</v>
      </c>
      <c r="D205" s="316" t="s">
        <v>900</v>
      </c>
      <c r="E205" s="320" t="s">
        <v>508</v>
      </c>
      <c r="F205" s="320">
        <v>162.5</v>
      </c>
      <c r="G205" s="320">
        <v>162.5</v>
      </c>
      <c r="H205" s="178"/>
      <c r="I205" s="320">
        <v>162.5</v>
      </c>
      <c r="J205" s="111"/>
    </row>
    <row r="206" spans="1:10" ht="30" x14ac:dyDescent="0.3">
      <c r="A206" s="174">
        <v>198</v>
      </c>
      <c r="B206" s="315">
        <v>41072</v>
      </c>
      <c r="C206" s="324" t="s">
        <v>901</v>
      </c>
      <c r="D206" s="316" t="s">
        <v>902</v>
      </c>
      <c r="E206" s="320" t="s">
        <v>508</v>
      </c>
      <c r="F206" s="320">
        <v>162.5</v>
      </c>
      <c r="G206" s="320">
        <v>162.5</v>
      </c>
      <c r="H206" s="178"/>
      <c r="I206" s="320">
        <v>162.5</v>
      </c>
      <c r="J206" s="111"/>
    </row>
    <row r="207" spans="1:10" ht="30" x14ac:dyDescent="0.3">
      <c r="A207" s="174">
        <v>199</v>
      </c>
      <c r="B207" s="315">
        <v>41085</v>
      </c>
      <c r="C207" s="324" t="s">
        <v>903</v>
      </c>
      <c r="D207" s="316" t="s">
        <v>904</v>
      </c>
      <c r="E207" s="320" t="s">
        <v>508</v>
      </c>
      <c r="F207" s="320">
        <v>100</v>
      </c>
      <c r="G207" s="320">
        <v>100</v>
      </c>
      <c r="H207" s="178"/>
      <c r="I207" s="320">
        <v>100</v>
      </c>
      <c r="J207" s="111"/>
    </row>
    <row r="208" spans="1:10" ht="30" x14ac:dyDescent="0.3">
      <c r="A208" s="174">
        <v>200</v>
      </c>
      <c r="B208" s="315">
        <v>41085</v>
      </c>
      <c r="C208" s="324" t="s">
        <v>905</v>
      </c>
      <c r="D208" s="316" t="s">
        <v>906</v>
      </c>
      <c r="E208" s="320" t="s">
        <v>508</v>
      </c>
      <c r="F208" s="320">
        <v>100</v>
      </c>
      <c r="G208" s="320">
        <v>100</v>
      </c>
      <c r="H208" s="178"/>
      <c r="I208" s="320">
        <v>100</v>
      </c>
      <c r="J208" s="111"/>
    </row>
    <row r="209" spans="1:10" ht="30" x14ac:dyDescent="0.3">
      <c r="A209" s="174">
        <v>201</v>
      </c>
      <c r="B209" s="315">
        <v>41085</v>
      </c>
      <c r="C209" s="324" t="s">
        <v>907</v>
      </c>
      <c r="D209" s="316" t="s">
        <v>908</v>
      </c>
      <c r="E209" s="320" t="s">
        <v>508</v>
      </c>
      <c r="F209" s="320">
        <v>162.5</v>
      </c>
      <c r="G209" s="320">
        <v>162.5</v>
      </c>
      <c r="H209" s="178"/>
      <c r="I209" s="320">
        <v>162.5</v>
      </c>
      <c r="J209" s="111"/>
    </row>
    <row r="210" spans="1:10" ht="30" x14ac:dyDescent="0.3">
      <c r="A210" s="174">
        <v>202</v>
      </c>
      <c r="B210" s="315">
        <v>41085</v>
      </c>
      <c r="C210" s="324" t="s">
        <v>909</v>
      </c>
      <c r="D210" s="316" t="s">
        <v>910</v>
      </c>
      <c r="E210" s="320" t="s">
        <v>508</v>
      </c>
      <c r="F210" s="320">
        <v>162.5</v>
      </c>
      <c r="G210" s="320">
        <v>162.5</v>
      </c>
      <c r="H210" s="178"/>
      <c r="I210" s="320">
        <v>162.5</v>
      </c>
      <c r="J210" s="111"/>
    </row>
    <row r="211" spans="1:10" ht="30" x14ac:dyDescent="0.3">
      <c r="A211" s="174">
        <v>203</v>
      </c>
      <c r="B211" s="315">
        <v>41084</v>
      </c>
      <c r="C211" s="324" t="s">
        <v>911</v>
      </c>
      <c r="D211" s="316" t="s">
        <v>912</v>
      </c>
      <c r="E211" s="320" t="s">
        <v>508</v>
      </c>
      <c r="F211" s="320">
        <v>125</v>
      </c>
      <c r="G211" s="320">
        <v>125</v>
      </c>
      <c r="H211" s="178"/>
      <c r="I211" s="320">
        <v>125</v>
      </c>
      <c r="J211" s="111"/>
    </row>
    <row r="212" spans="1:10" ht="30" x14ac:dyDescent="0.3">
      <c r="A212" s="174">
        <v>204</v>
      </c>
      <c r="B212" s="315">
        <v>41084</v>
      </c>
      <c r="C212" s="324" t="s">
        <v>913</v>
      </c>
      <c r="D212" s="316" t="s">
        <v>914</v>
      </c>
      <c r="E212" s="320" t="s">
        <v>508</v>
      </c>
      <c r="F212" s="320">
        <v>162.5</v>
      </c>
      <c r="G212" s="320">
        <v>162.5</v>
      </c>
      <c r="H212" s="178"/>
      <c r="I212" s="320">
        <v>162.5</v>
      </c>
      <c r="J212" s="111"/>
    </row>
    <row r="213" spans="1:10" ht="30" x14ac:dyDescent="0.3">
      <c r="A213" s="174">
        <v>205</v>
      </c>
      <c r="B213" s="315">
        <v>41083</v>
      </c>
      <c r="C213" s="324" t="s">
        <v>915</v>
      </c>
      <c r="D213" s="316" t="s">
        <v>916</v>
      </c>
      <c r="E213" s="320" t="s">
        <v>508</v>
      </c>
      <c r="F213" s="320">
        <v>125</v>
      </c>
      <c r="G213" s="320">
        <v>125</v>
      </c>
      <c r="H213" s="178"/>
      <c r="I213" s="320">
        <v>125</v>
      </c>
      <c r="J213" s="111"/>
    </row>
    <row r="214" spans="1:10" ht="30" x14ac:dyDescent="0.3">
      <c r="A214" s="174">
        <v>206</v>
      </c>
      <c r="B214" s="315">
        <v>41083</v>
      </c>
      <c r="C214" s="324" t="s">
        <v>917</v>
      </c>
      <c r="D214" s="316" t="s">
        <v>918</v>
      </c>
      <c r="E214" s="320" t="s">
        <v>508</v>
      </c>
      <c r="F214" s="320">
        <v>125</v>
      </c>
      <c r="G214" s="320">
        <v>125</v>
      </c>
      <c r="H214" s="178"/>
      <c r="I214" s="320">
        <v>125</v>
      </c>
      <c r="J214" s="111"/>
    </row>
    <row r="215" spans="1:10" ht="30" x14ac:dyDescent="0.3">
      <c r="A215" s="174">
        <v>207</v>
      </c>
      <c r="B215" s="315">
        <v>41085</v>
      </c>
      <c r="C215" s="324" t="s">
        <v>919</v>
      </c>
      <c r="D215" s="316" t="s">
        <v>920</v>
      </c>
      <c r="E215" s="320" t="s">
        <v>508</v>
      </c>
      <c r="F215" s="320">
        <v>162.5</v>
      </c>
      <c r="G215" s="320">
        <v>162.5</v>
      </c>
      <c r="H215" s="178"/>
      <c r="I215" s="320">
        <v>162.5</v>
      </c>
      <c r="J215" s="111"/>
    </row>
    <row r="216" spans="1:10" ht="30" x14ac:dyDescent="0.3">
      <c r="A216" s="174">
        <v>208</v>
      </c>
      <c r="B216" s="317">
        <v>41085</v>
      </c>
      <c r="C216" s="324" t="s">
        <v>921</v>
      </c>
      <c r="D216" s="316" t="s">
        <v>922</v>
      </c>
      <c r="E216" s="320" t="s">
        <v>508</v>
      </c>
      <c r="F216" s="320">
        <v>162.5</v>
      </c>
      <c r="G216" s="320">
        <v>162.5</v>
      </c>
      <c r="H216" s="178"/>
      <c r="I216" s="320">
        <v>162.5</v>
      </c>
      <c r="J216" s="111"/>
    </row>
    <row r="217" spans="1:10" ht="30" x14ac:dyDescent="0.3">
      <c r="A217" s="174">
        <v>209</v>
      </c>
      <c r="B217" s="315">
        <v>41085</v>
      </c>
      <c r="C217" s="324" t="s">
        <v>923</v>
      </c>
      <c r="D217" s="316" t="s">
        <v>924</v>
      </c>
      <c r="E217" s="320" t="s">
        <v>508</v>
      </c>
      <c r="F217" s="320">
        <v>125</v>
      </c>
      <c r="G217" s="320">
        <v>125</v>
      </c>
      <c r="H217" s="178"/>
      <c r="I217" s="320">
        <v>125</v>
      </c>
      <c r="J217" s="111"/>
    </row>
    <row r="218" spans="1:10" ht="30" x14ac:dyDescent="0.3">
      <c r="A218" s="174">
        <v>210</v>
      </c>
      <c r="B218" s="317">
        <v>41085</v>
      </c>
      <c r="C218" s="324" t="s">
        <v>925</v>
      </c>
      <c r="D218" s="316" t="s">
        <v>926</v>
      </c>
      <c r="E218" s="320" t="s">
        <v>508</v>
      </c>
      <c r="F218" s="320">
        <v>125</v>
      </c>
      <c r="G218" s="320">
        <v>125</v>
      </c>
      <c r="H218" s="178"/>
      <c r="I218" s="320">
        <v>125</v>
      </c>
      <c r="J218" s="111"/>
    </row>
    <row r="219" spans="1:10" ht="30" x14ac:dyDescent="0.3">
      <c r="A219" s="174">
        <v>211</v>
      </c>
      <c r="B219" s="315">
        <v>41085</v>
      </c>
      <c r="C219" s="324" t="s">
        <v>927</v>
      </c>
      <c r="D219" s="316" t="s">
        <v>928</v>
      </c>
      <c r="E219" s="320" t="s">
        <v>508</v>
      </c>
      <c r="F219" s="320">
        <v>162.5</v>
      </c>
      <c r="G219" s="320">
        <v>162.5</v>
      </c>
      <c r="H219" s="178"/>
      <c r="I219" s="320">
        <v>162.5</v>
      </c>
      <c r="J219" s="111"/>
    </row>
    <row r="220" spans="1:10" ht="30" x14ac:dyDescent="0.3">
      <c r="A220" s="174">
        <v>212</v>
      </c>
      <c r="B220" s="315">
        <v>41086</v>
      </c>
      <c r="C220" s="324" t="s">
        <v>929</v>
      </c>
      <c r="D220" s="316" t="s">
        <v>930</v>
      </c>
      <c r="E220" s="320" t="s">
        <v>508</v>
      </c>
      <c r="F220" s="320">
        <v>162.5</v>
      </c>
      <c r="G220" s="320">
        <v>162.5</v>
      </c>
      <c r="H220" s="178"/>
      <c r="I220" s="320">
        <v>162.5</v>
      </c>
      <c r="J220" s="111"/>
    </row>
    <row r="221" spans="1:10" ht="30" x14ac:dyDescent="0.3">
      <c r="A221" s="174">
        <v>213</v>
      </c>
      <c r="B221" s="317">
        <v>41086</v>
      </c>
      <c r="C221" s="324" t="s">
        <v>931</v>
      </c>
      <c r="D221" s="316" t="s">
        <v>932</v>
      </c>
      <c r="E221" s="320" t="s">
        <v>508</v>
      </c>
      <c r="F221" s="320">
        <v>162.5</v>
      </c>
      <c r="G221" s="320">
        <v>162.5</v>
      </c>
      <c r="H221" s="178"/>
      <c r="I221" s="320">
        <v>162.5</v>
      </c>
      <c r="J221" s="111"/>
    </row>
    <row r="222" spans="1:10" ht="30" x14ac:dyDescent="0.3">
      <c r="A222" s="174">
        <v>214</v>
      </c>
      <c r="B222" s="317">
        <v>41086</v>
      </c>
      <c r="C222" s="324" t="s">
        <v>933</v>
      </c>
      <c r="D222" s="316" t="s">
        <v>934</v>
      </c>
      <c r="E222" s="320" t="s">
        <v>508</v>
      </c>
      <c r="F222" s="320">
        <v>162.5</v>
      </c>
      <c r="G222" s="320">
        <v>162.5</v>
      </c>
      <c r="H222" s="178"/>
      <c r="I222" s="320">
        <v>162.5</v>
      </c>
      <c r="J222" s="111"/>
    </row>
    <row r="223" spans="1:10" ht="30" x14ac:dyDescent="0.3">
      <c r="A223" s="174">
        <v>215</v>
      </c>
      <c r="B223" s="317">
        <v>41086</v>
      </c>
      <c r="C223" s="324" t="s">
        <v>935</v>
      </c>
      <c r="D223" s="316" t="s">
        <v>936</v>
      </c>
      <c r="E223" s="320" t="s">
        <v>508</v>
      </c>
      <c r="F223" s="320">
        <v>125</v>
      </c>
      <c r="G223" s="320">
        <v>125</v>
      </c>
      <c r="H223" s="178"/>
      <c r="I223" s="320">
        <v>125</v>
      </c>
      <c r="J223" s="111"/>
    </row>
    <row r="224" spans="1:10" ht="30" x14ac:dyDescent="0.3">
      <c r="A224" s="174">
        <v>216</v>
      </c>
      <c r="B224" s="317">
        <v>41086</v>
      </c>
      <c r="C224" s="324" t="s">
        <v>937</v>
      </c>
      <c r="D224" s="316" t="s">
        <v>938</v>
      </c>
      <c r="E224" s="320" t="s">
        <v>508</v>
      </c>
      <c r="F224" s="320">
        <v>125</v>
      </c>
      <c r="G224" s="320">
        <v>125</v>
      </c>
      <c r="H224" s="178"/>
      <c r="I224" s="320">
        <v>125</v>
      </c>
      <c r="J224" s="111"/>
    </row>
    <row r="225" spans="1:10" ht="30" x14ac:dyDescent="0.3">
      <c r="A225" s="174">
        <v>217</v>
      </c>
      <c r="B225" s="315">
        <v>41085</v>
      </c>
      <c r="C225" s="324" t="s">
        <v>939</v>
      </c>
      <c r="D225" s="316" t="s">
        <v>940</v>
      </c>
      <c r="E225" s="320" t="s">
        <v>508</v>
      </c>
      <c r="F225" s="320">
        <v>100</v>
      </c>
      <c r="G225" s="320">
        <v>100</v>
      </c>
      <c r="H225" s="178"/>
      <c r="I225" s="320">
        <v>100</v>
      </c>
      <c r="J225" s="111"/>
    </row>
    <row r="226" spans="1:10" ht="30" x14ac:dyDescent="0.3">
      <c r="A226" s="174">
        <v>218</v>
      </c>
      <c r="B226" s="315">
        <v>41085</v>
      </c>
      <c r="C226" s="324" t="s">
        <v>941</v>
      </c>
      <c r="D226" s="316" t="s">
        <v>942</v>
      </c>
      <c r="E226" s="320" t="s">
        <v>508</v>
      </c>
      <c r="F226" s="320">
        <v>100</v>
      </c>
      <c r="G226" s="320">
        <v>100</v>
      </c>
      <c r="H226" s="178"/>
      <c r="I226" s="320">
        <v>100</v>
      </c>
      <c r="J226" s="111"/>
    </row>
    <row r="227" spans="1:10" ht="30" x14ac:dyDescent="0.3">
      <c r="A227" s="174">
        <v>219</v>
      </c>
      <c r="B227" s="317">
        <v>41085</v>
      </c>
      <c r="C227" s="324" t="s">
        <v>943</v>
      </c>
      <c r="D227" s="316" t="s">
        <v>944</v>
      </c>
      <c r="E227" s="320" t="s">
        <v>508</v>
      </c>
      <c r="F227" s="320">
        <v>100</v>
      </c>
      <c r="G227" s="320">
        <v>100</v>
      </c>
      <c r="H227" s="178"/>
      <c r="I227" s="320">
        <v>100</v>
      </c>
      <c r="J227" s="111"/>
    </row>
    <row r="228" spans="1:10" ht="30" x14ac:dyDescent="0.3">
      <c r="A228" s="174">
        <v>220</v>
      </c>
      <c r="B228" s="317">
        <v>41085</v>
      </c>
      <c r="C228" s="324" t="s">
        <v>945</v>
      </c>
      <c r="D228" s="316" t="s">
        <v>946</v>
      </c>
      <c r="E228" s="320" t="s">
        <v>508</v>
      </c>
      <c r="F228" s="320">
        <v>125</v>
      </c>
      <c r="G228" s="320">
        <v>125</v>
      </c>
      <c r="H228" s="178"/>
      <c r="I228" s="320">
        <v>125</v>
      </c>
      <c r="J228" s="111"/>
    </row>
    <row r="229" spans="1:10" ht="30" x14ac:dyDescent="0.3">
      <c r="A229" s="174">
        <v>221</v>
      </c>
      <c r="B229" s="317">
        <v>41085</v>
      </c>
      <c r="C229" s="324" t="s">
        <v>947</v>
      </c>
      <c r="D229" s="316" t="s">
        <v>948</v>
      </c>
      <c r="E229" s="320" t="s">
        <v>508</v>
      </c>
      <c r="F229" s="320">
        <v>125</v>
      </c>
      <c r="G229" s="320">
        <v>125</v>
      </c>
      <c r="H229" s="178"/>
      <c r="I229" s="320">
        <v>125</v>
      </c>
      <c r="J229" s="111"/>
    </row>
    <row r="230" spans="1:10" ht="30" x14ac:dyDescent="0.3">
      <c r="A230" s="174">
        <v>222</v>
      </c>
      <c r="B230" s="315">
        <v>41085</v>
      </c>
      <c r="C230" s="324" t="s">
        <v>949</v>
      </c>
      <c r="D230" s="316" t="s">
        <v>950</v>
      </c>
      <c r="E230" s="320" t="s">
        <v>508</v>
      </c>
      <c r="F230" s="320">
        <v>125</v>
      </c>
      <c r="G230" s="320">
        <v>125</v>
      </c>
      <c r="H230" s="178"/>
      <c r="I230" s="320">
        <v>125</v>
      </c>
      <c r="J230" s="111"/>
    </row>
    <row r="231" spans="1:10" ht="30" x14ac:dyDescent="0.3">
      <c r="A231" s="174">
        <v>223</v>
      </c>
      <c r="B231" s="317">
        <v>41085</v>
      </c>
      <c r="C231" s="324" t="s">
        <v>951</v>
      </c>
      <c r="D231" s="316" t="s">
        <v>952</v>
      </c>
      <c r="E231" s="320" t="s">
        <v>508</v>
      </c>
      <c r="F231" s="320">
        <v>125</v>
      </c>
      <c r="G231" s="320">
        <v>125</v>
      </c>
      <c r="H231" s="178"/>
      <c r="I231" s="320">
        <v>125</v>
      </c>
      <c r="J231" s="111"/>
    </row>
    <row r="232" spans="1:10" ht="30" x14ac:dyDescent="0.3">
      <c r="A232" s="174">
        <v>224</v>
      </c>
      <c r="B232" s="317">
        <v>41085</v>
      </c>
      <c r="C232" s="324" t="s">
        <v>953</v>
      </c>
      <c r="D232" s="316" t="s">
        <v>954</v>
      </c>
      <c r="E232" s="320" t="s">
        <v>508</v>
      </c>
      <c r="F232" s="320">
        <v>100</v>
      </c>
      <c r="G232" s="320">
        <v>100</v>
      </c>
      <c r="H232" s="178"/>
      <c r="I232" s="320">
        <v>100</v>
      </c>
      <c r="J232" s="111"/>
    </row>
    <row r="233" spans="1:10" ht="30" x14ac:dyDescent="0.3">
      <c r="A233" s="174">
        <v>225</v>
      </c>
      <c r="B233" s="315">
        <v>41085</v>
      </c>
      <c r="C233" s="324" t="s">
        <v>955</v>
      </c>
      <c r="D233" s="316" t="s">
        <v>956</v>
      </c>
      <c r="E233" s="320" t="s">
        <v>508</v>
      </c>
      <c r="F233" s="320">
        <v>100</v>
      </c>
      <c r="G233" s="320">
        <v>100</v>
      </c>
      <c r="H233" s="178"/>
      <c r="I233" s="320">
        <v>100</v>
      </c>
      <c r="J233" s="111"/>
    </row>
    <row r="234" spans="1:10" ht="30" x14ac:dyDescent="0.3">
      <c r="A234" s="174">
        <v>226</v>
      </c>
      <c r="B234" s="315">
        <v>41085</v>
      </c>
      <c r="C234" s="324" t="s">
        <v>957</v>
      </c>
      <c r="D234" s="316" t="s">
        <v>958</v>
      </c>
      <c r="E234" s="320" t="s">
        <v>508</v>
      </c>
      <c r="F234" s="320">
        <v>100</v>
      </c>
      <c r="G234" s="320">
        <v>100</v>
      </c>
      <c r="H234" s="178"/>
      <c r="I234" s="320">
        <v>100</v>
      </c>
      <c r="J234" s="111"/>
    </row>
    <row r="235" spans="1:10" ht="30" x14ac:dyDescent="0.3">
      <c r="A235" s="174">
        <v>227</v>
      </c>
      <c r="B235" s="315">
        <v>41086</v>
      </c>
      <c r="C235" s="324" t="s">
        <v>959</v>
      </c>
      <c r="D235" s="316" t="s">
        <v>960</v>
      </c>
      <c r="E235" s="320" t="s">
        <v>508</v>
      </c>
      <c r="F235" s="320">
        <v>100</v>
      </c>
      <c r="G235" s="320">
        <v>100</v>
      </c>
      <c r="H235" s="178"/>
      <c r="I235" s="320">
        <v>100</v>
      </c>
      <c r="J235" s="111"/>
    </row>
    <row r="236" spans="1:10" ht="30" x14ac:dyDescent="0.3">
      <c r="A236" s="174">
        <v>228</v>
      </c>
      <c r="B236" s="317">
        <v>41086</v>
      </c>
      <c r="C236" s="324" t="s">
        <v>961</v>
      </c>
      <c r="D236" s="316" t="s">
        <v>962</v>
      </c>
      <c r="E236" s="320" t="s">
        <v>508</v>
      </c>
      <c r="F236" s="320">
        <v>100</v>
      </c>
      <c r="G236" s="320">
        <v>100</v>
      </c>
      <c r="H236" s="178"/>
      <c r="I236" s="320">
        <v>100</v>
      </c>
      <c r="J236" s="111"/>
    </row>
    <row r="237" spans="1:10" ht="30" x14ac:dyDescent="0.3">
      <c r="A237" s="174">
        <v>229</v>
      </c>
      <c r="B237" s="315">
        <v>41086</v>
      </c>
      <c r="C237" s="324" t="s">
        <v>963</v>
      </c>
      <c r="D237" s="316" t="s">
        <v>964</v>
      </c>
      <c r="E237" s="320" t="s">
        <v>508</v>
      </c>
      <c r="F237" s="320">
        <v>100</v>
      </c>
      <c r="G237" s="320">
        <v>100</v>
      </c>
      <c r="H237" s="178"/>
      <c r="I237" s="320">
        <v>100</v>
      </c>
      <c r="J237" s="111"/>
    </row>
    <row r="238" spans="1:10" ht="30" x14ac:dyDescent="0.3">
      <c r="A238" s="174">
        <v>230</v>
      </c>
      <c r="B238" s="317">
        <v>41086</v>
      </c>
      <c r="C238" s="324" t="s">
        <v>965</v>
      </c>
      <c r="D238" s="316" t="s">
        <v>966</v>
      </c>
      <c r="E238" s="320" t="s">
        <v>508</v>
      </c>
      <c r="F238" s="320">
        <v>100</v>
      </c>
      <c r="G238" s="320">
        <v>100</v>
      </c>
      <c r="H238" s="178"/>
      <c r="I238" s="320">
        <v>100</v>
      </c>
      <c r="J238" s="111"/>
    </row>
    <row r="239" spans="1:10" ht="30" x14ac:dyDescent="0.3">
      <c r="A239" s="174">
        <v>231</v>
      </c>
      <c r="B239" s="317">
        <v>41086</v>
      </c>
      <c r="C239" s="324" t="s">
        <v>967</v>
      </c>
      <c r="D239" s="316" t="s">
        <v>968</v>
      </c>
      <c r="E239" s="320" t="s">
        <v>508</v>
      </c>
      <c r="F239" s="320">
        <v>100</v>
      </c>
      <c r="G239" s="320">
        <v>100</v>
      </c>
      <c r="H239" s="178"/>
      <c r="I239" s="320">
        <v>100</v>
      </c>
      <c r="J239" s="111"/>
    </row>
    <row r="240" spans="1:10" ht="30" x14ac:dyDescent="0.3">
      <c r="A240" s="174">
        <v>232</v>
      </c>
      <c r="B240" s="317">
        <v>41086</v>
      </c>
      <c r="C240" s="324" t="s">
        <v>969</v>
      </c>
      <c r="D240" s="316" t="s">
        <v>970</v>
      </c>
      <c r="E240" s="320" t="s">
        <v>508</v>
      </c>
      <c r="F240" s="320">
        <v>162.5</v>
      </c>
      <c r="G240" s="320">
        <v>162.5</v>
      </c>
      <c r="H240" s="178"/>
      <c r="I240" s="320">
        <v>162.5</v>
      </c>
      <c r="J240" s="111"/>
    </row>
    <row r="241" spans="1:10" ht="30" x14ac:dyDescent="0.3">
      <c r="A241" s="174">
        <v>233</v>
      </c>
      <c r="B241" s="317">
        <v>41086</v>
      </c>
      <c r="C241" s="324" t="s">
        <v>971</v>
      </c>
      <c r="D241" s="316" t="s">
        <v>972</v>
      </c>
      <c r="E241" s="320" t="s">
        <v>508</v>
      </c>
      <c r="F241" s="320">
        <v>100</v>
      </c>
      <c r="G241" s="320">
        <v>100</v>
      </c>
      <c r="H241" s="178"/>
      <c r="I241" s="320">
        <v>100</v>
      </c>
      <c r="J241" s="111"/>
    </row>
    <row r="242" spans="1:10" ht="30" x14ac:dyDescent="0.3">
      <c r="A242" s="174">
        <v>234</v>
      </c>
      <c r="B242" s="317">
        <v>41086</v>
      </c>
      <c r="C242" s="324" t="s">
        <v>973</v>
      </c>
      <c r="D242" s="316" t="s">
        <v>974</v>
      </c>
      <c r="E242" s="320" t="s">
        <v>508</v>
      </c>
      <c r="F242" s="320">
        <v>100</v>
      </c>
      <c r="G242" s="320">
        <v>100</v>
      </c>
      <c r="H242" s="178"/>
      <c r="I242" s="320">
        <v>100</v>
      </c>
      <c r="J242" s="111"/>
    </row>
    <row r="243" spans="1:10" ht="30" x14ac:dyDescent="0.3">
      <c r="A243" s="174">
        <v>235</v>
      </c>
      <c r="B243" s="317">
        <v>41086</v>
      </c>
      <c r="C243" s="324" t="s">
        <v>975</v>
      </c>
      <c r="D243" s="316" t="s">
        <v>976</v>
      </c>
      <c r="E243" s="320" t="s">
        <v>508</v>
      </c>
      <c r="F243" s="320">
        <v>125</v>
      </c>
      <c r="G243" s="320">
        <v>125</v>
      </c>
      <c r="H243" s="178"/>
      <c r="I243" s="320">
        <v>125</v>
      </c>
      <c r="J243" s="111"/>
    </row>
    <row r="244" spans="1:10" ht="30" x14ac:dyDescent="0.3">
      <c r="A244" s="174">
        <v>236</v>
      </c>
      <c r="B244" s="315">
        <v>41086</v>
      </c>
      <c r="C244" s="324" t="s">
        <v>977</v>
      </c>
      <c r="D244" s="316" t="s">
        <v>978</v>
      </c>
      <c r="E244" s="320" t="s">
        <v>508</v>
      </c>
      <c r="F244" s="320">
        <v>125</v>
      </c>
      <c r="G244" s="320">
        <v>125</v>
      </c>
      <c r="H244" s="178"/>
      <c r="I244" s="320">
        <v>125</v>
      </c>
      <c r="J244" s="111"/>
    </row>
    <row r="245" spans="1:10" ht="30" x14ac:dyDescent="0.3">
      <c r="A245" s="174">
        <v>237</v>
      </c>
      <c r="B245" s="317">
        <v>41086</v>
      </c>
      <c r="C245" s="324" t="s">
        <v>979</v>
      </c>
      <c r="D245" s="316" t="s">
        <v>980</v>
      </c>
      <c r="E245" s="320" t="s">
        <v>508</v>
      </c>
      <c r="F245" s="320">
        <v>125</v>
      </c>
      <c r="G245" s="320">
        <v>125</v>
      </c>
      <c r="H245" s="178"/>
      <c r="I245" s="320">
        <v>125</v>
      </c>
      <c r="J245" s="111"/>
    </row>
    <row r="246" spans="1:10" ht="30" x14ac:dyDescent="0.3">
      <c r="A246" s="174">
        <v>238</v>
      </c>
      <c r="B246" s="317">
        <v>41086</v>
      </c>
      <c r="C246" s="324" t="s">
        <v>981</v>
      </c>
      <c r="D246" s="316" t="s">
        <v>982</v>
      </c>
      <c r="E246" s="320" t="s">
        <v>508</v>
      </c>
      <c r="F246" s="320">
        <v>125</v>
      </c>
      <c r="G246" s="320">
        <v>125</v>
      </c>
      <c r="H246" s="178"/>
      <c r="I246" s="320">
        <v>125</v>
      </c>
      <c r="J246" s="111"/>
    </row>
    <row r="247" spans="1:10" ht="30" x14ac:dyDescent="0.3">
      <c r="A247" s="174">
        <v>239</v>
      </c>
      <c r="B247" s="317">
        <v>41086</v>
      </c>
      <c r="C247" s="324" t="s">
        <v>983</v>
      </c>
      <c r="D247" s="316" t="s">
        <v>984</v>
      </c>
      <c r="E247" s="320" t="s">
        <v>508</v>
      </c>
      <c r="F247" s="320">
        <v>100</v>
      </c>
      <c r="G247" s="320">
        <v>100</v>
      </c>
      <c r="H247" s="178"/>
      <c r="I247" s="320">
        <v>100</v>
      </c>
      <c r="J247" s="111"/>
    </row>
    <row r="248" spans="1:10" ht="30" x14ac:dyDescent="0.3">
      <c r="A248" s="174">
        <v>240</v>
      </c>
      <c r="B248" s="317">
        <v>41086</v>
      </c>
      <c r="C248" s="324" t="s">
        <v>985</v>
      </c>
      <c r="D248" s="316" t="s">
        <v>986</v>
      </c>
      <c r="E248" s="320" t="s">
        <v>508</v>
      </c>
      <c r="F248" s="320">
        <v>100</v>
      </c>
      <c r="G248" s="320">
        <v>100</v>
      </c>
      <c r="H248" s="178"/>
      <c r="I248" s="320">
        <v>100</v>
      </c>
      <c r="J248" s="111"/>
    </row>
    <row r="249" spans="1:10" ht="30" x14ac:dyDescent="0.3">
      <c r="A249" s="174">
        <v>241</v>
      </c>
      <c r="B249" s="315">
        <v>41086</v>
      </c>
      <c r="C249" s="324" t="s">
        <v>987</v>
      </c>
      <c r="D249" s="316" t="s">
        <v>988</v>
      </c>
      <c r="E249" s="320" t="s">
        <v>508</v>
      </c>
      <c r="F249" s="320">
        <v>100</v>
      </c>
      <c r="G249" s="320">
        <v>100</v>
      </c>
      <c r="H249" s="178"/>
      <c r="I249" s="320">
        <v>100</v>
      </c>
      <c r="J249" s="111"/>
    </row>
    <row r="250" spans="1:10" ht="30" x14ac:dyDescent="0.3">
      <c r="A250" s="174">
        <v>242</v>
      </c>
      <c r="B250" s="317">
        <v>41086</v>
      </c>
      <c r="C250" s="324" t="s">
        <v>989</v>
      </c>
      <c r="D250" s="316" t="s">
        <v>990</v>
      </c>
      <c r="E250" s="320" t="s">
        <v>508</v>
      </c>
      <c r="F250" s="320">
        <v>100</v>
      </c>
      <c r="G250" s="320">
        <v>100</v>
      </c>
      <c r="H250" s="178"/>
      <c r="I250" s="320">
        <v>100</v>
      </c>
      <c r="J250" s="111"/>
    </row>
    <row r="251" spans="1:10" ht="30" x14ac:dyDescent="0.3">
      <c r="A251" s="174">
        <v>243</v>
      </c>
      <c r="B251" s="317">
        <v>41086</v>
      </c>
      <c r="C251" s="324" t="s">
        <v>991</v>
      </c>
      <c r="D251" s="316" t="s">
        <v>992</v>
      </c>
      <c r="E251" s="320" t="s">
        <v>508</v>
      </c>
      <c r="F251" s="320">
        <v>100</v>
      </c>
      <c r="G251" s="320">
        <v>100</v>
      </c>
      <c r="H251" s="178"/>
      <c r="I251" s="320">
        <v>100</v>
      </c>
      <c r="J251" s="111"/>
    </row>
    <row r="252" spans="1:10" ht="30" x14ac:dyDescent="0.3">
      <c r="A252" s="174">
        <v>244</v>
      </c>
      <c r="B252" s="315">
        <v>41084</v>
      </c>
      <c r="C252" s="324" t="s">
        <v>993</v>
      </c>
      <c r="D252" s="316" t="s">
        <v>994</v>
      </c>
      <c r="E252" s="320" t="s">
        <v>508</v>
      </c>
      <c r="F252" s="320">
        <v>100</v>
      </c>
      <c r="G252" s="320">
        <v>100</v>
      </c>
      <c r="H252" s="178"/>
      <c r="I252" s="320">
        <v>100</v>
      </c>
      <c r="J252" s="111"/>
    </row>
    <row r="253" spans="1:10" ht="30" x14ac:dyDescent="0.3">
      <c r="A253" s="174">
        <v>245</v>
      </c>
      <c r="B253" s="315">
        <v>41084</v>
      </c>
      <c r="C253" s="324" t="s">
        <v>995</v>
      </c>
      <c r="D253" s="316" t="s">
        <v>996</v>
      </c>
      <c r="E253" s="320" t="s">
        <v>508</v>
      </c>
      <c r="F253" s="320">
        <v>100</v>
      </c>
      <c r="G253" s="320">
        <v>100</v>
      </c>
      <c r="H253" s="178"/>
      <c r="I253" s="320">
        <v>100</v>
      </c>
      <c r="J253" s="111"/>
    </row>
    <row r="254" spans="1:10" ht="30" x14ac:dyDescent="0.3">
      <c r="A254" s="174">
        <v>246</v>
      </c>
      <c r="B254" s="315">
        <v>41084</v>
      </c>
      <c r="C254" s="324" t="s">
        <v>997</v>
      </c>
      <c r="D254" s="316" t="s">
        <v>998</v>
      </c>
      <c r="E254" s="320" t="s">
        <v>508</v>
      </c>
      <c r="F254" s="320">
        <v>100</v>
      </c>
      <c r="G254" s="320">
        <v>100</v>
      </c>
      <c r="H254" s="178"/>
      <c r="I254" s="320">
        <v>100</v>
      </c>
      <c r="J254" s="111"/>
    </row>
    <row r="255" spans="1:10" ht="30" x14ac:dyDescent="0.3">
      <c r="A255" s="174">
        <v>247</v>
      </c>
      <c r="B255" s="315">
        <v>41086</v>
      </c>
      <c r="C255" s="324" t="s">
        <v>999</v>
      </c>
      <c r="D255" s="316" t="s">
        <v>1000</v>
      </c>
      <c r="E255" s="320" t="s">
        <v>508</v>
      </c>
      <c r="F255" s="320">
        <v>100</v>
      </c>
      <c r="G255" s="320">
        <v>100</v>
      </c>
      <c r="H255" s="178"/>
      <c r="I255" s="320">
        <v>100</v>
      </c>
      <c r="J255" s="111"/>
    </row>
    <row r="256" spans="1:10" ht="30" x14ac:dyDescent="0.3">
      <c r="A256" s="174">
        <v>248</v>
      </c>
      <c r="B256" s="315">
        <v>41086</v>
      </c>
      <c r="C256" s="324" t="s">
        <v>1001</v>
      </c>
      <c r="D256" s="316" t="s">
        <v>1002</v>
      </c>
      <c r="E256" s="320" t="s">
        <v>508</v>
      </c>
      <c r="F256" s="320">
        <v>100</v>
      </c>
      <c r="G256" s="320">
        <v>100</v>
      </c>
      <c r="H256" s="178"/>
      <c r="I256" s="320">
        <v>100</v>
      </c>
      <c r="J256" s="111"/>
    </row>
    <row r="257" spans="1:10" ht="30" x14ac:dyDescent="0.3">
      <c r="A257" s="174">
        <v>249</v>
      </c>
      <c r="B257" s="317">
        <v>41086</v>
      </c>
      <c r="C257" s="324" t="s">
        <v>1003</v>
      </c>
      <c r="D257" s="316" t="s">
        <v>1004</v>
      </c>
      <c r="E257" s="320" t="s">
        <v>508</v>
      </c>
      <c r="F257" s="320">
        <v>125</v>
      </c>
      <c r="G257" s="320">
        <v>125</v>
      </c>
      <c r="H257" s="178"/>
      <c r="I257" s="320">
        <v>125</v>
      </c>
      <c r="J257" s="111"/>
    </row>
    <row r="258" spans="1:10" ht="30" x14ac:dyDescent="0.3">
      <c r="A258" s="174">
        <v>250</v>
      </c>
      <c r="B258" s="315">
        <v>41085</v>
      </c>
      <c r="C258" s="324" t="s">
        <v>1005</v>
      </c>
      <c r="D258" s="316" t="s">
        <v>1006</v>
      </c>
      <c r="E258" s="320" t="s">
        <v>508</v>
      </c>
      <c r="F258" s="320">
        <v>100</v>
      </c>
      <c r="G258" s="320">
        <v>100</v>
      </c>
      <c r="H258" s="178"/>
      <c r="I258" s="320">
        <v>100</v>
      </c>
      <c r="J258" s="111"/>
    </row>
    <row r="259" spans="1:10" ht="30" x14ac:dyDescent="0.3">
      <c r="A259" s="174">
        <v>251</v>
      </c>
      <c r="B259" s="315">
        <v>41085</v>
      </c>
      <c r="C259" s="324" t="s">
        <v>1007</v>
      </c>
      <c r="D259" s="316" t="s">
        <v>1008</v>
      </c>
      <c r="E259" s="320" t="s">
        <v>508</v>
      </c>
      <c r="F259" s="320">
        <v>100</v>
      </c>
      <c r="G259" s="320">
        <v>100</v>
      </c>
      <c r="H259" s="178"/>
      <c r="I259" s="320">
        <v>100</v>
      </c>
      <c r="J259" s="111"/>
    </row>
    <row r="260" spans="1:10" ht="30" x14ac:dyDescent="0.3">
      <c r="A260" s="174">
        <v>252</v>
      </c>
      <c r="B260" s="315">
        <v>41086</v>
      </c>
      <c r="C260" s="324" t="s">
        <v>1009</v>
      </c>
      <c r="D260" s="316" t="s">
        <v>1010</v>
      </c>
      <c r="E260" s="320" t="s">
        <v>508</v>
      </c>
      <c r="F260" s="320">
        <v>162.5</v>
      </c>
      <c r="G260" s="320">
        <v>162.5</v>
      </c>
      <c r="H260" s="178"/>
      <c r="I260" s="320">
        <v>162.5</v>
      </c>
      <c r="J260" s="111"/>
    </row>
    <row r="261" spans="1:10" ht="30" x14ac:dyDescent="0.3">
      <c r="A261" s="174">
        <v>253</v>
      </c>
      <c r="B261" s="315">
        <v>41086</v>
      </c>
      <c r="C261" s="324" t="s">
        <v>1011</v>
      </c>
      <c r="D261" s="316" t="s">
        <v>1012</v>
      </c>
      <c r="E261" s="320" t="s">
        <v>508</v>
      </c>
      <c r="F261" s="320">
        <v>162.5</v>
      </c>
      <c r="G261" s="320">
        <v>162.5</v>
      </c>
      <c r="H261" s="178"/>
      <c r="I261" s="320">
        <v>162.5</v>
      </c>
      <c r="J261" s="111"/>
    </row>
    <row r="262" spans="1:10" ht="30" x14ac:dyDescent="0.3">
      <c r="A262" s="174">
        <v>254</v>
      </c>
      <c r="B262" s="315">
        <v>41085</v>
      </c>
      <c r="C262" s="324" t="s">
        <v>1013</v>
      </c>
      <c r="D262" s="316" t="s">
        <v>1014</v>
      </c>
      <c r="E262" s="320" t="s">
        <v>508</v>
      </c>
      <c r="F262" s="320">
        <v>125</v>
      </c>
      <c r="G262" s="320">
        <v>125</v>
      </c>
      <c r="H262" s="178"/>
      <c r="I262" s="320">
        <v>125</v>
      </c>
      <c r="J262" s="111"/>
    </row>
    <row r="263" spans="1:10" ht="30" x14ac:dyDescent="0.3">
      <c r="A263" s="174">
        <v>255</v>
      </c>
      <c r="B263" s="315">
        <v>41085</v>
      </c>
      <c r="C263" s="324" t="s">
        <v>1015</v>
      </c>
      <c r="D263" s="316" t="s">
        <v>1016</v>
      </c>
      <c r="E263" s="320" t="s">
        <v>508</v>
      </c>
      <c r="F263" s="320">
        <v>125</v>
      </c>
      <c r="G263" s="320">
        <v>125</v>
      </c>
      <c r="H263" s="178"/>
      <c r="I263" s="320">
        <v>125</v>
      </c>
      <c r="J263" s="111"/>
    </row>
    <row r="264" spans="1:10" ht="30" x14ac:dyDescent="0.3">
      <c r="A264" s="174">
        <v>256</v>
      </c>
      <c r="B264" s="315">
        <v>41085</v>
      </c>
      <c r="C264" s="324" t="s">
        <v>1017</v>
      </c>
      <c r="D264" s="316" t="s">
        <v>1018</v>
      </c>
      <c r="E264" s="320" t="s">
        <v>508</v>
      </c>
      <c r="F264" s="320">
        <v>162.5</v>
      </c>
      <c r="G264" s="320">
        <v>162.5</v>
      </c>
      <c r="H264" s="178"/>
      <c r="I264" s="320">
        <v>162.5</v>
      </c>
      <c r="J264" s="111"/>
    </row>
    <row r="265" spans="1:10" ht="30" x14ac:dyDescent="0.3">
      <c r="A265" s="174">
        <v>257</v>
      </c>
      <c r="B265" s="315">
        <v>41085</v>
      </c>
      <c r="C265" s="324" t="s">
        <v>1019</v>
      </c>
      <c r="D265" s="316" t="s">
        <v>1020</v>
      </c>
      <c r="E265" s="320" t="s">
        <v>508</v>
      </c>
      <c r="F265" s="320">
        <v>162.5</v>
      </c>
      <c r="G265" s="320">
        <v>162.5</v>
      </c>
      <c r="H265" s="178"/>
      <c r="I265" s="320">
        <v>162.5</v>
      </c>
      <c r="J265" s="111"/>
    </row>
    <row r="266" spans="1:10" ht="30" x14ac:dyDescent="0.3">
      <c r="A266" s="174">
        <v>258</v>
      </c>
      <c r="B266" s="315">
        <v>41085</v>
      </c>
      <c r="C266" s="324" t="s">
        <v>1021</v>
      </c>
      <c r="D266" s="316" t="s">
        <v>1022</v>
      </c>
      <c r="E266" s="320" t="s">
        <v>508</v>
      </c>
      <c r="F266" s="320">
        <v>100</v>
      </c>
      <c r="G266" s="320">
        <v>100</v>
      </c>
      <c r="H266" s="178"/>
      <c r="I266" s="320">
        <v>100</v>
      </c>
      <c r="J266" s="111"/>
    </row>
    <row r="267" spans="1:10" ht="30" x14ac:dyDescent="0.3">
      <c r="A267" s="174">
        <v>259</v>
      </c>
      <c r="B267" s="315">
        <v>41085</v>
      </c>
      <c r="C267" s="324" t="s">
        <v>1023</v>
      </c>
      <c r="D267" s="316" t="s">
        <v>1024</v>
      </c>
      <c r="E267" s="320" t="s">
        <v>508</v>
      </c>
      <c r="F267" s="320">
        <v>100</v>
      </c>
      <c r="G267" s="320">
        <v>100</v>
      </c>
      <c r="H267" s="178"/>
      <c r="I267" s="320">
        <v>100</v>
      </c>
      <c r="J267" s="111"/>
    </row>
    <row r="268" spans="1:10" ht="30" x14ac:dyDescent="0.3">
      <c r="A268" s="174">
        <v>260</v>
      </c>
      <c r="B268" s="315">
        <v>41085</v>
      </c>
      <c r="C268" s="324" t="s">
        <v>1025</v>
      </c>
      <c r="D268" s="316" t="s">
        <v>1026</v>
      </c>
      <c r="E268" s="320" t="s">
        <v>508</v>
      </c>
      <c r="F268" s="320">
        <v>162.5</v>
      </c>
      <c r="G268" s="320">
        <v>162.5</v>
      </c>
      <c r="H268" s="178"/>
      <c r="I268" s="320">
        <v>162.5</v>
      </c>
      <c r="J268" s="111"/>
    </row>
    <row r="269" spans="1:10" ht="30" x14ac:dyDescent="0.3">
      <c r="A269" s="174">
        <v>261</v>
      </c>
      <c r="B269" s="315">
        <v>41085</v>
      </c>
      <c r="C269" s="324" t="s">
        <v>1027</v>
      </c>
      <c r="D269" s="316" t="s">
        <v>1028</v>
      </c>
      <c r="E269" s="320" t="s">
        <v>508</v>
      </c>
      <c r="F269" s="320">
        <v>162.5</v>
      </c>
      <c r="G269" s="320">
        <v>162.5</v>
      </c>
      <c r="H269" s="178"/>
      <c r="I269" s="320">
        <v>162.5</v>
      </c>
      <c r="J269" s="111"/>
    </row>
    <row r="270" spans="1:10" ht="30" x14ac:dyDescent="0.3">
      <c r="A270" s="174">
        <v>262</v>
      </c>
      <c r="B270" s="315">
        <v>41085</v>
      </c>
      <c r="C270" s="324" t="s">
        <v>1029</v>
      </c>
      <c r="D270" s="316" t="s">
        <v>1030</v>
      </c>
      <c r="E270" s="320" t="s">
        <v>508</v>
      </c>
      <c r="F270" s="320">
        <v>125</v>
      </c>
      <c r="G270" s="320">
        <v>125</v>
      </c>
      <c r="H270" s="178"/>
      <c r="I270" s="320">
        <v>125</v>
      </c>
      <c r="J270" s="111"/>
    </row>
    <row r="271" spans="1:10" ht="30" x14ac:dyDescent="0.3">
      <c r="A271" s="174">
        <v>263</v>
      </c>
      <c r="B271" s="315">
        <v>41085</v>
      </c>
      <c r="C271" s="324" t="s">
        <v>1031</v>
      </c>
      <c r="D271" s="316" t="s">
        <v>1032</v>
      </c>
      <c r="E271" s="320" t="s">
        <v>508</v>
      </c>
      <c r="F271" s="320">
        <v>125</v>
      </c>
      <c r="G271" s="320">
        <v>125</v>
      </c>
      <c r="H271" s="178"/>
      <c r="I271" s="320">
        <v>125</v>
      </c>
      <c r="J271" s="111"/>
    </row>
    <row r="272" spans="1:10" ht="30" x14ac:dyDescent="0.3">
      <c r="A272" s="174">
        <v>264</v>
      </c>
      <c r="B272" s="315">
        <v>41085</v>
      </c>
      <c r="C272" s="324" t="s">
        <v>1033</v>
      </c>
      <c r="D272" s="316" t="s">
        <v>1034</v>
      </c>
      <c r="E272" s="320" t="s">
        <v>508</v>
      </c>
      <c r="F272" s="320">
        <v>100</v>
      </c>
      <c r="G272" s="320">
        <v>100</v>
      </c>
      <c r="H272" s="178"/>
      <c r="I272" s="320">
        <v>100</v>
      </c>
      <c r="J272" s="111"/>
    </row>
    <row r="273" spans="1:10" ht="30" x14ac:dyDescent="0.3">
      <c r="A273" s="174">
        <v>265</v>
      </c>
      <c r="B273" s="315">
        <v>41085</v>
      </c>
      <c r="C273" s="324" t="s">
        <v>1035</v>
      </c>
      <c r="D273" s="316" t="s">
        <v>1036</v>
      </c>
      <c r="E273" s="320" t="s">
        <v>508</v>
      </c>
      <c r="F273" s="320">
        <v>100</v>
      </c>
      <c r="G273" s="320">
        <v>100</v>
      </c>
      <c r="H273" s="178"/>
      <c r="I273" s="320">
        <v>100</v>
      </c>
      <c r="J273" s="111"/>
    </row>
    <row r="274" spans="1:10" ht="30" x14ac:dyDescent="0.3">
      <c r="A274" s="174">
        <v>266</v>
      </c>
      <c r="B274" s="315">
        <v>41085</v>
      </c>
      <c r="C274" s="324" t="s">
        <v>1037</v>
      </c>
      <c r="D274" s="316" t="s">
        <v>1038</v>
      </c>
      <c r="E274" s="320" t="s">
        <v>508</v>
      </c>
      <c r="F274" s="320">
        <v>162.5</v>
      </c>
      <c r="G274" s="320">
        <v>162.5</v>
      </c>
      <c r="H274" s="178"/>
      <c r="I274" s="320">
        <v>162.5</v>
      </c>
      <c r="J274" s="111"/>
    </row>
    <row r="275" spans="1:10" ht="30" x14ac:dyDescent="0.3">
      <c r="A275" s="174">
        <v>267</v>
      </c>
      <c r="B275" s="315">
        <v>41085</v>
      </c>
      <c r="C275" s="324" t="s">
        <v>1039</v>
      </c>
      <c r="D275" s="316" t="s">
        <v>1040</v>
      </c>
      <c r="E275" s="320" t="s">
        <v>508</v>
      </c>
      <c r="F275" s="320">
        <v>100</v>
      </c>
      <c r="G275" s="320">
        <v>100</v>
      </c>
      <c r="H275" s="178"/>
      <c r="I275" s="320">
        <v>100</v>
      </c>
      <c r="J275" s="111"/>
    </row>
    <row r="276" spans="1:10" ht="30" x14ac:dyDescent="0.3">
      <c r="A276" s="174">
        <v>268</v>
      </c>
      <c r="B276" s="315">
        <v>41085</v>
      </c>
      <c r="C276" s="324" t="s">
        <v>1041</v>
      </c>
      <c r="D276" s="316" t="s">
        <v>1042</v>
      </c>
      <c r="E276" s="320" t="s">
        <v>508</v>
      </c>
      <c r="F276" s="320">
        <v>100</v>
      </c>
      <c r="G276" s="320">
        <v>100</v>
      </c>
      <c r="H276" s="178"/>
      <c r="I276" s="320">
        <v>100</v>
      </c>
      <c r="J276" s="111"/>
    </row>
    <row r="277" spans="1:10" ht="30" x14ac:dyDescent="0.3">
      <c r="A277" s="174">
        <v>269</v>
      </c>
      <c r="B277" s="315">
        <v>41085</v>
      </c>
      <c r="C277" s="324" t="s">
        <v>1043</v>
      </c>
      <c r="D277" s="316" t="s">
        <v>1044</v>
      </c>
      <c r="E277" s="320" t="s">
        <v>508</v>
      </c>
      <c r="F277" s="320">
        <v>162.5</v>
      </c>
      <c r="G277" s="320">
        <v>162.5</v>
      </c>
      <c r="H277" s="178"/>
      <c r="I277" s="320">
        <v>162.5</v>
      </c>
      <c r="J277" s="111"/>
    </row>
    <row r="278" spans="1:10" ht="30" x14ac:dyDescent="0.3">
      <c r="A278" s="174">
        <v>270</v>
      </c>
      <c r="B278" s="315">
        <v>41085</v>
      </c>
      <c r="C278" s="324" t="s">
        <v>1045</v>
      </c>
      <c r="D278" s="316" t="s">
        <v>1046</v>
      </c>
      <c r="E278" s="320" t="s">
        <v>508</v>
      </c>
      <c r="F278" s="320">
        <v>162.5</v>
      </c>
      <c r="G278" s="320">
        <v>162.5</v>
      </c>
      <c r="H278" s="178"/>
      <c r="I278" s="320">
        <v>162.5</v>
      </c>
      <c r="J278" s="111"/>
    </row>
    <row r="279" spans="1:10" ht="30" x14ac:dyDescent="0.3">
      <c r="A279" s="174">
        <v>271</v>
      </c>
      <c r="B279" s="315">
        <v>41085</v>
      </c>
      <c r="C279" s="324" t="s">
        <v>1047</v>
      </c>
      <c r="D279" s="316" t="s">
        <v>1048</v>
      </c>
      <c r="E279" s="320" t="s">
        <v>508</v>
      </c>
      <c r="F279" s="320">
        <v>162.5</v>
      </c>
      <c r="G279" s="320">
        <v>162.5</v>
      </c>
      <c r="H279" s="178"/>
      <c r="I279" s="320">
        <v>162.5</v>
      </c>
      <c r="J279" s="111"/>
    </row>
    <row r="280" spans="1:10" ht="30" x14ac:dyDescent="0.3">
      <c r="A280" s="174">
        <v>272</v>
      </c>
      <c r="B280" s="315">
        <v>41085</v>
      </c>
      <c r="C280" s="324" t="s">
        <v>1049</v>
      </c>
      <c r="D280" s="316" t="s">
        <v>1050</v>
      </c>
      <c r="E280" s="320" t="s">
        <v>508</v>
      </c>
      <c r="F280" s="320">
        <v>162.5</v>
      </c>
      <c r="G280" s="320">
        <v>162.5</v>
      </c>
      <c r="H280" s="178"/>
      <c r="I280" s="320">
        <v>162.5</v>
      </c>
      <c r="J280" s="111"/>
    </row>
    <row r="281" spans="1:10" ht="30" x14ac:dyDescent="0.3">
      <c r="A281" s="174">
        <v>273</v>
      </c>
      <c r="B281" s="315">
        <v>41085</v>
      </c>
      <c r="C281" s="324" t="s">
        <v>1051</v>
      </c>
      <c r="D281" s="316" t="s">
        <v>1052</v>
      </c>
      <c r="E281" s="320" t="s">
        <v>508</v>
      </c>
      <c r="F281" s="320">
        <v>125</v>
      </c>
      <c r="G281" s="320">
        <v>125</v>
      </c>
      <c r="H281" s="178"/>
      <c r="I281" s="320">
        <v>125</v>
      </c>
      <c r="J281" s="111"/>
    </row>
    <row r="282" spans="1:10" ht="30" x14ac:dyDescent="0.3">
      <c r="A282" s="174">
        <v>274</v>
      </c>
      <c r="B282" s="315">
        <v>41085</v>
      </c>
      <c r="C282" s="324" t="s">
        <v>1053</v>
      </c>
      <c r="D282" s="316" t="s">
        <v>1054</v>
      </c>
      <c r="E282" s="320" t="s">
        <v>508</v>
      </c>
      <c r="F282" s="320">
        <v>100</v>
      </c>
      <c r="G282" s="320">
        <v>100</v>
      </c>
      <c r="H282" s="178"/>
      <c r="I282" s="320">
        <v>100</v>
      </c>
      <c r="J282" s="111"/>
    </row>
    <row r="283" spans="1:10" ht="30" x14ac:dyDescent="0.3">
      <c r="A283" s="174">
        <v>275</v>
      </c>
      <c r="B283" s="315">
        <v>41085</v>
      </c>
      <c r="C283" s="324" t="s">
        <v>1055</v>
      </c>
      <c r="D283" s="316" t="s">
        <v>1056</v>
      </c>
      <c r="E283" s="320" t="s">
        <v>508</v>
      </c>
      <c r="F283" s="320">
        <v>162.5</v>
      </c>
      <c r="G283" s="320">
        <v>162.5</v>
      </c>
      <c r="H283" s="178"/>
      <c r="I283" s="320">
        <v>162.5</v>
      </c>
      <c r="J283" s="111"/>
    </row>
    <row r="284" spans="1:10" ht="30" x14ac:dyDescent="0.3">
      <c r="A284" s="174">
        <v>276</v>
      </c>
      <c r="B284" s="315">
        <v>41085</v>
      </c>
      <c r="C284" s="324" t="s">
        <v>1057</v>
      </c>
      <c r="D284" s="316" t="s">
        <v>1058</v>
      </c>
      <c r="E284" s="320" t="s">
        <v>508</v>
      </c>
      <c r="F284" s="320">
        <v>162.5</v>
      </c>
      <c r="G284" s="320">
        <v>162.5</v>
      </c>
      <c r="H284" s="178"/>
      <c r="I284" s="320">
        <v>162.5</v>
      </c>
      <c r="J284" s="111"/>
    </row>
    <row r="285" spans="1:10" ht="30" x14ac:dyDescent="0.3">
      <c r="A285" s="174">
        <v>277</v>
      </c>
      <c r="B285" s="315">
        <v>41087</v>
      </c>
      <c r="C285" s="324" t="s">
        <v>1059</v>
      </c>
      <c r="D285" s="316" t="s">
        <v>1060</v>
      </c>
      <c r="E285" s="320" t="s">
        <v>508</v>
      </c>
      <c r="F285" s="320">
        <v>100</v>
      </c>
      <c r="G285" s="320">
        <v>100</v>
      </c>
      <c r="H285" s="178"/>
      <c r="I285" s="320">
        <v>100</v>
      </c>
      <c r="J285" s="111"/>
    </row>
    <row r="286" spans="1:10" ht="30" x14ac:dyDescent="0.3">
      <c r="A286" s="174">
        <v>278</v>
      </c>
      <c r="B286" s="312">
        <v>41087</v>
      </c>
      <c r="C286" s="321" t="s">
        <v>1061</v>
      </c>
      <c r="D286" s="314" t="s">
        <v>1062</v>
      </c>
      <c r="E286" s="293" t="s">
        <v>508</v>
      </c>
      <c r="F286" s="293">
        <v>100</v>
      </c>
      <c r="G286" s="293">
        <v>100</v>
      </c>
      <c r="H286" s="178"/>
      <c r="I286" s="293">
        <v>100</v>
      </c>
      <c r="J286" s="111"/>
    </row>
    <row r="287" spans="1:10" ht="30" x14ac:dyDescent="0.3">
      <c r="A287" s="174">
        <v>279</v>
      </c>
      <c r="B287" s="312">
        <v>41085</v>
      </c>
      <c r="C287" s="321" t="s">
        <v>1063</v>
      </c>
      <c r="D287" s="316" t="s">
        <v>1064</v>
      </c>
      <c r="E287" s="293" t="s">
        <v>508</v>
      </c>
      <c r="F287" s="293">
        <v>162.5</v>
      </c>
      <c r="G287" s="293">
        <v>162.5</v>
      </c>
      <c r="H287" s="178"/>
      <c r="I287" s="293">
        <v>162.5</v>
      </c>
      <c r="J287" s="111"/>
    </row>
    <row r="288" spans="1:10" ht="30" x14ac:dyDescent="0.3">
      <c r="A288" s="174">
        <v>280</v>
      </c>
      <c r="B288" s="312">
        <v>41085</v>
      </c>
      <c r="C288" s="321" t="s">
        <v>1065</v>
      </c>
      <c r="D288" s="314" t="s">
        <v>1066</v>
      </c>
      <c r="E288" s="293" t="s">
        <v>508</v>
      </c>
      <c r="F288" s="293">
        <v>125</v>
      </c>
      <c r="G288" s="293">
        <v>125</v>
      </c>
      <c r="H288" s="178"/>
      <c r="I288" s="293">
        <v>125</v>
      </c>
      <c r="J288" s="111"/>
    </row>
    <row r="289" spans="1:10" ht="30" x14ac:dyDescent="0.3">
      <c r="A289" s="174">
        <v>281</v>
      </c>
      <c r="B289" s="312">
        <v>41083</v>
      </c>
      <c r="C289" s="321" t="s">
        <v>1067</v>
      </c>
      <c r="D289" s="314" t="s">
        <v>1068</v>
      </c>
      <c r="E289" s="293" t="s">
        <v>508</v>
      </c>
      <c r="F289" s="293">
        <v>162.5</v>
      </c>
      <c r="G289" s="293">
        <v>162.5</v>
      </c>
      <c r="H289" s="178"/>
      <c r="I289" s="293">
        <v>162.5</v>
      </c>
      <c r="J289" s="111"/>
    </row>
    <row r="290" spans="1:10" ht="30" x14ac:dyDescent="0.3">
      <c r="A290" s="174">
        <v>282</v>
      </c>
      <c r="B290" s="317">
        <v>41083</v>
      </c>
      <c r="C290" s="321" t="s">
        <v>1069</v>
      </c>
      <c r="D290" s="314" t="s">
        <v>1070</v>
      </c>
      <c r="E290" s="293" t="s">
        <v>508</v>
      </c>
      <c r="F290" s="293">
        <v>162.5</v>
      </c>
      <c r="G290" s="293">
        <v>162.5</v>
      </c>
      <c r="H290" s="178"/>
      <c r="I290" s="293">
        <v>162.5</v>
      </c>
      <c r="J290" s="111"/>
    </row>
    <row r="291" spans="1:10" ht="30" x14ac:dyDescent="0.3">
      <c r="A291" s="174">
        <v>283</v>
      </c>
      <c r="B291" s="312">
        <v>41083</v>
      </c>
      <c r="C291" s="321" t="s">
        <v>1071</v>
      </c>
      <c r="D291" s="314" t="s">
        <v>1072</v>
      </c>
      <c r="E291" s="293" t="s">
        <v>508</v>
      </c>
      <c r="F291" s="293">
        <v>162.5</v>
      </c>
      <c r="G291" s="293">
        <v>162.5</v>
      </c>
      <c r="H291" s="178"/>
      <c r="I291" s="293">
        <v>162.5</v>
      </c>
      <c r="J291" s="111"/>
    </row>
    <row r="292" spans="1:10" ht="30" x14ac:dyDescent="0.3">
      <c r="A292" s="174">
        <v>284</v>
      </c>
      <c r="B292" s="317">
        <v>41083</v>
      </c>
      <c r="C292" s="321" t="s">
        <v>1073</v>
      </c>
      <c r="D292" s="314" t="s">
        <v>1074</v>
      </c>
      <c r="E292" s="293" t="s">
        <v>508</v>
      </c>
      <c r="F292" s="293">
        <v>125</v>
      </c>
      <c r="G292" s="293">
        <v>125</v>
      </c>
      <c r="H292" s="178"/>
      <c r="I292" s="293">
        <v>125</v>
      </c>
      <c r="J292" s="111"/>
    </row>
    <row r="293" spans="1:10" ht="30" x14ac:dyDescent="0.3">
      <c r="A293" s="174">
        <v>285</v>
      </c>
      <c r="B293" s="312">
        <v>41083</v>
      </c>
      <c r="C293" s="321" t="s">
        <v>1075</v>
      </c>
      <c r="D293" s="314" t="s">
        <v>1076</v>
      </c>
      <c r="E293" s="293" t="s">
        <v>508</v>
      </c>
      <c r="F293" s="293">
        <v>162.5</v>
      </c>
      <c r="G293" s="293">
        <v>162.5</v>
      </c>
      <c r="H293" s="178"/>
      <c r="I293" s="293">
        <v>162.5</v>
      </c>
      <c r="J293" s="111"/>
    </row>
    <row r="294" spans="1:10" ht="30" x14ac:dyDescent="0.3">
      <c r="A294" s="174">
        <v>286</v>
      </c>
      <c r="B294" s="317">
        <v>41083</v>
      </c>
      <c r="C294" s="321" t="s">
        <v>1077</v>
      </c>
      <c r="D294" s="314" t="s">
        <v>1078</v>
      </c>
      <c r="E294" s="293" t="s">
        <v>508</v>
      </c>
      <c r="F294" s="293">
        <v>162.5</v>
      </c>
      <c r="G294" s="293">
        <v>162.5</v>
      </c>
      <c r="H294" s="178"/>
      <c r="I294" s="293">
        <v>162.5</v>
      </c>
      <c r="J294" s="111"/>
    </row>
    <row r="295" spans="1:10" ht="30" x14ac:dyDescent="0.3">
      <c r="A295" s="174">
        <v>287</v>
      </c>
      <c r="B295" s="312">
        <v>41083</v>
      </c>
      <c r="C295" s="321" t="s">
        <v>1079</v>
      </c>
      <c r="D295" s="314" t="s">
        <v>1080</v>
      </c>
      <c r="E295" s="293" t="s">
        <v>508</v>
      </c>
      <c r="F295" s="293">
        <v>100</v>
      </c>
      <c r="G295" s="293">
        <v>100</v>
      </c>
      <c r="H295" s="178"/>
      <c r="I295" s="293">
        <v>100</v>
      </c>
      <c r="J295" s="111"/>
    </row>
    <row r="296" spans="1:10" ht="30" x14ac:dyDescent="0.3">
      <c r="A296" s="174">
        <v>288</v>
      </c>
      <c r="B296" s="317">
        <v>41083</v>
      </c>
      <c r="C296" s="321" t="s">
        <v>1081</v>
      </c>
      <c r="D296" s="314" t="s">
        <v>1082</v>
      </c>
      <c r="E296" s="293" t="s">
        <v>508</v>
      </c>
      <c r="F296" s="293">
        <v>100</v>
      </c>
      <c r="G296" s="293">
        <v>100</v>
      </c>
      <c r="H296" s="178"/>
      <c r="I296" s="293">
        <v>100</v>
      </c>
      <c r="J296" s="111"/>
    </row>
    <row r="297" spans="1:10" ht="30" x14ac:dyDescent="0.3">
      <c r="A297" s="174">
        <v>289</v>
      </c>
      <c r="B297" s="312">
        <v>41083</v>
      </c>
      <c r="C297" s="321" t="s">
        <v>1083</v>
      </c>
      <c r="D297" s="314" t="s">
        <v>1084</v>
      </c>
      <c r="E297" s="293" t="s">
        <v>508</v>
      </c>
      <c r="F297" s="293">
        <v>162.5</v>
      </c>
      <c r="G297" s="293">
        <v>162.5</v>
      </c>
      <c r="H297" s="178"/>
      <c r="I297" s="293">
        <v>162.5</v>
      </c>
      <c r="J297" s="111"/>
    </row>
    <row r="298" spans="1:10" ht="30" x14ac:dyDescent="0.3">
      <c r="A298" s="174">
        <v>290</v>
      </c>
      <c r="B298" s="317">
        <v>41083</v>
      </c>
      <c r="C298" s="321" t="s">
        <v>1085</v>
      </c>
      <c r="D298" s="314" t="s">
        <v>1086</v>
      </c>
      <c r="E298" s="293" t="s">
        <v>508</v>
      </c>
      <c r="F298" s="293">
        <v>162.5</v>
      </c>
      <c r="G298" s="293">
        <v>162.5</v>
      </c>
      <c r="H298" s="178"/>
      <c r="I298" s="293">
        <v>162.5</v>
      </c>
      <c r="J298" s="111"/>
    </row>
    <row r="299" spans="1:10" ht="30" x14ac:dyDescent="0.3">
      <c r="A299" s="174">
        <v>291</v>
      </c>
      <c r="B299" s="312">
        <v>41083</v>
      </c>
      <c r="C299" s="321" t="s">
        <v>1087</v>
      </c>
      <c r="D299" s="314" t="s">
        <v>1088</v>
      </c>
      <c r="E299" s="293" t="s">
        <v>508</v>
      </c>
      <c r="F299" s="293">
        <v>125</v>
      </c>
      <c r="G299" s="293">
        <v>125</v>
      </c>
      <c r="H299" s="178"/>
      <c r="I299" s="293">
        <v>125</v>
      </c>
      <c r="J299" s="111"/>
    </row>
    <row r="300" spans="1:10" ht="30" x14ac:dyDescent="0.3">
      <c r="A300" s="174">
        <v>292</v>
      </c>
      <c r="B300" s="317">
        <v>41083</v>
      </c>
      <c r="C300" s="321" t="s">
        <v>1089</v>
      </c>
      <c r="D300" s="314" t="s">
        <v>1090</v>
      </c>
      <c r="E300" s="293" t="s">
        <v>508</v>
      </c>
      <c r="F300" s="293">
        <v>125</v>
      </c>
      <c r="G300" s="293">
        <v>125</v>
      </c>
      <c r="H300" s="178"/>
      <c r="I300" s="293">
        <v>125</v>
      </c>
      <c r="J300" s="111"/>
    </row>
    <row r="301" spans="1:10" ht="30" x14ac:dyDescent="0.3">
      <c r="A301" s="174">
        <v>293</v>
      </c>
      <c r="B301" s="312">
        <v>41083</v>
      </c>
      <c r="C301" s="321" t="s">
        <v>1091</v>
      </c>
      <c r="D301" s="314" t="s">
        <v>1092</v>
      </c>
      <c r="E301" s="293" t="s">
        <v>508</v>
      </c>
      <c r="F301" s="293">
        <v>162.5</v>
      </c>
      <c r="G301" s="293">
        <v>162.5</v>
      </c>
      <c r="H301" s="178"/>
      <c r="I301" s="293">
        <v>162.5</v>
      </c>
      <c r="J301" s="111"/>
    </row>
    <row r="302" spans="1:10" ht="30" x14ac:dyDescent="0.3">
      <c r="A302" s="174">
        <v>294</v>
      </c>
      <c r="B302" s="317">
        <v>41083</v>
      </c>
      <c r="C302" s="321" t="s">
        <v>1093</v>
      </c>
      <c r="D302" s="314" t="s">
        <v>1094</v>
      </c>
      <c r="E302" s="293" t="s">
        <v>508</v>
      </c>
      <c r="F302" s="293">
        <v>162.5</v>
      </c>
      <c r="G302" s="293">
        <v>162.5</v>
      </c>
      <c r="H302" s="178"/>
      <c r="I302" s="293">
        <v>162.5</v>
      </c>
      <c r="J302" s="111"/>
    </row>
    <row r="303" spans="1:10" ht="30" x14ac:dyDescent="0.3">
      <c r="A303" s="174">
        <v>295</v>
      </c>
      <c r="B303" s="312">
        <v>41083</v>
      </c>
      <c r="C303" s="321" t="s">
        <v>1095</v>
      </c>
      <c r="D303" s="314" t="s">
        <v>1096</v>
      </c>
      <c r="E303" s="293" t="s">
        <v>508</v>
      </c>
      <c r="F303" s="293">
        <v>162.5</v>
      </c>
      <c r="G303" s="293">
        <v>162.5</v>
      </c>
      <c r="H303" s="178"/>
      <c r="I303" s="293">
        <v>162.5</v>
      </c>
      <c r="J303" s="111"/>
    </row>
    <row r="304" spans="1:10" ht="30" x14ac:dyDescent="0.3">
      <c r="A304" s="174">
        <v>296</v>
      </c>
      <c r="B304" s="317">
        <v>41083</v>
      </c>
      <c r="C304" s="321" t="s">
        <v>1097</v>
      </c>
      <c r="D304" s="314" t="s">
        <v>1098</v>
      </c>
      <c r="E304" s="293" t="s">
        <v>508</v>
      </c>
      <c r="F304" s="293">
        <v>125</v>
      </c>
      <c r="G304" s="293">
        <v>125</v>
      </c>
      <c r="H304" s="178"/>
      <c r="I304" s="293">
        <v>125</v>
      </c>
      <c r="J304" s="111"/>
    </row>
    <row r="305" spans="1:10" ht="30" x14ac:dyDescent="0.3">
      <c r="A305" s="174">
        <v>297</v>
      </c>
      <c r="B305" s="312">
        <v>41083</v>
      </c>
      <c r="C305" s="321" t="s">
        <v>1099</v>
      </c>
      <c r="D305" s="314" t="s">
        <v>1100</v>
      </c>
      <c r="E305" s="293" t="s">
        <v>508</v>
      </c>
      <c r="F305" s="293">
        <v>162.5</v>
      </c>
      <c r="G305" s="293">
        <v>162.5</v>
      </c>
      <c r="H305" s="178"/>
      <c r="I305" s="293">
        <v>162.5</v>
      </c>
      <c r="J305" s="111"/>
    </row>
    <row r="306" spans="1:10" ht="30" x14ac:dyDescent="0.3">
      <c r="A306" s="174">
        <v>298</v>
      </c>
      <c r="B306" s="317">
        <v>41083</v>
      </c>
      <c r="C306" s="321" t="s">
        <v>1101</v>
      </c>
      <c r="D306" s="314" t="s">
        <v>1102</v>
      </c>
      <c r="E306" s="293" t="s">
        <v>508</v>
      </c>
      <c r="F306" s="293">
        <v>162.5</v>
      </c>
      <c r="G306" s="293">
        <v>162.5</v>
      </c>
      <c r="H306" s="178"/>
      <c r="I306" s="293">
        <v>162.5</v>
      </c>
      <c r="J306" s="111"/>
    </row>
    <row r="307" spans="1:10" ht="30" x14ac:dyDescent="0.3">
      <c r="A307" s="174">
        <v>299</v>
      </c>
      <c r="B307" s="312">
        <v>41083</v>
      </c>
      <c r="C307" s="325" t="s">
        <v>1103</v>
      </c>
      <c r="D307" s="314" t="s">
        <v>1104</v>
      </c>
      <c r="E307" s="293" t="s">
        <v>508</v>
      </c>
      <c r="F307" s="293">
        <v>162.5</v>
      </c>
      <c r="G307" s="293">
        <v>162.5</v>
      </c>
      <c r="H307" s="178"/>
      <c r="I307" s="293">
        <v>162.5</v>
      </c>
      <c r="J307" s="111"/>
    </row>
    <row r="308" spans="1:10" ht="30" x14ac:dyDescent="0.3">
      <c r="A308" s="174">
        <v>300</v>
      </c>
      <c r="B308" s="317">
        <v>41083</v>
      </c>
      <c r="C308" s="321" t="s">
        <v>1105</v>
      </c>
      <c r="D308" s="314" t="s">
        <v>1106</v>
      </c>
      <c r="E308" s="293" t="s">
        <v>508</v>
      </c>
      <c r="F308" s="293">
        <v>162.5</v>
      </c>
      <c r="G308" s="293">
        <v>162.5</v>
      </c>
      <c r="H308" s="178"/>
      <c r="I308" s="293">
        <v>162.5</v>
      </c>
      <c r="J308" s="111"/>
    </row>
    <row r="309" spans="1:10" ht="30" x14ac:dyDescent="0.3">
      <c r="A309" s="174">
        <v>301</v>
      </c>
      <c r="B309" s="312">
        <v>41083</v>
      </c>
      <c r="C309" s="321" t="s">
        <v>1107</v>
      </c>
      <c r="D309" s="314" t="s">
        <v>1108</v>
      </c>
      <c r="E309" s="293" t="s">
        <v>508</v>
      </c>
      <c r="F309" s="293">
        <v>162.5</v>
      </c>
      <c r="G309" s="293">
        <v>162.5</v>
      </c>
      <c r="H309" s="178"/>
      <c r="I309" s="293">
        <v>162.5</v>
      </c>
      <c r="J309" s="111"/>
    </row>
    <row r="310" spans="1:10" ht="30" x14ac:dyDescent="0.3">
      <c r="A310" s="174">
        <v>302</v>
      </c>
      <c r="B310" s="312">
        <v>41083</v>
      </c>
      <c r="C310" s="321" t="s">
        <v>1109</v>
      </c>
      <c r="D310" s="314" t="s">
        <v>1110</v>
      </c>
      <c r="E310" s="293" t="s">
        <v>508</v>
      </c>
      <c r="F310" s="293">
        <v>125</v>
      </c>
      <c r="G310" s="293">
        <v>125</v>
      </c>
      <c r="H310" s="178"/>
      <c r="I310" s="293">
        <v>125</v>
      </c>
      <c r="J310" s="111"/>
    </row>
    <row r="311" spans="1:10" ht="30" x14ac:dyDescent="0.3">
      <c r="A311" s="174">
        <v>303</v>
      </c>
      <c r="B311" s="312">
        <v>41083</v>
      </c>
      <c r="C311" s="321" t="s">
        <v>1111</v>
      </c>
      <c r="D311" s="314" t="s">
        <v>1112</v>
      </c>
      <c r="E311" s="293" t="s">
        <v>508</v>
      </c>
      <c r="F311" s="293">
        <v>125</v>
      </c>
      <c r="G311" s="293">
        <v>125</v>
      </c>
      <c r="H311" s="178"/>
      <c r="I311" s="293">
        <v>125</v>
      </c>
      <c r="J311" s="111"/>
    </row>
    <row r="312" spans="1:10" ht="30" x14ac:dyDescent="0.3">
      <c r="A312" s="174">
        <v>304</v>
      </c>
      <c r="B312" s="312">
        <v>41083</v>
      </c>
      <c r="C312" s="321" t="s">
        <v>1113</v>
      </c>
      <c r="D312" s="314" t="s">
        <v>1114</v>
      </c>
      <c r="E312" s="293" t="s">
        <v>508</v>
      </c>
      <c r="F312" s="293">
        <v>125</v>
      </c>
      <c r="G312" s="293">
        <v>125</v>
      </c>
      <c r="H312" s="178"/>
      <c r="I312" s="293">
        <v>125</v>
      </c>
      <c r="J312" s="111"/>
    </row>
    <row r="313" spans="1:10" ht="30" x14ac:dyDescent="0.3">
      <c r="A313" s="174">
        <v>305</v>
      </c>
      <c r="B313" s="312">
        <v>41083</v>
      </c>
      <c r="C313" s="321" t="s">
        <v>1115</v>
      </c>
      <c r="D313" s="314" t="s">
        <v>1116</v>
      </c>
      <c r="E313" s="293" t="s">
        <v>508</v>
      </c>
      <c r="F313" s="293">
        <v>125</v>
      </c>
      <c r="G313" s="293">
        <v>125</v>
      </c>
      <c r="H313" s="178"/>
      <c r="I313" s="293">
        <v>125</v>
      </c>
      <c r="J313" s="111"/>
    </row>
    <row r="314" spans="1:10" ht="30" x14ac:dyDescent="0.3">
      <c r="A314" s="174">
        <v>306</v>
      </c>
      <c r="B314" s="312">
        <v>41083</v>
      </c>
      <c r="C314" s="321" t="s">
        <v>1117</v>
      </c>
      <c r="D314" s="314" t="s">
        <v>1118</v>
      </c>
      <c r="E314" s="293" t="s">
        <v>508</v>
      </c>
      <c r="F314" s="293">
        <v>162.5</v>
      </c>
      <c r="G314" s="293">
        <v>162.5</v>
      </c>
      <c r="H314" s="178"/>
      <c r="I314" s="293">
        <v>162.5</v>
      </c>
      <c r="J314" s="111"/>
    </row>
    <row r="315" spans="1:10" ht="30" x14ac:dyDescent="0.3">
      <c r="A315" s="174">
        <v>307</v>
      </c>
      <c r="B315" s="312">
        <v>41083</v>
      </c>
      <c r="C315" s="321" t="s">
        <v>1119</v>
      </c>
      <c r="D315" s="314" t="s">
        <v>1120</v>
      </c>
      <c r="E315" s="293" t="s">
        <v>508</v>
      </c>
      <c r="F315" s="293">
        <v>125</v>
      </c>
      <c r="G315" s="293">
        <v>125</v>
      </c>
      <c r="H315" s="178"/>
      <c r="I315" s="293">
        <v>125</v>
      </c>
      <c r="J315" s="111"/>
    </row>
    <row r="316" spans="1:10" ht="30" x14ac:dyDescent="0.3">
      <c r="A316" s="174">
        <v>308</v>
      </c>
      <c r="B316" s="312">
        <v>41083</v>
      </c>
      <c r="C316" s="321" t="s">
        <v>1121</v>
      </c>
      <c r="D316" s="314" t="s">
        <v>1122</v>
      </c>
      <c r="E316" s="293" t="s">
        <v>508</v>
      </c>
      <c r="F316" s="293">
        <v>162.5</v>
      </c>
      <c r="G316" s="293">
        <v>162.5</v>
      </c>
      <c r="H316" s="178"/>
      <c r="I316" s="293">
        <v>162.5</v>
      </c>
      <c r="J316" s="111"/>
    </row>
    <row r="317" spans="1:10" ht="30" x14ac:dyDescent="0.3">
      <c r="A317" s="174">
        <v>309</v>
      </c>
      <c r="B317" s="312">
        <v>41083</v>
      </c>
      <c r="C317" s="321" t="s">
        <v>1123</v>
      </c>
      <c r="D317" s="314" t="s">
        <v>1124</v>
      </c>
      <c r="E317" s="293" t="s">
        <v>508</v>
      </c>
      <c r="F317" s="293">
        <v>162.5</v>
      </c>
      <c r="G317" s="293">
        <v>162.5</v>
      </c>
      <c r="H317" s="178"/>
      <c r="I317" s="293">
        <v>162.5</v>
      </c>
      <c r="J317" s="111"/>
    </row>
    <row r="318" spans="1:10" ht="30" x14ac:dyDescent="0.3">
      <c r="A318" s="174">
        <v>310</v>
      </c>
      <c r="B318" s="312">
        <v>41083</v>
      </c>
      <c r="C318" s="321" t="s">
        <v>1125</v>
      </c>
      <c r="D318" s="314" t="s">
        <v>1126</v>
      </c>
      <c r="E318" s="293" t="s">
        <v>508</v>
      </c>
      <c r="F318" s="293">
        <v>100</v>
      </c>
      <c r="G318" s="293">
        <v>100</v>
      </c>
      <c r="H318" s="178"/>
      <c r="I318" s="293">
        <v>100</v>
      </c>
      <c r="J318" s="111"/>
    </row>
    <row r="319" spans="1:10" ht="30" x14ac:dyDescent="0.3">
      <c r="A319" s="174">
        <v>311</v>
      </c>
      <c r="B319" s="312">
        <v>41083</v>
      </c>
      <c r="C319" s="321" t="s">
        <v>1127</v>
      </c>
      <c r="D319" s="314" t="s">
        <v>1128</v>
      </c>
      <c r="E319" s="293" t="s">
        <v>508</v>
      </c>
      <c r="F319" s="293">
        <v>162.5</v>
      </c>
      <c r="G319" s="293">
        <v>162.5</v>
      </c>
      <c r="H319" s="178"/>
      <c r="I319" s="293">
        <v>162.5</v>
      </c>
      <c r="J319" s="111"/>
    </row>
    <row r="320" spans="1:10" ht="30" x14ac:dyDescent="0.3">
      <c r="A320" s="174">
        <v>312</v>
      </c>
      <c r="B320" s="312">
        <v>41083</v>
      </c>
      <c r="C320" s="321" t="s">
        <v>1129</v>
      </c>
      <c r="D320" s="314" t="s">
        <v>1130</v>
      </c>
      <c r="E320" s="293" t="s">
        <v>508</v>
      </c>
      <c r="F320" s="293">
        <v>125</v>
      </c>
      <c r="G320" s="293">
        <v>125</v>
      </c>
      <c r="H320" s="178"/>
      <c r="I320" s="293">
        <v>125</v>
      </c>
      <c r="J320" s="111"/>
    </row>
    <row r="321" spans="1:10" ht="30" x14ac:dyDescent="0.3">
      <c r="A321" s="174">
        <v>313</v>
      </c>
      <c r="B321" s="312">
        <v>41083</v>
      </c>
      <c r="C321" s="321" t="s">
        <v>1131</v>
      </c>
      <c r="D321" s="314" t="s">
        <v>1132</v>
      </c>
      <c r="E321" s="293" t="s">
        <v>508</v>
      </c>
      <c r="F321" s="293">
        <v>125</v>
      </c>
      <c r="G321" s="293">
        <v>125</v>
      </c>
      <c r="H321" s="178"/>
      <c r="I321" s="293">
        <v>125</v>
      </c>
      <c r="J321" s="111"/>
    </row>
    <row r="322" spans="1:10" ht="30" x14ac:dyDescent="0.3">
      <c r="A322" s="174">
        <v>314</v>
      </c>
      <c r="B322" s="315">
        <v>41085</v>
      </c>
      <c r="C322" s="321" t="s">
        <v>1133</v>
      </c>
      <c r="D322" s="314" t="s">
        <v>1134</v>
      </c>
      <c r="E322" s="293" t="s">
        <v>508</v>
      </c>
      <c r="F322" s="293">
        <v>162.5</v>
      </c>
      <c r="G322" s="293">
        <v>162.5</v>
      </c>
      <c r="H322" s="178"/>
      <c r="I322" s="293">
        <v>162.5</v>
      </c>
      <c r="J322" s="111"/>
    </row>
    <row r="323" spans="1:10" ht="30" x14ac:dyDescent="0.3">
      <c r="A323" s="174">
        <v>315</v>
      </c>
      <c r="B323" s="315">
        <v>41085</v>
      </c>
      <c r="C323" s="321" t="s">
        <v>1135</v>
      </c>
      <c r="D323" s="314" t="s">
        <v>1136</v>
      </c>
      <c r="E323" s="293" t="s">
        <v>508</v>
      </c>
      <c r="F323" s="293">
        <v>162.5</v>
      </c>
      <c r="G323" s="293">
        <v>162.5</v>
      </c>
      <c r="H323" s="178"/>
      <c r="I323" s="293">
        <v>162.5</v>
      </c>
      <c r="J323" s="111"/>
    </row>
    <row r="324" spans="1:10" ht="30" x14ac:dyDescent="0.3">
      <c r="A324" s="174">
        <v>316</v>
      </c>
      <c r="B324" s="315">
        <v>41083</v>
      </c>
      <c r="C324" s="321" t="s">
        <v>1137</v>
      </c>
      <c r="D324" s="314" t="s">
        <v>1138</v>
      </c>
      <c r="E324" s="320" t="s">
        <v>508</v>
      </c>
      <c r="F324" s="320">
        <v>125</v>
      </c>
      <c r="G324" s="320">
        <v>125</v>
      </c>
      <c r="H324" s="178"/>
      <c r="I324" s="320">
        <v>125</v>
      </c>
      <c r="J324" s="111"/>
    </row>
    <row r="325" spans="1:10" ht="30" x14ac:dyDescent="0.3">
      <c r="A325" s="174">
        <v>317</v>
      </c>
      <c r="B325" s="315">
        <v>41083</v>
      </c>
      <c r="C325" s="321" t="s">
        <v>1139</v>
      </c>
      <c r="D325" s="314" t="s">
        <v>1140</v>
      </c>
      <c r="E325" s="293" t="s">
        <v>508</v>
      </c>
      <c r="F325" s="293">
        <v>125</v>
      </c>
      <c r="G325" s="293">
        <v>125</v>
      </c>
      <c r="H325" s="178"/>
      <c r="I325" s="293">
        <v>125</v>
      </c>
      <c r="J325" s="111"/>
    </row>
    <row r="326" spans="1:10" ht="30" x14ac:dyDescent="0.3">
      <c r="A326" s="174">
        <v>318</v>
      </c>
      <c r="B326" s="326">
        <v>41085</v>
      </c>
      <c r="C326" s="321" t="s">
        <v>1141</v>
      </c>
      <c r="D326" s="314" t="s">
        <v>1142</v>
      </c>
      <c r="E326" s="293" t="s">
        <v>508</v>
      </c>
      <c r="F326" s="293">
        <v>162.5</v>
      </c>
      <c r="G326" s="293">
        <v>162.5</v>
      </c>
      <c r="H326" s="178"/>
      <c r="I326" s="293">
        <v>162.5</v>
      </c>
      <c r="J326" s="111"/>
    </row>
    <row r="327" spans="1:10" ht="30" x14ac:dyDescent="0.3">
      <c r="A327" s="174">
        <v>319</v>
      </c>
      <c r="B327" s="326">
        <v>41083</v>
      </c>
      <c r="C327" s="321" t="s">
        <v>1143</v>
      </c>
      <c r="D327" s="314" t="s">
        <v>1144</v>
      </c>
      <c r="E327" s="293" t="s">
        <v>508</v>
      </c>
      <c r="F327" s="293">
        <v>162.5</v>
      </c>
      <c r="G327" s="293">
        <v>162.5</v>
      </c>
      <c r="H327" s="178"/>
      <c r="I327" s="293">
        <v>162.5</v>
      </c>
      <c r="J327" s="111"/>
    </row>
    <row r="328" spans="1:10" ht="30" x14ac:dyDescent="0.3">
      <c r="A328" s="174">
        <v>320</v>
      </c>
      <c r="B328" s="315">
        <v>41083</v>
      </c>
      <c r="C328" s="321" t="s">
        <v>1145</v>
      </c>
      <c r="D328" s="314" t="s">
        <v>1146</v>
      </c>
      <c r="E328" s="293" t="s">
        <v>508</v>
      </c>
      <c r="F328" s="293">
        <v>162.5</v>
      </c>
      <c r="G328" s="293">
        <v>162.5</v>
      </c>
      <c r="H328" s="178"/>
      <c r="I328" s="293">
        <v>162.5</v>
      </c>
      <c r="J328" s="111"/>
    </row>
    <row r="329" spans="1:10" ht="30" x14ac:dyDescent="0.3">
      <c r="A329" s="174">
        <v>321</v>
      </c>
      <c r="B329" s="326">
        <v>41083</v>
      </c>
      <c r="C329" s="321" t="s">
        <v>1147</v>
      </c>
      <c r="D329" s="314" t="s">
        <v>1148</v>
      </c>
      <c r="E329" s="293" t="s">
        <v>508</v>
      </c>
      <c r="F329" s="293">
        <v>162.5</v>
      </c>
      <c r="G329" s="293">
        <v>162.5</v>
      </c>
      <c r="H329" s="178"/>
      <c r="I329" s="293">
        <v>162.5</v>
      </c>
      <c r="J329" s="111"/>
    </row>
    <row r="330" spans="1:10" ht="30" x14ac:dyDescent="0.3">
      <c r="A330" s="174">
        <v>322</v>
      </c>
      <c r="B330" s="326">
        <v>41083</v>
      </c>
      <c r="C330" s="321" t="s">
        <v>1149</v>
      </c>
      <c r="D330" s="314" t="s">
        <v>1150</v>
      </c>
      <c r="E330" s="293" t="s">
        <v>508</v>
      </c>
      <c r="F330" s="293">
        <v>162.5</v>
      </c>
      <c r="G330" s="293">
        <v>162.5</v>
      </c>
      <c r="H330" s="178"/>
      <c r="I330" s="293">
        <v>162.5</v>
      </c>
      <c r="J330" s="111"/>
    </row>
    <row r="331" spans="1:10" ht="30" x14ac:dyDescent="0.3">
      <c r="A331" s="174">
        <v>323</v>
      </c>
      <c r="B331" s="326">
        <v>41083</v>
      </c>
      <c r="C331" s="321" t="s">
        <v>1151</v>
      </c>
      <c r="D331" s="314" t="s">
        <v>1152</v>
      </c>
      <c r="E331" s="293" t="s">
        <v>508</v>
      </c>
      <c r="F331" s="293">
        <v>162.5</v>
      </c>
      <c r="G331" s="293">
        <v>162.5</v>
      </c>
      <c r="H331" s="178"/>
      <c r="I331" s="293">
        <v>162.5</v>
      </c>
      <c r="J331" s="111"/>
    </row>
    <row r="332" spans="1:10" ht="30" x14ac:dyDescent="0.3">
      <c r="A332" s="174">
        <v>324</v>
      </c>
      <c r="B332" s="326">
        <v>41083</v>
      </c>
      <c r="C332" s="321" t="s">
        <v>1153</v>
      </c>
      <c r="D332" s="314" t="s">
        <v>1154</v>
      </c>
      <c r="E332" s="293" t="s">
        <v>508</v>
      </c>
      <c r="F332" s="293">
        <v>162.5</v>
      </c>
      <c r="G332" s="293">
        <v>162.5</v>
      </c>
      <c r="H332" s="178"/>
      <c r="I332" s="293">
        <v>162.5</v>
      </c>
      <c r="J332" s="111"/>
    </row>
    <row r="333" spans="1:10" ht="30" x14ac:dyDescent="0.3">
      <c r="A333" s="174">
        <v>325</v>
      </c>
      <c r="B333" s="326">
        <v>41083</v>
      </c>
      <c r="C333" s="321" t="s">
        <v>1155</v>
      </c>
      <c r="D333" s="314" t="s">
        <v>1156</v>
      </c>
      <c r="E333" s="293" t="s">
        <v>508</v>
      </c>
      <c r="F333" s="293">
        <v>162.5</v>
      </c>
      <c r="G333" s="293">
        <v>162.5</v>
      </c>
      <c r="H333" s="178"/>
      <c r="I333" s="293">
        <v>162.5</v>
      </c>
      <c r="J333" s="111"/>
    </row>
    <row r="334" spans="1:10" ht="30" x14ac:dyDescent="0.3">
      <c r="A334" s="174">
        <v>326</v>
      </c>
      <c r="B334" s="326">
        <v>41083</v>
      </c>
      <c r="C334" s="321" t="s">
        <v>1157</v>
      </c>
      <c r="D334" s="314" t="s">
        <v>1158</v>
      </c>
      <c r="E334" s="293" t="s">
        <v>508</v>
      </c>
      <c r="F334" s="293">
        <v>162.5</v>
      </c>
      <c r="G334" s="293">
        <v>162.5</v>
      </c>
      <c r="H334" s="178"/>
      <c r="I334" s="293">
        <v>162.5</v>
      </c>
      <c r="J334" s="111"/>
    </row>
    <row r="335" spans="1:10" ht="30" x14ac:dyDescent="0.3">
      <c r="A335" s="174">
        <v>327</v>
      </c>
      <c r="B335" s="326">
        <v>41083</v>
      </c>
      <c r="C335" s="321" t="s">
        <v>1159</v>
      </c>
      <c r="D335" s="314" t="s">
        <v>1160</v>
      </c>
      <c r="E335" s="293" t="s">
        <v>508</v>
      </c>
      <c r="F335" s="293">
        <v>162.5</v>
      </c>
      <c r="G335" s="293">
        <v>162.5</v>
      </c>
      <c r="H335" s="178"/>
      <c r="I335" s="293">
        <v>162.5</v>
      </c>
      <c r="J335" s="111"/>
    </row>
    <row r="336" spans="1:10" ht="30" x14ac:dyDescent="0.3">
      <c r="A336" s="174">
        <v>328</v>
      </c>
      <c r="B336" s="326">
        <v>41083</v>
      </c>
      <c r="C336" s="321" t="s">
        <v>1161</v>
      </c>
      <c r="D336" s="314" t="s">
        <v>1162</v>
      </c>
      <c r="E336" s="293" t="s">
        <v>508</v>
      </c>
      <c r="F336" s="293">
        <v>162.5</v>
      </c>
      <c r="G336" s="293">
        <v>162.5</v>
      </c>
      <c r="H336" s="178"/>
      <c r="I336" s="293">
        <v>162.5</v>
      </c>
      <c r="J336" s="111"/>
    </row>
    <row r="337" spans="1:10" ht="30" x14ac:dyDescent="0.3">
      <c r="A337" s="174">
        <v>329</v>
      </c>
      <c r="B337" s="326">
        <v>41085</v>
      </c>
      <c r="C337" s="321" t="s">
        <v>1163</v>
      </c>
      <c r="D337" s="314" t="s">
        <v>1164</v>
      </c>
      <c r="E337" s="293" t="s">
        <v>508</v>
      </c>
      <c r="F337" s="293">
        <v>162.5</v>
      </c>
      <c r="G337" s="293">
        <v>162.5</v>
      </c>
      <c r="H337" s="178"/>
      <c r="I337" s="293">
        <v>162.5</v>
      </c>
      <c r="J337" s="111"/>
    </row>
    <row r="338" spans="1:10" ht="30" x14ac:dyDescent="0.3">
      <c r="A338" s="174">
        <v>330</v>
      </c>
      <c r="B338" s="326">
        <v>41083</v>
      </c>
      <c r="C338" s="321" t="s">
        <v>1165</v>
      </c>
      <c r="D338" s="314" t="s">
        <v>1166</v>
      </c>
      <c r="E338" s="293" t="s">
        <v>508</v>
      </c>
      <c r="F338" s="293">
        <v>162.5</v>
      </c>
      <c r="G338" s="293">
        <v>162.5</v>
      </c>
      <c r="H338" s="178"/>
      <c r="I338" s="293">
        <v>162.5</v>
      </c>
      <c r="J338" s="111"/>
    </row>
    <row r="339" spans="1:10" ht="30" x14ac:dyDescent="0.3">
      <c r="A339" s="174">
        <v>331</v>
      </c>
      <c r="B339" s="326">
        <v>41083</v>
      </c>
      <c r="C339" s="321" t="s">
        <v>1167</v>
      </c>
      <c r="D339" s="314" t="s">
        <v>1168</v>
      </c>
      <c r="E339" s="293" t="s">
        <v>508</v>
      </c>
      <c r="F339" s="293">
        <v>162.5</v>
      </c>
      <c r="G339" s="293">
        <v>162.5</v>
      </c>
      <c r="H339" s="178"/>
      <c r="I339" s="293">
        <v>162.5</v>
      </c>
      <c r="J339" s="111"/>
    </row>
    <row r="340" spans="1:10" ht="30" x14ac:dyDescent="0.3">
      <c r="A340" s="174">
        <v>332</v>
      </c>
      <c r="B340" s="326">
        <v>41083</v>
      </c>
      <c r="C340" s="321" t="s">
        <v>1169</v>
      </c>
      <c r="D340" s="314" t="s">
        <v>1170</v>
      </c>
      <c r="E340" s="293" t="s">
        <v>508</v>
      </c>
      <c r="F340" s="293">
        <v>162.5</v>
      </c>
      <c r="G340" s="293">
        <v>162.5</v>
      </c>
      <c r="H340" s="178"/>
      <c r="I340" s="293">
        <v>162.5</v>
      </c>
      <c r="J340" s="111"/>
    </row>
    <row r="341" spans="1:10" ht="30" x14ac:dyDescent="0.3">
      <c r="A341" s="174">
        <v>333</v>
      </c>
      <c r="B341" s="326">
        <v>41083</v>
      </c>
      <c r="C341" s="321" t="s">
        <v>1171</v>
      </c>
      <c r="D341" s="314" t="s">
        <v>1172</v>
      </c>
      <c r="E341" s="293" t="s">
        <v>508</v>
      </c>
      <c r="F341" s="293">
        <v>162.5</v>
      </c>
      <c r="G341" s="293">
        <v>162.5</v>
      </c>
      <c r="H341" s="178"/>
      <c r="I341" s="293">
        <v>162.5</v>
      </c>
      <c r="J341" s="111"/>
    </row>
    <row r="342" spans="1:10" ht="30" x14ac:dyDescent="0.3">
      <c r="A342" s="174">
        <v>334</v>
      </c>
      <c r="B342" s="326">
        <v>41083</v>
      </c>
      <c r="C342" s="321" t="s">
        <v>1173</v>
      </c>
      <c r="D342" s="314" t="s">
        <v>1174</v>
      </c>
      <c r="E342" s="293" t="s">
        <v>508</v>
      </c>
      <c r="F342" s="293">
        <v>162.5</v>
      </c>
      <c r="G342" s="293">
        <v>162.5</v>
      </c>
      <c r="H342" s="178"/>
      <c r="I342" s="293">
        <v>162.5</v>
      </c>
      <c r="J342" s="111"/>
    </row>
    <row r="343" spans="1:10" ht="30" x14ac:dyDescent="0.3">
      <c r="A343" s="174">
        <v>335</v>
      </c>
      <c r="B343" s="326">
        <v>41083</v>
      </c>
      <c r="C343" s="321" t="s">
        <v>1175</v>
      </c>
      <c r="D343" s="314" t="s">
        <v>1176</v>
      </c>
      <c r="E343" s="293" t="s">
        <v>508</v>
      </c>
      <c r="F343" s="293">
        <v>162.5</v>
      </c>
      <c r="G343" s="293">
        <v>162.5</v>
      </c>
      <c r="H343" s="178"/>
      <c r="I343" s="293">
        <v>162.5</v>
      </c>
      <c r="J343" s="111"/>
    </row>
    <row r="344" spans="1:10" ht="30" x14ac:dyDescent="0.3">
      <c r="A344" s="174">
        <v>336</v>
      </c>
      <c r="B344" s="326">
        <v>41083</v>
      </c>
      <c r="C344" s="321" t="s">
        <v>1177</v>
      </c>
      <c r="D344" s="314" t="s">
        <v>1178</v>
      </c>
      <c r="E344" s="293" t="s">
        <v>508</v>
      </c>
      <c r="F344" s="293">
        <v>162.5</v>
      </c>
      <c r="G344" s="293">
        <v>162.5</v>
      </c>
      <c r="H344" s="178"/>
      <c r="I344" s="293">
        <v>162.5</v>
      </c>
      <c r="J344" s="111"/>
    </row>
    <row r="345" spans="1:10" ht="30" x14ac:dyDescent="0.3">
      <c r="A345" s="174">
        <v>337</v>
      </c>
      <c r="B345" s="326">
        <v>41083</v>
      </c>
      <c r="C345" s="321" t="s">
        <v>1179</v>
      </c>
      <c r="D345" s="314" t="s">
        <v>1180</v>
      </c>
      <c r="E345" s="293" t="s">
        <v>508</v>
      </c>
      <c r="F345" s="293">
        <v>162.5</v>
      </c>
      <c r="G345" s="293">
        <v>162.5</v>
      </c>
      <c r="H345" s="178"/>
      <c r="I345" s="293">
        <v>162.5</v>
      </c>
      <c r="J345" s="111"/>
    </row>
    <row r="346" spans="1:10" ht="30" x14ac:dyDescent="0.3">
      <c r="A346" s="174">
        <v>338</v>
      </c>
      <c r="B346" s="326">
        <v>41085</v>
      </c>
      <c r="C346" s="321" t="s">
        <v>1181</v>
      </c>
      <c r="D346" s="314" t="s">
        <v>1182</v>
      </c>
      <c r="E346" s="293" t="s">
        <v>508</v>
      </c>
      <c r="F346" s="293">
        <v>162.5</v>
      </c>
      <c r="G346" s="293">
        <v>162.5</v>
      </c>
      <c r="H346" s="178"/>
      <c r="I346" s="293">
        <v>162.5</v>
      </c>
      <c r="J346" s="111"/>
    </row>
    <row r="347" spans="1:10" ht="30" x14ac:dyDescent="0.3">
      <c r="A347" s="174">
        <v>339</v>
      </c>
      <c r="B347" s="326">
        <v>41085</v>
      </c>
      <c r="C347" s="321" t="s">
        <v>1183</v>
      </c>
      <c r="D347" s="314" t="s">
        <v>1184</v>
      </c>
      <c r="E347" s="293" t="s">
        <v>508</v>
      </c>
      <c r="F347" s="293">
        <v>162.5</v>
      </c>
      <c r="G347" s="293">
        <v>162.5</v>
      </c>
      <c r="H347" s="178"/>
      <c r="I347" s="293">
        <v>162.5</v>
      </c>
      <c r="J347" s="111"/>
    </row>
    <row r="348" spans="1:10" ht="30" x14ac:dyDescent="0.3">
      <c r="A348" s="174">
        <v>340</v>
      </c>
      <c r="B348" s="326">
        <v>41083</v>
      </c>
      <c r="C348" s="321" t="s">
        <v>1185</v>
      </c>
      <c r="D348" s="314" t="s">
        <v>1186</v>
      </c>
      <c r="E348" s="293" t="s">
        <v>508</v>
      </c>
      <c r="F348" s="293">
        <v>162.5</v>
      </c>
      <c r="G348" s="293">
        <v>162.5</v>
      </c>
      <c r="H348" s="178"/>
      <c r="I348" s="293">
        <v>162.5</v>
      </c>
      <c r="J348" s="111"/>
    </row>
    <row r="349" spans="1:10" ht="30" x14ac:dyDescent="0.3">
      <c r="A349" s="174">
        <v>341</v>
      </c>
      <c r="B349" s="326">
        <v>41083</v>
      </c>
      <c r="C349" s="321" t="s">
        <v>1187</v>
      </c>
      <c r="D349" s="314" t="s">
        <v>1188</v>
      </c>
      <c r="E349" s="293" t="s">
        <v>508</v>
      </c>
      <c r="F349" s="293">
        <v>162.5</v>
      </c>
      <c r="G349" s="293">
        <v>162.5</v>
      </c>
      <c r="H349" s="178"/>
      <c r="I349" s="293">
        <v>162.5</v>
      </c>
      <c r="J349" s="111"/>
    </row>
    <row r="350" spans="1:10" ht="30" x14ac:dyDescent="0.3">
      <c r="A350" s="174">
        <v>342</v>
      </c>
      <c r="B350" s="326">
        <v>41083</v>
      </c>
      <c r="C350" s="321" t="s">
        <v>1189</v>
      </c>
      <c r="D350" s="314" t="s">
        <v>1190</v>
      </c>
      <c r="E350" s="293" t="s">
        <v>508</v>
      </c>
      <c r="F350" s="293">
        <v>162.5</v>
      </c>
      <c r="G350" s="293">
        <v>162.5</v>
      </c>
      <c r="H350" s="178"/>
      <c r="I350" s="293">
        <v>162.5</v>
      </c>
      <c r="J350" s="111"/>
    </row>
    <row r="351" spans="1:10" ht="30" x14ac:dyDescent="0.3">
      <c r="A351" s="174">
        <v>343</v>
      </c>
      <c r="B351" s="326">
        <v>41083</v>
      </c>
      <c r="C351" s="321" t="s">
        <v>1191</v>
      </c>
      <c r="D351" s="314" t="s">
        <v>1192</v>
      </c>
      <c r="E351" s="293" t="s">
        <v>508</v>
      </c>
      <c r="F351" s="293">
        <v>162.5</v>
      </c>
      <c r="G351" s="293">
        <v>162.5</v>
      </c>
      <c r="H351" s="178"/>
      <c r="I351" s="293">
        <v>162.5</v>
      </c>
      <c r="J351" s="111"/>
    </row>
    <row r="352" spans="1:10" ht="30" x14ac:dyDescent="0.3">
      <c r="A352" s="174">
        <v>344</v>
      </c>
      <c r="B352" s="326">
        <v>41083</v>
      </c>
      <c r="C352" s="321" t="s">
        <v>1193</v>
      </c>
      <c r="D352" s="314" t="s">
        <v>1194</v>
      </c>
      <c r="E352" s="293" t="s">
        <v>508</v>
      </c>
      <c r="F352" s="293">
        <v>125</v>
      </c>
      <c r="G352" s="293">
        <v>125</v>
      </c>
      <c r="H352" s="178"/>
      <c r="I352" s="293">
        <v>125</v>
      </c>
      <c r="J352" s="111"/>
    </row>
    <row r="353" spans="1:10" ht="30" x14ac:dyDescent="0.3">
      <c r="A353" s="174">
        <v>345</v>
      </c>
      <c r="B353" s="326">
        <v>41083</v>
      </c>
      <c r="C353" s="321" t="s">
        <v>1195</v>
      </c>
      <c r="D353" s="314" t="s">
        <v>1196</v>
      </c>
      <c r="E353" s="293" t="s">
        <v>508</v>
      </c>
      <c r="F353" s="293">
        <v>125</v>
      </c>
      <c r="G353" s="293">
        <v>125</v>
      </c>
      <c r="H353" s="178"/>
      <c r="I353" s="293">
        <v>125</v>
      </c>
      <c r="J353" s="111"/>
    </row>
    <row r="354" spans="1:10" ht="30" x14ac:dyDescent="0.3">
      <c r="A354" s="174">
        <v>346</v>
      </c>
      <c r="B354" s="326">
        <v>41083</v>
      </c>
      <c r="C354" s="321" t="s">
        <v>1197</v>
      </c>
      <c r="D354" s="314" t="s">
        <v>1198</v>
      </c>
      <c r="E354" s="293" t="s">
        <v>508</v>
      </c>
      <c r="F354" s="293">
        <v>162.5</v>
      </c>
      <c r="G354" s="293">
        <v>162.5</v>
      </c>
      <c r="H354" s="178"/>
      <c r="I354" s="293">
        <v>162.5</v>
      </c>
      <c r="J354" s="111"/>
    </row>
    <row r="355" spans="1:10" ht="30" x14ac:dyDescent="0.3">
      <c r="A355" s="174">
        <v>347</v>
      </c>
      <c r="B355" s="326">
        <v>41083</v>
      </c>
      <c r="C355" s="321" t="s">
        <v>1199</v>
      </c>
      <c r="D355" s="314" t="s">
        <v>1200</v>
      </c>
      <c r="E355" s="293" t="s">
        <v>508</v>
      </c>
      <c r="F355" s="293">
        <v>162.5</v>
      </c>
      <c r="G355" s="293">
        <v>162.5</v>
      </c>
      <c r="H355" s="178"/>
      <c r="I355" s="293">
        <v>162.5</v>
      </c>
      <c r="J355" s="111"/>
    </row>
    <row r="356" spans="1:10" ht="30" x14ac:dyDescent="0.3">
      <c r="A356" s="174">
        <v>348</v>
      </c>
      <c r="B356" s="326">
        <v>41083</v>
      </c>
      <c r="C356" s="321" t="s">
        <v>1201</v>
      </c>
      <c r="D356" s="314" t="s">
        <v>1202</v>
      </c>
      <c r="E356" s="293" t="s">
        <v>508</v>
      </c>
      <c r="F356" s="293">
        <v>162.5</v>
      </c>
      <c r="G356" s="293">
        <v>162.5</v>
      </c>
      <c r="H356" s="178"/>
      <c r="I356" s="293">
        <v>162.5</v>
      </c>
      <c r="J356" s="111"/>
    </row>
    <row r="357" spans="1:10" ht="30" x14ac:dyDescent="0.3">
      <c r="A357" s="174">
        <v>349</v>
      </c>
      <c r="B357" s="326">
        <v>41083</v>
      </c>
      <c r="C357" s="321" t="s">
        <v>1203</v>
      </c>
      <c r="D357" s="314" t="s">
        <v>1204</v>
      </c>
      <c r="E357" s="293" t="s">
        <v>508</v>
      </c>
      <c r="F357" s="293">
        <v>162.5</v>
      </c>
      <c r="G357" s="293">
        <v>162.5</v>
      </c>
      <c r="H357" s="178"/>
      <c r="I357" s="293">
        <v>162.5</v>
      </c>
      <c r="J357" s="111"/>
    </row>
    <row r="358" spans="1:10" ht="30" x14ac:dyDescent="0.3">
      <c r="A358" s="174">
        <v>350</v>
      </c>
      <c r="B358" s="326">
        <v>41084</v>
      </c>
      <c r="C358" s="321" t="s">
        <v>1205</v>
      </c>
      <c r="D358" s="314" t="s">
        <v>1206</v>
      </c>
      <c r="E358" s="293" t="s">
        <v>508</v>
      </c>
      <c r="F358" s="293">
        <v>162.5</v>
      </c>
      <c r="G358" s="293">
        <v>162.5</v>
      </c>
      <c r="H358" s="178"/>
      <c r="I358" s="293">
        <v>162.5</v>
      </c>
      <c r="J358" s="111"/>
    </row>
    <row r="359" spans="1:10" ht="30" x14ac:dyDescent="0.3">
      <c r="A359" s="174">
        <v>351</v>
      </c>
      <c r="B359" s="326">
        <v>41083</v>
      </c>
      <c r="C359" s="321" t="s">
        <v>1207</v>
      </c>
      <c r="D359" s="314" t="s">
        <v>1208</v>
      </c>
      <c r="E359" s="293" t="s">
        <v>508</v>
      </c>
      <c r="F359" s="293">
        <v>162.5</v>
      </c>
      <c r="G359" s="293">
        <v>162.5</v>
      </c>
      <c r="H359" s="178"/>
      <c r="I359" s="293">
        <v>162.5</v>
      </c>
      <c r="J359" s="111"/>
    </row>
    <row r="360" spans="1:10" ht="30" x14ac:dyDescent="0.3">
      <c r="A360" s="174">
        <v>352</v>
      </c>
      <c r="B360" s="326">
        <v>41083</v>
      </c>
      <c r="C360" s="321" t="s">
        <v>1209</v>
      </c>
      <c r="D360" s="314" t="s">
        <v>1210</v>
      </c>
      <c r="E360" s="293" t="s">
        <v>508</v>
      </c>
      <c r="F360" s="293">
        <v>162.5</v>
      </c>
      <c r="G360" s="293">
        <v>162.5</v>
      </c>
      <c r="H360" s="178"/>
      <c r="I360" s="293">
        <v>162.5</v>
      </c>
      <c r="J360" s="111"/>
    </row>
    <row r="361" spans="1:10" ht="30" x14ac:dyDescent="0.3">
      <c r="A361" s="174">
        <v>353</v>
      </c>
      <c r="B361" s="326">
        <v>41083</v>
      </c>
      <c r="C361" s="321" t="s">
        <v>1211</v>
      </c>
      <c r="D361" s="314" t="s">
        <v>1212</v>
      </c>
      <c r="E361" s="293" t="s">
        <v>508</v>
      </c>
      <c r="F361" s="293">
        <v>125</v>
      </c>
      <c r="G361" s="293">
        <v>125</v>
      </c>
      <c r="H361" s="178"/>
      <c r="I361" s="293">
        <v>125</v>
      </c>
      <c r="J361" s="111"/>
    </row>
    <row r="362" spans="1:10" ht="30" x14ac:dyDescent="0.3">
      <c r="A362" s="174">
        <v>354</v>
      </c>
      <c r="B362" s="326">
        <v>41083</v>
      </c>
      <c r="C362" s="321" t="s">
        <v>1213</v>
      </c>
      <c r="D362" s="314" t="s">
        <v>1214</v>
      </c>
      <c r="E362" s="293" t="s">
        <v>508</v>
      </c>
      <c r="F362" s="293">
        <v>125</v>
      </c>
      <c r="G362" s="293">
        <v>125</v>
      </c>
      <c r="H362" s="178"/>
      <c r="I362" s="293">
        <v>125</v>
      </c>
      <c r="J362" s="111"/>
    </row>
    <row r="363" spans="1:10" ht="30" x14ac:dyDescent="0.3">
      <c r="A363" s="174">
        <v>355</v>
      </c>
      <c r="B363" s="326">
        <v>41085</v>
      </c>
      <c r="C363" s="321" t="s">
        <v>1215</v>
      </c>
      <c r="D363" s="314" t="s">
        <v>1216</v>
      </c>
      <c r="E363" s="293" t="s">
        <v>508</v>
      </c>
      <c r="F363" s="293">
        <v>162.5</v>
      </c>
      <c r="G363" s="293">
        <v>162.5</v>
      </c>
      <c r="H363" s="178"/>
      <c r="I363" s="293">
        <v>162.5</v>
      </c>
      <c r="J363" s="111"/>
    </row>
    <row r="364" spans="1:10" ht="30" x14ac:dyDescent="0.3">
      <c r="A364" s="174">
        <v>356</v>
      </c>
      <c r="B364" s="326">
        <v>41083</v>
      </c>
      <c r="C364" s="321" t="s">
        <v>1217</v>
      </c>
      <c r="D364" s="314" t="s">
        <v>1218</v>
      </c>
      <c r="E364" s="293" t="s">
        <v>508</v>
      </c>
      <c r="F364" s="293">
        <v>162.5</v>
      </c>
      <c r="G364" s="293">
        <v>162.5</v>
      </c>
      <c r="H364" s="178"/>
      <c r="I364" s="293">
        <v>162.5</v>
      </c>
      <c r="J364" s="111"/>
    </row>
    <row r="365" spans="1:10" ht="30" x14ac:dyDescent="0.3">
      <c r="A365" s="174">
        <v>357</v>
      </c>
      <c r="B365" s="326">
        <v>41085</v>
      </c>
      <c r="C365" s="321" t="s">
        <v>1219</v>
      </c>
      <c r="D365" s="314" t="s">
        <v>1220</v>
      </c>
      <c r="E365" s="293" t="s">
        <v>508</v>
      </c>
      <c r="F365" s="293">
        <v>162.5</v>
      </c>
      <c r="G365" s="293">
        <v>162.5</v>
      </c>
      <c r="H365" s="178"/>
      <c r="I365" s="293">
        <v>162.5</v>
      </c>
      <c r="J365" s="111"/>
    </row>
    <row r="366" spans="1:10" ht="30" x14ac:dyDescent="0.3">
      <c r="A366" s="174">
        <v>358</v>
      </c>
      <c r="B366" s="326">
        <v>41083</v>
      </c>
      <c r="C366" s="321" t="s">
        <v>1221</v>
      </c>
      <c r="D366" s="314" t="s">
        <v>1222</v>
      </c>
      <c r="E366" s="293" t="s">
        <v>508</v>
      </c>
      <c r="F366" s="293">
        <v>162.5</v>
      </c>
      <c r="G366" s="293">
        <v>162.5</v>
      </c>
      <c r="H366" s="178"/>
      <c r="I366" s="293">
        <v>162.5</v>
      </c>
      <c r="J366" s="111"/>
    </row>
    <row r="367" spans="1:10" ht="30" x14ac:dyDescent="0.3">
      <c r="A367" s="174">
        <v>359</v>
      </c>
      <c r="B367" s="326">
        <v>41084</v>
      </c>
      <c r="C367" s="321" t="s">
        <v>1223</v>
      </c>
      <c r="D367" s="314" t="s">
        <v>1224</v>
      </c>
      <c r="E367" s="293" t="s">
        <v>508</v>
      </c>
      <c r="F367" s="293">
        <v>125</v>
      </c>
      <c r="G367" s="293">
        <v>125</v>
      </c>
      <c r="H367" s="178"/>
      <c r="I367" s="293">
        <v>125</v>
      </c>
      <c r="J367" s="111"/>
    </row>
    <row r="368" spans="1:10" ht="30" x14ac:dyDescent="0.3">
      <c r="A368" s="174">
        <v>360</v>
      </c>
      <c r="B368" s="326">
        <v>41085</v>
      </c>
      <c r="C368" s="321" t="s">
        <v>1225</v>
      </c>
      <c r="D368" s="314" t="s">
        <v>1226</v>
      </c>
      <c r="E368" s="293" t="s">
        <v>508</v>
      </c>
      <c r="F368" s="293">
        <v>125</v>
      </c>
      <c r="G368" s="293">
        <v>125</v>
      </c>
      <c r="H368" s="178"/>
      <c r="I368" s="293">
        <v>125</v>
      </c>
      <c r="J368" s="111"/>
    </row>
    <row r="369" spans="1:10" ht="30" x14ac:dyDescent="0.3">
      <c r="A369" s="174">
        <v>361</v>
      </c>
      <c r="B369" s="326">
        <v>41083</v>
      </c>
      <c r="C369" s="321" t="s">
        <v>1227</v>
      </c>
      <c r="D369" s="314" t="s">
        <v>1228</v>
      </c>
      <c r="E369" s="293" t="s">
        <v>508</v>
      </c>
      <c r="F369" s="293">
        <v>162.5</v>
      </c>
      <c r="G369" s="293">
        <v>162.5</v>
      </c>
      <c r="H369" s="178"/>
      <c r="I369" s="293">
        <v>162.5</v>
      </c>
      <c r="J369" s="111"/>
    </row>
    <row r="370" spans="1:10" ht="30" x14ac:dyDescent="0.3">
      <c r="A370" s="174">
        <v>362</v>
      </c>
      <c r="B370" s="326">
        <v>41083</v>
      </c>
      <c r="C370" s="321" t="s">
        <v>1229</v>
      </c>
      <c r="D370" s="314" t="s">
        <v>1230</v>
      </c>
      <c r="E370" s="293" t="s">
        <v>508</v>
      </c>
      <c r="F370" s="293">
        <v>162.5</v>
      </c>
      <c r="G370" s="293">
        <v>162.5</v>
      </c>
      <c r="H370" s="178"/>
      <c r="I370" s="293">
        <v>162.5</v>
      </c>
      <c r="J370" s="111"/>
    </row>
    <row r="371" spans="1:10" ht="30" x14ac:dyDescent="0.3">
      <c r="A371" s="174">
        <v>363</v>
      </c>
      <c r="B371" s="326">
        <v>41083</v>
      </c>
      <c r="C371" s="321" t="s">
        <v>1231</v>
      </c>
      <c r="D371" s="314" t="s">
        <v>1232</v>
      </c>
      <c r="E371" s="293" t="s">
        <v>508</v>
      </c>
      <c r="F371" s="293">
        <v>162.5</v>
      </c>
      <c r="G371" s="293">
        <v>162.5</v>
      </c>
      <c r="H371" s="178"/>
      <c r="I371" s="293">
        <v>162.5</v>
      </c>
      <c r="J371" s="111"/>
    </row>
    <row r="372" spans="1:10" ht="30" x14ac:dyDescent="0.3">
      <c r="A372" s="174">
        <v>364</v>
      </c>
      <c r="B372" s="326">
        <v>41085</v>
      </c>
      <c r="C372" s="321" t="s">
        <v>1233</v>
      </c>
      <c r="D372" s="314" t="s">
        <v>1234</v>
      </c>
      <c r="E372" s="293" t="s">
        <v>508</v>
      </c>
      <c r="F372" s="293">
        <v>162.5</v>
      </c>
      <c r="G372" s="293">
        <v>162.5</v>
      </c>
      <c r="H372" s="178"/>
      <c r="I372" s="293">
        <v>162.5</v>
      </c>
      <c r="J372" s="111"/>
    </row>
    <row r="373" spans="1:10" ht="30" x14ac:dyDescent="0.3">
      <c r="A373" s="174">
        <v>365</v>
      </c>
      <c r="B373" s="326">
        <v>41084</v>
      </c>
      <c r="C373" s="321" t="s">
        <v>1235</v>
      </c>
      <c r="D373" s="314" t="s">
        <v>1236</v>
      </c>
      <c r="E373" s="293" t="s">
        <v>508</v>
      </c>
      <c r="F373" s="293">
        <v>162.5</v>
      </c>
      <c r="G373" s="293">
        <v>162.5</v>
      </c>
      <c r="H373" s="178"/>
      <c r="I373" s="293">
        <v>162.5</v>
      </c>
      <c r="J373" s="111"/>
    </row>
    <row r="374" spans="1:10" ht="30" x14ac:dyDescent="0.3">
      <c r="A374" s="174">
        <v>366</v>
      </c>
      <c r="B374" s="326">
        <v>41084</v>
      </c>
      <c r="C374" s="321" t="s">
        <v>1237</v>
      </c>
      <c r="D374" s="314" t="s">
        <v>1238</v>
      </c>
      <c r="E374" s="293" t="s">
        <v>508</v>
      </c>
      <c r="F374" s="293">
        <v>162.5</v>
      </c>
      <c r="G374" s="293">
        <v>162.5</v>
      </c>
      <c r="H374" s="178"/>
      <c r="I374" s="293">
        <v>162.5</v>
      </c>
      <c r="J374" s="111"/>
    </row>
    <row r="375" spans="1:10" ht="30" x14ac:dyDescent="0.3">
      <c r="A375" s="174">
        <v>367</v>
      </c>
      <c r="B375" s="326">
        <v>41083</v>
      </c>
      <c r="C375" s="321" t="s">
        <v>1239</v>
      </c>
      <c r="D375" s="314" t="s">
        <v>1240</v>
      </c>
      <c r="E375" s="293" t="s">
        <v>508</v>
      </c>
      <c r="F375" s="293">
        <v>162.5</v>
      </c>
      <c r="G375" s="293">
        <v>162.5</v>
      </c>
      <c r="H375" s="178"/>
      <c r="I375" s="293">
        <v>162.5</v>
      </c>
      <c r="J375" s="111"/>
    </row>
    <row r="376" spans="1:10" ht="30" x14ac:dyDescent="0.3">
      <c r="A376" s="174">
        <v>368</v>
      </c>
      <c r="B376" s="326">
        <v>41083</v>
      </c>
      <c r="C376" s="321" t="s">
        <v>1241</v>
      </c>
      <c r="D376" s="314" t="s">
        <v>1242</v>
      </c>
      <c r="E376" s="293" t="s">
        <v>508</v>
      </c>
      <c r="F376" s="293">
        <v>162.5</v>
      </c>
      <c r="G376" s="293">
        <v>162.5</v>
      </c>
      <c r="H376" s="178"/>
      <c r="I376" s="293">
        <v>162.5</v>
      </c>
      <c r="J376" s="111"/>
    </row>
    <row r="377" spans="1:10" ht="30" x14ac:dyDescent="0.3">
      <c r="A377" s="174">
        <v>369</v>
      </c>
      <c r="B377" s="326">
        <v>41085</v>
      </c>
      <c r="C377" s="321" t="s">
        <v>1243</v>
      </c>
      <c r="D377" s="314" t="s">
        <v>1244</v>
      </c>
      <c r="E377" s="293" t="s">
        <v>508</v>
      </c>
      <c r="F377" s="293">
        <v>162.5</v>
      </c>
      <c r="G377" s="293">
        <v>162.5</v>
      </c>
      <c r="H377" s="178"/>
      <c r="I377" s="293">
        <v>162.5</v>
      </c>
      <c r="J377" s="111"/>
    </row>
    <row r="378" spans="1:10" ht="30" x14ac:dyDescent="0.3">
      <c r="A378" s="174">
        <v>370</v>
      </c>
      <c r="B378" s="326">
        <v>41085</v>
      </c>
      <c r="C378" s="321" t="s">
        <v>1245</v>
      </c>
      <c r="D378" s="314" t="s">
        <v>1246</v>
      </c>
      <c r="E378" s="293" t="s">
        <v>508</v>
      </c>
      <c r="F378" s="293">
        <v>162.5</v>
      </c>
      <c r="G378" s="293">
        <v>162.5</v>
      </c>
      <c r="H378" s="178"/>
      <c r="I378" s="293">
        <v>162.5</v>
      </c>
      <c r="J378" s="111"/>
    </row>
    <row r="379" spans="1:10" ht="30" x14ac:dyDescent="0.3">
      <c r="A379" s="174">
        <v>371</v>
      </c>
      <c r="B379" s="326">
        <v>41083</v>
      </c>
      <c r="C379" s="321" t="s">
        <v>1247</v>
      </c>
      <c r="D379" s="314" t="s">
        <v>1248</v>
      </c>
      <c r="E379" s="293" t="s">
        <v>508</v>
      </c>
      <c r="F379" s="293">
        <v>162.5</v>
      </c>
      <c r="G379" s="293">
        <v>162.5</v>
      </c>
      <c r="H379" s="178"/>
      <c r="I379" s="293">
        <v>162.5</v>
      </c>
      <c r="J379" s="111"/>
    </row>
    <row r="380" spans="1:10" ht="30" x14ac:dyDescent="0.3">
      <c r="A380" s="174">
        <v>372</v>
      </c>
      <c r="B380" s="326">
        <v>41083</v>
      </c>
      <c r="C380" s="321" t="s">
        <v>1249</v>
      </c>
      <c r="D380" s="314" t="s">
        <v>1250</v>
      </c>
      <c r="E380" s="293" t="s">
        <v>508</v>
      </c>
      <c r="F380" s="293">
        <v>162.5</v>
      </c>
      <c r="G380" s="293">
        <v>162.5</v>
      </c>
      <c r="H380" s="178"/>
      <c r="I380" s="293">
        <v>162.5</v>
      </c>
      <c r="J380" s="111"/>
    </row>
    <row r="381" spans="1:10" ht="30" x14ac:dyDescent="0.3">
      <c r="A381" s="174">
        <v>373</v>
      </c>
      <c r="B381" s="326">
        <v>41083</v>
      </c>
      <c r="C381" s="321" t="s">
        <v>1251</v>
      </c>
      <c r="D381" s="314" t="s">
        <v>1252</v>
      </c>
      <c r="E381" s="293" t="s">
        <v>508</v>
      </c>
      <c r="F381" s="293">
        <v>162.5</v>
      </c>
      <c r="G381" s="293">
        <v>162.5</v>
      </c>
      <c r="H381" s="178"/>
      <c r="I381" s="293">
        <v>162.5</v>
      </c>
      <c r="J381" s="111"/>
    </row>
    <row r="382" spans="1:10" ht="30" x14ac:dyDescent="0.3">
      <c r="A382" s="174">
        <v>374</v>
      </c>
      <c r="B382" s="326">
        <v>41083</v>
      </c>
      <c r="C382" s="321" t="s">
        <v>1253</v>
      </c>
      <c r="D382" s="314" t="s">
        <v>1254</v>
      </c>
      <c r="E382" s="293" t="s">
        <v>508</v>
      </c>
      <c r="F382" s="293">
        <v>162.5</v>
      </c>
      <c r="G382" s="293">
        <v>162.5</v>
      </c>
      <c r="H382" s="178"/>
      <c r="I382" s="293">
        <v>162.5</v>
      </c>
      <c r="J382" s="111"/>
    </row>
    <row r="383" spans="1:10" ht="30" x14ac:dyDescent="0.3">
      <c r="A383" s="174">
        <v>375</v>
      </c>
      <c r="B383" s="326">
        <v>41083</v>
      </c>
      <c r="C383" s="321" t="s">
        <v>1255</v>
      </c>
      <c r="D383" s="314" t="s">
        <v>1256</v>
      </c>
      <c r="E383" s="293" t="s">
        <v>508</v>
      </c>
      <c r="F383" s="293">
        <v>162.5</v>
      </c>
      <c r="G383" s="293">
        <v>162.5</v>
      </c>
      <c r="H383" s="178"/>
      <c r="I383" s="293">
        <v>162.5</v>
      </c>
      <c r="J383" s="111"/>
    </row>
    <row r="384" spans="1:10" ht="30" x14ac:dyDescent="0.3">
      <c r="A384" s="174">
        <v>376</v>
      </c>
      <c r="B384" s="326">
        <v>41083</v>
      </c>
      <c r="C384" s="321" t="s">
        <v>1257</v>
      </c>
      <c r="D384" s="314" t="s">
        <v>1258</v>
      </c>
      <c r="E384" s="293" t="s">
        <v>508</v>
      </c>
      <c r="F384" s="293">
        <v>162.5</v>
      </c>
      <c r="G384" s="293">
        <v>162.5</v>
      </c>
      <c r="H384" s="178"/>
      <c r="I384" s="293">
        <v>162.5</v>
      </c>
      <c r="J384" s="111"/>
    </row>
    <row r="385" spans="1:10" ht="30" x14ac:dyDescent="0.3">
      <c r="A385" s="174">
        <v>377</v>
      </c>
      <c r="B385" s="326">
        <v>41083</v>
      </c>
      <c r="C385" s="321" t="s">
        <v>1259</v>
      </c>
      <c r="D385" s="314" t="s">
        <v>1260</v>
      </c>
      <c r="E385" s="293" t="s">
        <v>508</v>
      </c>
      <c r="F385" s="293">
        <v>125</v>
      </c>
      <c r="G385" s="293">
        <v>125</v>
      </c>
      <c r="H385" s="178"/>
      <c r="I385" s="293">
        <v>125</v>
      </c>
      <c r="J385" s="111"/>
    </row>
    <row r="386" spans="1:10" ht="30" x14ac:dyDescent="0.3">
      <c r="A386" s="174">
        <v>378</v>
      </c>
      <c r="B386" s="326">
        <v>41083</v>
      </c>
      <c r="C386" s="321" t="s">
        <v>1261</v>
      </c>
      <c r="D386" s="314" t="s">
        <v>1262</v>
      </c>
      <c r="E386" s="293" t="s">
        <v>508</v>
      </c>
      <c r="F386" s="293">
        <v>125</v>
      </c>
      <c r="G386" s="293">
        <v>125</v>
      </c>
      <c r="H386" s="178"/>
      <c r="I386" s="293">
        <v>125</v>
      </c>
      <c r="J386" s="111"/>
    </row>
    <row r="387" spans="1:10" ht="30" x14ac:dyDescent="0.3">
      <c r="A387" s="174">
        <v>379</v>
      </c>
      <c r="B387" s="326">
        <v>41083</v>
      </c>
      <c r="C387" s="321" t="s">
        <v>1263</v>
      </c>
      <c r="D387" s="314" t="s">
        <v>1264</v>
      </c>
      <c r="E387" s="293" t="s">
        <v>508</v>
      </c>
      <c r="F387" s="293">
        <v>125</v>
      </c>
      <c r="G387" s="293">
        <v>125</v>
      </c>
      <c r="H387" s="178"/>
      <c r="I387" s="293">
        <v>125</v>
      </c>
      <c r="J387" s="111"/>
    </row>
    <row r="388" spans="1:10" ht="30" x14ac:dyDescent="0.3">
      <c r="A388" s="174">
        <v>380</v>
      </c>
      <c r="B388" s="326">
        <v>41083</v>
      </c>
      <c r="C388" s="321" t="s">
        <v>1265</v>
      </c>
      <c r="D388" s="314" t="s">
        <v>1266</v>
      </c>
      <c r="E388" s="293" t="s">
        <v>508</v>
      </c>
      <c r="F388" s="293">
        <v>125</v>
      </c>
      <c r="G388" s="293">
        <v>125</v>
      </c>
      <c r="H388" s="178"/>
      <c r="I388" s="293">
        <v>125</v>
      </c>
      <c r="J388" s="111"/>
    </row>
    <row r="389" spans="1:10" ht="30" x14ac:dyDescent="0.3">
      <c r="A389" s="174">
        <v>381</v>
      </c>
      <c r="B389" s="326">
        <v>41083</v>
      </c>
      <c r="C389" s="321" t="s">
        <v>1267</v>
      </c>
      <c r="D389" s="314" t="s">
        <v>1268</v>
      </c>
      <c r="E389" s="293" t="s">
        <v>508</v>
      </c>
      <c r="F389" s="293">
        <v>125</v>
      </c>
      <c r="G389" s="293">
        <v>125</v>
      </c>
      <c r="H389" s="178"/>
      <c r="I389" s="293">
        <v>125</v>
      </c>
      <c r="J389" s="111"/>
    </row>
    <row r="390" spans="1:10" ht="30" x14ac:dyDescent="0.3">
      <c r="A390" s="174">
        <v>382</v>
      </c>
      <c r="B390" s="326">
        <v>41083</v>
      </c>
      <c r="C390" s="321" t="s">
        <v>1269</v>
      </c>
      <c r="D390" s="314" t="s">
        <v>1270</v>
      </c>
      <c r="E390" s="293" t="s">
        <v>508</v>
      </c>
      <c r="F390" s="293">
        <v>125</v>
      </c>
      <c r="G390" s="293">
        <v>125</v>
      </c>
      <c r="H390" s="178"/>
      <c r="I390" s="293">
        <v>125</v>
      </c>
      <c r="J390" s="111"/>
    </row>
    <row r="391" spans="1:10" ht="30" x14ac:dyDescent="0.3">
      <c r="A391" s="174">
        <v>383</v>
      </c>
      <c r="B391" s="326">
        <v>41083</v>
      </c>
      <c r="C391" s="321" t="s">
        <v>1271</v>
      </c>
      <c r="D391" s="314" t="s">
        <v>1272</v>
      </c>
      <c r="E391" s="293" t="s">
        <v>508</v>
      </c>
      <c r="F391" s="293">
        <v>125</v>
      </c>
      <c r="G391" s="293">
        <v>125</v>
      </c>
      <c r="H391" s="178"/>
      <c r="I391" s="293">
        <v>125</v>
      </c>
      <c r="J391" s="111"/>
    </row>
    <row r="392" spans="1:10" ht="30" x14ac:dyDescent="0.3">
      <c r="A392" s="174">
        <v>384</v>
      </c>
      <c r="B392" s="326">
        <v>41083</v>
      </c>
      <c r="C392" s="321" t="s">
        <v>1273</v>
      </c>
      <c r="D392" s="314" t="s">
        <v>1274</v>
      </c>
      <c r="E392" s="293" t="s">
        <v>508</v>
      </c>
      <c r="F392" s="293">
        <v>125</v>
      </c>
      <c r="G392" s="293">
        <v>125</v>
      </c>
      <c r="H392" s="178"/>
      <c r="I392" s="293">
        <v>125</v>
      </c>
      <c r="J392" s="111"/>
    </row>
    <row r="393" spans="1:10" ht="30" x14ac:dyDescent="0.3">
      <c r="A393" s="174">
        <v>385</v>
      </c>
      <c r="B393" s="326">
        <v>41083</v>
      </c>
      <c r="C393" s="321" t="s">
        <v>1275</v>
      </c>
      <c r="D393" s="314" t="s">
        <v>1276</v>
      </c>
      <c r="E393" s="293" t="s">
        <v>508</v>
      </c>
      <c r="F393" s="293">
        <v>125</v>
      </c>
      <c r="G393" s="293">
        <v>125</v>
      </c>
      <c r="H393" s="178"/>
      <c r="I393" s="293">
        <v>125</v>
      </c>
      <c r="J393" s="111"/>
    </row>
    <row r="394" spans="1:10" ht="30" x14ac:dyDescent="0.3">
      <c r="A394" s="174">
        <v>386</v>
      </c>
      <c r="B394" s="326">
        <v>41083</v>
      </c>
      <c r="C394" s="321" t="s">
        <v>1231</v>
      </c>
      <c r="D394" s="314" t="s">
        <v>1277</v>
      </c>
      <c r="E394" s="293" t="s">
        <v>508</v>
      </c>
      <c r="F394" s="293">
        <v>125</v>
      </c>
      <c r="G394" s="293">
        <v>125</v>
      </c>
      <c r="H394" s="178"/>
      <c r="I394" s="293">
        <v>125</v>
      </c>
      <c r="J394" s="111"/>
    </row>
    <row r="395" spans="1:10" ht="30" x14ac:dyDescent="0.3">
      <c r="A395" s="174">
        <v>387</v>
      </c>
      <c r="B395" s="326">
        <v>41083</v>
      </c>
      <c r="C395" s="321" t="s">
        <v>1278</v>
      </c>
      <c r="D395" s="314" t="s">
        <v>1279</v>
      </c>
      <c r="E395" s="293" t="s">
        <v>508</v>
      </c>
      <c r="F395" s="293">
        <v>125</v>
      </c>
      <c r="G395" s="293">
        <v>125</v>
      </c>
      <c r="H395" s="178"/>
      <c r="I395" s="293">
        <v>125</v>
      </c>
      <c r="J395" s="111"/>
    </row>
    <row r="396" spans="1:10" ht="30" x14ac:dyDescent="0.3">
      <c r="A396" s="174">
        <v>388</v>
      </c>
      <c r="B396" s="326">
        <v>41083</v>
      </c>
      <c r="C396" s="321" t="s">
        <v>1280</v>
      </c>
      <c r="D396" s="314" t="s">
        <v>1281</v>
      </c>
      <c r="E396" s="293" t="s">
        <v>508</v>
      </c>
      <c r="F396" s="293">
        <v>125</v>
      </c>
      <c r="G396" s="293">
        <v>125</v>
      </c>
      <c r="H396" s="178"/>
      <c r="I396" s="293">
        <v>125</v>
      </c>
      <c r="J396" s="111"/>
    </row>
    <row r="397" spans="1:10" ht="30" x14ac:dyDescent="0.3">
      <c r="A397" s="174">
        <v>389</v>
      </c>
      <c r="B397" s="326">
        <v>41083</v>
      </c>
      <c r="C397" s="321" t="s">
        <v>1282</v>
      </c>
      <c r="D397" s="314" t="s">
        <v>1283</v>
      </c>
      <c r="E397" s="293" t="s">
        <v>508</v>
      </c>
      <c r="F397" s="293">
        <v>125</v>
      </c>
      <c r="G397" s="293">
        <v>125</v>
      </c>
      <c r="H397" s="178"/>
      <c r="I397" s="293">
        <v>125</v>
      </c>
      <c r="J397" s="111"/>
    </row>
    <row r="398" spans="1:10" ht="30" x14ac:dyDescent="0.3">
      <c r="A398" s="174">
        <v>390</v>
      </c>
      <c r="B398" s="326">
        <v>41083</v>
      </c>
      <c r="C398" s="321" t="s">
        <v>1284</v>
      </c>
      <c r="D398" s="314" t="s">
        <v>1285</v>
      </c>
      <c r="E398" s="293" t="s">
        <v>508</v>
      </c>
      <c r="F398" s="293">
        <v>125</v>
      </c>
      <c r="G398" s="293">
        <v>125</v>
      </c>
      <c r="H398" s="178"/>
      <c r="I398" s="293">
        <v>125</v>
      </c>
      <c r="J398" s="111"/>
    </row>
    <row r="399" spans="1:10" ht="30" x14ac:dyDescent="0.3">
      <c r="A399" s="174">
        <v>391</v>
      </c>
      <c r="B399" s="326">
        <v>41098</v>
      </c>
      <c r="C399" s="321" t="s">
        <v>1286</v>
      </c>
      <c r="D399" s="314" t="s">
        <v>1287</v>
      </c>
      <c r="E399" s="293" t="s">
        <v>508</v>
      </c>
      <c r="F399" s="293">
        <v>125</v>
      </c>
      <c r="G399" s="293">
        <v>125</v>
      </c>
      <c r="H399" s="178"/>
      <c r="I399" s="293">
        <v>125</v>
      </c>
      <c r="J399" s="111"/>
    </row>
    <row r="400" spans="1:10" ht="30" x14ac:dyDescent="0.3">
      <c r="A400" s="174">
        <v>392</v>
      </c>
      <c r="B400" s="326">
        <v>41098</v>
      </c>
      <c r="C400" s="321" t="s">
        <v>1288</v>
      </c>
      <c r="D400" s="314" t="s">
        <v>1289</v>
      </c>
      <c r="E400" s="293" t="s">
        <v>508</v>
      </c>
      <c r="F400" s="293">
        <v>125</v>
      </c>
      <c r="G400" s="293">
        <v>125</v>
      </c>
      <c r="H400" s="178"/>
      <c r="I400" s="293">
        <v>125</v>
      </c>
      <c r="J400" s="111"/>
    </row>
    <row r="401" spans="1:10" ht="30" x14ac:dyDescent="0.3">
      <c r="A401" s="174">
        <v>393</v>
      </c>
      <c r="B401" s="326">
        <v>41098</v>
      </c>
      <c r="C401" s="321" t="s">
        <v>1290</v>
      </c>
      <c r="D401" s="314" t="s">
        <v>1291</v>
      </c>
      <c r="E401" s="293" t="s">
        <v>508</v>
      </c>
      <c r="F401" s="293">
        <v>125</v>
      </c>
      <c r="G401" s="293">
        <v>125</v>
      </c>
      <c r="H401" s="178"/>
      <c r="I401" s="293">
        <v>125</v>
      </c>
      <c r="J401" s="111"/>
    </row>
    <row r="402" spans="1:10" ht="30" x14ac:dyDescent="0.3">
      <c r="A402" s="174">
        <v>394</v>
      </c>
      <c r="B402" s="326">
        <v>41098</v>
      </c>
      <c r="C402" s="321" t="s">
        <v>1292</v>
      </c>
      <c r="D402" s="314" t="s">
        <v>1293</v>
      </c>
      <c r="E402" s="293" t="s">
        <v>508</v>
      </c>
      <c r="F402" s="293">
        <v>125</v>
      </c>
      <c r="G402" s="293">
        <v>125</v>
      </c>
      <c r="H402" s="178"/>
      <c r="I402" s="293">
        <v>125</v>
      </c>
      <c r="J402" s="111"/>
    </row>
    <row r="403" spans="1:10" ht="30" x14ac:dyDescent="0.3">
      <c r="A403" s="174">
        <v>395</v>
      </c>
      <c r="B403" s="326">
        <v>41098</v>
      </c>
      <c r="C403" s="321" t="s">
        <v>1294</v>
      </c>
      <c r="D403" s="314" t="s">
        <v>1295</v>
      </c>
      <c r="E403" s="293" t="s">
        <v>508</v>
      </c>
      <c r="F403" s="293">
        <v>125</v>
      </c>
      <c r="G403" s="293">
        <v>125</v>
      </c>
      <c r="H403" s="178"/>
      <c r="I403" s="293">
        <v>125</v>
      </c>
      <c r="J403" s="111"/>
    </row>
    <row r="404" spans="1:10" ht="30" x14ac:dyDescent="0.3">
      <c r="A404" s="174">
        <v>396</v>
      </c>
      <c r="B404" s="326">
        <v>41099</v>
      </c>
      <c r="C404" s="321" t="s">
        <v>1296</v>
      </c>
      <c r="D404" s="314" t="s">
        <v>1297</v>
      </c>
      <c r="E404" s="293" t="s">
        <v>508</v>
      </c>
      <c r="F404" s="293">
        <v>125</v>
      </c>
      <c r="G404" s="293">
        <v>125</v>
      </c>
      <c r="H404" s="178"/>
      <c r="I404" s="293">
        <v>125</v>
      </c>
      <c r="J404" s="111"/>
    </row>
    <row r="405" spans="1:10" ht="30" x14ac:dyDescent="0.3">
      <c r="A405" s="174">
        <v>397</v>
      </c>
      <c r="B405" s="326">
        <v>41099</v>
      </c>
      <c r="C405" s="321" t="s">
        <v>1298</v>
      </c>
      <c r="D405" s="314" t="s">
        <v>1299</v>
      </c>
      <c r="E405" s="293" t="s">
        <v>508</v>
      </c>
      <c r="F405" s="293">
        <v>125</v>
      </c>
      <c r="G405" s="293">
        <v>125</v>
      </c>
      <c r="H405" s="178"/>
      <c r="I405" s="293">
        <v>125</v>
      </c>
      <c r="J405" s="111"/>
    </row>
    <row r="406" spans="1:10" ht="30" x14ac:dyDescent="0.3">
      <c r="A406" s="174">
        <v>398</v>
      </c>
      <c r="B406" s="326">
        <v>41099</v>
      </c>
      <c r="C406" s="321" t="s">
        <v>1300</v>
      </c>
      <c r="D406" s="314" t="s">
        <v>1301</v>
      </c>
      <c r="E406" s="293" t="s">
        <v>508</v>
      </c>
      <c r="F406" s="293">
        <v>125</v>
      </c>
      <c r="G406" s="293">
        <v>125</v>
      </c>
      <c r="H406" s="178"/>
      <c r="I406" s="293">
        <v>125</v>
      </c>
      <c r="J406" s="111"/>
    </row>
    <row r="407" spans="1:10" ht="30" x14ac:dyDescent="0.3">
      <c r="A407" s="174">
        <v>399</v>
      </c>
      <c r="B407" s="326">
        <v>41099</v>
      </c>
      <c r="C407" s="321" t="s">
        <v>1302</v>
      </c>
      <c r="D407" s="314" t="s">
        <v>1303</v>
      </c>
      <c r="E407" s="293" t="s">
        <v>508</v>
      </c>
      <c r="F407" s="293">
        <v>125</v>
      </c>
      <c r="G407" s="293">
        <v>125</v>
      </c>
      <c r="H407" s="178"/>
      <c r="I407" s="293">
        <v>125</v>
      </c>
      <c r="J407" s="111"/>
    </row>
    <row r="408" spans="1:10" ht="30" x14ac:dyDescent="0.3">
      <c r="A408" s="174">
        <v>400</v>
      </c>
      <c r="B408" s="326">
        <v>41099</v>
      </c>
      <c r="C408" s="321" t="s">
        <v>1304</v>
      </c>
      <c r="D408" s="314" t="s">
        <v>1305</v>
      </c>
      <c r="E408" s="293" t="s">
        <v>508</v>
      </c>
      <c r="F408" s="293">
        <v>125</v>
      </c>
      <c r="G408" s="293">
        <v>125</v>
      </c>
      <c r="H408" s="178"/>
      <c r="I408" s="293">
        <v>125</v>
      </c>
      <c r="J408" s="111"/>
    </row>
    <row r="409" spans="1:10" ht="30" x14ac:dyDescent="0.3">
      <c r="A409" s="174">
        <v>401</v>
      </c>
      <c r="B409" s="326">
        <v>41099</v>
      </c>
      <c r="C409" s="321" t="s">
        <v>1306</v>
      </c>
      <c r="D409" s="314" t="s">
        <v>1307</v>
      </c>
      <c r="E409" s="293" t="s">
        <v>508</v>
      </c>
      <c r="F409" s="293">
        <v>125</v>
      </c>
      <c r="G409" s="293">
        <v>125</v>
      </c>
      <c r="H409" s="178"/>
      <c r="I409" s="293">
        <v>125</v>
      </c>
      <c r="J409" s="111"/>
    </row>
    <row r="410" spans="1:10" ht="30" x14ac:dyDescent="0.3">
      <c r="A410" s="174">
        <v>402</v>
      </c>
      <c r="B410" s="326">
        <v>41099</v>
      </c>
      <c r="C410" s="321" t="s">
        <v>1308</v>
      </c>
      <c r="D410" s="314" t="s">
        <v>1309</v>
      </c>
      <c r="E410" s="293" t="s">
        <v>508</v>
      </c>
      <c r="F410" s="293">
        <v>125</v>
      </c>
      <c r="G410" s="293">
        <v>125</v>
      </c>
      <c r="H410" s="178"/>
      <c r="I410" s="293">
        <v>125</v>
      </c>
      <c r="J410" s="111"/>
    </row>
    <row r="411" spans="1:10" ht="30" x14ac:dyDescent="0.3">
      <c r="A411" s="174">
        <v>403</v>
      </c>
      <c r="B411" s="326">
        <v>41099</v>
      </c>
      <c r="C411" s="321" t="s">
        <v>1310</v>
      </c>
      <c r="D411" s="314" t="s">
        <v>1311</v>
      </c>
      <c r="E411" s="293" t="s">
        <v>508</v>
      </c>
      <c r="F411" s="293">
        <v>125</v>
      </c>
      <c r="G411" s="293">
        <v>125</v>
      </c>
      <c r="H411" s="178"/>
      <c r="I411" s="293">
        <v>125</v>
      </c>
      <c r="J411" s="111"/>
    </row>
    <row r="412" spans="1:10" ht="30" x14ac:dyDescent="0.3">
      <c r="A412" s="174">
        <v>404</v>
      </c>
      <c r="B412" s="326">
        <v>41099</v>
      </c>
      <c r="C412" s="321" t="s">
        <v>1312</v>
      </c>
      <c r="D412" s="314" t="s">
        <v>1313</v>
      </c>
      <c r="E412" s="293" t="s">
        <v>508</v>
      </c>
      <c r="F412" s="293">
        <v>125</v>
      </c>
      <c r="G412" s="293">
        <v>125</v>
      </c>
      <c r="H412" s="178"/>
      <c r="I412" s="293">
        <v>125</v>
      </c>
      <c r="J412" s="111"/>
    </row>
    <row r="413" spans="1:10" ht="30" x14ac:dyDescent="0.3">
      <c r="A413" s="174">
        <v>405</v>
      </c>
      <c r="B413" s="326">
        <v>41099</v>
      </c>
      <c r="C413" s="321" t="s">
        <v>1314</v>
      </c>
      <c r="D413" s="314" t="s">
        <v>1315</v>
      </c>
      <c r="E413" s="293" t="s">
        <v>508</v>
      </c>
      <c r="F413" s="293">
        <v>125</v>
      </c>
      <c r="G413" s="293">
        <v>125</v>
      </c>
      <c r="H413" s="178"/>
      <c r="I413" s="293">
        <v>125</v>
      </c>
      <c r="J413" s="111"/>
    </row>
    <row r="414" spans="1:10" ht="30" x14ac:dyDescent="0.3">
      <c r="A414" s="174">
        <v>406</v>
      </c>
      <c r="B414" s="326">
        <v>41099</v>
      </c>
      <c r="C414" s="321" t="s">
        <v>1316</v>
      </c>
      <c r="D414" s="314" t="s">
        <v>1317</v>
      </c>
      <c r="E414" s="293" t="s">
        <v>508</v>
      </c>
      <c r="F414" s="293">
        <v>125</v>
      </c>
      <c r="G414" s="293">
        <v>125</v>
      </c>
      <c r="H414" s="178"/>
      <c r="I414" s="293">
        <v>125</v>
      </c>
      <c r="J414" s="111"/>
    </row>
    <row r="415" spans="1:10" ht="30" x14ac:dyDescent="0.3">
      <c r="A415" s="174">
        <v>407</v>
      </c>
      <c r="B415" s="326">
        <v>41099</v>
      </c>
      <c r="C415" s="321" t="s">
        <v>1318</v>
      </c>
      <c r="D415" s="314" t="s">
        <v>1319</v>
      </c>
      <c r="E415" s="293" t="s">
        <v>508</v>
      </c>
      <c r="F415" s="293">
        <v>125</v>
      </c>
      <c r="G415" s="293">
        <v>125</v>
      </c>
      <c r="H415" s="178"/>
      <c r="I415" s="293">
        <v>125</v>
      </c>
      <c r="J415" s="111"/>
    </row>
    <row r="416" spans="1:10" ht="30" x14ac:dyDescent="0.3">
      <c r="A416" s="174">
        <v>408</v>
      </c>
      <c r="B416" s="326">
        <v>41099</v>
      </c>
      <c r="C416" s="321" t="s">
        <v>1320</v>
      </c>
      <c r="D416" s="314" t="s">
        <v>1321</v>
      </c>
      <c r="E416" s="293" t="s">
        <v>508</v>
      </c>
      <c r="F416" s="293">
        <v>125</v>
      </c>
      <c r="G416" s="293">
        <v>125</v>
      </c>
      <c r="H416" s="178"/>
      <c r="I416" s="293">
        <v>125</v>
      </c>
      <c r="J416" s="111"/>
    </row>
    <row r="417" spans="1:10" ht="30" x14ac:dyDescent="0.3">
      <c r="A417" s="174">
        <v>409</v>
      </c>
      <c r="B417" s="326">
        <v>41099</v>
      </c>
      <c r="C417" s="321" t="s">
        <v>1322</v>
      </c>
      <c r="D417" s="314" t="s">
        <v>1323</v>
      </c>
      <c r="E417" s="293" t="s">
        <v>508</v>
      </c>
      <c r="F417" s="293">
        <v>125</v>
      </c>
      <c r="G417" s="293">
        <v>125</v>
      </c>
      <c r="H417" s="178"/>
      <c r="I417" s="293">
        <v>125</v>
      </c>
      <c r="J417" s="111"/>
    </row>
    <row r="418" spans="1:10" ht="30" x14ac:dyDescent="0.3">
      <c r="A418" s="174">
        <v>410</v>
      </c>
      <c r="B418" s="326">
        <v>41099</v>
      </c>
      <c r="C418" s="321" t="s">
        <v>1324</v>
      </c>
      <c r="D418" s="314" t="s">
        <v>1325</v>
      </c>
      <c r="E418" s="293" t="s">
        <v>508</v>
      </c>
      <c r="F418" s="293">
        <v>125</v>
      </c>
      <c r="G418" s="293">
        <v>125</v>
      </c>
      <c r="H418" s="178"/>
      <c r="I418" s="293">
        <v>125</v>
      </c>
      <c r="J418" s="111"/>
    </row>
    <row r="419" spans="1:10" ht="30" x14ac:dyDescent="0.3">
      <c r="A419" s="174">
        <v>411</v>
      </c>
      <c r="B419" s="326">
        <v>41068</v>
      </c>
      <c r="C419" s="321" t="s">
        <v>1326</v>
      </c>
      <c r="D419" s="314" t="s">
        <v>1327</v>
      </c>
      <c r="E419" s="293" t="s">
        <v>508</v>
      </c>
      <c r="F419" s="293">
        <v>125</v>
      </c>
      <c r="G419" s="293">
        <v>125</v>
      </c>
      <c r="H419" s="178"/>
      <c r="I419" s="293">
        <v>125</v>
      </c>
      <c r="J419" s="111"/>
    </row>
    <row r="420" spans="1:10" ht="30" x14ac:dyDescent="0.3">
      <c r="A420" s="174">
        <v>412</v>
      </c>
      <c r="B420" s="326">
        <v>41067</v>
      </c>
      <c r="C420" s="321" t="s">
        <v>1328</v>
      </c>
      <c r="D420" s="314" t="s">
        <v>1329</v>
      </c>
      <c r="E420" s="293" t="s">
        <v>508</v>
      </c>
      <c r="F420" s="293">
        <v>125</v>
      </c>
      <c r="G420" s="293">
        <v>125</v>
      </c>
      <c r="H420" s="178"/>
      <c r="I420" s="293">
        <v>125</v>
      </c>
      <c r="J420" s="111"/>
    </row>
    <row r="421" spans="1:10" ht="30" x14ac:dyDescent="0.3">
      <c r="A421" s="174">
        <v>413</v>
      </c>
      <c r="B421" s="326">
        <v>41067</v>
      </c>
      <c r="C421" s="321" t="s">
        <v>1330</v>
      </c>
      <c r="D421" s="314" t="s">
        <v>1331</v>
      </c>
      <c r="E421" s="293" t="s">
        <v>508</v>
      </c>
      <c r="F421" s="293">
        <v>125</v>
      </c>
      <c r="G421" s="293">
        <v>125</v>
      </c>
      <c r="H421" s="178"/>
      <c r="I421" s="293">
        <v>125</v>
      </c>
      <c r="J421" s="111"/>
    </row>
    <row r="422" spans="1:10" ht="30" x14ac:dyDescent="0.3">
      <c r="A422" s="174">
        <v>414</v>
      </c>
      <c r="B422" s="326">
        <v>41067</v>
      </c>
      <c r="C422" s="321" t="s">
        <v>1332</v>
      </c>
      <c r="D422" s="314" t="s">
        <v>1333</v>
      </c>
      <c r="E422" s="293" t="s">
        <v>508</v>
      </c>
      <c r="F422" s="293">
        <v>125</v>
      </c>
      <c r="G422" s="293">
        <v>125</v>
      </c>
      <c r="H422" s="178"/>
      <c r="I422" s="293">
        <v>125</v>
      </c>
      <c r="J422" s="111"/>
    </row>
    <row r="423" spans="1:10" ht="30" x14ac:dyDescent="0.3">
      <c r="A423" s="174">
        <v>415</v>
      </c>
      <c r="B423" s="326">
        <v>41067</v>
      </c>
      <c r="C423" s="321" t="s">
        <v>1334</v>
      </c>
      <c r="D423" s="314" t="s">
        <v>1335</v>
      </c>
      <c r="E423" s="293" t="s">
        <v>508</v>
      </c>
      <c r="F423" s="293">
        <v>125</v>
      </c>
      <c r="G423" s="293">
        <v>125</v>
      </c>
      <c r="H423" s="178"/>
      <c r="I423" s="293">
        <v>125</v>
      </c>
      <c r="J423" s="111"/>
    </row>
    <row r="424" spans="1:10" ht="30" x14ac:dyDescent="0.3">
      <c r="A424" s="174">
        <v>416</v>
      </c>
      <c r="B424" s="326">
        <v>41068</v>
      </c>
      <c r="C424" s="321" t="s">
        <v>1336</v>
      </c>
      <c r="D424" s="314" t="s">
        <v>1337</v>
      </c>
      <c r="E424" s="293" t="s">
        <v>508</v>
      </c>
      <c r="F424" s="293">
        <v>125</v>
      </c>
      <c r="G424" s="293">
        <v>125</v>
      </c>
      <c r="H424" s="178"/>
      <c r="I424" s="293">
        <v>125</v>
      </c>
      <c r="J424" s="111"/>
    </row>
    <row r="425" spans="1:10" ht="30" x14ac:dyDescent="0.3">
      <c r="A425" s="174">
        <v>417</v>
      </c>
      <c r="B425" s="326">
        <v>41068</v>
      </c>
      <c r="C425" s="321" t="s">
        <v>1338</v>
      </c>
      <c r="D425" s="314" t="s">
        <v>1339</v>
      </c>
      <c r="E425" s="293" t="s">
        <v>508</v>
      </c>
      <c r="F425" s="293">
        <v>125</v>
      </c>
      <c r="G425" s="293">
        <v>125</v>
      </c>
      <c r="H425" s="178"/>
      <c r="I425" s="293">
        <v>125</v>
      </c>
      <c r="J425" s="111"/>
    </row>
    <row r="426" spans="1:10" ht="30" x14ac:dyDescent="0.3">
      <c r="A426" s="174">
        <v>418</v>
      </c>
      <c r="B426" s="326">
        <v>41068</v>
      </c>
      <c r="C426" s="321" t="s">
        <v>1340</v>
      </c>
      <c r="D426" s="314" t="s">
        <v>1341</v>
      </c>
      <c r="E426" s="293" t="s">
        <v>508</v>
      </c>
      <c r="F426" s="293">
        <v>125</v>
      </c>
      <c r="G426" s="293">
        <v>125</v>
      </c>
      <c r="H426" s="178"/>
      <c r="I426" s="293">
        <v>125</v>
      </c>
      <c r="J426" s="111"/>
    </row>
    <row r="427" spans="1:10" ht="30" x14ac:dyDescent="0.3">
      <c r="A427" s="174">
        <v>419</v>
      </c>
      <c r="B427" s="326">
        <v>41068</v>
      </c>
      <c r="C427" s="321" t="s">
        <v>1342</v>
      </c>
      <c r="D427" s="314" t="s">
        <v>1343</v>
      </c>
      <c r="E427" s="293" t="s">
        <v>508</v>
      </c>
      <c r="F427" s="293">
        <v>125</v>
      </c>
      <c r="G427" s="293">
        <v>125</v>
      </c>
      <c r="H427" s="178"/>
      <c r="I427" s="293">
        <v>125</v>
      </c>
      <c r="J427" s="111"/>
    </row>
    <row r="428" spans="1:10" ht="30" x14ac:dyDescent="0.3">
      <c r="A428" s="174">
        <v>420</v>
      </c>
      <c r="B428" s="326">
        <v>41068</v>
      </c>
      <c r="C428" s="321" t="s">
        <v>1344</v>
      </c>
      <c r="D428" s="314" t="s">
        <v>1345</v>
      </c>
      <c r="E428" s="293" t="s">
        <v>508</v>
      </c>
      <c r="F428" s="293">
        <v>125</v>
      </c>
      <c r="G428" s="293">
        <v>125</v>
      </c>
      <c r="H428" s="178"/>
      <c r="I428" s="293">
        <v>125</v>
      </c>
      <c r="J428" s="111"/>
    </row>
    <row r="429" spans="1:10" ht="30" x14ac:dyDescent="0.3">
      <c r="A429" s="174">
        <v>421</v>
      </c>
      <c r="B429" s="326">
        <v>41069</v>
      </c>
      <c r="C429" s="321" t="s">
        <v>1346</v>
      </c>
      <c r="D429" s="314" t="s">
        <v>1347</v>
      </c>
      <c r="E429" s="293" t="s">
        <v>508</v>
      </c>
      <c r="F429" s="293">
        <v>125</v>
      </c>
      <c r="G429" s="293">
        <v>125</v>
      </c>
      <c r="H429" s="178"/>
      <c r="I429" s="293">
        <v>125</v>
      </c>
      <c r="J429" s="111"/>
    </row>
    <row r="430" spans="1:10" ht="30" x14ac:dyDescent="0.3">
      <c r="A430" s="174">
        <v>422</v>
      </c>
      <c r="B430" s="326">
        <v>41099</v>
      </c>
      <c r="C430" s="321" t="s">
        <v>1348</v>
      </c>
      <c r="D430" s="314" t="s">
        <v>1349</v>
      </c>
      <c r="E430" s="293" t="s">
        <v>508</v>
      </c>
      <c r="F430" s="293">
        <v>125</v>
      </c>
      <c r="G430" s="293">
        <v>125</v>
      </c>
      <c r="H430" s="178"/>
      <c r="I430" s="293">
        <v>125</v>
      </c>
      <c r="J430" s="111"/>
    </row>
    <row r="431" spans="1:10" ht="30" x14ac:dyDescent="0.3">
      <c r="A431" s="174">
        <v>423</v>
      </c>
      <c r="B431" s="326">
        <v>41099</v>
      </c>
      <c r="C431" s="321" t="s">
        <v>1350</v>
      </c>
      <c r="D431" s="314" t="s">
        <v>1351</v>
      </c>
      <c r="E431" s="293" t="s">
        <v>508</v>
      </c>
      <c r="F431" s="293">
        <v>125</v>
      </c>
      <c r="G431" s="293">
        <v>125</v>
      </c>
      <c r="H431" s="178"/>
      <c r="I431" s="293">
        <v>125</v>
      </c>
      <c r="J431" s="111"/>
    </row>
    <row r="432" spans="1:10" ht="30" x14ac:dyDescent="0.3">
      <c r="A432" s="174">
        <v>424</v>
      </c>
      <c r="B432" s="326">
        <v>41099</v>
      </c>
      <c r="C432" s="321" t="s">
        <v>1352</v>
      </c>
      <c r="D432" s="314" t="s">
        <v>1353</v>
      </c>
      <c r="E432" s="293" t="s">
        <v>508</v>
      </c>
      <c r="F432" s="293">
        <v>125</v>
      </c>
      <c r="G432" s="293">
        <v>125</v>
      </c>
      <c r="H432" s="178"/>
      <c r="I432" s="293">
        <v>125</v>
      </c>
      <c r="J432" s="111"/>
    </row>
    <row r="433" spans="1:10" ht="30" x14ac:dyDescent="0.3">
      <c r="A433" s="174">
        <v>425</v>
      </c>
      <c r="B433" s="326">
        <v>41067</v>
      </c>
      <c r="C433" s="321" t="s">
        <v>1354</v>
      </c>
      <c r="D433" s="314" t="s">
        <v>1355</v>
      </c>
      <c r="E433" s="293" t="s">
        <v>508</v>
      </c>
      <c r="F433" s="293">
        <v>125</v>
      </c>
      <c r="G433" s="293">
        <v>125</v>
      </c>
      <c r="H433" s="178"/>
      <c r="I433" s="293">
        <v>125</v>
      </c>
      <c r="J433" s="111"/>
    </row>
    <row r="434" spans="1:10" ht="30" x14ac:dyDescent="0.3">
      <c r="A434" s="174">
        <v>426</v>
      </c>
      <c r="B434" s="326">
        <v>41067</v>
      </c>
      <c r="C434" s="321" t="s">
        <v>1356</v>
      </c>
      <c r="D434" s="314" t="s">
        <v>1357</v>
      </c>
      <c r="E434" s="293" t="s">
        <v>508</v>
      </c>
      <c r="F434" s="293">
        <v>125</v>
      </c>
      <c r="G434" s="293">
        <v>125</v>
      </c>
      <c r="H434" s="178"/>
      <c r="I434" s="293">
        <v>125</v>
      </c>
      <c r="J434" s="111"/>
    </row>
    <row r="435" spans="1:10" ht="30" x14ac:dyDescent="0.3">
      <c r="A435" s="174">
        <v>427</v>
      </c>
      <c r="B435" s="326">
        <v>41068</v>
      </c>
      <c r="C435" s="321" t="s">
        <v>1358</v>
      </c>
      <c r="D435" s="314" t="s">
        <v>1359</v>
      </c>
      <c r="E435" s="293" t="s">
        <v>508</v>
      </c>
      <c r="F435" s="293">
        <v>125</v>
      </c>
      <c r="G435" s="293">
        <v>125</v>
      </c>
      <c r="H435" s="178"/>
      <c r="I435" s="293">
        <v>125</v>
      </c>
      <c r="J435" s="111"/>
    </row>
    <row r="436" spans="1:10" ht="30" x14ac:dyDescent="0.3">
      <c r="A436" s="174">
        <v>428</v>
      </c>
      <c r="B436" s="326">
        <v>41099</v>
      </c>
      <c r="C436" s="321" t="s">
        <v>1360</v>
      </c>
      <c r="D436" s="314" t="s">
        <v>1361</v>
      </c>
      <c r="E436" s="293" t="s">
        <v>508</v>
      </c>
      <c r="F436" s="293">
        <v>125</v>
      </c>
      <c r="G436" s="293">
        <v>125</v>
      </c>
      <c r="H436" s="178"/>
      <c r="I436" s="293">
        <v>125</v>
      </c>
      <c r="J436" s="111"/>
    </row>
    <row r="437" spans="1:10" ht="30" x14ac:dyDescent="0.3">
      <c r="A437" s="174">
        <v>429</v>
      </c>
      <c r="B437" s="326">
        <v>41067</v>
      </c>
      <c r="C437" s="321" t="s">
        <v>1362</v>
      </c>
      <c r="D437" s="314" t="s">
        <v>1363</v>
      </c>
      <c r="E437" s="293" t="s">
        <v>508</v>
      </c>
      <c r="F437" s="293">
        <v>125</v>
      </c>
      <c r="G437" s="293">
        <v>125</v>
      </c>
      <c r="H437" s="178"/>
      <c r="I437" s="293">
        <v>125</v>
      </c>
      <c r="J437" s="111"/>
    </row>
    <row r="438" spans="1:10" ht="30" x14ac:dyDescent="0.3">
      <c r="A438" s="174">
        <v>430</v>
      </c>
      <c r="B438" s="326">
        <v>41067</v>
      </c>
      <c r="C438" s="321" t="s">
        <v>1364</v>
      </c>
      <c r="D438" s="314" t="s">
        <v>1365</v>
      </c>
      <c r="E438" s="293" t="s">
        <v>508</v>
      </c>
      <c r="F438" s="293">
        <v>162.5</v>
      </c>
      <c r="G438" s="293">
        <v>162.5</v>
      </c>
      <c r="H438" s="178"/>
      <c r="I438" s="293">
        <v>162.5</v>
      </c>
      <c r="J438" s="111"/>
    </row>
    <row r="439" spans="1:10" ht="30" x14ac:dyDescent="0.3">
      <c r="A439" s="174">
        <v>431</v>
      </c>
      <c r="B439" s="326">
        <v>41067</v>
      </c>
      <c r="C439" s="321" t="s">
        <v>1366</v>
      </c>
      <c r="D439" s="314" t="s">
        <v>1367</v>
      </c>
      <c r="E439" s="293" t="s">
        <v>508</v>
      </c>
      <c r="F439" s="293">
        <v>125</v>
      </c>
      <c r="G439" s="293">
        <v>125</v>
      </c>
      <c r="H439" s="178"/>
      <c r="I439" s="293">
        <v>125</v>
      </c>
      <c r="J439" s="111"/>
    </row>
    <row r="440" spans="1:10" ht="30" x14ac:dyDescent="0.3">
      <c r="A440" s="174">
        <v>432</v>
      </c>
      <c r="B440" s="326">
        <v>41068</v>
      </c>
      <c r="C440" s="321" t="s">
        <v>1368</v>
      </c>
      <c r="D440" s="314" t="s">
        <v>1369</v>
      </c>
      <c r="E440" s="293" t="s">
        <v>508</v>
      </c>
      <c r="F440" s="293">
        <v>162.5</v>
      </c>
      <c r="G440" s="293">
        <v>162.5</v>
      </c>
      <c r="H440" s="178"/>
      <c r="I440" s="293">
        <v>162.5</v>
      </c>
      <c r="J440" s="111"/>
    </row>
    <row r="441" spans="1:10" ht="30" x14ac:dyDescent="0.3">
      <c r="A441" s="174">
        <v>433</v>
      </c>
      <c r="B441" s="326">
        <v>41084</v>
      </c>
      <c r="C441" s="321" t="s">
        <v>1370</v>
      </c>
      <c r="D441" s="314" t="s">
        <v>1371</v>
      </c>
      <c r="E441" s="293" t="s">
        <v>508</v>
      </c>
      <c r="F441" s="293">
        <v>100</v>
      </c>
      <c r="G441" s="293">
        <v>100</v>
      </c>
      <c r="H441" s="178"/>
      <c r="I441" s="293">
        <v>100</v>
      </c>
      <c r="J441" s="111"/>
    </row>
    <row r="442" spans="1:10" ht="30" x14ac:dyDescent="0.3">
      <c r="A442" s="174">
        <v>434</v>
      </c>
      <c r="B442" s="326">
        <v>41083</v>
      </c>
      <c r="C442" s="321" t="s">
        <v>1372</v>
      </c>
      <c r="D442" s="314" t="s">
        <v>1373</v>
      </c>
      <c r="E442" s="293" t="s">
        <v>508</v>
      </c>
      <c r="F442" s="293">
        <v>125</v>
      </c>
      <c r="G442" s="293">
        <v>125</v>
      </c>
      <c r="H442" s="178"/>
      <c r="I442" s="293">
        <v>125</v>
      </c>
      <c r="J442" s="111"/>
    </row>
    <row r="443" spans="1:10" ht="30" x14ac:dyDescent="0.3">
      <c r="A443" s="174">
        <v>435</v>
      </c>
      <c r="B443" s="326">
        <v>41083</v>
      </c>
      <c r="C443" s="321" t="s">
        <v>1374</v>
      </c>
      <c r="D443" s="314" t="s">
        <v>1375</v>
      </c>
      <c r="E443" s="293" t="s">
        <v>508</v>
      </c>
      <c r="F443" s="293">
        <v>100</v>
      </c>
      <c r="G443" s="293">
        <v>100</v>
      </c>
      <c r="H443" s="178"/>
      <c r="I443" s="293">
        <v>100</v>
      </c>
      <c r="J443" s="111"/>
    </row>
    <row r="444" spans="1:10" ht="30" x14ac:dyDescent="0.3">
      <c r="A444" s="174">
        <v>436</v>
      </c>
      <c r="B444" s="326">
        <v>41083</v>
      </c>
      <c r="C444" s="321" t="s">
        <v>1376</v>
      </c>
      <c r="D444" s="314" t="s">
        <v>1377</v>
      </c>
      <c r="E444" s="293" t="s">
        <v>508</v>
      </c>
      <c r="F444" s="293">
        <v>100</v>
      </c>
      <c r="G444" s="293">
        <v>100</v>
      </c>
      <c r="H444" s="178"/>
      <c r="I444" s="293">
        <v>100</v>
      </c>
      <c r="J444" s="111"/>
    </row>
    <row r="445" spans="1:10" ht="30" x14ac:dyDescent="0.3">
      <c r="A445" s="174">
        <v>437</v>
      </c>
      <c r="B445" s="326">
        <v>41083</v>
      </c>
      <c r="C445" s="321" t="s">
        <v>1378</v>
      </c>
      <c r="D445" s="314" t="s">
        <v>1379</v>
      </c>
      <c r="E445" s="293" t="s">
        <v>508</v>
      </c>
      <c r="F445" s="293">
        <v>100</v>
      </c>
      <c r="G445" s="293">
        <v>100</v>
      </c>
      <c r="H445" s="178"/>
      <c r="I445" s="293">
        <v>100</v>
      </c>
      <c r="J445" s="111"/>
    </row>
    <row r="446" spans="1:10" ht="30" x14ac:dyDescent="0.3">
      <c r="A446" s="174">
        <v>438</v>
      </c>
      <c r="B446" s="326">
        <v>41083</v>
      </c>
      <c r="C446" s="321" t="s">
        <v>1380</v>
      </c>
      <c r="D446" s="314" t="s">
        <v>1381</v>
      </c>
      <c r="E446" s="293" t="s">
        <v>508</v>
      </c>
      <c r="F446" s="293">
        <v>100</v>
      </c>
      <c r="G446" s="293">
        <v>100</v>
      </c>
      <c r="H446" s="178"/>
      <c r="I446" s="293">
        <v>100</v>
      </c>
      <c r="J446" s="111"/>
    </row>
    <row r="447" spans="1:10" ht="30" x14ac:dyDescent="0.3">
      <c r="A447" s="174">
        <v>439</v>
      </c>
      <c r="B447" s="326">
        <v>41083</v>
      </c>
      <c r="C447" s="321" t="s">
        <v>1382</v>
      </c>
      <c r="D447" s="314" t="s">
        <v>1383</v>
      </c>
      <c r="E447" s="293" t="s">
        <v>508</v>
      </c>
      <c r="F447" s="293">
        <v>100</v>
      </c>
      <c r="G447" s="293">
        <v>100</v>
      </c>
      <c r="H447" s="178"/>
      <c r="I447" s="293">
        <v>100</v>
      </c>
      <c r="J447" s="111"/>
    </row>
    <row r="448" spans="1:10" ht="30" x14ac:dyDescent="0.3">
      <c r="A448" s="174">
        <v>440</v>
      </c>
      <c r="B448" s="326">
        <v>41083</v>
      </c>
      <c r="C448" s="321" t="s">
        <v>1384</v>
      </c>
      <c r="D448" s="314" t="s">
        <v>1385</v>
      </c>
      <c r="E448" s="293" t="s">
        <v>508</v>
      </c>
      <c r="F448" s="293">
        <v>100</v>
      </c>
      <c r="G448" s="293">
        <v>100</v>
      </c>
      <c r="H448" s="178"/>
      <c r="I448" s="293">
        <v>100</v>
      </c>
      <c r="J448" s="111"/>
    </row>
    <row r="449" spans="1:10" ht="30" x14ac:dyDescent="0.3">
      <c r="A449" s="174">
        <v>441</v>
      </c>
      <c r="B449" s="326">
        <v>41083</v>
      </c>
      <c r="C449" s="321" t="s">
        <v>1386</v>
      </c>
      <c r="D449" s="314" t="s">
        <v>1387</v>
      </c>
      <c r="E449" s="293" t="s">
        <v>508</v>
      </c>
      <c r="F449" s="293">
        <v>100</v>
      </c>
      <c r="G449" s="293">
        <v>100</v>
      </c>
      <c r="H449" s="178"/>
      <c r="I449" s="293">
        <v>100</v>
      </c>
      <c r="J449" s="111"/>
    </row>
    <row r="450" spans="1:10" ht="30" x14ac:dyDescent="0.3">
      <c r="A450" s="174">
        <v>442</v>
      </c>
      <c r="B450" s="326">
        <v>41083</v>
      </c>
      <c r="C450" s="321" t="s">
        <v>1388</v>
      </c>
      <c r="D450" s="314" t="s">
        <v>1389</v>
      </c>
      <c r="E450" s="293" t="s">
        <v>508</v>
      </c>
      <c r="F450" s="293">
        <v>162.5</v>
      </c>
      <c r="G450" s="293">
        <v>162.5</v>
      </c>
      <c r="H450" s="178"/>
      <c r="I450" s="293">
        <v>162.5</v>
      </c>
      <c r="J450" s="111"/>
    </row>
    <row r="451" spans="1:10" ht="30" x14ac:dyDescent="0.3">
      <c r="A451" s="174">
        <v>443</v>
      </c>
      <c r="B451" s="326">
        <v>41083</v>
      </c>
      <c r="C451" s="321" t="s">
        <v>1390</v>
      </c>
      <c r="D451" s="314" t="s">
        <v>1391</v>
      </c>
      <c r="E451" s="293" t="s">
        <v>508</v>
      </c>
      <c r="F451" s="293">
        <v>162.5</v>
      </c>
      <c r="G451" s="293">
        <v>162.5</v>
      </c>
      <c r="H451" s="178"/>
      <c r="I451" s="293">
        <v>162.5</v>
      </c>
      <c r="J451" s="111"/>
    </row>
    <row r="452" spans="1:10" ht="30" x14ac:dyDescent="0.3">
      <c r="A452" s="174">
        <v>444</v>
      </c>
      <c r="B452" s="326">
        <v>41083</v>
      </c>
      <c r="C452" s="321" t="s">
        <v>1392</v>
      </c>
      <c r="D452" s="314" t="s">
        <v>1393</v>
      </c>
      <c r="E452" s="293" t="s">
        <v>508</v>
      </c>
      <c r="F452" s="293">
        <v>125</v>
      </c>
      <c r="G452" s="293">
        <v>125</v>
      </c>
      <c r="H452" s="178"/>
      <c r="I452" s="293">
        <v>125</v>
      </c>
      <c r="J452" s="111"/>
    </row>
    <row r="453" spans="1:10" ht="30" x14ac:dyDescent="0.3">
      <c r="A453" s="174">
        <v>445</v>
      </c>
      <c r="B453" s="326">
        <v>41083</v>
      </c>
      <c r="C453" s="321" t="s">
        <v>1394</v>
      </c>
      <c r="D453" s="314" t="s">
        <v>1395</v>
      </c>
      <c r="E453" s="293" t="s">
        <v>508</v>
      </c>
      <c r="F453" s="293">
        <v>100</v>
      </c>
      <c r="G453" s="293">
        <v>100</v>
      </c>
      <c r="H453" s="178"/>
      <c r="I453" s="293">
        <v>100</v>
      </c>
      <c r="J453" s="111"/>
    </row>
    <row r="454" spans="1:10" ht="30" x14ac:dyDescent="0.3">
      <c r="A454" s="174">
        <v>446</v>
      </c>
      <c r="B454" s="326">
        <v>41083</v>
      </c>
      <c r="C454" s="321" t="s">
        <v>1396</v>
      </c>
      <c r="D454" s="314" t="s">
        <v>1397</v>
      </c>
      <c r="E454" s="293" t="s">
        <v>508</v>
      </c>
      <c r="F454" s="293">
        <v>100</v>
      </c>
      <c r="G454" s="293">
        <v>100</v>
      </c>
      <c r="H454" s="178"/>
      <c r="I454" s="293">
        <v>100</v>
      </c>
      <c r="J454" s="111"/>
    </row>
    <row r="455" spans="1:10" ht="30" x14ac:dyDescent="0.3">
      <c r="A455" s="174">
        <v>447</v>
      </c>
      <c r="B455" s="326">
        <v>41083</v>
      </c>
      <c r="C455" s="321" t="s">
        <v>1398</v>
      </c>
      <c r="D455" s="314" t="s">
        <v>1399</v>
      </c>
      <c r="E455" s="293" t="s">
        <v>508</v>
      </c>
      <c r="F455" s="293">
        <v>162.5</v>
      </c>
      <c r="G455" s="293">
        <v>162.5</v>
      </c>
      <c r="H455" s="178"/>
      <c r="I455" s="293">
        <v>162.5</v>
      </c>
      <c r="J455" s="111"/>
    </row>
    <row r="456" spans="1:10" ht="30" x14ac:dyDescent="0.3">
      <c r="A456" s="174">
        <v>448</v>
      </c>
      <c r="B456" s="326">
        <v>41083</v>
      </c>
      <c r="C456" s="321" t="s">
        <v>1400</v>
      </c>
      <c r="D456" s="314" t="s">
        <v>1401</v>
      </c>
      <c r="E456" s="293" t="s">
        <v>508</v>
      </c>
      <c r="F456" s="293">
        <v>162.5</v>
      </c>
      <c r="G456" s="293">
        <v>162.5</v>
      </c>
      <c r="H456" s="178"/>
      <c r="I456" s="293">
        <v>162.5</v>
      </c>
      <c r="J456" s="111"/>
    </row>
    <row r="457" spans="1:10" ht="30" x14ac:dyDescent="0.3">
      <c r="A457" s="174">
        <v>449</v>
      </c>
      <c r="B457" s="326">
        <v>41083</v>
      </c>
      <c r="C457" s="321" t="s">
        <v>1402</v>
      </c>
      <c r="D457" s="314" t="s">
        <v>1403</v>
      </c>
      <c r="E457" s="293" t="s">
        <v>508</v>
      </c>
      <c r="F457" s="293">
        <v>162.5</v>
      </c>
      <c r="G457" s="293">
        <v>162.5</v>
      </c>
      <c r="H457" s="178"/>
      <c r="I457" s="293">
        <v>162.5</v>
      </c>
      <c r="J457" s="111"/>
    </row>
    <row r="458" spans="1:10" ht="30" x14ac:dyDescent="0.3">
      <c r="A458" s="174">
        <v>450</v>
      </c>
      <c r="B458" s="326">
        <v>41083</v>
      </c>
      <c r="C458" s="321" t="s">
        <v>1404</v>
      </c>
      <c r="D458" s="314" t="s">
        <v>1405</v>
      </c>
      <c r="E458" s="293" t="s">
        <v>508</v>
      </c>
      <c r="F458" s="293">
        <v>125</v>
      </c>
      <c r="G458" s="293">
        <v>125</v>
      </c>
      <c r="H458" s="178"/>
      <c r="I458" s="293">
        <v>125</v>
      </c>
      <c r="J458" s="111"/>
    </row>
    <row r="459" spans="1:10" ht="30" x14ac:dyDescent="0.3">
      <c r="A459" s="174">
        <v>451</v>
      </c>
      <c r="B459" s="326">
        <v>41083</v>
      </c>
      <c r="C459" s="321" t="s">
        <v>1406</v>
      </c>
      <c r="D459" s="314" t="s">
        <v>1407</v>
      </c>
      <c r="E459" s="293" t="s">
        <v>508</v>
      </c>
      <c r="F459" s="293">
        <v>125</v>
      </c>
      <c r="G459" s="293">
        <v>125</v>
      </c>
      <c r="H459" s="178"/>
      <c r="I459" s="293">
        <v>125</v>
      </c>
      <c r="J459" s="111"/>
    </row>
    <row r="460" spans="1:10" ht="30" x14ac:dyDescent="0.3">
      <c r="A460" s="174">
        <v>452</v>
      </c>
      <c r="B460" s="326">
        <v>41083</v>
      </c>
      <c r="C460" s="321" t="s">
        <v>1408</v>
      </c>
      <c r="D460" s="314" t="s">
        <v>1409</v>
      </c>
      <c r="E460" s="293" t="s">
        <v>508</v>
      </c>
      <c r="F460" s="293">
        <v>125</v>
      </c>
      <c r="G460" s="293">
        <v>125</v>
      </c>
      <c r="H460" s="178"/>
      <c r="I460" s="293">
        <v>125</v>
      </c>
      <c r="J460" s="111"/>
    </row>
    <row r="461" spans="1:10" ht="30" x14ac:dyDescent="0.3">
      <c r="A461" s="174">
        <v>453</v>
      </c>
      <c r="B461" s="327">
        <v>41083</v>
      </c>
      <c r="C461" s="321" t="s">
        <v>1410</v>
      </c>
      <c r="D461" s="314" t="s">
        <v>1411</v>
      </c>
      <c r="E461" s="293" t="s">
        <v>508</v>
      </c>
      <c r="F461" s="293">
        <v>125</v>
      </c>
      <c r="G461" s="293">
        <v>125</v>
      </c>
      <c r="H461" s="178"/>
      <c r="I461" s="293">
        <v>125</v>
      </c>
      <c r="J461" s="111"/>
    </row>
    <row r="462" spans="1:10" ht="30" x14ac:dyDescent="0.3">
      <c r="A462" s="174">
        <v>454</v>
      </c>
      <c r="B462" s="327">
        <v>41083</v>
      </c>
      <c r="C462" s="321" t="s">
        <v>1412</v>
      </c>
      <c r="D462" s="314" t="s">
        <v>1413</v>
      </c>
      <c r="E462" s="293" t="s">
        <v>508</v>
      </c>
      <c r="F462" s="293">
        <v>125</v>
      </c>
      <c r="G462" s="293">
        <v>125</v>
      </c>
      <c r="H462" s="178"/>
      <c r="I462" s="293">
        <v>125</v>
      </c>
      <c r="J462" s="111"/>
    </row>
    <row r="463" spans="1:10" ht="30" x14ac:dyDescent="0.3">
      <c r="A463" s="174">
        <v>455</v>
      </c>
      <c r="B463" s="326">
        <v>41083</v>
      </c>
      <c r="C463" s="321" t="s">
        <v>1414</v>
      </c>
      <c r="D463" s="314" t="s">
        <v>1415</v>
      </c>
      <c r="E463" s="293" t="s">
        <v>508</v>
      </c>
      <c r="F463" s="293">
        <v>125</v>
      </c>
      <c r="G463" s="293">
        <v>125</v>
      </c>
      <c r="H463" s="178"/>
      <c r="I463" s="293">
        <v>125</v>
      </c>
      <c r="J463" s="111"/>
    </row>
    <row r="464" spans="1:10" ht="30" x14ac:dyDescent="0.3">
      <c r="A464" s="174">
        <v>456</v>
      </c>
      <c r="B464" s="326">
        <v>41083</v>
      </c>
      <c r="C464" s="321" t="s">
        <v>1416</v>
      </c>
      <c r="D464" s="314" t="s">
        <v>1417</v>
      </c>
      <c r="E464" s="293" t="s">
        <v>508</v>
      </c>
      <c r="F464" s="293">
        <v>125</v>
      </c>
      <c r="G464" s="293">
        <v>125</v>
      </c>
      <c r="H464" s="178"/>
      <c r="I464" s="293">
        <v>125</v>
      </c>
      <c r="J464" s="111"/>
    </row>
    <row r="465" spans="1:10" ht="30" x14ac:dyDescent="0.3">
      <c r="A465" s="174">
        <v>457</v>
      </c>
      <c r="B465" s="326">
        <v>41083</v>
      </c>
      <c r="C465" s="321" t="s">
        <v>1418</v>
      </c>
      <c r="D465" s="314" t="s">
        <v>1419</v>
      </c>
      <c r="E465" s="293" t="s">
        <v>508</v>
      </c>
      <c r="F465" s="293">
        <v>100</v>
      </c>
      <c r="G465" s="293">
        <v>100</v>
      </c>
      <c r="H465" s="178"/>
      <c r="I465" s="293">
        <v>100</v>
      </c>
      <c r="J465" s="111"/>
    </row>
    <row r="466" spans="1:10" ht="30" x14ac:dyDescent="0.3">
      <c r="A466" s="174">
        <v>458</v>
      </c>
      <c r="B466" s="326">
        <v>41083</v>
      </c>
      <c r="C466" s="321" t="s">
        <v>1420</v>
      </c>
      <c r="D466" s="314" t="s">
        <v>1421</v>
      </c>
      <c r="E466" s="293" t="s">
        <v>508</v>
      </c>
      <c r="F466" s="293">
        <v>100</v>
      </c>
      <c r="G466" s="293">
        <v>100</v>
      </c>
      <c r="H466" s="178"/>
      <c r="I466" s="293">
        <v>100</v>
      </c>
      <c r="J466" s="111"/>
    </row>
    <row r="467" spans="1:10" ht="30" x14ac:dyDescent="0.3">
      <c r="A467" s="174">
        <v>459</v>
      </c>
      <c r="B467" s="326">
        <v>41083</v>
      </c>
      <c r="C467" s="321" t="s">
        <v>1422</v>
      </c>
      <c r="D467" s="314" t="s">
        <v>1423</v>
      </c>
      <c r="E467" s="293" t="s">
        <v>508</v>
      </c>
      <c r="F467" s="293">
        <v>125</v>
      </c>
      <c r="G467" s="293">
        <v>125</v>
      </c>
      <c r="H467" s="178"/>
      <c r="I467" s="293">
        <v>125</v>
      </c>
      <c r="J467" s="111"/>
    </row>
    <row r="468" spans="1:10" ht="30" x14ac:dyDescent="0.3">
      <c r="A468" s="174">
        <v>460</v>
      </c>
      <c r="B468" s="326">
        <v>41083</v>
      </c>
      <c r="C468" s="321" t="s">
        <v>1424</v>
      </c>
      <c r="D468" s="314" t="s">
        <v>1425</v>
      </c>
      <c r="E468" s="293" t="s">
        <v>508</v>
      </c>
      <c r="F468" s="293">
        <v>125</v>
      </c>
      <c r="G468" s="293">
        <v>125</v>
      </c>
      <c r="H468" s="178"/>
      <c r="I468" s="293">
        <v>125</v>
      </c>
      <c r="J468" s="111"/>
    </row>
    <row r="469" spans="1:10" ht="30" x14ac:dyDescent="0.3">
      <c r="A469" s="174">
        <v>461</v>
      </c>
      <c r="B469" s="326">
        <v>41113</v>
      </c>
      <c r="C469" s="321" t="s">
        <v>1426</v>
      </c>
      <c r="D469" s="314" t="s">
        <v>1427</v>
      </c>
      <c r="E469" s="293" t="s">
        <v>508</v>
      </c>
      <c r="F469" s="293">
        <v>100</v>
      </c>
      <c r="G469" s="293">
        <v>100</v>
      </c>
      <c r="H469" s="178"/>
      <c r="I469" s="293">
        <v>100</v>
      </c>
      <c r="J469" s="111"/>
    </row>
    <row r="470" spans="1:10" ht="30" x14ac:dyDescent="0.3">
      <c r="A470" s="174">
        <v>462</v>
      </c>
      <c r="B470" s="326">
        <v>41083</v>
      </c>
      <c r="C470" s="321" t="s">
        <v>1428</v>
      </c>
      <c r="D470" s="314" t="s">
        <v>1429</v>
      </c>
      <c r="E470" s="293" t="s">
        <v>508</v>
      </c>
      <c r="F470" s="293">
        <v>100</v>
      </c>
      <c r="G470" s="293">
        <v>100</v>
      </c>
      <c r="H470" s="178"/>
      <c r="I470" s="293">
        <v>100</v>
      </c>
      <c r="J470" s="111"/>
    </row>
    <row r="471" spans="1:10" ht="30" x14ac:dyDescent="0.3">
      <c r="A471" s="174">
        <v>463</v>
      </c>
      <c r="B471" s="326">
        <v>41083</v>
      </c>
      <c r="C471" s="321" t="s">
        <v>1430</v>
      </c>
      <c r="D471" s="314" t="s">
        <v>1431</v>
      </c>
      <c r="E471" s="293" t="s">
        <v>508</v>
      </c>
      <c r="F471" s="293">
        <v>100</v>
      </c>
      <c r="G471" s="293">
        <v>100</v>
      </c>
      <c r="H471" s="178"/>
      <c r="I471" s="293">
        <v>100</v>
      </c>
      <c r="J471" s="111"/>
    </row>
    <row r="472" spans="1:10" ht="30" x14ac:dyDescent="0.3">
      <c r="A472" s="174">
        <v>464</v>
      </c>
      <c r="B472" s="326">
        <v>41083</v>
      </c>
      <c r="C472" s="321" t="s">
        <v>1432</v>
      </c>
      <c r="D472" s="314" t="s">
        <v>1433</v>
      </c>
      <c r="E472" s="293" t="s">
        <v>508</v>
      </c>
      <c r="F472" s="293">
        <v>100</v>
      </c>
      <c r="G472" s="293">
        <v>100</v>
      </c>
      <c r="H472" s="178"/>
      <c r="I472" s="293">
        <v>100</v>
      </c>
      <c r="J472" s="111"/>
    </row>
    <row r="473" spans="1:10" ht="30" x14ac:dyDescent="0.3">
      <c r="A473" s="174">
        <v>465</v>
      </c>
      <c r="B473" s="326">
        <v>41083</v>
      </c>
      <c r="C473" s="321" t="s">
        <v>1434</v>
      </c>
      <c r="D473" s="314" t="s">
        <v>1435</v>
      </c>
      <c r="E473" s="293" t="s">
        <v>508</v>
      </c>
      <c r="F473" s="293">
        <v>100</v>
      </c>
      <c r="G473" s="293">
        <v>100</v>
      </c>
      <c r="H473" s="178"/>
      <c r="I473" s="293">
        <v>100</v>
      </c>
      <c r="J473" s="111"/>
    </row>
    <row r="474" spans="1:10" ht="30" x14ac:dyDescent="0.3">
      <c r="A474" s="174">
        <v>466</v>
      </c>
      <c r="B474" s="326">
        <v>41083</v>
      </c>
      <c r="C474" s="321" t="s">
        <v>1436</v>
      </c>
      <c r="D474" s="314" t="s">
        <v>1437</v>
      </c>
      <c r="E474" s="293" t="s">
        <v>508</v>
      </c>
      <c r="F474" s="293">
        <v>162.5</v>
      </c>
      <c r="G474" s="293">
        <v>162.5</v>
      </c>
      <c r="H474" s="178"/>
      <c r="I474" s="293">
        <v>162.5</v>
      </c>
      <c r="J474" s="111"/>
    </row>
    <row r="475" spans="1:10" ht="30" x14ac:dyDescent="0.3">
      <c r="A475" s="174">
        <v>467</v>
      </c>
      <c r="B475" s="326">
        <v>41083</v>
      </c>
      <c r="C475" s="321" t="s">
        <v>1438</v>
      </c>
      <c r="D475" s="314" t="s">
        <v>1439</v>
      </c>
      <c r="E475" s="293" t="s">
        <v>508</v>
      </c>
      <c r="F475" s="293">
        <v>100</v>
      </c>
      <c r="G475" s="293">
        <v>100</v>
      </c>
      <c r="H475" s="178"/>
      <c r="I475" s="293">
        <v>100</v>
      </c>
      <c r="J475" s="111"/>
    </row>
    <row r="476" spans="1:10" ht="30" x14ac:dyDescent="0.3">
      <c r="A476" s="174">
        <v>468</v>
      </c>
      <c r="B476" s="326">
        <v>41083</v>
      </c>
      <c r="C476" s="321" t="s">
        <v>1440</v>
      </c>
      <c r="D476" s="314" t="s">
        <v>1441</v>
      </c>
      <c r="E476" s="293" t="s">
        <v>508</v>
      </c>
      <c r="F476" s="293">
        <v>125</v>
      </c>
      <c r="G476" s="293">
        <v>125</v>
      </c>
      <c r="H476" s="178"/>
      <c r="I476" s="293">
        <v>125</v>
      </c>
      <c r="J476" s="111"/>
    </row>
    <row r="477" spans="1:10" ht="30" x14ac:dyDescent="0.3">
      <c r="A477" s="174">
        <v>469</v>
      </c>
      <c r="B477" s="326">
        <v>41083</v>
      </c>
      <c r="C477" s="321" t="s">
        <v>1442</v>
      </c>
      <c r="D477" s="314" t="s">
        <v>1443</v>
      </c>
      <c r="E477" s="293" t="s">
        <v>508</v>
      </c>
      <c r="F477" s="293">
        <v>125</v>
      </c>
      <c r="G477" s="293">
        <v>125</v>
      </c>
      <c r="H477" s="178"/>
      <c r="I477" s="293">
        <v>125</v>
      </c>
      <c r="J477" s="111"/>
    </row>
    <row r="478" spans="1:10" ht="30" x14ac:dyDescent="0.3">
      <c r="A478" s="174">
        <v>470</v>
      </c>
      <c r="B478" s="326">
        <v>41083</v>
      </c>
      <c r="C478" s="321" t="s">
        <v>1444</v>
      </c>
      <c r="D478" s="314" t="s">
        <v>1445</v>
      </c>
      <c r="E478" s="293" t="s">
        <v>508</v>
      </c>
      <c r="F478" s="293">
        <v>125</v>
      </c>
      <c r="G478" s="293">
        <v>125</v>
      </c>
      <c r="H478" s="178"/>
      <c r="I478" s="293">
        <v>125</v>
      </c>
      <c r="J478" s="111"/>
    </row>
    <row r="479" spans="1:10" ht="30" x14ac:dyDescent="0.3">
      <c r="A479" s="174">
        <v>471</v>
      </c>
      <c r="B479" s="326">
        <v>41084</v>
      </c>
      <c r="C479" s="321" t="s">
        <v>1446</v>
      </c>
      <c r="D479" s="314" t="s">
        <v>1447</v>
      </c>
      <c r="E479" s="293" t="s">
        <v>508</v>
      </c>
      <c r="F479" s="293">
        <v>100</v>
      </c>
      <c r="G479" s="293">
        <v>100</v>
      </c>
      <c r="H479" s="178"/>
      <c r="I479" s="293">
        <v>100</v>
      </c>
      <c r="J479" s="111"/>
    </row>
    <row r="480" spans="1:10" ht="30" x14ac:dyDescent="0.3">
      <c r="A480" s="174">
        <v>472</v>
      </c>
      <c r="B480" s="326">
        <v>41083</v>
      </c>
      <c r="C480" s="321" t="s">
        <v>1448</v>
      </c>
      <c r="D480" s="314" t="s">
        <v>1449</v>
      </c>
      <c r="E480" s="293" t="s">
        <v>508</v>
      </c>
      <c r="F480" s="293">
        <v>100</v>
      </c>
      <c r="G480" s="293">
        <v>100</v>
      </c>
      <c r="H480" s="178"/>
      <c r="I480" s="293">
        <v>100</v>
      </c>
      <c r="J480" s="111"/>
    </row>
    <row r="481" spans="1:10" ht="30" x14ac:dyDescent="0.3">
      <c r="A481" s="174">
        <v>473</v>
      </c>
      <c r="B481" s="327">
        <v>41083</v>
      </c>
      <c r="C481" s="321" t="s">
        <v>1450</v>
      </c>
      <c r="D481" s="314" t="s">
        <v>1451</v>
      </c>
      <c r="E481" s="293" t="s">
        <v>508</v>
      </c>
      <c r="F481" s="293">
        <v>125</v>
      </c>
      <c r="G481" s="293">
        <v>125</v>
      </c>
      <c r="H481" s="178"/>
      <c r="I481" s="293">
        <v>125</v>
      </c>
      <c r="J481" s="111"/>
    </row>
    <row r="482" spans="1:10" ht="30" x14ac:dyDescent="0.3">
      <c r="A482" s="174">
        <v>474</v>
      </c>
      <c r="B482" s="326">
        <v>41083</v>
      </c>
      <c r="C482" s="325" t="s">
        <v>1452</v>
      </c>
      <c r="D482" s="314" t="s">
        <v>1453</v>
      </c>
      <c r="E482" s="293" t="s">
        <v>508</v>
      </c>
      <c r="F482" s="293">
        <v>125</v>
      </c>
      <c r="G482" s="293">
        <v>125</v>
      </c>
      <c r="H482" s="178"/>
      <c r="I482" s="293">
        <v>125</v>
      </c>
      <c r="J482" s="111"/>
    </row>
    <row r="483" spans="1:10" ht="30" x14ac:dyDescent="0.3">
      <c r="A483" s="174">
        <v>475</v>
      </c>
      <c r="B483" s="327">
        <v>41083</v>
      </c>
      <c r="C483" s="321" t="s">
        <v>1454</v>
      </c>
      <c r="D483" s="314" t="s">
        <v>1455</v>
      </c>
      <c r="E483" s="293" t="s">
        <v>508</v>
      </c>
      <c r="F483" s="293">
        <v>100</v>
      </c>
      <c r="G483" s="293">
        <v>100</v>
      </c>
      <c r="H483" s="178"/>
      <c r="I483" s="293">
        <v>100</v>
      </c>
      <c r="J483" s="111"/>
    </row>
    <row r="484" spans="1:10" ht="30" x14ac:dyDescent="0.3">
      <c r="A484" s="174">
        <v>476</v>
      </c>
      <c r="B484" s="326">
        <v>41083</v>
      </c>
      <c r="C484" s="321" t="s">
        <v>1456</v>
      </c>
      <c r="D484" s="314" t="s">
        <v>1457</v>
      </c>
      <c r="E484" s="293" t="s">
        <v>508</v>
      </c>
      <c r="F484" s="293">
        <v>125</v>
      </c>
      <c r="G484" s="293">
        <v>125</v>
      </c>
      <c r="H484" s="178"/>
      <c r="I484" s="293">
        <v>125</v>
      </c>
      <c r="J484" s="111"/>
    </row>
    <row r="485" spans="1:10" ht="30" x14ac:dyDescent="0.3">
      <c r="A485" s="174">
        <v>477</v>
      </c>
      <c r="B485" s="327">
        <v>41083</v>
      </c>
      <c r="C485" s="321" t="s">
        <v>1458</v>
      </c>
      <c r="D485" s="314" t="s">
        <v>1459</v>
      </c>
      <c r="E485" s="293" t="s">
        <v>508</v>
      </c>
      <c r="F485" s="293">
        <v>162.5</v>
      </c>
      <c r="G485" s="293">
        <v>162.5</v>
      </c>
      <c r="H485" s="178"/>
      <c r="I485" s="293">
        <v>162.5</v>
      </c>
      <c r="J485" s="111"/>
    </row>
    <row r="486" spans="1:10" ht="30" x14ac:dyDescent="0.3">
      <c r="A486" s="174">
        <v>478</v>
      </c>
      <c r="B486" s="326">
        <v>41083</v>
      </c>
      <c r="C486" s="321" t="s">
        <v>1460</v>
      </c>
      <c r="D486" s="314" t="s">
        <v>1461</v>
      </c>
      <c r="E486" s="293" t="s">
        <v>508</v>
      </c>
      <c r="F486" s="293">
        <v>162.5</v>
      </c>
      <c r="G486" s="293">
        <v>162.5</v>
      </c>
      <c r="H486" s="178"/>
      <c r="I486" s="293">
        <v>162.5</v>
      </c>
      <c r="J486" s="111"/>
    </row>
    <row r="487" spans="1:10" ht="30" x14ac:dyDescent="0.3">
      <c r="A487" s="174">
        <v>479</v>
      </c>
      <c r="B487" s="327">
        <v>41083</v>
      </c>
      <c r="C487" s="321" t="s">
        <v>1462</v>
      </c>
      <c r="D487" s="314" t="s">
        <v>1463</v>
      </c>
      <c r="E487" s="293" t="s">
        <v>508</v>
      </c>
      <c r="F487" s="293">
        <v>125</v>
      </c>
      <c r="G487" s="293">
        <v>125</v>
      </c>
      <c r="H487" s="178"/>
      <c r="I487" s="293">
        <v>125</v>
      </c>
      <c r="J487" s="111"/>
    </row>
    <row r="488" spans="1:10" ht="30" x14ac:dyDescent="0.3">
      <c r="A488" s="174">
        <v>480</v>
      </c>
      <c r="B488" s="326">
        <v>41083</v>
      </c>
      <c r="C488" s="321" t="s">
        <v>1464</v>
      </c>
      <c r="D488" s="314" t="s">
        <v>1465</v>
      </c>
      <c r="E488" s="293" t="s">
        <v>508</v>
      </c>
      <c r="F488" s="293">
        <v>162.5</v>
      </c>
      <c r="G488" s="293">
        <v>162.5</v>
      </c>
      <c r="H488" s="178"/>
      <c r="I488" s="293">
        <v>162.5</v>
      </c>
      <c r="J488" s="111"/>
    </row>
    <row r="489" spans="1:10" ht="30" x14ac:dyDescent="0.3">
      <c r="A489" s="174">
        <v>481</v>
      </c>
      <c r="B489" s="327">
        <v>41083</v>
      </c>
      <c r="C489" s="321" t="s">
        <v>1466</v>
      </c>
      <c r="D489" s="314" t="s">
        <v>1467</v>
      </c>
      <c r="E489" s="293" t="s">
        <v>508</v>
      </c>
      <c r="F489" s="293">
        <v>125</v>
      </c>
      <c r="G489" s="293">
        <v>125</v>
      </c>
      <c r="H489" s="178"/>
      <c r="I489" s="293">
        <v>125</v>
      </c>
      <c r="J489" s="111"/>
    </row>
    <row r="490" spans="1:10" ht="30" x14ac:dyDescent="0.3">
      <c r="A490" s="174">
        <v>482</v>
      </c>
      <c r="B490" s="326">
        <v>41083</v>
      </c>
      <c r="C490" s="321" t="s">
        <v>1468</v>
      </c>
      <c r="D490" s="314" t="s">
        <v>1469</v>
      </c>
      <c r="E490" s="293" t="s">
        <v>508</v>
      </c>
      <c r="F490" s="293">
        <v>162.5</v>
      </c>
      <c r="G490" s="293">
        <v>162.5</v>
      </c>
      <c r="H490" s="178"/>
      <c r="I490" s="293">
        <v>162.5</v>
      </c>
      <c r="J490" s="111"/>
    </row>
    <row r="491" spans="1:10" ht="30" x14ac:dyDescent="0.3">
      <c r="A491" s="174">
        <v>483</v>
      </c>
      <c r="B491" s="327">
        <v>41083</v>
      </c>
      <c r="C491" s="321" t="s">
        <v>1470</v>
      </c>
      <c r="D491" s="314" t="s">
        <v>1471</v>
      </c>
      <c r="E491" s="293" t="s">
        <v>508</v>
      </c>
      <c r="F491" s="293">
        <v>162.5</v>
      </c>
      <c r="G491" s="293">
        <v>162.5</v>
      </c>
      <c r="H491" s="178"/>
      <c r="I491" s="293">
        <v>162.5</v>
      </c>
      <c r="J491" s="111"/>
    </row>
    <row r="492" spans="1:10" ht="30" x14ac:dyDescent="0.3">
      <c r="A492" s="174">
        <v>484</v>
      </c>
      <c r="B492" s="327">
        <v>41083</v>
      </c>
      <c r="C492" s="321" t="s">
        <v>1472</v>
      </c>
      <c r="D492" s="314" t="s">
        <v>1473</v>
      </c>
      <c r="E492" s="293" t="s">
        <v>508</v>
      </c>
      <c r="F492" s="293">
        <v>125</v>
      </c>
      <c r="G492" s="293">
        <v>125</v>
      </c>
      <c r="H492" s="178"/>
      <c r="I492" s="293">
        <v>125</v>
      </c>
      <c r="J492" s="111"/>
    </row>
    <row r="493" spans="1:10" ht="30" x14ac:dyDescent="0.3">
      <c r="A493" s="174">
        <v>485</v>
      </c>
      <c r="B493" s="327">
        <v>41083</v>
      </c>
      <c r="C493" s="321" t="s">
        <v>1474</v>
      </c>
      <c r="D493" s="314" t="s">
        <v>1475</v>
      </c>
      <c r="E493" s="293" t="s">
        <v>508</v>
      </c>
      <c r="F493" s="293">
        <v>162.5</v>
      </c>
      <c r="G493" s="293">
        <v>162.5</v>
      </c>
      <c r="H493" s="178"/>
      <c r="I493" s="293">
        <v>162.5</v>
      </c>
      <c r="J493" s="111"/>
    </row>
    <row r="494" spans="1:10" ht="30" x14ac:dyDescent="0.3">
      <c r="A494" s="174">
        <v>486</v>
      </c>
      <c r="B494" s="327">
        <v>41083</v>
      </c>
      <c r="C494" s="321" t="s">
        <v>1476</v>
      </c>
      <c r="D494" s="314" t="s">
        <v>1477</v>
      </c>
      <c r="E494" s="293" t="s">
        <v>508</v>
      </c>
      <c r="F494" s="293">
        <v>162.5</v>
      </c>
      <c r="G494" s="293">
        <v>162.5</v>
      </c>
      <c r="H494" s="178"/>
      <c r="I494" s="293">
        <v>162.5</v>
      </c>
      <c r="J494" s="111"/>
    </row>
    <row r="495" spans="1:10" ht="30" x14ac:dyDescent="0.3">
      <c r="A495" s="174">
        <v>487</v>
      </c>
      <c r="B495" s="327">
        <v>41083</v>
      </c>
      <c r="C495" s="321" t="s">
        <v>1478</v>
      </c>
      <c r="D495" s="314" t="s">
        <v>1479</v>
      </c>
      <c r="E495" s="293" t="s">
        <v>508</v>
      </c>
      <c r="F495" s="293">
        <v>125</v>
      </c>
      <c r="G495" s="293">
        <v>125</v>
      </c>
      <c r="H495" s="178"/>
      <c r="I495" s="293">
        <v>125</v>
      </c>
      <c r="J495" s="111"/>
    </row>
    <row r="496" spans="1:10" ht="30" x14ac:dyDescent="0.3">
      <c r="A496" s="174">
        <v>488</v>
      </c>
      <c r="B496" s="327">
        <v>41083</v>
      </c>
      <c r="C496" s="321" t="s">
        <v>1480</v>
      </c>
      <c r="D496" s="314" t="s">
        <v>1481</v>
      </c>
      <c r="E496" s="293" t="s">
        <v>508</v>
      </c>
      <c r="F496" s="293">
        <v>100</v>
      </c>
      <c r="G496" s="293">
        <v>100</v>
      </c>
      <c r="H496" s="178"/>
      <c r="I496" s="293">
        <v>100</v>
      </c>
      <c r="J496" s="111"/>
    </row>
    <row r="497" spans="1:10" ht="30" x14ac:dyDescent="0.3">
      <c r="A497" s="174">
        <v>489</v>
      </c>
      <c r="B497" s="327">
        <v>41083</v>
      </c>
      <c r="C497" s="321" t="s">
        <v>1482</v>
      </c>
      <c r="D497" s="314" t="s">
        <v>1483</v>
      </c>
      <c r="E497" s="293" t="s">
        <v>508</v>
      </c>
      <c r="F497" s="293">
        <v>125</v>
      </c>
      <c r="G497" s="293">
        <v>125</v>
      </c>
      <c r="H497" s="178"/>
      <c r="I497" s="293">
        <v>125</v>
      </c>
      <c r="J497" s="111"/>
    </row>
    <row r="498" spans="1:10" ht="30" x14ac:dyDescent="0.3">
      <c r="A498" s="174">
        <v>490</v>
      </c>
      <c r="B498" s="327">
        <v>41083</v>
      </c>
      <c r="C498" s="321" t="s">
        <v>1484</v>
      </c>
      <c r="D498" s="314" t="s">
        <v>1485</v>
      </c>
      <c r="E498" s="293" t="s">
        <v>508</v>
      </c>
      <c r="F498" s="293">
        <v>125</v>
      </c>
      <c r="G498" s="293">
        <v>125</v>
      </c>
      <c r="H498" s="178"/>
      <c r="I498" s="293">
        <v>125</v>
      </c>
      <c r="J498" s="111"/>
    </row>
    <row r="499" spans="1:10" ht="30" x14ac:dyDescent="0.3">
      <c r="A499" s="174">
        <v>491</v>
      </c>
      <c r="B499" s="327">
        <v>41083</v>
      </c>
      <c r="C499" s="321" t="s">
        <v>1486</v>
      </c>
      <c r="D499" s="314" t="s">
        <v>1487</v>
      </c>
      <c r="E499" s="293" t="s">
        <v>508</v>
      </c>
      <c r="F499" s="293">
        <v>162.5</v>
      </c>
      <c r="G499" s="293">
        <v>162.5</v>
      </c>
      <c r="H499" s="178"/>
      <c r="I499" s="293">
        <v>162.5</v>
      </c>
      <c r="J499" s="111"/>
    </row>
    <row r="500" spans="1:10" ht="30" x14ac:dyDescent="0.3">
      <c r="A500" s="174">
        <v>492</v>
      </c>
      <c r="B500" s="326">
        <v>41083</v>
      </c>
      <c r="C500" s="321" t="s">
        <v>1488</v>
      </c>
      <c r="D500" s="314" t="s">
        <v>1489</v>
      </c>
      <c r="E500" s="293" t="s">
        <v>508</v>
      </c>
      <c r="F500" s="293">
        <v>125</v>
      </c>
      <c r="G500" s="293">
        <v>125</v>
      </c>
      <c r="H500" s="178"/>
      <c r="I500" s="293">
        <v>125</v>
      </c>
      <c r="J500" s="111"/>
    </row>
    <row r="501" spans="1:10" ht="30" x14ac:dyDescent="0.3">
      <c r="A501" s="174">
        <v>493</v>
      </c>
      <c r="B501" s="326">
        <v>41083</v>
      </c>
      <c r="C501" s="321" t="s">
        <v>1490</v>
      </c>
      <c r="D501" s="314" t="s">
        <v>1491</v>
      </c>
      <c r="E501" s="293" t="s">
        <v>508</v>
      </c>
      <c r="F501" s="293">
        <v>125</v>
      </c>
      <c r="G501" s="293">
        <v>125</v>
      </c>
      <c r="H501" s="178"/>
      <c r="I501" s="293">
        <v>125</v>
      </c>
      <c r="J501" s="111"/>
    </row>
    <row r="502" spans="1:10" ht="30" x14ac:dyDescent="0.3">
      <c r="A502" s="174">
        <v>494</v>
      </c>
      <c r="B502" s="326">
        <v>41083</v>
      </c>
      <c r="C502" s="321" t="s">
        <v>1492</v>
      </c>
      <c r="D502" s="314" t="s">
        <v>1493</v>
      </c>
      <c r="E502" s="293" t="s">
        <v>508</v>
      </c>
      <c r="F502" s="293">
        <v>162.5</v>
      </c>
      <c r="G502" s="293">
        <v>162.5</v>
      </c>
      <c r="H502" s="178"/>
      <c r="I502" s="293">
        <v>162.5</v>
      </c>
      <c r="J502" s="111"/>
    </row>
    <row r="503" spans="1:10" ht="30" x14ac:dyDescent="0.3">
      <c r="A503" s="174">
        <v>495</v>
      </c>
      <c r="B503" s="326">
        <v>41083</v>
      </c>
      <c r="C503" s="321" t="s">
        <v>1494</v>
      </c>
      <c r="D503" s="314" t="s">
        <v>1495</v>
      </c>
      <c r="E503" s="293" t="s">
        <v>508</v>
      </c>
      <c r="F503" s="293">
        <v>162.5</v>
      </c>
      <c r="G503" s="293">
        <v>162.5</v>
      </c>
      <c r="H503" s="178"/>
      <c r="I503" s="293">
        <v>162.5</v>
      </c>
      <c r="J503" s="111"/>
    </row>
    <row r="504" spans="1:10" ht="30" x14ac:dyDescent="0.3">
      <c r="A504" s="174">
        <v>496</v>
      </c>
      <c r="B504" s="326">
        <v>41083</v>
      </c>
      <c r="C504" s="321" t="s">
        <v>1496</v>
      </c>
      <c r="D504" s="314" t="s">
        <v>1497</v>
      </c>
      <c r="E504" s="293" t="s">
        <v>508</v>
      </c>
      <c r="F504" s="293">
        <v>162.5</v>
      </c>
      <c r="G504" s="293">
        <v>162.5</v>
      </c>
      <c r="H504" s="178"/>
      <c r="I504" s="293">
        <v>162.5</v>
      </c>
      <c r="J504" s="111"/>
    </row>
    <row r="505" spans="1:10" ht="30" x14ac:dyDescent="0.3">
      <c r="A505" s="174">
        <v>497</v>
      </c>
      <c r="B505" s="326">
        <v>41083</v>
      </c>
      <c r="C505" s="321" t="s">
        <v>1498</v>
      </c>
      <c r="D505" s="314" t="s">
        <v>1499</v>
      </c>
      <c r="E505" s="293" t="s">
        <v>508</v>
      </c>
      <c r="F505" s="293">
        <v>162.5</v>
      </c>
      <c r="G505" s="293">
        <v>162.5</v>
      </c>
      <c r="H505" s="178"/>
      <c r="I505" s="293">
        <v>162.5</v>
      </c>
      <c r="J505" s="111"/>
    </row>
    <row r="506" spans="1:10" ht="30" x14ac:dyDescent="0.3">
      <c r="A506" s="174">
        <v>498</v>
      </c>
      <c r="B506" s="326">
        <v>41083</v>
      </c>
      <c r="C506" s="321" t="s">
        <v>1500</v>
      </c>
      <c r="D506" s="314" t="s">
        <v>1501</v>
      </c>
      <c r="E506" s="293" t="s">
        <v>508</v>
      </c>
      <c r="F506" s="293">
        <v>162.5</v>
      </c>
      <c r="G506" s="293">
        <v>162.5</v>
      </c>
      <c r="H506" s="178"/>
      <c r="I506" s="293">
        <v>162.5</v>
      </c>
      <c r="J506" s="111"/>
    </row>
    <row r="507" spans="1:10" ht="30" x14ac:dyDescent="0.3">
      <c r="A507" s="174">
        <v>499</v>
      </c>
      <c r="B507" s="326">
        <v>41083</v>
      </c>
      <c r="C507" s="321" t="s">
        <v>1502</v>
      </c>
      <c r="D507" s="314" t="s">
        <v>1503</v>
      </c>
      <c r="E507" s="293" t="s">
        <v>508</v>
      </c>
      <c r="F507" s="293">
        <v>125</v>
      </c>
      <c r="G507" s="293">
        <v>125</v>
      </c>
      <c r="H507" s="178"/>
      <c r="I507" s="293">
        <v>125</v>
      </c>
      <c r="J507" s="111"/>
    </row>
    <row r="508" spans="1:10" ht="30" x14ac:dyDescent="0.3">
      <c r="A508" s="174">
        <v>500</v>
      </c>
      <c r="B508" s="326">
        <v>41083</v>
      </c>
      <c r="C508" s="321" t="s">
        <v>1504</v>
      </c>
      <c r="D508" s="314" t="s">
        <v>1505</v>
      </c>
      <c r="E508" s="293" t="s">
        <v>508</v>
      </c>
      <c r="F508" s="293">
        <v>125</v>
      </c>
      <c r="G508" s="293">
        <v>125</v>
      </c>
      <c r="H508" s="178"/>
      <c r="I508" s="293">
        <v>125</v>
      </c>
      <c r="J508" s="111"/>
    </row>
    <row r="509" spans="1:10" ht="30" x14ac:dyDescent="0.3">
      <c r="A509" s="174">
        <v>501</v>
      </c>
      <c r="B509" s="327">
        <v>41083</v>
      </c>
      <c r="C509" s="321" t="s">
        <v>1506</v>
      </c>
      <c r="D509" s="314" t="s">
        <v>1507</v>
      </c>
      <c r="E509" s="293" t="s">
        <v>508</v>
      </c>
      <c r="F509" s="293">
        <v>125</v>
      </c>
      <c r="G509" s="293">
        <v>125</v>
      </c>
      <c r="H509" s="178"/>
      <c r="I509" s="293">
        <v>125</v>
      </c>
      <c r="J509" s="111"/>
    </row>
    <row r="510" spans="1:10" ht="30" x14ac:dyDescent="0.3">
      <c r="A510" s="174">
        <v>502</v>
      </c>
      <c r="B510" s="327">
        <v>41083</v>
      </c>
      <c r="C510" s="321" t="s">
        <v>1508</v>
      </c>
      <c r="D510" s="314" t="s">
        <v>1509</v>
      </c>
      <c r="E510" s="293" t="s">
        <v>508</v>
      </c>
      <c r="F510" s="293">
        <v>162.5</v>
      </c>
      <c r="G510" s="293">
        <v>162.5</v>
      </c>
      <c r="H510" s="178"/>
      <c r="I510" s="293">
        <v>162.5</v>
      </c>
      <c r="J510" s="111"/>
    </row>
    <row r="511" spans="1:10" ht="30" x14ac:dyDescent="0.3">
      <c r="A511" s="174">
        <v>503</v>
      </c>
      <c r="B511" s="327">
        <v>41083</v>
      </c>
      <c r="C511" s="321" t="s">
        <v>1510</v>
      </c>
      <c r="D511" s="314" t="s">
        <v>1511</v>
      </c>
      <c r="E511" s="293" t="s">
        <v>508</v>
      </c>
      <c r="F511" s="293">
        <v>162.5</v>
      </c>
      <c r="G511" s="293">
        <v>162.5</v>
      </c>
      <c r="H511" s="178"/>
      <c r="I511" s="293">
        <v>162.5</v>
      </c>
      <c r="J511" s="111"/>
    </row>
    <row r="512" spans="1:10" ht="30" x14ac:dyDescent="0.3">
      <c r="A512" s="174">
        <v>504</v>
      </c>
      <c r="B512" s="327">
        <v>41083</v>
      </c>
      <c r="C512" s="321" t="s">
        <v>1512</v>
      </c>
      <c r="D512" s="314" t="s">
        <v>1513</v>
      </c>
      <c r="E512" s="293" t="s">
        <v>508</v>
      </c>
      <c r="F512" s="293">
        <v>162.5</v>
      </c>
      <c r="G512" s="293">
        <v>162.5</v>
      </c>
      <c r="H512" s="178"/>
      <c r="I512" s="293">
        <v>162.5</v>
      </c>
      <c r="J512" s="111"/>
    </row>
    <row r="513" spans="1:10" ht="30" x14ac:dyDescent="0.3">
      <c r="A513" s="174">
        <v>505</v>
      </c>
      <c r="B513" s="327">
        <v>41083</v>
      </c>
      <c r="C513" s="321" t="s">
        <v>1514</v>
      </c>
      <c r="D513" s="314" t="s">
        <v>1515</v>
      </c>
      <c r="E513" s="293" t="s">
        <v>508</v>
      </c>
      <c r="F513" s="293">
        <v>100</v>
      </c>
      <c r="G513" s="293">
        <v>100</v>
      </c>
      <c r="H513" s="178"/>
      <c r="I513" s="293">
        <v>100</v>
      </c>
      <c r="J513" s="111"/>
    </row>
    <row r="514" spans="1:10" ht="30" x14ac:dyDescent="0.3">
      <c r="A514" s="174">
        <v>506</v>
      </c>
      <c r="B514" s="326">
        <v>41083</v>
      </c>
      <c r="C514" s="321" t="s">
        <v>1516</v>
      </c>
      <c r="D514" s="314" t="s">
        <v>1517</v>
      </c>
      <c r="E514" s="293" t="s">
        <v>508</v>
      </c>
      <c r="F514" s="293">
        <v>162.5</v>
      </c>
      <c r="G514" s="293">
        <v>162.5</v>
      </c>
      <c r="H514" s="178"/>
      <c r="I514" s="293">
        <v>162.5</v>
      </c>
      <c r="J514" s="111"/>
    </row>
    <row r="515" spans="1:10" ht="30" x14ac:dyDescent="0.3">
      <c r="A515" s="174">
        <v>507</v>
      </c>
      <c r="B515" s="326">
        <v>41083</v>
      </c>
      <c r="C515" s="321" t="s">
        <v>1518</v>
      </c>
      <c r="D515" s="314" t="s">
        <v>1519</v>
      </c>
      <c r="E515" s="293" t="s">
        <v>508</v>
      </c>
      <c r="F515" s="293">
        <v>100</v>
      </c>
      <c r="G515" s="293">
        <v>100</v>
      </c>
      <c r="H515" s="178"/>
      <c r="I515" s="293">
        <v>100</v>
      </c>
      <c r="J515" s="111"/>
    </row>
    <row r="516" spans="1:10" ht="30" x14ac:dyDescent="0.3">
      <c r="A516" s="174">
        <v>508</v>
      </c>
      <c r="B516" s="326">
        <v>41083</v>
      </c>
      <c r="C516" s="321" t="s">
        <v>1520</v>
      </c>
      <c r="D516" s="314" t="s">
        <v>1521</v>
      </c>
      <c r="E516" s="293" t="s">
        <v>508</v>
      </c>
      <c r="F516" s="293">
        <v>100</v>
      </c>
      <c r="G516" s="293">
        <v>100</v>
      </c>
      <c r="H516" s="178"/>
      <c r="I516" s="293">
        <v>100</v>
      </c>
      <c r="J516" s="111"/>
    </row>
    <row r="517" spans="1:10" ht="30" x14ac:dyDescent="0.3">
      <c r="A517" s="174">
        <v>509</v>
      </c>
      <c r="B517" s="326">
        <v>41083</v>
      </c>
      <c r="C517" s="321" t="s">
        <v>1522</v>
      </c>
      <c r="D517" s="314" t="s">
        <v>1523</v>
      </c>
      <c r="E517" s="293" t="s">
        <v>508</v>
      </c>
      <c r="F517" s="293">
        <v>162.5</v>
      </c>
      <c r="G517" s="293">
        <v>162.5</v>
      </c>
      <c r="H517" s="178"/>
      <c r="I517" s="293">
        <v>162.5</v>
      </c>
      <c r="J517" s="111"/>
    </row>
    <row r="518" spans="1:10" ht="30" x14ac:dyDescent="0.3">
      <c r="A518" s="174">
        <v>510</v>
      </c>
      <c r="B518" s="326">
        <v>41083</v>
      </c>
      <c r="C518" s="321" t="s">
        <v>1524</v>
      </c>
      <c r="D518" s="314" t="s">
        <v>1525</v>
      </c>
      <c r="E518" s="293" t="s">
        <v>508</v>
      </c>
      <c r="F518" s="293">
        <v>162.5</v>
      </c>
      <c r="G518" s="293">
        <v>162.5</v>
      </c>
      <c r="H518" s="178"/>
      <c r="I518" s="293">
        <v>162.5</v>
      </c>
      <c r="J518" s="111"/>
    </row>
    <row r="519" spans="1:10" ht="30" x14ac:dyDescent="0.3">
      <c r="A519" s="174">
        <v>511</v>
      </c>
      <c r="B519" s="326">
        <v>41083</v>
      </c>
      <c r="C519" s="321" t="s">
        <v>1526</v>
      </c>
      <c r="D519" s="314" t="s">
        <v>1527</v>
      </c>
      <c r="E519" s="293" t="s">
        <v>508</v>
      </c>
      <c r="F519" s="293">
        <v>125</v>
      </c>
      <c r="G519" s="293">
        <v>125</v>
      </c>
      <c r="H519" s="178"/>
      <c r="I519" s="293">
        <v>125</v>
      </c>
      <c r="J519" s="111"/>
    </row>
    <row r="520" spans="1:10" ht="30" x14ac:dyDescent="0.3">
      <c r="A520" s="174">
        <v>512</v>
      </c>
      <c r="B520" s="326">
        <v>41083</v>
      </c>
      <c r="C520" s="321" t="s">
        <v>1528</v>
      </c>
      <c r="D520" s="314" t="s">
        <v>1529</v>
      </c>
      <c r="E520" s="293" t="s">
        <v>508</v>
      </c>
      <c r="F520" s="293">
        <v>125</v>
      </c>
      <c r="G520" s="293">
        <v>125</v>
      </c>
      <c r="H520" s="178"/>
      <c r="I520" s="293">
        <v>125</v>
      </c>
      <c r="J520" s="111"/>
    </row>
    <row r="521" spans="1:10" ht="30" x14ac:dyDescent="0.3">
      <c r="A521" s="174">
        <v>513</v>
      </c>
      <c r="B521" s="326">
        <v>41083</v>
      </c>
      <c r="C521" s="321" t="s">
        <v>1530</v>
      </c>
      <c r="D521" s="314" t="s">
        <v>1531</v>
      </c>
      <c r="E521" s="293" t="s">
        <v>508</v>
      </c>
      <c r="F521" s="293">
        <v>100</v>
      </c>
      <c r="G521" s="293">
        <v>100</v>
      </c>
      <c r="H521" s="178"/>
      <c r="I521" s="293">
        <v>100</v>
      </c>
      <c r="J521" s="111"/>
    </row>
    <row r="522" spans="1:10" ht="30" x14ac:dyDescent="0.3">
      <c r="A522" s="174">
        <v>514</v>
      </c>
      <c r="B522" s="326">
        <v>41083</v>
      </c>
      <c r="C522" s="321" t="s">
        <v>1532</v>
      </c>
      <c r="D522" s="314" t="s">
        <v>1533</v>
      </c>
      <c r="E522" s="293" t="s">
        <v>508</v>
      </c>
      <c r="F522" s="293">
        <v>125</v>
      </c>
      <c r="G522" s="293">
        <v>125</v>
      </c>
      <c r="H522" s="178"/>
      <c r="I522" s="293">
        <v>125</v>
      </c>
      <c r="J522" s="111"/>
    </row>
    <row r="523" spans="1:10" ht="30" x14ac:dyDescent="0.3">
      <c r="A523" s="174">
        <v>515</v>
      </c>
      <c r="B523" s="326">
        <v>41083</v>
      </c>
      <c r="C523" s="321" t="s">
        <v>1534</v>
      </c>
      <c r="D523" s="314" t="s">
        <v>1535</v>
      </c>
      <c r="E523" s="293" t="s">
        <v>508</v>
      </c>
      <c r="F523" s="293">
        <v>162.5</v>
      </c>
      <c r="G523" s="293">
        <v>162.5</v>
      </c>
      <c r="H523" s="178"/>
      <c r="I523" s="293">
        <v>162.5</v>
      </c>
      <c r="J523" s="111"/>
    </row>
    <row r="524" spans="1:10" ht="30" x14ac:dyDescent="0.3">
      <c r="A524" s="174">
        <v>516</v>
      </c>
      <c r="B524" s="326">
        <v>41083</v>
      </c>
      <c r="C524" s="321" t="s">
        <v>1536</v>
      </c>
      <c r="D524" s="314" t="s">
        <v>1537</v>
      </c>
      <c r="E524" s="293" t="s">
        <v>508</v>
      </c>
      <c r="F524" s="293">
        <v>100</v>
      </c>
      <c r="G524" s="293">
        <v>100</v>
      </c>
      <c r="H524" s="178"/>
      <c r="I524" s="293">
        <v>100</v>
      </c>
      <c r="J524" s="111"/>
    </row>
    <row r="525" spans="1:10" ht="30" x14ac:dyDescent="0.3">
      <c r="A525" s="174">
        <v>517</v>
      </c>
      <c r="B525" s="326">
        <v>41083</v>
      </c>
      <c r="C525" s="321" t="s">
        <v>1538</v>
      </c>
      <c r="D525" s="314" t="s">
        <v>1539</v>
      </c>
      <c r="E525" s="293" t="s">
        <v>508</v>
      </c>
      <c r="F525" s="293">
        <v>125</v>
      </c>
      <c r="G525" s="293">
        <v>125</v>
      </c>
      <c r="H525" s="178"/>
      <c r="I525" s="293">
        <v>125</v>
      </c>
      <c r="J525" s="111"/>
    </row>
    <row r="526" spans="1:10" ht="30" x14ac:dyDescent="0.3">
      <c r="A526" s="174">
        <v>518</v>
      </c>
      <c r="B526" s="326">
        <v>41083</v>
      </c>
      <c r="C526" s="321" t="s">
        <v>1540</v>
      </c>
      <c r="D526" s="314" t="s">
        <v>1541</v>
      </c>
      <c r="E526" s="293" t="s">
        <v>508</v>
      </c>
      <c r="F526" s="293">
        <v>125</v>
      </c>
      <c r="G526" s="293">
        <v>125</v>
      </c>
      <c r="H526" s="178"/>
      <c r="I526" s="293">
        <v>125</v>
      </c>
      <c r="J526" s="111"/>
    </row>
    <row r="527" spans="1:10" ht="30" x14ac:dyDescent="0.3">
      <c r="A527" s="174">
        <v>519</v>
      </c>
      <c r="B527" s="326">
        <v>41083</v>
      </c>
      <c r="C527" s="321" t="s">
        <v>1542</v>
      </c>
      <c r="D527" s="314" t="s">
        <v>1543</v>
      </c>
      <c r="E527" s="293" t="s">
        <v>508</v>
      </c>
      <c r="F527" s="293">
        <v>162.5</v>
      </c>
      <c r="G527" s="293">
        <v>162.5</v>
      </c>
      <c r="H527" s="178"/>
      <c r="I527" s="293">
        <v>162.5</v>
      </c>
      <c r="J527" s="111"/>
    </row>
    <row r="528" spans="1:10" ht="30" x14ac:dyDescent="0.3">
      <c r="A528" s="174">
        <v>520</v>
      </c>
      <c r="B528" s="326">
        <v>41083</v>
      </c>
      <c r="C528" s="321" t="s">
        <v>1544</v>
      </c>
      <c r="D528" s="314" t="s">
        <v>1545</v>
      </c>
      <c r="E528" s="293" t="s">
        <v>508</v>
      </c>
      <c r="F528" s="293">
        <v>100</v>
      </c>
      <c r="G528" s="293">
        <v>100</v>
      </c>
      <c r="H528" s="178"/>
      <c r="I528" s="293">
        <v>100</v>
      </c>
      <c r="J528" s="111"/>
    </row>
    <row r="529" spans="1:10" ht="30" x14ac:dyDescent="0.3">
      <c r="A529" s="174">
        <v>521</v>
      </c>
      <c r="B529" s="326">
        <v>41083</v>
      </c>
      <c r="C529" s="321" t="s">
        <v>1546</v>
      </c>
      <c r="D529" s="314" t="s">
        <v>1547</v>
      </c>
      <c r="E529" s="293" t="s">
        <v>508</v>
      </c>
      <c r="F529" s="293">
        <v>162.5</v>
      </c>
      <c r="G529" s="293">
        <v>162.5</v>
      </c>
      <c r="H529" s="178"/>
      <c r="I529" s="293">
        <v>162.5</v>
      </c>
      <c r="J529" s="111"/>
    </row>
    <row r="530" spans="1:10" ht="30" x14ac:dyDescent="0.3">
      <c r="A530" s="174">
        <v>522</v>
      </c>
      <c r="B530" s="326">
        <v>41083</v>
      </c>
      <c r="C530" s="321" t="s">
        <v>583</v>
      </c>
      <c r="D530" s="314" t="s">
        <v>1548</v>
      </c>
      <c r="E530" s="293" t="s">
        <v>508</v>
      </c>
      <c r="F530" s="293">
        <v>100</v>
      </c>
      <c r="G530" s="293">
        <v>100</v>
      </c>
      <c r="H530" s="178"/>
      <c r="I530" s="293">
        <v>100</v>
      </c>
      <c r="J530" s="111"/>
    </row>
    <row r="531" spans="1:10" ht="30" x14ac:dyDescent="0.3">
      <c r="A531" s="174">
        <v>523</v>
      </c>
      <c r="B531" s="326">
        <v>41083</v>
      </c>
      <c r="C531" s="321" t="s">
        <v>1549</v>
      </c>
      <c r="D531" s="314" t="s">
        <v>1550</v>
      </c>
      <c r="E531" s="293" t="s">
        <v>508</v>
      </c>
      <c r="F531" s="293">
        <v>125</v>
      </c>
      <c r="G531" s="293">
        <v>125</v>
      </c>
      <c r="H531" s="178"/>
      <c r="I531" s="293">
        <v>125</v>
      </c>
      <c r="J531" s="111"/>
    </row>
    <row r="532" spans="1:10" ht="30" x14ac:dyDescent="0.3">
      <c r="A532" s="174">
        <v>524</v>
      </c>
      <c r="B532" s="326">
        <v>41083</v>
      </c>
      <c r="C532" s="321" t="s">
        <v>1551</v>
      </c>
      <c r="D532" s="314" t="s">
        <v>1552</v>
      </c>
      <c r="E532" s="293" t="s">
        <v>508</v>
      </c>
      <c r="F532" s="293">
        <v>100</v>
      </c>
      <c r="G532" s="293">
        <v>100</v>
      </c>
      <c r="H532" s="178"/>
      <c r="I532" s="293">
        <v>100</v>
      </c>
      <c r="J532" s="111"/>
    </row>
    <row r="533" spans="1:10" ht="30" x14ac:dyDescent="0.3">
      <c r="A533" s="174">
        <v>525</v>
      </c>
      <c r="B533" s="326">
        <v>41083</v>
      </c>
      <c r="C533" s="321" t="s">
        <v>1553</v>
      </c>
      <c r="D533" s="314" t="s">
        <v>1554</v>
      </c>
      <c r="E533" s="293" t="s">
        <v>508</v>
      </c>
      <c r="F533" s="293">
        <v>100</v>
      </c>
      <c r="G533" s="293">
        <v>100</v>
      </c>
      <c r="H533" s="178"/>
      <c r="I533" s="293">
        <v>100</v>
      </c>
      <c r="J533" s="111"/>
    </row>
    <row r="534" spans="1:10" ht="30" x14ac:dyDescent="0.3">
      <c r="A534" s="174">
        <v>526</v>
      </c>
      <c r="B534" s="326">
        <v>41083</v>
      </c>
      <c r="C534" s="321" t="s">
        <v>1555</v>
      </c>
      <c r="D534" s="314" t="s">
        <v>1556</v>
      </c>
      <c r="E534" s="293" t="s">
        <v>508</v>
      </c>
      <c r="F534" s="293">
        <v>100</v>
      </c>
      <c r="G534" s="293">
        <v>100</v>
      </c>
      <c r="H534" s="178"/>
      <c r="I534" s="293">
        <v>100</v>
      </c>
      <c r="J534" s="111"/>
    </row>
    <row r="535" spans="1:10" ht="30" x14ac:dyDescent="0.3">
      <c r="A535" s="174">
        <v>527</v>
      </c>
      <c r="B535" s="326">
        <v>41083</v>
      </c>
      <c r="C535" s="321" t="s">
        <v>1557</v>
      </c>
      <c r="D535" s="314" t="s">
        <v>1558</v>
      </c>
      <c r="E535" s="293" t="s">
        <v>508</v>
      </c>
      <c r="F535" s="293">
        <v>125</v>
      </c>
      <c r="G535" s="293">
        <v>125</v>
      </c>
      <c r="H535" s="178"/>
      <c r="I535" s="293">
        <v>125</v>
      </c>
      <c r="J535" s="111"/>
    </row>
    <row r="536" spans="1:10" ht="30" x14ac:dyDescent="0.3">
      <c r="A536" s="174">
        <v>528</v>
      </c>
      <c r="B536" s="326">
        <v>41083</v>
      </c>
      <c r="C536" s="321" t="s">
        <v>1559</v>
      </c>
      <c r="D536" s="314" t="s">
        <v>1560</v>
      </c>
      <c r="E536" s="293" t="s">
        <v>508</v>
      </c>
      <c r="F536" s="293">
        <v>162.5</v>
      </c>
      <c r="G536" s="293">
        <v>162.5</v>
      </c>
      <c r="H536" s="178"/>
      <c r="I536" s="293">
        <v>162.5</v>
      </c>
      <c r="J536" s="111"/>
    </row>
    <row r="537" spans="1:10" ht="30" x14ac:dyDescent="0.3">
      <c r="A537" s="174">
        <v>529</v>
      </c>
      <c r="B537" s="326">
        <v>41083</v>
      </c>
      <c r="C537" s="321" t="s">
        <v>1561</v>
      </c>
      <c r="D537" s="314" t="s">
        <v>1562</v>
      </c>
      <c r="E537" s="293" t="s">
        <v>508</v>
      </c>
      <c r="F537" s="293">
        <v>162.5</v>
      </c>
      <c r="G537" s="293">
        <v>162.5</v>
      </c>
      <c r="H537" s="178"/>
      <c r="I537" s="293">
        <v>162.5</v>
      </c>
      <c r="J537" s="111"/>
    </row>
    <row r="538" spans="1:10" ht="30" x14ac:dyDescent="0.3">
      <c r="A538" s="174">
        <v>530</v>
      </c>
      <c r="B538" s="326">
        <v>41083</v>
      </c>
      <c r="C538" s="321" t="s">
        <v>1563</v>
      </c>
      <c r="D538" s="314" t="s">
        <v>1564</v>
      </c>
      <c r="E538" s="293" t="s">
        <v>508</v>
      </c>
      <c r="F538" s="293">
        <v>125</v>
      </c>
      <c r="G538" s="293">
        <v>125</v>
      </c>
      <c r="H538" s="178"/>
      <c r="I538" s="293">
        <v>125</v>
      </c>
      <c r="J538" s="111"/>
    </row>
    <row r="539" spans="1:10" ht="30" x14ac:dyDescent="0.3">
      <c r="A539" s="174">
        <v>531</v>
      </c>
      <c r="B539" s="326">
        <v>41083</v>
      </c>
      <c r="C539" s="321" t="s">
        <v>1565</v>
      </c>
      <c r="D539" s="314" t="s">
        <v>1566</v>
      </c>
      <c r="E539" s="293" t="s">
        <v>508</v>
      </c>
      <c r="F539" s="293">
        <v>162.5</v>
      </c>
      <c r="G539" s="293">
        <v>162.5</v>
      </c>
      <c r="H539" s="178"/>
      <c r="I539" s="293">
        <v>162.5</v>
      </c>
      <c r="J539" s="111"/>
    </row>
    <row r="540" spans="1:10" ht="30" x14ac:dyDescent="0.3">
      <c r="A540" s="174">
        <v>532</v>
      </c>
      <c r="B540" s="326">
        <v>41083</v>
      </c>
      <c r="C540" s="321" t="s">
        <v>1567</v>
      </c>
      <c r="D540" s="314" t="s">
        <v>1568</v>
      </c>
      <c r="E540" s="293" t="s">
        <v>508</v>
      </c>
      <c r="F540" s="293">
        <v>125</v>
      </c>
      <c r="G540" s="293">
        <v>125</v>
      </c>
      <c r="H540" s="178"/>
      <c r="I540" s="293">
        <v>125</v>
      </c>
      <c r="J540" s="111"/>
    </row>
    <row r="541" spans="1:10" ht="30" x14ac:dyDescent="0.3">
      <c r="A541" s="174">
        <v>533</v>
      </c>
      <c r="B541" s="326">
        <v>41066</v>
      </c>
      <c r="C541" s="321" t="s">
        <v>1569</v>
      </c>
      <c r="D541" s="314" t="s">
        <v>1570</v>
      </c>
      <c r="E541" s="293" t="s">
        <v>508</v>
      </c>
      <c r="F541" s="293">
        <v>125</v>
      </c>
      <c r="G541" s="293">
        <v>125</v>
      </c>
      <c r="H541" s="178"/>
      <c r="I541" s="293">
        <v>125</v>
      </c>
      <c r="J541" s="111"/>
    </row>
    <row r="542" spans="1:10" ht="30" x14ac:dyDescent="0.3">
      <c r="A542" s="174">
        <v>534</v>
      </c>
      <c r="B542" s="326">
        <v>41083</v>
      </c>
      <c r="C542" s="321" t="s">
        <v>1571</v>
      </c>
      <c r="D542" s="314" t="s">
        <v>1572</v>
      </c>
      <c r="E542" s="293" t="s">
        <v>508</v>
      </c>
      <c r="F542" s="293">
        <v>125</v>
      </c>
      <c r="G542" s="293">
        <v>125</v>
      </c>
      <c r="H542" s="178"/>
      <c r="I542" s="293">
        <v>125</v>
      </c>
      <c r="J542" s="111"/>
    </row>
    <row r="543" spans="1:10" ht="30" x14ac:dyDescent="0.3">
      <c r="A543" s="174">
        <v>535</v>
      </c>
      <c r="B543" s="326">
        <v>41083</v>
      </c>
      <c r="C543" s="321" t="s">
        <v>1573</v>
      </c>
      <c r="D543" s="314" t="s">
        <v>1574</v>
      </c>
      <c r="E543" s="293" t="s">
        <v>508</v>
      </c>
      <c r="F543" s="293">
        <v>125</v>
      </c>
      <c r="G543" s="293">
        <v>125</v>
      </c>
      <c r="H543" s="178"/>
      <c r="I543" s="293">
        <v>125</v>
      </c>
      <c r="J543" s="111"/>
    </row>
    <row r="544" spans="1:10" ht="30" x14ac:dyDescent="0.3">
      <c r="A544" s="174">
        <v>536</v>
      </c>
      <c r="B544" s="326">
        <v>41083</v>
      </c>
      <c r="C544" s="321" t="s">
        <v>1575</v>
      </c>
      <c r="D544" s="314" t="s">
        <v>1576</v>
      </c>
      <c r="E544" s="293" t="s">
        <v>508</v>
      </c>
      <c r="F544" s="293">
        <v>125</v>
      </c>
      <c r="G544" s="293">
        <v>125</v>
      </c>
      <c r="H544" s="178"/>
      <c r="I544" s="293">
        <v>125</v>
      </c>
      <c r="J544" s="111"/>
    </row>
    <row r="545" spans="1:10" ht="30" x14ac:dyDescent="0.3">
      <c r="A545" s="174">
        <v>537</v>
      </c>
      <c r="B545" s="326">
        <v>41083</v>
      </c>
      <c r="C545" s="321" t="s">
        <v>1577</v>
      </c>
      <c r="D545" s="314" t="s">
        <v>1578</v>
      </c>
      <c r="E545" s="293" t="s">
        <v>508</v>
      </c>
      <c r="F545" s="293">
        <v>100</v>
      </c>
      <c r="G545" s="293">
        <v>100</v>
      </c>
      <c r="H545" s="178"/>
      <c r="I545" s="293">
        <v>100</v>
      </c>
      <c r="J545" s="111"/>
    </row>
    <row r="546" spans="1:10" ht="30" x14ac:dyDescent="0.3">
      <c r="A546" s="174">
        <v>538</v>
      </c>
      <c r="B546" s="326">
        <v>41083</v>
      </c>
      <c r="C546" s="321" t="s">
        <v>1579</v>
      </c>
      <c r="D546" s="314" t="s">
        <v>1580</v>
      </c>
      <c r="E546" s="293" t="s">
        <v>508</v>
      </c>
      <c r="F546" s="293">
        <v>100</v>
      </c>
      <c r="G546" s="293">
        <v>100</v>
      </c>
      <c r="H546" s="178"/>
      <c r="I546" s="293">
        <v>100</v>
      </c>
      <c r="J546" s="111"/>
    </row>
    <row r="547" spans="1:10" ht="30" x14ac:dyDescent="0.3">
      <c r="A547" s="174">
        <v>539</v>
      </c>
      <c r="B547" s="326">
        <v>41083</v>
      </c>
      <c r="C547" s="321" t="s">
        <v>1581</v>
      </c>
      <c r="D547" s="314" t="s">
        <v>1582</v>
      </c>
      <c r="E547" s="293" t="s">
        <v>508</v>
      </c>
      <c r="F547" s="293">
        <v>162.5</v>
      </c>
      <c r="G547" s="293">
        <v>162.5</v>
      </c>
      <c r="H547" s="178"/>
      <c r="I547" s="293">
        <v>162.5</v>
      </c>
      <c r="J547" s="111"/>
    </row>
    <row r="548" spans="1:10" ht="30" x14ac:dyDescent="0.3">
      <c r="A548" s="174">
        <v>540</v>
      </c>
      <c r="B548" s="326">
        <v>41083</v>
      </c>
      <c r="C548" s="321" t="s">
        <v>1583</v>
      </c>
      <c r="D548" s="314" t="s">
        <v>1584</v>
      </c>
      <c r="E548" s="293" t="s">
        <v>508</v>
      </c>
      <c r="F548" s="293">
        <v>162.5</v>
      </c>
      <c r="G548" s="293">
        <v>162.5</v>
      </c>
      <c r="H548" s="178"/>
      <c r="I548" s="293">
        <v>162.5</v>
      </c>
      <c r="J548" s="111"/>
    </row>
    <row r="549" spans="1:10" ht="30" x14ac:dyDescent="0.3">
      <c r="A549" s="174">
        <v>541</v>
      </c>
      <c r="B549" s="326">
        <v>41084</v>
      </c>
      <c r="C549" s="321" t="s">
        <v>1585</v>
      </c>
      <c r="D549" s="314" t="s">
        <v>1586</v>
      </c>
      <c r="E549" s="293" t="s">
        <v>508</v>
      </c>
      <c r="F549" s="293">
        <v>125</v>
      </c>
      <c r="G549" s="293">
        <v>125</v>
      </c>
      <c r="H549" s="178"/>
      <c r="I549" s="293">
        <v>125</v>
      </c>
      <c r="J549" s="111"/>
    </row>
    <row r="550" spans="1:10" ht="30" x14ac:dyDescent="0.3">
      <c r="A550" s="174">
        <v>542</v>
      </c>
      <c r="B550" s="326">
        <v>41083</v>
      </c>
      <c r="C550" s="321" t="s">
        <v>1587</v>
      </c>
      <c r="D550" s="314" t="s">
        <v>1588</v>
      </c>
      <c r="E550" s="293" t="s">
        <v>508</v>
      </c>
      <c r="F550" s="293">
        <v>162.5</v>
      </c>
      <c r="G550" s="293">
        <v>162.5</v>
      </c>
      <c r="H550" s="178"/>
      <c r="I550" s="293">
        <v>162.5</v>
      </c>
      <c r="J550" s="111"/>
    </row>
    <row r="551" spans="1:10" ht="30" x14ac:dyDescent="0.3">
      <c r="A551" s="174">
        <v>543</v>
      </c>
      <c r="B551" s="326">
        <v>41084</v>
      </c>
      <c r="C551" s="321" t="s">
        <v>1589</v>
      </c>
      <c r="D551" s="314" t="s">
        <v>1590</v>
      </c>
      <c r="E551" s="293" t="s">
        <v>508</v>
      </c>
      <c r="F551" s="293">
        <v>125</v>
      </c>
      <c r="G551" s="293">
        <v>125</v>
      </c>
      <c r="H551" s="178"/>
      <c r="I551" s="293">
        <v>125</v>
      </c>
      <c r="J551" s="111"/>
    </row>
    <row r="552" spans="1:10" ht="30" x14ac:dyDescent="0.3">
      <c r="A552" s="174">
        <v>544</v>
      </c>
      <c r="B552" s="326">
        <v>41084</v>
      </c>
      <c r="C552" s="321" t="s">
        <v>1591</v>
      </c>
      <c r="D552" s="314" t="s">
        <v>1592</v>
      </c>
      <c r="E552" s="293" t="s">
        <v>508</v>
      </c>
      <c r="F552" s="293">
        <v>125</v>
      </c>
      <c r="G552" s="293">
        <v>125</v>
      </c>
      <c r="H552" s="178"/>
      <c r="I552" s="293">
        <v>125</v>
      </c>
      <c r="J552" s="111"/>
    </row>
    <row r="553" spans="1:10" ht="30" x14ac:dyDescent="0.3">
      <c r="A553" s="174">
        <v>545</v>
      </c>
      <c r="B553" s="326">
        <v>41084</v>
      </c>
      <c r="C553" s="321" t="s">
        <v>1593</v>
      </c>
      <c r="D553" s="314" t="s">
        <v>1594</v>
      </c>
      <c r="E553" s="293" t="s">
        <v>508</v>
      </c>
      <c r="F553" s="293">
        <v>125</v>
      </c>
      <c r="G553" s="293">
        <v>125</v>
      </c>
      <c r="H553" s="178"/>
      <c r="I553" s="293">
        <v>125</v>
      </c>
      <c r="J553" s="111"/>
    </row>
    <row r="554" spans="1:10" ht="30" x14ac:dyDescent="0.3">
      <c r="A554" s="174">
        <v>546</v>
      </c>
      <c r="B554" s="326">
        <v>41083</v>
      </c>
      <c r="C554" s="321" t="s">
        <v>1595</v>
      </c>
      <c r="D554" s="314" t="s">
        <v>1596</v>
      </c>
      <c r="E554" s="293" t="s">
        <v>508</v>
      </c>
      <c r="F554" s="293">
        <v>162.5</v>
      </c>
      <c r="G554" s="293">
        <v>162.5</v>
      </c>
      <c r="H554" s="178"/>
      <c r="I554" s="293">
        <v>162.5</v>
      </c>
      <c r="J554" s="111"/>
    </row>
    <row r="555" spans="1:10" ht="30" x14ac:dyDescent="0.3">
      <c r="A555" s="174">
        <v>547</v>
      </c>
      <c r="B555" s="326">
        <v>41083</v>
      </c>
      <c r="C555" s="321" t="s">
        <v>1597</v>
      </c>
      <c r="D555" s="314" t="s">
        <v>1598</v>
      </c>
      <c r="E555" s="293" t="s">
        <v>508</v>
      </c>
      <c r="F555" s="293">
        <v>162.5</v>
      </c>
      <c r="G555" s="293">
        <v>162.5</v>
      </c>
      <c r="H555" s="178"/>
      <c r="I555" s="293">
        <v>162.5</v>
      </c>
      <c r="J555" s="111"/>
    </row>
    <row r="556" spans="1:10" ht="30" x14ac:dyDescent="0.3">
      <c r="A556" s="174">
        <v>548</v>
      </c>
      <c r="B556" s="326">
        <v>41084</v>
      </c>
      <c r="C556" s="321" t="s">
        <v>1599</v>
      </c>
      <c r="D556" s="314" t="s">
        <v>1600</v>
      </c>
      <c r="E556" s="293" t="s">
        <v>508</v>
      </c>
      <c r="F556" s="293">
        <v>100</v>
      </c>
      <c r="G556" s="293">
        <v>100</v>
      </c>
      <c r="H556" s="178"/>
      <c r="I556" s="293">
        <v>100</v>
      </c>
      <c r="J556" s="111"/>
    </row>
    <row r="557" spans="1:10" ht="30" x14ac:dyDescent="0.3">
      <c r="A557" s="174">
        <v>549</v>
      </c>
      <c r="B557" s="326">
        <v>41084</v>
      </c>
      <c r="C557" s="321" t="s">
        <v>1601</v>
      </c>
      <c r="D557" s="314" t="s">
        <v>1602</v>
      </c>
      <c r="E557" s="293" t="s">
        <v>508</v>
      </c>
      <c r="F557" s="293">
        <v>100</v>
      </c>
      <c r="G557" s="293">
        <v>100</v>
      </c>
      <c r="H557" s="178"/>
      <c r="I557" s="293">
        <v>100</v>
      </c>
      <c r="J557" s="111"/>
    </row>
    <row r="558" spans="1:10" ht="30" x14ac:dyDescent="0.3">
      <c r="A558" s="174">
        <v>550</v>
      </c>
      <c r="B558" s="326">
        <v>41084</v>
      </c>
      <c r="C558" s="321" t="s">
        <v>1603</v>
      </c>
      <c r="D558" s="314" t="s">
        <v>1604</v>
      </c>
      <c r="E558" s="293" t="s">
        <v>508</v>
      </c>
      <c r="F558" s="293">
        <v>100</v>
      </c>
      <c r="G558" s="293">
        <v>100</v>
      </c>
      <c r="H558" s="178"/>
      <c r="I558" s="293">
        <v>100</v>
      </c>
      <c r="J558" s="111"/>
    </row>
    <row r="559" spans="1:10" ht="30" x14ac:dyDescent="0.3">
      <c r="A559" s="174">
        <v>551</v>
      </c>
      <c r="B559" s="326">
        <v>41084</v>
      </c>
      <c r="C559" s="321" t="s">
        <v>1605</v>
      </c>
      <c r="D559" s="314" t="s">
        <v>1606</v>
      </c>
      <c r="E559" s="293" t="s">
        <v>508</v>
      </c>
      <c r="F559" s="293">
        <v>125</v>
      </c>
      <c r="G559" s="293">
        <v>125</v>
      </c>
      <c r="H559" s="178"/>
      <c r="I559" s="293">
        <v>125</v>
      </c>
      <c r="J559" s="111"/>
    </row>
    <row r="560" spans="1:10" ht="30" x14ac:dyDescent="0.3">
      <c r="A560" s="174">
        <v>552</v>
      </c>
      <c r="B560" s="326">
        <v>41084</v>
      </c>
      <c r="C560" s="321" t="s">
        <v>1607</v>
      </c>
      <c r="D560" s="314" t="s">
        <v>1608</v>
      </c>
      <c r="E560" s="293" t="s">
        <v>508</v>
      </c>
      <c r="F560" s="293">
        <v>100</v>
      </c>
      <c r="G560" s="293">
        <v>100</v>
      </c>
      <c r="H560" s="178"/>
      <c r="I560" s="293">
        <v>100</v>
      </c>
      <c r="J560" s="111"/>
    </row>
    <row r="561" spans="1:10" ht="30" x14ac:dyDescent="0.3">
      <c r="A561" s="174">
        <v>553</v>
      </c>
      <c r="B561" s="326">
        <v>41084</v>
      </c>
      <c r="C561" s="321" t="s">
        <v>1609</v>
      </c>
      <c r="D561" s="314" t="s">
        <v>1610</v>
      </c>
      <c r="E561" s="293" t="s">
        <v>508</v>
      </c>
      <c r="F561" s="293">
        <v>125</v>
      </c>
      <c r="G561" s="293">
        <v>125</v>
      </c>
      <c r="H561" s="178"/>
      <c r="I561" s="293">
        <v>125</v>
      </c>
      <c r="J561" s="111"/>
    </row>
    <row r="562" spans="1:10" ht="30" x14ac:dyDescent="0.3">
      <c r="A562" s="174">
        <v>554</v>
      </c>
      <c r="B562" s="326">
        <v>41084</v>
      </c>
      <c r="C562" s="321" t="s">
        <v>1611</v>
      </c>
      <c r="D562" s="314" t="s">
        <v>1612</v>
      </c>
      <c r="E562" s="293" t="s">
        <v>508</v>
      </c>
      <c r="F562" s="293">
        <v>125</v>
      </c>
      <c r="G562" s="293">
        <v>125</v>
      </c>
      <c r="H562" s="178"/>
      <c r="I562" s="293">
        <v>125</v>
      </c>
      <c r="J562" s="111"/>
    </row>
    <row r="563" spans="1:10" ht="30" x14ac:dyDescent="0.3">
      <c r="A563" s="174">
        <v>555</v>
      </c>
      <c r="B563" s="326">
        <v>41084</v>
      </c>
      <c r="C563" s="321" t="s">
        <v>1613</v>
      </c>
      <c r="D563" s="314" t="s">
        <v>1614</v>
      </c>
      <c r="E563" s="293" t="s">
        <v>508</v>
      </c>
      <c r="F563" s="293">
        <v>162.5</v>
      </c>
      <c r="G563" s="293">
        <v>162.5</v>
      </c>
      <c r="H563" s="178"/>
      <c r="I563" s="293">
        <v>162.5</v>
      </c>
      <c r="J563" s="111"/>
    </row>
    <row r="564" spans="1:10" ht="30" x14ac:dyDescent="0.3">
      <c r="A564" s="174">
        <v>556</v>
      </c>
      <c r="B564" s="326">
        <v>41084</v>
      </c>
      <c r="C564" s="321" t="s">
        <v>1615</v>
      </c>
      <c r="D564" s="314" t="s">
        <v>1616</v>
      </c>
      <c r="E564" s="293" t="s">
        <v>508</v>
      </c>
      <c r="F564" s="293">
        <v>125</v>
      </c>
      <c r="G564" s="293">
        <v>125</v>
      </c>
      <c r="H564" s="178"/>
      <c r="I564" s="293">
        <v>125</v>
      </c>
      <c r="J564" s="111"/>
    </row>
    <row r="565" spans="1:10" ht="30" x14ac:dyDescent="0.3">
      <c r="A565" s="174">
        <v>557</v>
      </c>
      <c r="B565" s="326">
        <v>41084</v>
      </c>
      <c r="C565" s="321" t="s">
        <v>1617</v>
      </c>
      <c r="D565" s="314" t="s">
        <v>1618</v>
      </c>
      <c r="E565" s="293" t="s">
        <v>508</v>
      </c>
      <c r="F565" s="293">
        <v>100</v>
      </c>
      <c r="G565" s="293">
        <v>100</v>
      </c>
      <c r="H565" s="178"/>
      <c r="I565" s="293">
        <v>100</v>
      </c>
      <c r="J565" s="111"/>
    </row>
    <row r="566" spans="1:10" ht="30" x14ac:dyDescent="0.3">
      <c r="A566" s="174">
        <v>558</v>
      </c>
      <c r="B566" s="326">
        <v>41083</v>
      </c>
      <c r="C566" s="321" t="s">
        <v>1619</v>
      </c>
      <c r="D566" s="314" t="s">
        <v>1620</v>
      </c>
      <c r="E566" s="293" t="s">
        <v>508</v>
      </c>
      <c r="F566" s="293">
        <v>100</v>
      </c>
      <c r="G566" s="293">
        <v>100</v>
      </c>
      <c r="H566" s="178"/>
      <c r="I566" s="293">
        <v>100</v>
      </c>
      <c r="J566" s="111"/>
    </row>
    <row r="567" spans="1:10" ht="30" x14ac:dyDescent="0.3">
      <c r="A567" s="174">
        <v>559</v>
      </c>
      <c r="B567" s="326">
        <v>41083</v>
      </c>
      <c r="C567" s="321" t="s">
        <v>1621</v>
      </c>
      <c r="D567" s="314" t="s">
        <v>1622</v>
      </c>
      <c r="E567" s="293" t="s">
        <v>508</v>
      </c>
      <c r="F567" s="293">
        <v>100</v>
      </c>
      <c r="G567" s="293">
        <v>100</v>
      </c>
      <c r="H567" s="178"/>
      <c r="I567" s="293">
        <v>100</v>
      </c>
      <c r="J567" s="111"/>
    </row>
    <row r="568" spans="1:10" ht="30" x14ac:dyDescent="0.3">
      <c r="A568" s="174">
        <v>560</v>
      </c>
      <c r="B568" s="326">
        <v>41083</v>
      </c>
      <c r="C568" s="321" t="s">
        <v>1623</v>
      </c>
      <c r="D568" s="314" t="s">
        <v>1624</v>
      </c>
      <c r="E568" s="293" t="s">
        <v>508</v>
      </c>
      <c r="F568" s="293">
        <v>100</v>
      </c>
      <c r="G568" s="293">
        <v>100</v>
      </c>
      <c r="H568" s="178"/>
      <c r="I568" s="293">
        <v>100</v>
      </c>
      <c r="J568" s="111"/>
    </row>
    <row r="569" spans="1:10" ht="30" x14ac:dyDescent="0.3">
      <c r="A569" s="174">
        <v>561</v>
      </c>
      <c r="B569" s="326">
        <v>41083</v>
      </c>
      <c r="C569" s="321" t="s">
        <v>1625</v>
      </c>
      <c r="D569" s="314" t="s">
        <v>1626</v>
      </c>
      <c r="E569" s="293" t="s">
        <v>508</v>
      </c>
      <c r="F569" s="293">
        <v>125</v>
      </c>
      <c r="G569" s="293">
        <v>125</v>
      </c>
      <c r="H569" s="178"/>
      <c r="I569" s="293">
        <v>125</v>
      </c>
      <c r="J569" s="111"/>
    </row>
    <row r="570" spans="1:10" ht="30" x14ac:dyDescent="0.3">
      <c r="A570" s="174">
        <v>562</v>
      </c>
      <c r="B570" s="326">
        <v>41083</v>
      </c>
      <c r="C570" s="321" t="s">
        <v>1627</v>
      </c>
      <c r="D570" s="314" t="s">
        <v>1628</v>
      </c>
      <c r="E570" s="293" t="s">
        <v>508</v>
      </c>
      <c r="F570" s="293">
        <v>100</v>
      </c>
      <c r="G570" s="293">
        <v>100</v>
      </c>
      <c r="H570" s="178"/>
      <c r="I570" s="293">
        <v>100</v>
      </c>
      <c r="J570" s="111"/>
    </row>
    <row r="571" spans="1:10" ht="30" x14ac:dyDescent="0.3">
      <c r="A571" s="174">
        <v>563</v>
      </c>
      <c r="B571" s="326">
        <v>41083</v>
      </c>
      <c r="C571" s="321" t="s">
        <v>1629</v>
      </c>
      <c r="D571" s="314" t="s">
        <v>1630</v>
      </c>
      <c r="E571" s="293" t="s">
        <v>508</v>
      </c>
      <c r="F571" s="293">
        <v>162.5</v>
      </c>
      <c r="G571" s="293">
        <v>162.5</v>
      </c>
      <c r="H571" s="178"/>
      <c r="I571" s="293">
        <v>162.5</v>
      </c>
      <c r="J571" s="111"/>
    </row>
    <row r="572" spans="1:10" ht="30" x14ac:dyDescent="0.3">
      <c r="A572" s="174">
        <v>564</v>
      </c>
      <c r="B572" s="326">
        <v>41083</v>
      </c>
      <c r="C572" s="321" t="s">
        <v>1631</v>
      </c>
      <c r="D572" s="314" t="s">
        <v>1632</v>
      </c>
      <c r="E572" s="293" t="s">
        <v>508</v>
      </c>
      <c r="F572" s="293">
        <v>125</v>
      </c>
      <c r="G572" s="293">
        <v>125</v>
      </c>
      <c r="H572" s="178"/>
      <c r="I572" s="293">
        <v>125</v>
      </c>
      <c r="J572" s="111"/>
    </row>
    <row r="573" spans="1:10" ht="30" x14ac:dyDescent="0.3">
      <c r="A573" s="174">
        <v>565</v>
      </c>
      <c r="B573" s="326">
        <v>41083</v>
      </c>
      <c r="C573" s="321" t="s">
        <v>1633</v>
      </c>
      <c r="D573" s="314" t="s">
        <v>1634</v>
      </c>
      <c r="E573" s="293" t="s">
        <v>508</v>
      </c>
      <c r="F573" s="293">
        <v>162.5</v>
      </c>
      <c r="G573" s="293">
        <v>162.5</v>
      </c>
      <c r="H573" s="178"/>
      <c r="I573" s="293">
        <v>162.5</v>
      </c>
      <c r="J573" s="111"/>
    </row>
    <row r="574" spans="1:10" ht="30" x14ac:dyDescent="0.3">
      <c r="A574" s="174">
        <v>566</v>
      </c>
      <c r="B574" s="326">
        <v>41083</v>
      </c>
      <c r="C574" s="321" t="s">
        <v>1635</v>
      </c>
      <c r="D574" s="314" t="s">
        <v>1636</v>
      </c>
      <c r="E574" s="293" t="s">
        <v>508</v>
      </c>
      <c r="F574" s="293">
        <v>125</v>
      </c>
      <c r="G574" s="293">
        <v>125</v>
      </c>
      <c r="H574" s="178"/>
      <c r="I574" s="293">
        <v>125</v>
      </c>
      <c r="J574" s="111"/>
    </row>
    <row r="575" spans="1:10" ht="30" x14ac:dyDescent="0.3">
      <c r="A575" s="174">
        <v>567</v>
      </c>
      <c r="B575" s="326">
        <v>41083</v>
      </c>
      <c r="C575" s="321" t="s">
        <v>1637</v>
      </c>
      <c r="D575" s="314" t="s">
        <v>1638</v>
      </c>
      <c r="E575" s="293" t="s">
        <v>508</v>
      </c>
      <c r="F575" s="293">
        <v>125</v>
      </c>
      <c r="G575" s="293">
        <v>125</v>
      </c>
      <c r="H575" s="178"/>
      <c r="I575" s="293">
        <v>125</v>
      </c>
      <c r="J575" s="111"/>
    </row>
    <row r="576" spans="1:10" ht="30" x14ac:dyDescent="0.3">
      <c r="A576" s="174">
        <v>568</v>
      </c>
      <c r="B576" s="326">
        <v>41083</v>
      </c>
      <c r="C576" s="321" t="s">
        <v>1639</v>
      </c>
      <c r="D576" s="314" t="s">
        <v>1640</v>
      </c>
      <c r="E576" s="293" t="s">
        <v>508</v>
      </c>
      <c r="F576" s="293">
        <v>162.5</v>
      </c>
      <c r="G576" s="293">
        <v>162.5</v>
      </c>
      <c r="H576" s="178"/>
      <c r="I576" s="293">
        <v>162.5</v>
      </c>
      <c r="J576" s="111"/>
    </row>
    <row r="577" spans="1:10" ht="30" x14ac:dyDescent="0.3">
      <c r="A577" s="174">
        <v>569</v>
      </c>
      <c r="B577" s="326">
        <v>41083</v>
      </c>
      <c r="C577" s="321" t="s">
        <v>1641</v>
      </c>
      <c r="D577" s="314" t="s">
        <v>1642</v>
      </c>
      <c r="E577" s="293" t="s">
        <v>508</v>
      </c>
      <c r="F577" s="293">
        <v>125</v>
      </c>
      <c r="G577" s="293">
        <v>125</v>
      </c>
      <c r="H577" s="178"/>
      <c r="I577" s="293">
        <v>125</v>
      </c>
      <c r="J577" s="111"/>
    </row>
    <row r="578" spans="1:10" ht="30" x14ac:dyDescent="0.3">
      <c r="A578" s="174">
        <v>570</v>
      </c>
      <c r="B578" s="326">
        <v>41083</v>
      </c>
      <c r="C578" s="321" t="s">
        <v>1643</v>
      </c>
      <c r="D578" s="314" t="s">
        <v>1644</v>
      </c>
      <c r="E578" s="293" t="s">
        <v>508</v>
      </c>
      <c r="F578" s="293">
        <v>125</v>
      </c>
      <c r="G578" s="293">
        <v>125</v>
      </c>
      <c r="H578" s="178"/>
      <c r="I578" s="293">
        <v>125</v>
      </c>
      <c r="J578" s="111"/>
    </row>
    <row r="579" spans="1:10" ht="30" x14ac:dyDescent="0.3">
      <c r="A579" s="174">
        <v>571</v>
      </c>
      <c r="B579" s="326">
        <v>41083</v>
      </c>
      <c r="C579" s="321" t="s">
        <v>1645</v>
      </c>
      <c r="D579" s="314" t="s">
        <v>1646</v>
      </c>
      <c r="E579" s="293" t="s">
        <v>508</v>
      </c>
      <c r="F579" s="293">
        <v>125</v>
      </c>
      <c r="G579" s="293">
        <v>125</v>
      </c>
      <c r="H579" s="178"/>
      <c r="I579" s="293">
        <v>125</v>
      </c>
      <c r="J579" s="111"/>
    </row>
    <row r="580" spans="1:10" ht="30" x14ac:dyDescent="0.3">
      <c r="A580" s="174">
        <v>572</v>
      </c>
      <c r="B580" s="326">
        <v>41083</v>
      </c>
      <c r="C580" s="321" t="s">
        <v>1647</v>
      </c>
      <c r="D580" s="314" t="s">
        <v>1648</v>
      </c>
      <c r="E580" s="293" t="s">
        <v>508</v>
      </c>
      <c r="F580" s="293">
        <v>162.5</v>
      </c>
      <c r="G580" s="293">
        <v>162.5</v>
      </c>
      <c r="H580" s="178"/>
      <c r="I580" s="293">
        <v>162.5</v>
      </c>
      <c r="J580" s="111"/>
    </row>
    <row r="581" spans="1:10" ht="30" x14ac:dyDescent="0.3">
      <c r="A581" s="174">
        <v>573</v>
      </c>
      <c r="B581" s="326">
        <v>41083</v>
      </c>
      <c r="C581" s="321" t="s">
        <v>1649</v>
      </c>
      <c r="D581" s="314" t="s">
        <v>1650</v>
      </c>
      <c r="E581" s="293" t="s">
        <v>508</v>
      </c>
      <c r="F581" s="293">
        <v>162.5</v>
      </c>
      <c r="G581" s="293">
        <v>162.5</v>
      </c>
      <c r="H581" s="178"/>
      <c r="I581" s="293">
        <v>162.5</v>
      </c>
      <c r="J581" s="111"/>
    </row>
    <row r="582" spans="1:10" ht="30" x14ac:dyDescent="0.3">
      <c r="A582" s="174">
        <v>574</v>
      </c>
      <c r="B582" s="326">
        <v>41083</v>
      </c>
      <c r="C582" s="321" t="s">
        <v>1651</v>
      </c>
      <c r="D582" s="314" t="s">
        <v>1652</v>
      </c>
      <c r="E582" s="293" t="s">
        <v>508</v>
      </c>
      <c r="F582" s="293">
        <v>100</v>
      </c>
      <c r="G582" s="293">
        <v>100</v>
      </c>
      <c r="H582" s="178"/>
      <c r="I582" s="293">
        <v>100</v>
      </c>
      <c r="J582" s="111"/>
    </row>
    <row r="583" spans="1:10" ht="30" x14ac:dyDescent="0.3">
      <c r="A583" s="174">
        <v>575</v>
      </c>
      <c r="B583" s="326">
        <v>41083</v>
      </c>
      <c r="C583" s="321" t="s">
        <v>1653</v>
      </c>
      <c r="D583" s="314" t="s">
        <v>1654</v>
      </c>
      <c r="E583" s="293" t="s">
        <v>508</v>
      </c>
      <c r="F583" s="293">
        <v>100</v>
      </c>
      <c r="G583" s="293">
        <v>100</v>
      </c>
      <c r="H583" s="178"/>
      <c r="I583" s="293">
        <v>100</v>
      </c>
      <c r="J583" s="111"/>
    </row>
    <row r="584" spans="1:10" ht="30" x14ac:dyDescent="0.3">
      <c r="A584" s="174">
        <v>576</v>
      </c>
      <c r="B584" s="326">
        <v>41083</v>
      </c>
      <c r="C584" s="321" t="s">
        <v>1655</v>
      </c>
      <c r="D584" s="314" t="s">
        <v>1656</v>
      </c>
      <c r="E584" s="293" t="s">
        <v>508</v>
      </c>
      <c r="F584" s="293">
        <v>162.5</v>
      </c>
      <c r="G584" s="293">
        <v>162.5</v>
      </c>
      <c r="H584" s="178"/>
      <c r="I584" s="293">
        <v>162.5</v>
      </c>
      <c r="J584" s="111"/>
    </row>
    <row r="585" spans="1:10" ht="30" x14ac:dyDescent="0.3">
      <c r="A585" s="174">
        <v>577</v>
      </c>
      <c r="B585" s="326">
        <v>41083</v>
      </c>
      <c r="C585" s="321" t="s">
        <v>1657</v>
      </c>
      <c r="D585" s="314" t="s">
        <v>1658</v>
      </c>
      <c r="E585" s="293" t="s">
        <v>508</v>
      </c>
      <c r="F585" s="293">
        <v>100</v>
      </c>
      <c r="G585" s="293">
        <v>100</v>
      </c>
      <c r="H585" s="178"/>
      <c r="I585" s="293">
        <v>100</v>
      </c>
      <c r="J585" s="111"/>
    </row>
    <row r="586" spans="1:10" ht="30" x14ac:dyDescent="0.3">
      <c r="A586" s="174">
        <v>578</v>
      </c>
      <c r="B586" s="326">
        <v>41085</v>
      </c>
      <c r="C586" s="321" t="s">
        <v>1659</v>
      </c>
      <c r="D586" s="314" t="s">
        <v>1660</v>
      </c>
      <c r="E586" s="293" t="s">
        <v>508</v>
      </c>
      <c r="F586" s="293">
        <v>162.5</v>
      </c>
      <c r="G586" s="293">
        <v>162.5</v>
      </c>
      <c r="H586" s="178"/>
      <c r="I586" s="293">
        <v>162.5</v>
      </c>
      <c r="J586" s="111"/>
    </row>
    <row r="587" spans="1:10" ht="30" x14ac:dyDescent="0.3">
      <c r="A587" s="174">
        <v>579</v>
      </c>
      <c r="B587" s="326">
        <v>41084</v>
      </c>
      <c r="C587" s="321" t="s">
        <v>1661</v>
      </c>
      <c r="D587" s="314" t="s">
        <v>1662</v>
      </c>
      <c r="E587" s="293" t="s">
        <v>508</v>
      </c>
      <c r="F587" s="293">
        <v>162.5</v>
      </c>
      <c r="G587" s="293">
        <v>162.5</v>
      </c>
      <c r="H587" s="178"/>
      <c r="I587" s="293">
        <v>162.5</v>
      </c>
      <c r="J587" s="111"/>
    </row>
    <row r="588" spans="1:10" ht="30" x14ac:dyDescent="0.3">
      <c r="A588" s="174">
        <v>580</v>
      </c>
      <c r="B588" s="326">
        <v>41085</v>
      </c>
      <c r="C588" s="321" t="s">
        <v>1663</v>
      </c>
      <c r="D588" s="314" t="s">
        <v>1664</v>
      </c>
      <c r="E588" s="293" t="s">
        <v>508</v>
      </c>
      <c r="F588" s="293">
        <v>162.5</v>
      </c>
      <c r="G588" s="293">
        <v>162.5</v>
      </c>
      <c r="H588" s="178"/>
      <c r="I588" s="293">
        <v>162.5</v>
      </c>
      <c r="J588" s="111"/>
    </row>
    <row r="589" spans="1:10" ht="30" x14ac:dyDescent="0.3">
      <c r="A589" s="174">
        <v>581</v>
      </c>
      <c r="B589" s="326">
        <v>41082</v>
      </c>
      <c r="C589" s="321" t="s">
        <v>1665</v>
      </c>
      <c r="D589" s="314" t="s">
        <v>1666</v>
      </c>
      <c r="E589" s="293" t="s">
        <v>508</v>
      </c>
      <c r="F589" s="293">
        <v>162.5</v>
      </c>
      <c r="G589" s="293">
        <v>162.5</v>
      </c>
      <c r="H589" s="178"/>
      <c r="I589" s="293">
        <v>162.5</v>
      </c>
      <c r="J589" s="111"/>
    </row>
    <row r="590" spans="1:10" ht="30" x14ac:dyDescent="0.3">
      <c r="A590" s="174">
        <v>582</v>
      </c>
      <c r="B590" s="326">
        <v>41082</v>
      </c>
      <c r="C590" s="321" t="s">
        <v>1667</v>
      </c>
      <c r="D590" s="314" t="s">
        <v>1668</v>
      </c>
      <c r="E590" s="293" t="s">
        <v>508</v>
      </c>
      <c r="F590" s="293">
        <v>162.5</v>
      </c>
      <c r="G590" s="293">
        <v>162.5</v>
      </c>
      <c r="H590" s="178"/>
      <c r="I590" s="293">
        <v>162.5</v>
      </c>
      <c r="J590" s="111"/>
    </row>
    <row r="591" spans="1:10" ht="30" x14ac:dyDescent="0.3">
      <c r="A591" s="174">
        <v>583</v>
      </c>
      <c r="B591" s="326">
        <v>41085</v>
      </c>
      <c r="C591" s="321" t="s">
        <v>1669</v>
      </c>
      <c r="D591" s="314" t="s">
        <v>1670</v>
      </c>
      <c r="E591" s="293" t="s">
        <v>508</v>
      </c>
      <c r="F591" s="293">
        <v>162.5</v>
      </c>
      <c r="G591" s="293">
        <v>162.5</v>
      </c>
      <c r="H591" s="178"/>
      <c r="I591" s="293">
        <v>162.5</v>
      </c>
      <c r="J591" s="111"/>
    </row>
    <row r="592" spans="1:10" ht="30" x14ac:dyDescent="0.3">
      <c r="A592" s="174">
        <v>584</v>
      </c>
      <c r="B592" s="326">
        <v>41085</v>
      </c>
      <c r="C592" s="321" t="s">
        <v>1671</v>
      </c>
      <c r="D592" s="314" t="s">
        <v>1672</v>
      </c>
      <c r="E592" s="293" t="s">
        <v>508</v>
      </c>
      <c r="F592" s="293">
        <v>162.5</v>
      </c>
      <c r="G592" s="293">
        <v>162.5</v>
      </c>
      <c r="H592" s="178"/>
      <c r="I592" s="293">
        <v>162.5</v>
      </c>
      <c r="J592" s="111"/>
    </row>
    <row r="593" spans="1:10" ht="30" x14ac:dyDescent="0.3">
      <c r="A593" s="174">
        <v>585</v>
      </c>
      <c r="B593" s="326">
        <v>41082</v>
      </c>
      <c r="C593" s="321" t="s">
        <v>1673</v>
      </c>
      <c r="D593" s="314" t="s">
        <v>1674</v>
      </c>
      <c r="E593" s="293" t="s">
        <v>508</v>
      </c>
      <c r="F593" s="293">
        <v>162.5</v>
      </c>
      <c r="G593" s="293">
        <v>162.5</v>
      </c>
      <c r="H593" s="178"/>
      <c r="I593" s="293">
        <v>162.5</v>
      </c>
      <c r="J593" s="111"/>
    </row>
    <row r="594" spans="1:10" ht="30" x14ac:dyDescent="0.3">
      <c r="A594" s="174">
        <v>586</v>
      </c>
      <c r="B594" s="326">
        <v>41082</v>
      </c>
      <c r="C594" s="321" t="s">
        <v>1675</v>
      </c>
      <c r="D594" s="314" t="s">
        <v>1676</v>
      </c>
      <c r="E594" s="293" t="s">
        <v>508</v>
      </c>
      <c r="F594" s="293">
        <v>162.5</v>
      </c>
      <c r="G594" s="293">
        <v>162.5</v>
      </c>
      <c r="H594" s="178"/>
      <c r="I594" s="293">
        <v>162.5</v>
      </c>
      <c r="J594" s="111"/>
    </row>
    <row r="595" spans="1:10" ht="30" x14ac:dyDescent="0.3">
      <c r="A595" s="174">
        <v>587</v>
      </c>
      <c r="B595" s="326">
        <v>41082</v>
      </c>
      <c r="C595" s="321" t="s">
        <v>1677</v>
      </c>
      <c r="D595" s="314" t="s">
        <v>1678</v>
      </c>
      <c r="E595" s="293" t="s">
        <v>508</v>
      </c>
      <c r="F595" s="293">
        <v>125</v>
      </c>
      <c r="G595" s="293">
        <v>125</v>
      </c>
      <c r="H595" s="178"/>
      <c r="I595" s="293">
        <v>125</v>
      </c>
      <c r="J595" s="111"/>
    </row>
    <row r="596" spans="1:10" ht="30" x14ac:dyDescent="0.3">
      <c r="A596" s="174">
        <v>588</v>
      </c>
      <c r="B596" s="326">
        <v>41086</v>
      </c>
      <c r="C596" s="321" t="s">
        <v>1679</v>
      </c>
      <c r="D596" s="314" t="s">
        <v>1680</v>
      </c>
      <c r="E596" s="293" t="s">
        <v>508</v>
      </c>
      <c r="F596" s="293">
        <v>125</v>
      </c>
      <c r="G596" s="293">
        <v>125</v>
      </c>
      <c r="H596" s="178"/>
      <c r="I596" s="293">
        <v>125</v>
      </c>
      <c r="J596" s="111"/>
    </row>
    <row r="597" spans="1:10" ht="30" x14ac:dyDescent="0.3">
      <c r="A597" s="174">
        <v>589</v>
      </c>
      <c r="B597" s="326">
        <v>41084</v>
      </c>
      <c r="C597" s="321" t="s">
        <v>1681</v>
      </c>
      <c r="D597" s="314" t="s">
        <v>1682</v>
      </c>
      <c r="E597" s="293" t="s">
        <v>508</v>
      </c>
      <c r="F597" s="293">
        <v>100</v>
      </c>
      <c r="G597" s="293">
        <v>100</v>
      </c>
      <c r="H597" s="178"/>
      <c r="I597" s="293">
        <v>100</v>
      </c>
      <c r="J597" s="111"/>
    </row>
    <row r="598" spans="1:10" ht="30" x14ac:dyDescent="0.3">
      <c r="A598" s="174">
        <v>590</v>
      </c>
      <c r="B598" s="326">
        <v>41084</v>
      </c>
      <c r="C598" s="321" t="s">
        <v>1683</v>
      </c>
      <c r="D598" s="314" t="s">
        <v>1684</v>
      </c>
      <c r="E598" s="293" t="s">
        <v>508</v>
      </c>
      <c r="F598" s="293">
        <v>100</v>
      </c>
      <c r="G598" s="293">
        <v>100</v>
      </c>
      <c r="H598" s="178"/>
      <c r="I598" s="293">
        <v>100</v>
      </c>
      <c r="J598" s="111"/>
    </row>
    <row r="599" spans="1:10" ht="30" x14ac:dyDescent="0.3">
      <c r="A599" s="174">
        <v>591</v>
      </c>
      <c r="B599" s="326">
        <v>41088</v>
      </c>
      <c r="C599" s="321" t="s">
        <v>1685</v>
      </c>
      <c r="D599" s="314" t="s">
        <v>1686</v>
      </c>
      <c r="E599" s="293" t="s">
        <v>508</v>
      </c>
      <c r="F599" s="293">
        <v>162.5</v>
      </c>
      <c r="G599" s="293">
        <v>162.5</v>
      </c>
      <c r="H599" s="178"/>
      <c r="I599" s="293">
        <v>162.5</v>
      </c>
      <c r="J599" s="111"/>
    </row>
    <row r="600" spans="1:10" ht="30" x14ac:dyDescent="0.3">
      <c r="A600" s="174">
        <v>592</v>
      </c>
      <c r="B600" s="326">
        <v>41085</v>
      </c>
      <c r="C600" s="321" t="s">
        <v>1687</v>
      </c>
      <c r="D600" s="314" t="s">
        <v>1688</v>
      </c>
      <c r="E600" s="293" t="s">
        <v>508</v>
      </c>
      <c r="F600" s="293">
        <v>162.5</v>
      </c>
      <c r="G600" s="293">
        <v>162.5</v>
      </c>
      <c r="H600" s="178"/>
      <c r="I600" s="293">
        <v>162.5</v>
      </c>
      <c r="J600" s="111"/>
    </row>
    <row r="601" spans="1:10" ht="30" x14ac:dyDescent="0.3">
      <c r="A601" s="174">
        <v>593</v>
      </c>
      <c r="B601" s="326">
        <v>41086</v>
      </c>
      <c r="C601" s="321" t="s">
        <v>1689</v>
      </c>
      <c r="D601" s="314" t="s">
        <v>1690</v>
      </c>
      <c r="E601" s="293" t="s">
        <v>508</v>
      </c>
      <c r="F601" s="293">
        <v>162.5</v>
      </c>
      <c r="G601" s="293">
        <v>162.5</v>
      </c>
      <c r="H601" s="178"/>
      <c r="I601" s="293">
        <v>162.5</v>
      </c>
      <c r="J601" s="111"/>
    </row>
    <row r="602" spans="1:10" ht="30" x14ac:dyDescent="0.3">
      <c r="A602" s="174">
        <v>594</v>
      </c>
      <c r="B602" s="326">
        <v>41085</v>
      </c>
      <c r="C602" s="321" t="s">
        <v>1691</v>
      </c>
      <c r="D602" s="314" t="s">
        <v>1692</v>
      </c>
      <c r="E602" s="293" t="s">
        <v>508</v>
      </c>
      <c r="F602" s="293">
        <v>162.5</v>
      </c>
      <c r="G602" s="293">
        <v>162.5</v>
      </c>
      <c r="H602" s="178"/>
      <c r="I602" s="293">
        <v>162.5</v>
      </c>
      <c r="J602" s="111"/>
    </row>
    <row r="603" spans="1:10" ht="30" x14ac:dyDescent="0.3">
      <c r="A603" s="174">
        <v>595</v>
      </c>
      <c r="B603" s="326">
        <v>41085</v>
      </c>
      <c r="C603" s="321" t="s">
        <v>1693</v>
      </c>
      <c r="D603" s="314" t="s">
        <v>1694</v>
      </c>
      <c r="E603" s="293" t="s">
        <v>508</v>
      </c>
      <c r="F603" s="293">
        <v>162.5</v>
      </c>
      <c r="G603" s="293">
        <v>162.5</v>
      </c>
      <c r="H603" s="178"/>
      <c r="I603" s="293">
        <v>162.5</v>
      </c>
      <c r="J603" s="111"/>
    </row>
    <row r="604" spans="1:10" ht="30" x14ac:dyDescent="0.3">
      <c r="A604" s="174">
        <v>596</v>
      </c>
      <c r="B604" s="326">
        <v>41082</v>
      </c>
      <c r="C604" s="321" t="s">
        <v>1695</v>
      </c>
      <c r="D604" s="314" t="s">
        <v>1696</v>
      </c>
      <c r="E604" s="293" t="s">
        <v>508</v>
      </c>
      <c r="F604" s="293">
        <v>162.5</v>
      </c>
      <c r="G604" s="293">
        <v>162.5</v>
      </c>
      <c r="H604" s="178"/>
      <c r="I604" s="293">
        <v>162.5</v>
      </c>
      <c r="J604" s="111"/>
    </row>
    <row r="605" spans="1:10" ht="30" x14ac:dyDescent="0.3">
      <c r="A605" s="174">
        <v>597</v>
      </c>
      <c r="B605" s="326">
        <v>41087</v>
      </c>
      <c r="C605" s="321" t="s">
        <v>1697</v>
      </c>
      <c r="D605" s="314" t="s">
        <v>1698</v>
      </c>
      <c r="E605" s="293" t="s">
        <v>508</v>
      </c>
      <c r="F605" s="293">
        <v>125</v>
      </c>
      <c r="G605" s="293">
        <v>125</v>
      </c>
      <c r="H605" s="178"/>
      <c r="I605" s="293">
        <v>125</v>
      </c>
      <c r="J605" s="111"/>
    </row>
    <row r="606" spans="1:10" ht="30" x14ac:dyDescent="0.3">
      <c r="A606" s="174">
        <v>598</v>
      </c>
      <c r="B606" s="326">
        <v>41082</v>
      </c>
      <c r="C606" s="321" t="s">
        <v>1699</v>
      </c>
      <c r="D606" s="314" t="s">
        <v>1700</v>
      </c>
      <c r="E606" s="293" t="s">
        <v>508</v>
      </c>
      <c r="F606" s="293">
        <v>125</v>
      </c>
      <c r="G606" s="293">
        <v>125</v>
      </c>
      <c r="H606" s="178"/>
      <c r="I606" s="293">
        <v>125</v>
      </c>
      <c r="J606" s="111"/>
    </row>
    <row r="607" spans="1:10" ht="30" x14ac:dyDescent="0.3">
      <c r="A607" s="174">
        <v>599</v>
      </c>
      <c r="B607" s="326">
        <v>41082</v>
      </c>
      <c r="C607" s="321" t="s">
        <v>1701</v>
      </c>
      <c r="D607" s="314" t="s">
        <v>1702</v>
      </c>
      <c r="E607" s="293" t="s">
        <v>508</v>
      </c>
      <c r="F607" s="293">
        <v>162.5</v>
      </c>
      <c r="G607" s="293">
        <v>162.5</v>
      </c>
      <c r="H607" s="178"/>
      <c r="I607" s="293">
        <v>162.5</v>
      </c>
      <c r="J607" s="111"/>
    </row>
    <row r="608" spans="1:10" ht="30" x14ac:dyDescent="0.3">
      <c r="A608" s="174">
        <v>600</v>
      </c>
      <c r="B608" s="326">
        <v>41085</v>
      </c>
      <c r="C608" s="321" t="s">
        <v>1703</v>
      </c>
      <c r="D608" s="314" t="s">
        <v>1704</v>
      </c>
      <c r="E608" s="293" t="s">
        <v>508</v>
      </c>
      <c r="F608" s="293">
        <v>162.5</v>
      </c>
      <c r="G608" s="293">
        <v>162.5</v>
      </c>
      <c r="H608" s="178"/>
      <c r="I608" s="293">
        <v>162.5</v>
      </c>
      <c r="J608" s="111"/>
    </row>
    <row r="609" spans="1:10" ht="30" x14ac:dyDescent="0.3">
      <c r="A609" s="174">
        <v>601</v>
      </c>
      <c r="B609" s="326">
        <v>41082</v>
      </c>
      <c r="C609" s="321" t="s">
        <v>1705</v>
      </c>
      <c r="D609" s="314" t="s">
        <v>1706</v>
      </c>
      <c r="E609" s="293" t="s">
        <v>508</v>
      </c>
      <c r="F609" s="293">
        <v>162.5</v>
      </c>
      <c r="G609" s="293">
        <v>162.5</v>
      </c>
      <c r="H609" s="178"/>
      <c r="I609" s="293">
        <v>162.5</v>
      </c>
      <c r="J609" s="111"/>
    </row>
    <row r="610" spans="1:10" ht="30" x14ac:dyDescent="0.3">
      <c r="A610" s="174">
        <v>602</v>
      </c>
      <c r="B610" s="326">
        <v>41082</v>
      </c>
      <c r="C610" s="321" t="s">
        <v>1707</v>
      </c>
      <c r="D610" s="314" t="s">
        <v>1708</v>
      </c>
      <c r="E610" s="293" t="s">
        <v>508</v>
      </c>
      <c r="F610" s="293">
        <v>162.5</v>
      </c>
      <c r="G610" s="293">
        <v>162.5</v>
      </c>
      <c r="H610" s="178"/>
      <c r="I610" s="293">
        <v>162.5</v>
      </c>
      <c r="J610" s="111"/>
    </row>
    <row r="611" spans="1:10" ht="30" x14ac:dyDescent="0.3">
      <c r="A611" s="174">
        <v>603</v>
      </c>
      <c r="B611" s="326">
        <v>41082</v>
      </c>
      <c r="C611" s="321" t="s">
        <v>1709</v>
      </c>
      <c r="D611" s="314" t="s">
        <v>1710</v>
      </c>
      <c r="E611" s="293" t="s">
        <v>508</v>
      </c>
      <c r="F611" s="293">
        <v>162.5</v>
      </c>
      <c r="G611" s="293">
        <v>162.5</v>
      </c>
      <c r="H611" s="178"/>
      <c r="I611" s="293">
        <v>162.5</v>
      </c>
      <c r="J611" s="111"/>
    </row>
    <row r="612" spans="1:10" ht="30" x14ac:dyDescent="0.3">
      <c r="A612" s="174">
        <v>604</v>
      </c>
      <c r="B612" s="326">
        <v>41082</v>
      </c>
      <c r="C612" s="321" t="s">
        <v>1711</v>
      </c>
      <c r="D612" s="314" t="s">
        <v>1712</v>
      </c>
      <c r="E612" s="293" t="s">
        <v>508</v>
      </c>
      <c r="F612" s="293">
        <v>162.5</v>
      </c>
      <c r="G612" s="293">
        <v>162.5</v>
      </c>
      <c r="H612" s="178"/>
      <c r="I612" s="293">
        <v>162.5</v>
      </c>
      <c r="J612" s="111"/>
    </row>
    <row r="613" spans="1:10" ht="30" x14ac:dyDescent="0.3">
      <c r="A613" s="174">
        <v>605</v>
      </c>
      <c r="B613" s="326">
        <v>41082</v>
      </c>
      <c r="C613" s="321" t="s">
        <v>1713</v>
      </c>
      <c r="D613" s="314" t="s">
        <v>1714</v>
      </c>
      <c r="E613" s="293" t="s">
        <v>508</v>
      </c>
      <c r="F613" s="293">
        <v>162.5</v>
      </c>
      <c r="G613" s="293">
        <v>162.5</v>
      </c>
      <c r="H613" s="178"/>
      <c r="I613" s="293">
        <v>162.5</v>
      </c>
      <c r="J613" s="111"/>
    </row>
    <row r="614" spans="1:10" ht="30" x14ac:dyDescent="0.3">
      <c r="A614" s="174">
        <v>606</v>
      </c>
      <c r="B614" s="326">
        <v>41084</v>
      </c>
      <c r="C614" s="321" t="s">
        <v>1715</v>
      </c>
      <c r="D614" s="314" t="s">
        <v>1716</v>
      </c>
      <c r="E614" s="293" t="s">
        <v>508</v>
      </c>
      <c r="F614" s="293">
        <v>162.5</v>
      </c>
      <c r="G614" s="293">
        <v>162.5</v>
      </c>
      <c r="H614" s="178"/>
      <c r="I614" s="293">
        <v>162.5</v>
      </c>
      <c r="J614" s="111"/>
    </row>
    <row r="615" spans="1:10" ht="30" x14ac:dyDescent="0.3">
      <c r="A615" s="174">
        <v>607</v>
      </c>
      <c r="B615" s="326">
        <v>41082</v>
      </c>
      <c r="C615" s="321" t="s">
        <v>1717</v>
      </c>
      <c r="D615" s="314" t="s">
        <v>1718</v>
      </c>
      <c r="E615" s="293" t="s">
        <v>508</v>
      </c>
      <c r="F615" s="293">
        <v>162.5</v>
      </c>
      <c r="G615" s="293">
        <v>162.5</v>
      </c>
      <c r="H615" s="178"/>
      <c r="I615" s="293">
        <v>162.5</v>
      </c>
      <c r="J615" s="111"/>
    </row>
    <row r="616" spans="1:10" ht="30" x14ac:dyDescent="0.3">
      <c r="A616" s="174">
        <v>608</v>
      </c>
      <c r="B616" s="326">
        <v>41085</v>
      </c>
      <c r="C616" s="321" t="s">
        <v>1719</v>
      </c>
      <c r="D616" s="314" t="s">
        <v>1720</v>
      </c>
      <c r="E616" s="293" t="s">
        <v>508</v>
      </c>
      <c r="F616" s="293">
        <v>100</v>
      </c>
      <c r="G616" s="293">
        <v>100</v>
      </c>
      <c r="H616" s="178"/>
      <c r="I616" s="293">
        <v>100</v>
      </c>
      <c r="J616" s="111"/>
    </row>
    <row r="617" spans="1:10" ht="30" x14ac:dyDescent="0.3">
      <c r="A617" s="174">
        <v>609</v>
      </c>
      <c r="B617" s="326">
        <v>41085</v>
      </c>
      <c r="C617" s="321" t="s">
        <v>1721</v>
      </c>
      <c r="D617" s="314" t="s">
        <v>1722</v>
      </c>
      <c r="E617" s="293" t="s">
        <v>508</v>
      </c>
      <c r="F617" s="293">
        <v>100</v>
      </c>
      <c r="G617" s="293">
        <v>100</v>
      </c>
      <c r="H617" s="178"/>
      <c r="I617" s="293">
        <v>100</v>
      </c>
      <c r="J617" s="111"/>
    </row>
    <row r="618" spans="1:10" ht="30" x14ac:dyDescent="0.3">
      <c r="A618" s="174">
        <v>610</v>
      </c>
      <c r="B618" s="326">
        <v>41084</v>
      </c>
      <c r="C618" s="321" t="s">
        <v>1723</v>
      </c>
      <c r="D618" s="314" t="s">
        <v>1724</v>
      </c>
      <c r="E618" s="293" t="s">
        <v>508</v>
      </c>
      <c r="F618" s="293">
        <v>162.5</v>
      </c>
      <c r="G618" s="293">
        <v>162.5</v>
      </c>
      <c r="H618" s="178"/>
      <c r="I618" s="293">
        <v>162.5</v>
      </c>
      <c r="J618" s="111"/>
    </row>
    <row r="619" spans="1:10" ht="30" x14ac:dyDescent="0.3">
      <c r="A619" s="174">
        <v>611</v>
      </c>
      <c r="B619" s="326">
        <v>41085</v>
      </c>
      <c r="C619" s="321" t="s">
        <v>1725</v>
      </c>
      <c r="D619" s="314" t="s">
        <v>1726</v>
      </c>
      <c r="E619" s="293" t="s">
        <v>508</v>
      </c>
      <c r="F619" s="293">
        <v>162.5</v>
      </c>
      <c r="G619" s="293">
        <v>162.5</v>
      </c>
      <c r="H619" s="178"/>
      <c r="I619" s="293">
        <v>162.5</v>
      </c>
      <c r="J619" s="111"/>
    </row>
    <row r="620" spans="1:10" ht="30" x14ac:dyDescent="0.3">
      <c r="A620" s="174">
        <v>612</v>
      </c>
      <c r="B620" s="326">
        <v>41085</v>
      </c>
      <c r="C620" s="321" t="s">
        <v>1727</v>
      </c>
      <c r="D620" s="314" t="s">
        <v>1728</v>
      </c>
      <c r="E620" s="293" t="s">
        <v>508</v>
      </c>
      <c r="F620" s="293">
        <v>162.5</v>
      </c>
      <c r="G620" s="293">
        <v>162.5</v>
      </c>
      <c r="H620" s="178"/>
      <c r="I620" s="293">
        <v>162.5</v>
      </c>
      <c r="J620" s="111"/>
    </row>
    <row r="621" spans="1:10" ht="30" x14ac:dyDescent="0.3">
      <c r="A621" s="174">
        <v>613</v>
      </c>
      <c r="B621" s="326">
        <v>41085</v>
      </c>
      <c r="C621" s="321" t="s">
        <v>1729</v>
      </c>
      <c r="D621" s="314" t="s">
        <v>1730</v>
      </c>
      <c r="E621" s="293" t="s">
        <v>508</v>
      </c>
      <c r="F621" s="293">
        <v>162.5</v>
      </c>
      <c r="G621" s="293">
        <v>162.5</v>
      </c>
      <c r="H621" s="178"/>
      <c r="I621" s="293">
        <v>162.5</v>
      </c>
      <c r="J621" s="111"/>
    </row>
    <row r="622" spans="1:10" ht="30" x14ac:dyDescent="0.3">
      <c r="A622" s="174">
        <v>614</v>
      </c>
      <c r="B622" s="326">
        <v>41085</v>
      </c>
      <c r="C622" s="321" t="s">
        <v>1731</v>
      </c>
      <c r="D622" s="314" t="s">
        <v>1732</v>
      </c>
      <c r="E622" s="293" t="s">
        <v>508</v>
      </c>
      <c r="F622" s="293">
        <v>100</v>
      </c>
      <c r="G622" s="293">
        <v>100</v>
      </c>
      <c r="H622" s="178"/>
      <c r="I622" s="293">
        <v>100</v>
      </c>
      <c r="J622" s="111"/>
    </row>
    <row r="623" spans="1:10" ht="30" x14ac:dyDescent="0.3">
      <c r="A623" s="174">
        <v>615</v>
      </c>
      <c r="B623" s="326">
        <v>41085</v>
      </c>
      <c r="C623" s="321" t="s">
        <v>1733</v>
      </c>
      <c r="D623" s="314" t="s">
        <v>1734</v>
      </c>
      <c r="E623" s="293" t="s">
        <v>508</v>
      </c>
      <c r="F623" s="293">
        <v>100</v>
      </c>
      <c r="G623" s="293">
        <v>100</v>
      </c>
      <c r="H623" s="178"/>
      <c r="I623" s="293">
        <v>100</v>
      </c>
      <c r="J623" s="111"/>
    </row>
    <row r="624" spans="1:10" ht="30" x14ac:dyDescent="0.3">
      <c r="A624" s="174">
        <v>616</v>
      </c>
      <c r="B624" s="326">
        <v>41084</v>
      </c>
      <c r="C624" s="321" t="s">
        <v>1735</v>
      </c>
      <c r="D624" s="314" t="s">
        <v>1736</v>
      </c>
      <c r="E624" s="293" t="s">
        <v>508</v>
      </c>
      <c r="F624" s="293">
        <v>162.5</v>
      </c>
      <c r="G624" s="293">
        <v>162.5</v>
      </c>
      <c r="H624" s="178"/>
      <c r="I624" s="293">
        <v>162.5</v>
      </c>
      <c r="J624" s="111"/>
    </row>
    <row r="625" spans="1:10" ht="30" x14ac:dyDescent="0.3">
      <c r="A625" s="174">
        <v>617</v>
      </c>
      <c r="B625" s="326">
        <v>41084</v>
      </c>
      <c r="C625" s="321" t="s">
        <v>1737</v>
      </c>
      <c r="D625" s="314" t="s">
        <v>1738</v>
      </c>
      <c r="E625" s="293" t="s">
        <v>508</v>
      </c>
      <c r="F625" s="293">
        <v>162.5</v>
      </c>
      <c r="G625" s="293">
        <v>162.5</v>
      </c>
      <c r="H625" s="178"/>
      <c r="I625" s="293">
        <v>162.5</v>
      </c>
      <c r="J625" s="111"/>
    </row>
    <row r="626" spans="1:10" ht="30" x14ac:dyDescent="0.3">
      <c r="A626" s="174">
        <v>618</v>
      </c>
      <c r="B626" s="326">
        <v>41084</v>
      </c>
      <c r="C626" s="321" t="s">
        <v>1739</v>
      </c>
      <c r="D626" s="314" t="s">
        <v>1740</v>
      </c>
      <c r="E626" s="293" t="s">
        <v>508</v>
      </c>
      <c r="F626" s="293">
        <v>100</v>
      </c>
      <c r="G626" s="293">
        <v>100</v>
      </c>
      <c r="H626" s="178"/>
      <c r="I626" s="293">
        <v>100</v>
      </c>
      <c r="J626" s="111"/>
    </row>
    <row r="627" spans="1:10" ht="30" x14ac:dyDescent="0.3">
      <c r="A627" s="174">
        <v>619</v>
      </c>
      <c r="B627" s="326">
        <v>41084</v>
      </c>
      <c r="C627" s="321" t="s">
        <v>1741</v>
      </c>
      <c r="D627" s="314" t="s">
        <v>1742</v>
      </c>
      <c r="E627" s="293" t="s">
        <v>508</v>
      </c>
      <c r="F627" s="293">
        <v>100</v>
      </c>
      <c r="G627" s="293">
        <v>100</v>
      </c>
      <c r="H627" s="178"/>
      <c r="I627" s="293">
        <v>100</v>
      </c>
      <c r="J627" s="111"/>
    </row>
    <row r="628" spans="1:10" ht="30" x14ac:dyDescent="0.3">
      <c r="A628" s="174">
        <v>620</v>
      </c>
      <c r="B628" s="326">
        <v>41085</v>
      </c>
      <c r="C628" s="321" t="s">
        <v>1743</v>
      </c>
      <c r="D628" s="314" t="s">
        <v>1744</v>
      </c>
      <c r="E628" s="293" t="s">
        <v>508</v>
      </c>
      <c r="F628" s="293">
        <v>125</v>
      </c>
      <c r="G628" s="293">
        <v>125</v>
      </c>
      <c r="H628" s="178"/>
      <c r="I628" s="293">
        <v>125</v>
      </c>
      <c r="J628" s="111"/>
    </row>
    <row r="629" spans="1:10" ht="30" x14ac:dyDescent="0.3">
      <c r="A629" s="174">
        <v>621</v>
      </c>
      <c r="B629" s="326">
        <v>41085</v>
      </c>
      <c r="C629" s="321" t="s">
        <v>1745</v>
      </c>
      <c r="D629" s="314" t="s">
        <v>1746</v>
      </c>
      <c r="E629" s="293" t="s">
        <v>508</v>
      </c>
      <c r="F629" s="293">
        <v>125</v>
      </c>
      <c r="G629" s="293">
        <v>125</v>
      </c>
      <c r="H629" s="178"/>
      <c r="I629" s="293">
        <v>125</v>
      </c>
      <c r="J629" s="111"/>
    </row>
    <row r="630" spans="1:10" ht="30" x14ac:dyDescent="0.3">
      <c r="A630" s="174">
        <v>622</v>
      </c>
      <c r="B630" s="326">
        <v>41084</v>
      </c>
      <c r="C630" s="321" t="s">
        <v>1747</v>
      </c>
      <c r="D630" s="314" t="s">
        <v>1748</v>
      </c>
      <c r="E630" s="293" t="s">
        <v>508</v>
      </c>
      <c r="F630" s="293">
        <v>162.5</v>
      </c>
      <c r="G630" s="293">
        <v>162.5</v>
      </c>
      <c r="H630" s="178"/>
      <c r="I630" s="293">
        <v>162.5</v>
      </c>
      <c r="J630" s="111"/>
    </row>
    <row r="631" spans="1:10" ht="30" x14ac:dyDescent="0.3">
      <c r="A631" s="174">
        <v>623</v>
      </c>
      <c r="B631" s="326">
        <v>41084</v>
      </c>
      <c r="C631" s="321" t="s">
        <v>1749</v>
      </c>
      <c r="D631" s="314" t="s">
        <v>1750</v>
      </c>
      <c r="E631" s="293" t="s">
        <v>508</v>
      </c>
      <c r="F631" s="293">
        <v>162.5</v>
      </c>
      <c r="G631" s="293">
        <v>162.5</v>
      </c>
      <c r="H631" s="178"/>
      <c r="I631" s="293">
        <v>162.5</v>
      </c>
      <c r="J631" s="111"/>
    </row>
    <row r="632" spans="1:10" ht="30" x14ac:dyDescent="0.3">
      <c r="A632" s="174">
        <v>624</v>
      </c>
      <c r="B632" s="326">
        <v>41085</v>
      </c>
      <c r="C632" s="321" t="s">
        <v>1751</v>
      </c>
      <c r="D632" s="314" t="s">
        <v>1752</v>
      </c>
      <c r="E632" s="293" t="s">
        <v>508</v>
      </c>
      <c r="F632" s="293">
        <v>162.5</v>
      </c>
      <c r="G632" s="293">
        <v>162.5</v>
      </c>
      <c r="H632" s="178"/>
      <c r="I632" s="293">
        <v>162.5</v>
      </c>
      <c r="J632" s="111"/>
    </row>
    <row r="633" spans="1:10" ht="30" x14ac:dyDescent="0.3">
      <c r="A633" s="174">
        <v>625</v>
      </c>
      <c r="B633" s="326">
        <v>41082</v>
      </c>
      <c r="C633" s="321" t="s">
        <v>1753</v>
      </c>
      <c r="D633" s="314" t="s">
        <v>1754</v>
      </c>
      <c r="E633" s="293" t="s">
        <v>508</v>
      </c>
      <c r="F633" s="293">
        <v>125</v>
      </c>
      <c r="G633" s="293">
        <v>125</v>
      </c>
      <c r="H633" s="178"/>
      <c r="I633" s="293">
        <v>125</v>
      </c>
      <c r="J633" s="111"/>
    </row>
    <row r="634" spans="1:10" ht="30" x14ac:dyDescent="0.3">
      <c r="A634" s="174">
        <v>626</v>
      </c>
      <c r="B634" s="326">
        <v>41082</v>
      </c>
      <c r="C634" s="321" t="s">
        <v>1755</v>
      </c>
      <c r="D634" s="314" t="s">
        <v>1756</v>
      </c>
      <c r="E634" s="293" t="s">
        <v>508</v>
      </c>
      <c r="F634" s="293">
        <v>162.5</v>
      </c>
      <c r="G634" s="293">
        <v>162.5</v>
      </c>
      <c r="H634" s="178"/>
      <c r="I634" s="293">
        <v>162.5</v>
      </c>
      <c r="J634" s="111"/>
    </row>
    <row r="635" spans="1:10" ht="30" x14ac:dyDescent="0.3">
      <c r="A635" s="174">
        <v>627</v>
      </c>
      <c r="B635" s="326">
        <v>41086</v>
      </c>
      <c r="C635" s="321" t="s">
        <v>1757</v>
      </c>
      <c r="D635" s="314" t="s">
        <v>1758</v>
      </c>
      <c r="E635" s="293" t="s">
        <v>508</v>
      </c>
      <c r="F635" s="293">
        <v>125</v>
      </c>
      <c r="G635" s="293">
        <v>125</v>
      </c>
      <c r="H635" s="178"/>
      <c r="I635" s="293">
        <v>125</v>
      </c>
      <c r="J635" s="111"/>
    </row>
    <row r="636" spans="1:10" ht="30" x14ac:dyDescent="0.3">
      <c r="A636" s="174">
        <v>628</v>
      </c>
      <c r="B636" s="326">
        <v>41087</v>
      </c>
      <c r="C636" s="321" t="s">
        <v>1759</v>
      </c>
      <c r="D636" s="314" t="s">
        <v>1760</v>
      </c>
      <c r="E636" s="293" t="s">
        <v>508</v>
      </c>
      <c r="F636" s="293">
        <v>125</v>
      </c>
      <c r="G636" s="293">
        <v>125</v>
      </c>
      <c r="H636" s="178"/>
      <c r="I636" s="293">
        <v>125</v>
      </c>
      <c r="J636" s="111"/>
    </row>
    <row r="637" spans="1:10" ht="30" x14ac:dyDescent="0.3">
      <c r="A637" s="174">
        <v>629</v>
      </c>
      <c r="B637" s="326">
        <v>41084</v>
      </c>
      <c r="C637" s="321" t="s">
        <v>1761</v>
      </c>
      <c r="D637" s="314" t="s">
        <v>1762</v>
      </c>
      <c r="E637" s="293" t="s">
        <v>508</v>
      </c>
      <c r="F637" s="293">
        <v>162.5</v>
      </c>
      <c r="G637" s="293">
        <v>162.5</v>
      </c>
      <c r="H637" s="178"/>
      <c r="I637" s="293">
        <v>162.5</v>
      </c>
      <c r="J637" s="111"/>
    </row>
    <row r="638" spans="1:10" ht="30" x14ac:dyDescent="0.3">
      <c r="A638" s="174">
        <v>630</v>
      </c>
      <c r="B638" s="326">
        <v>41084</v>
      </c>
      <c r="C638" s="321" t="s">
        <v>1763</v>
      </c>
      <c r="D638" s="314" t="s">
        <v>1764</v>
      </c>
      <c r="E638" s="293" t="s">
        <v>508</v>
      </c>
      <c r="F638" s="293">
        <v>162.5</v>
      </c>
      <c r="G638" s="293">
        <v>162.5</v>
      </c>
      <c r="H638" s="178"/>
      <c r="I638" s="293">
        <v>162.5</v>
      </c>
      <c r="J638" s="111"/>
    </row>
    <row r="639" spans="1:10" ht="30" x14ac:dyDescent="0.3">
      <c r="A639" s="174">
        <v>631</v>
      </c>
      <c r="B639" s="326">
        <v>41086</v>
      </c>
      <c r="C639" s="321" t="s">
        <v>1765</v>
      </c>
      <c r="D639" s="314" t="s">
        <v>1766</v>
      </c>
      <c r="E639" s="293" t="s">
        <v>508</v>
      </c>
      <c r="F639" s="293">
        <v>125</v>
      </c>
      <c r="G639" s="293">
        <v>125</v>
      </c>
      <c r="H639" s="178"/>
      <c r="I639" s="293">
        <v>125</v>
      </c>
      <c r="J639" s="111"/>
    </row>
    <row r="640" spans="1:10" ht="30" x14ac:dyDescent="0.3">
      <c r="A640" s="174">
        <v>632</v>
      </c>
      <c r="B640" s="326">
        <v>41084</v>
      </c>
      <c r="C640" s="321" t="s">
        <v>1767</v>
      </c>
      <c r="D640" s="314" t="s">
        <v>1768</v>
      </c>
      <c r="E640" s="293" t="s">
        <v>508</v>
      </c>
      <c r="F640" s="293">
        <v>162.5</v>
      </c>
      <c r="G640" s="293">
        <v>162.5</v>
      </c>
      <c r="H640" s="178"/>
      <c r="I640" s="293">
        <v>162.5</v>
      </c>
      <c r="J640" s="111"/>
    </row>
    <row r="641" spans="1:10" ht="30" x14ac:dyDescent="0.3">
      <c r="A641" s="174">
        <v>633</v>
      </c>
      <c r="B641" s="326">
        <v>41085</v>
      </c>
      <c r="C641" s="321" t="s">
        <v>1769</v>
      </c>
      <c r="D641" s="314" t="s">
        <v>1770</v>
      </c>
      <c r="E641" s="293" t="s">
        <v>508</v>
      </c>
      <c r="F641" s="293">
        <v>162.5</v>
      </c>
      <c r="G641" s="293">
        <v>162.5</v>
      </c>
      <c r="H641" s="178"/>
      <c r="I641" s="293">
        <v>162.5</v>
      </c>
      <c r="J641" s="111"/>
    </row>
    <row r="642" spans="1:10" ht="30" x14ac:dyDescent="0.3">
      <c r="A642" s="174">
        <v>634</v>
      </c>
      <c r="B642" s="326">
        <v>41085</v>
      </c>
      <c r="C642" s="321" t="s">
        <v>1771</v>
      </c>
      <c r="D642" s="314" t="s">
        <v>1772</v>
      </c>
      <c r="E642" s="293" t="s">
        <v>508</v>
      </c>
      <c r="F642" s="293">
        <v>162.5</v>
      </c>
      <c r="G642" s="293">
        <v>162.5</v>
      </c>
      <c r="H642" s="178"/>
      <c r="I642" s="293">
        <v>162.5</v>
      </c>
      <c r="J642" s="111"/>
    </row>
    <row r="643" spans="1:10" ht="30" x14ac:dyDescent="0.3">
      <c r="A643" s="174">
        <v>635</v>
      </c>
      <c r="B643" s="326">
        <v>41085</v>
      </c>
      <c r="C643" s="321" t="s">
        <v>1773</v>
      </c>
      <c r="D643" s="314" t="s">
        <v>1774</v>
      </c>
      <c r="E643" s="293" t="s">
        <v>508</v>
      </c>
      <c r="F643" s="293">
        <v>125</v>
      </c>
      <c r="G643" s="293">
        <v>125</v>
      </c>
      <c r="H643" s="178"/>
      <c r="I643" s="293">
        <v>125</v>
      </c>
      <c r="J643" s="111"/>
    </row>
    <row r="644" spans="1:10" ht="30" x14ac:dyDescent="0.3">
      <c r="A644" s="174">
        <v>636</v>
      </c>
      <c r="B644" s="326">
        <v>41085</v>
      </c>
      <c r="C644" s="321" t="s">
        <v>1775</v>
      </c>
      <c r="D644" s="314" t="s">
        <v>1776</v>
      </c>
      <c r="E644" s="293" t="s">
        <v>508</v>
      </c>
      <c r="F644" s="293">
        <v>125</v>
      </c>
      <c r="G644" s="293">
        <v>125</v>
      </c>
      <c r="H644" s="178"/>
      <c r="I644" s="293">
        <v>125</v>
      </c>
      <c r="J644" s="111"/>
    </row>
    <row r="645" spans="1:10" ht="30" x14ac:dyDescent="0.3">
      <c r="A645" s="174">
        <v>637</v>
      </c>
      <c r="B645" s="326">
        <v>41085</v>
      </c>
      <c r="C645" s="321" t="s">
        <v>1777</v>
      </c>
      <c r="D645" s="314" t="s">
        <v>1778</v>
      </c>
      <c r="E645" s="293" t="s">
        <v>508</v>
      </c>
      <c r="F645" s="293">
        <v>100</v>
      </c>
      <c r="G645" s="293">
        <v>100</v>
      </c>
      <c r="H645" s="178"/>
      <c r="I645" s="293">
        <v>100</v>
      </c>
      <c r="J645" s="111"/>
    </row>
    <row r="646" spans="1:10" ht="30" x14ac:dyDescent="0.3">
      <c r="A646" s="174">
        <v>638</v>
      </c>
      <c r="B646" s="326">
        <v>41085</v>
      </c>
      <c r="C646" s="321" t="s">
        <v>1779</v>
      </c>
      <c r="D646" s="314" t="s">
        <v>1780</v>
      </c>
      <c r="E646" s="293" t="s">
        <v>508</v>
      </c>
      <c r="F646" s="293">
        <v>100</v>
      </c>
      <c r="G646" s="293">
        <v>100</v>
      </c>
      <c r="H646" s="178"/>
      <c r="I646" s="293">
        <v>100</v>
      </c>
      <c r="J646" s="111"/>
    </row>
    <row r="647" spans="1:10" ht="30" x14ac:dyDescent="0.3">
      <c r="A647" s="174">
        <v>639</v>
      </c>
      <c r="B647" s="326">
        <v>41084</v>
      </c>
      <c r="C647" s="321" t="s">
        <v>1781</v>
      </c>
      <c r="D647" s="314" t="s">
        <v>1782</v>
      </c>
      <c r="E647" s="293" t="s">
        <v>508</v>
      </c>
      <c r="F647" s="293">
        <v>162.5</v>
      </c>
      <c r="G647" s="293">
        <v>162.5</v>
      </c>
      <c r="H647" s="178"/>
      <c r="I647" s="293">
        <v>162.5</v>
      </c>
      <c r="J647" s="111"/>
    </row>
    <row r="648" spans="1:10" ht="30" x14ac:dyDescent="0.3">
      <c r="A648" s="174">
        <v>640</v>
      </c>
      <c r="B648" s="326">
        <v>41084</v>
      </c>
      <c r="C648" s="321" t="s">
        <v>1783</v>
      </c>
      <c r="D648" s="314" t="s">
        <v>1784</v>
      </c>
      <c r="E648" s="293" t="s">
        <v>508</v>
      </c>
      <c r="F648" s="293">
        <v>162.5</v>
      </c>
      <c r="G648" s="293">
        <v>162.5</v>
      </c>
      <c r="H648" s="178"/>
      <c r="I648" s="293">
        <v>162.5</v>
      </c>
      <c r="J648" s="111"/>
    </row>
    <row r="649" spans="1:10" ht="30" x14ac:dyDescent="0.3">
      <c r="A649" s="174">
        <v>641</v>
      </c>
      <c r="B649" s="326">
        <v>41084</v>
      </c>
      <c r="C649" s="321" t="s">
        <v>1785</v>
      </c>
      <c r="D649" s="314" t="s">
        <v>1786</v>
      </c>
      <c r="E649" s="293" t="s">
        <v>508</v>
      </c>
      <c r="F649" s="293">
        <v>162.5</v>
      </c>
      <c r="G649" s="293">
        <v>162.5</v>
      </c>
      <c r="H649" s="178"/>
      <c r="I649" s="293">
        <v>162.5</v>
      </c>
      <c r="J649" s="111"/>
    </row>
    <row r="650" spans="1:10" ht="30" x14ac:dyDescent="0.3">
      <c r="A650" s="174">
        <v>642</v>
      </c>
      <c r="B650" s="326">
        <v>41085</v>
      </c>
      <c r="C650" s="321" t="s">
        <v>1787</v>
      </c>
      <c r="D650" s="314" t="s">
        <v>1788</v>
      </c>
      <c r="E650" s="293" t="s">
        <v>508</v>
      </c>
      <c r="F650" s="293">
        <v>100</v>
      </c>
      <c r="G650" s="293">
        <v>100</v>
      </c>
      <c r="H650" s="178"/>
      <c r="I650" s="293">
        <v>100</v>
      </c>
      <c r="J650" s="111"/>
    </row>
    <row r="651" spans="1:10" ht="30" x14ac:dyDescent="0.3">
      <c r="A651" s="174">
        <v>643</v>
      </c>
      <c r="B651" s="326">
        <v>41085</v>
      </c>
      <c r="C651" s="321" t="s">
        <v>1789</v>
      </c>
      <c r="D651" s="314" t="s">
        <v>1790</v>
      </c>
      <c r="E651" s="293" t="s">
        <v>508</v>
      </c>
      <c r="F651" s="293">
        <v>100</v>
      </c>
      <c r="G651" s="293">
        <v>100</v>
      </c>
      <c r="H651" s="178"/>
      <c r="I651" s="293">
        <v>100</v>
      </c>
      <c r="J651" s="111"/>
    </row>
    <row r="652" spans="1:10" ht="30" x14ac:dyDescent="0.3">
      <c r="A652" s="174">
        <v>644</v>
      </c>
      <c r="B652" s="326">
        <v>41085</v>
      </c>
      <c r="C652" s="321" t="s">
        <v>1791</v>
      </c>
      <c r="D652" s="314" t="s">
        <v>1792</v>
      </c>
      <c r="E652" s="293" t="s">
        <v>508</v>
      </c>
      <c r="F652" s="293">
        <v>162.5</v>
      </c>
      <c r="G652" s="293">
        <v>162.5</v>
      </c>
      <c r="H652" s="178"/>
      <c r="I652" s="293">
        <v>162.5</v>
      </c>
      <c r="J652" s="111"/>
    </row>
    <row r="653" spans="1:10" ht="30" x14ac:dyDescent="0.3">
      <c r="A653" s="174">
        <v>645</v>
      </c>
      <c r="B653" s="326">
        <v>41085</v>
      </c>
      <c r="C653" s="321" t="s">
        <v>1793</v>
      </c>
      <c r="D653" s="314" t="s">
        <v>1794</v>
      </c>
      <c r="E653" s="293" t="s">
        <v>508</v>
      </c>
      <c r="F653" s="293">
        <v>125</v>
      </c>
      <c r="G653" s="293">
        <v>125</v>
      </c>
      <c r="H653" s="178"/>
      <c r="I653" s="293">
        <v>125</v>
      </c>
      <c r="J653" s="111"/>
    </row>
    <row r="654" spans="1:10" ht="30" x14ac:dyDescent="0.3">
      <c r="A654" s="174">
        <v>646</v>
      </c>
      <c r="B654" s="326">
        <v>41084</v>
      </c>
      <c r="C654" s="321" t="s">
        <v>1795</v>
      </c>
      <c r="D654" s="314" t="s">
        <v>1796</v>
      </c>
      <c r="E654" s="293" t="s">
        <v>508</v>
      </c>
      <c r="F654" s="293">
        <v>125</v>
      </c>
      <c r="G654" s="293">
        <v>125</v>
      </c>
      <c r="H654" s="178"/>
      <c r="I654" s="293">
        <v>125</v>
      </c>
      <c r="J654" s="111"/>
    </row>
    <row r="655" spans="1:10" ht="30" x14ac:dyDescent="0.3">
      <c r="A655" s="174">
        <v>647</v>
      </c>
      <c r="B655" s="326">
        <v>41084</v>
      </c>
      <c r="C655" s="321" t="s">
        <v>1797</v>
      </c>
      <c r="D655" s="314" t="s">
        <v>1798</v>
      </c>
      <c r="E655" s="293" t="s">
        <v>508</v>
      </c>
      <c r="F655" s="293">
        <v>162.5</v>
      </c>
      <c r="G655" s="293">
        <v>162.5</v>
      </c>
      <c r="H655" s="178"/>
      <c r="I655" s="293">
        <v>162.5</v>
      </c>
      <c r="J655" s="111"/>
    </row>
    <row r="656" spans="1:10" ht="30" x14ac:dyDescent="0.3">
      <c r="A656" s="174">
        <v>648</v>
      </c>
      <c r="B656" s="326">
        <v>41084</v>
      </c>
      <c r="C656" s="321" t="s">
        <v>1799</v>
      </c>
      <c r="D656" s="314" t="s">
        <v>1800</v>
      </c>
      <c r="E656" s="293" t="s">
        <v>508</v>
      </c>
      <c r="F656" s="293">
        <v>162.5</v>
      </c>
      <c r="G656" s="293">
        <v>162.5</v>
      </c>
      <c r="H656" s="178"/>
      <c r="I656" s="293">
        <v>162.5</v>
      </c>
      <c r="J656" s="111"/>
    </row>
    <row r="657" spans="1:10" ht="30" x14ac:dyDescent="0.3">
      <c r="A657" s="174">
        <v>649</v>
      </c>
      <c r="B657" s="326">
        <v>41084</v>
      </c>
      <c r="C657" s="321" t="s">
        <v>1801</v>
      </c>
      <c r="D657" s="314" t="s">
        <v>1802</v>
      </c>
      <c r="E657" s="293" t="s">
        <v>508</v>
      </c>
      <c r="F657" s="293">
        <v>125</v>
      </c>
      <c r="G657" s="293">
        <v>125</v>
      </c>
      <c r="H657" s="178"/>
      <c r="I657" s="293">
        <v>125</v>
      </c>
      <c r="J657" s="111"/>
    </row>
    <row r="658" spans="1:10" ht="30" x14ac:dyDescent="0.3">
      <c r="A658" s="174">
        <v>650</v>
      </c>
      <c r="B658" s="326">
        <v>41085</v>
      </c>
      <c r="C658" s="321" t="s">
        <v>1803</v>
      </c>
      <c r="D658" s="314" t="s">
        <v>1804</v>
      </c>
      <c r="E658" s="293" t="s">
        <v>508</v>
      </c>
      <c r="F658" s="293">
        <v>162.5</v>
      </c>
      <c r="G658" s="293">
        <v>162.5</v>
      </c>
      <c r="H658" s="178"/>
      <c r="I658" s="293">
        <v>162.5</v>
      </c>
      <c r="J658" s="111"/>
    </row>
    <row r="659" spans="1:10" ht="30" x14ac:dyDescent="0.3">
      <c r="A659" s="174">
        <v>651</v>
      </c>
      <c r="B659" s="326">
        <v>41086</v>
      </c>
      <c r="C659" s="321" t="s">
        <v>1805</v>
      </c>
      <c r="D659" s="314" t="s">
        <v>1806</v>
      </c>
      <c r="E659" s="293" t="s">
        <v>508</v>
      </c>
      <c r="F659" s="293">
        <v>125</v>
      </c>
      <c r="G659" s="293">
        <v>125</v>
      </c>
      <c r="H659" s="178"/>
      <c r="I659" s="293">
        <v>125</v>
      </c>
      <c r="J659" s="111"/>
    </row>
    <row r="660" spans="1:10" ht="30" x14ac:dyDescent="0.3">
      <c r="A660" s="174">
        <v>652</v>
      </c>
      <c r="B660" s="326">
        <v>41084</v>
      </c>
      <c r="C660" s="321" t="s">
        <v>1807</v>
      </c>
      <c r="D660" s="314" t="s">
        <v>1808</v>
      </c>
      <c r="E660" s="293" t="s">
        <v>508</v>
      </c>
      <c r="F660" s="293">
        <v>100</v>
      </c>
      <c r="G660" s="293">
        <v>100</v>
      </c>
      <c r="H660" s="178"/>
      <c r="I660" s="293">
        <v>100</v>
      </c>
      <c r="J660" s="111"/>
    </row>
    <row r="661" spans="1:10" ht="30" x14ac:dyDescent="0.3">
      <c r="A661" s="174">
        <v>653</v>
      </c>
      <c r="B661" s="326">
        <v>41086</v>
      </c>
      <c r="C661" s="321" t="s">
        <v>1809</v>
      </c>
      <c r="D661" s="314" t="s">
        <v>1810</v>
      </c>
      <c r="E661" s="293" t="s">
        <v>508</v>
      </c>
      <c r="F661" s="293">
        <v>100</v>
      </c>
      <c r="G661" s="293">
        <v>100</v>
      </c>
      <c r="H661" s="178"/>
      <c r="I661" s="293">
        <v>100</v>
      </c>
      <c r="J661" s="111"/>
    </row>
    <row r="662" spans="1:10" ht="30" x14ac:dyDescent="0.3">
      <c r="A662" s="174">
        <v>654</v>
      </c>
      <c r="B662" s="326">
        <v>41084</v>
      </c>
      <c r="C662" s="321" t="s">
        <v>1811</v>
      </c>
      <c r="D662" s="314" t="s">
        <v>1812</v>
      </c>
      <c r="E662" s="293" t="s">
        <v>508</v>
      </c>
      <c r="F662" s="293">
        <v>162.5</v>
      </c>
      <c r="G662" s="293">
        <v>162.5</v>
      </c>
      <c r="H662" s="178"/>
      <c r="I662" s="293">
        <v>162.5</v>
      </c>
      <c r="J662" s="111"/>
    </row>
    <row r="663" spans="1:10" ht="30" x14ac:dyDescent="0.3">
      <c r="A663" s="174">
        <v>655</v>
      </c>
      <c r="B663" s="326">
        <v>41084</v>
      </c>
      <c r="C663" s="321" t="s">
        <v>1813</v>
      </c>
      <c r="D663" s="314" t="s">
        <v>1814</v>
      </c>
      <c r="E663" s="293" t="s">
        <v>508</v>
      </c>
      <c r="F663" s="293">
        <v>162.5</v>
      </c>
      <c r="G663" s="293">
        <v>162.5</v>
      </c>
      <c r="H663" s="178"/>
      <c r="I663" s="293">
        <v>162.5</v>
      </c>
      <c r="J663" s="111"/>
    </row>
    <row r="664" spans="1:10" ht="30" x14ac:dyDescent="0.3">
      <c r="A664" s="174">
        <v>656</v>
      </c>
      <c r="B664" s="326">
        <v>41084</v>
      </c>
      <c r="C664" s="321" t="s">
        <v>1815</v>
      </c>
      <c r="D664" s="314" t="s">
        <v>1816</v>
      </c>
      <c r="E664" s="293" t="s">
        <v>508</v>
      </c>
      <c r="F664" s="293">
        <v>125</v>
      </c>
      <c r="G664" s="293">
        <v>125</v>
      </c>
      <c r="H664" s="178"/>
      <c r="I664" s="293">
        <v>125</v>
      </c>
      <c r="J664" s="111"/>
    </row>
    <row r="665" spans="1:10" ht="30" x14ac:dyDescent="0.3">
      <c r="A665" s="174">
        <v>657</v>
      </c>
      <c r="B665" s="326">
        <v>41084</v>
      </c>
      <c r="C665" s="321" t="s">
        <v>1817</v>
      </c>
      <c r="D665" s="314" t="s">
        <v>1818</v>
      </c>
      <c r="E665" s="293" t="s">
        <v>508</v>
      </c>
      <c r="F665" s="293">
        <v>125</v>
      </c>
      <c r="G665" s="293">
        <v>125</v>
      </c>
      <c r="H665" s="178"/>
      <c r="I665" s="293">
        <v>125</v>
      </c>
      <c r="J665" s="111"/>
    </row>
    <row r="666" spans="1:10" ht="30" x14ac:dyDescent="0.3">
      <c r="A666" s="174">
        <v>658</v>
      </c>
      <c r="B666" s="326">
        <v>41085</v>
      </c>
      <c r="C666" s="321" t="s">
        <v>1819</v>
      </c>
      <c r="D666" s="314" t="s">
        <v>1820</v>
      </c>
      <c r="E666" s="293" t="s">
        <v>508</v>
      </c>
      <c r="F666" s="293">
        <v>125</v>
      </c>
      <c r="G666" s="293">
        <v>125</v>
      </c>
      <c r="H666" s="178"/>
      <c r="I666" s="293">
        <v>125</v>
      </c>
      <c r="J666" s="111"/>
    </row>
    <row r="667" spans="1:10" ht="30" x14ac:dyDescent="0.3">
      <c r="A667" s="174">
        <v>659</v>
      </c>
      <c r="B667" s="326">
        <v>41084</v>
      </c>
      <c r="C667" s="321" t="s">
        <v>1821</v>
      </c>
      <c r="D667" s="314" t="s">
        <v>1822</v>
      </c>
      <c r="E667" s="293" t="s">
        <v>508</v>
      </c>
      <c r="F667" s="293">
        <v>125</v>
      </c>
      <c r="G667" s="293">
        <v>125</v>
      </c>
      <c r="H667" s="178"/>
      <c r="I667" s="293">
        <v>125</v>
      </c>
      <c r="J667" s="111"/>
    </row>
    <row r="668" spans="1:10" ht="30" x14ac:dyDescent="0.3">
      <c r="A668" s="174">
        <v>660</v>
      </c>
      <c r="B668" s="326">
        <v>41084</v>
      </c>
      <c r="C668" s="321" t="s">
        <v>1823</v>
      </c>
      <c r="D668" s="314" t="s">
        <v>1824</v>
      </c>
      <c r="E668" s="293" t="s">
        <v>508</v>
      </c>
      <c r="F668" s="293">
        <v>162.5</v>
      </c>
      <c r="G668" s="293">
        <v>162.5</v>
      </c>
      <c r="H668" s="178"/>
      <c r="I668" s="293">
        <v>162.5</v>
      </c>
      <c r="J668" s="111"/>
    </row>
    <row r="669" spans="1:10" ht="30" x14ac:dyDescent="0.3">
      <c r="A669" s="174">
        <v>661</v>
      </c>
      <c r="B669" s="326">
        <v>41084</v>
      </c>
      <c r="C669" s="321" t="s">
        <v>1825</v>
      </c>
      <c r="D669" s="314" t="s">
        <v>1826</v>
      </c>
      <c r="E669" s="293" t="s">
        <v>508</v>
      </c>
      <c r="F669" s="293">
        <v>162.5</v>
      </c>
      <c r="G669" s="293">
        <v>162.5</v>
      </c>
      <c r="H669" s="178"/>
      <c r="I669" s="293">
        <v>162.5</v>
      </c>
      <c r="J669" s="111"/>
    </row>
    <row r="670" spans="1:10" ht="30" x14ac:dyDescent="0.3">
      <c r="A670" s="174">
        <v>662</v>
      </c>
      <c r="B670" s="326">
        <v>41084</v>
      </c>
      <c r="C670" s="321" t="s">
        <v>1827</v>
      </c>
      <c r="D670" s="314" t="s">
        <v>1828</v>
      </c>
      <c r="E670" s="293" t="s">
        <v>508</v>
      </c>
      <c r="F670" s="293">
        <v>125</v>
      </c>
      <c r="G670" s="293">
        <v>125</v>
      </c>
      <c r="H670" s="178"/>
      <c r="I670" s="293">
        <v>125</v>
      </c>
      <c r="J670" s="111"/>
    </row>
    <row r="671" spans="1:10" ht="30" x14ac:dyDescent="0.3">
      <c r="A671" s="174">
        <v>663</v>
      </c>
      <c r="B671" s="326">
        <v>41084</v>
      </c>
      <c r="C671" s="321" t="s">
        <v>1829</v>
      </c>
      <c r="D671" s="314" t="s">
        <v>1830</v>
      </c>
      <c r="E671" s="293" t="s">
        <v>508</v>
      </c>
      <c r="F671" s="293">
        <v>125</v>
      </c>
      <c r="G671" s="293">
        <v>125</v>
      </c>
      <c r="H671" s="178"/>
      <c r="I671" s="293">
        <v>125</v>
      </c>
      <c r="J671" s="111"/>
    </row>
    <row r="672" spans="1:10" ht="30" x14ac:dyDescent="0.3">
      <c r="A672" s="174">
        <v>664</v>
      </c>
      <c r="B672" s="326">
        <v>41084</v>
      </c>
      <c r="C672" s="321" t="s">
        <v>1831</v>
      </c>
      <c r="D672" s="314" t="s">
        <v>1832</v>
      </c>
      <c r="E672" s="293" t="s">
        <v>508</v>
      </c>
      <c r="F672" s="293">
        <v>162.5</v>
      </c>
      <c r="G672" s="293">
        <v>162.5</v>
      </c>
      <c r="H672" s="178"/>
      <c r="I672" s="293">
        <v>162.5</v>
      </c>
      <c r="J672" s="111"/>
    </row>
    <row r="673" spans="1:10" ht="30" x14ac:dyDescent="0.3">
      <c r="A673" s="174">
        <v>665</v>
      </c>
      <c r="B673" s="326">
        <v>41084</v>
      </c>
      <c r="C673" s="321" t="s">
        <v>1833</v>
      </c>
      <c r="D673" s="314" t="s">
        <v>1834</v>
      </c>
      <c r="E673" s="293" t="s">
        <v>508</v>
      </c>
      <c r="F673" s="293">
        <v>162.5</v>
      </c>
      <c r="G673" s="293">
        <v>162.5</v>
      </c>
      <c r="H673" s="178"/>
      <c r="I673" s="293">
        <v>162.5</v>
      </c>
      <c r="J673" s="111"/>
    </row>
    <row r="674" spans="1:10" ht="30" x14ac:dyDescent="0.3">
      <c r="A674" s="174">
        <v>666</v>
      </c>
      <c r="B674" s="326">
        <v>41084</v>
      </c>
      <c r="C674" s="321" t="s">
        <v>1835</v>
      </c>
      <c r="D674" s="314" t="s">
        <v>1836</v>
      </c>
      <c r="E674" s="293" t="s">
        <v>508</v>
      </c>
      <c r="F674" s="293">
        <v>125</v>
      </c>
      <c r="G674" s="293">
        <v>125</v>
      </c>
      <c r="H674" s="178"/>
      <c r="I674" s="293">
        <v>125</v>
      </c>
      <c r="J674" s="111"/>
    </row>
    <row r="675" spans="1:10" ht="30" x14ac:dyDescent="0.3">
      <c r="A675" s="174">
        <v>667</v>
      </c>
      <c r="B675" s="326">
        <v>41082</v>
      </c>
      <c r="C675" s="321" t="s">
        <v>1837</v>
      </c>
      <c r="D675" s="314" t="s">
        <v>1838</v>
      </c>
      <c r="E675" s="293" t="s">
        <v>508</v>
      </c>
      <c r="F675" s="293">
        <v>162.5</v>
      </c>
      <c r="G675" s="293">
        <v>162.5</v>
      </c>
      <c r="H675" s="178"/>
      <c r="I675" s="293">
        <v>162.5</v>
      </c>
      <c r="J675" s="111"/>
    </row>
    <row r="676" spans="1:10" ht="30" x14ac:dyDescent="0.3">
      <c r="A676" s="174">
        <v>668</v>
      </c>
      <c r="B676" s="326">
        <v>41084</v>
      </c>
      <c r="C676" s="321" t="s">
        <v>1839</v>
      </c>
      <c r="D676" s="314" t="s">
        <v>1840</v>
      </c>
      <c r="E676" s="293" t="s">
        <v>508</v>
      </c>
      <c r="F676" s="293">
        <v>162.5</v>
      </c>
      <c r="G676" s="293">
        <v>162.5</v>
      </c>
      <c r="H676" s="178"/>
      <c r="I676" s="293">
        <v>162.5</v>
      </c>
      <c r="J676" s="111"/>
    </row>
    <row r="677" spans="1:10" ht="30" x14ac:dyDescent="0.3">
      <c r="A677" s="174">
        <v>669</v>
      </c>
      <c r="B677" s="326">
        <v>41082</v>
      </c>
      <c r="C677" s="321" t="s">
        <v>1841</v>
      </c>
      <c r="D677" s="314" t="s">
        <v>1842</v>
      </c>
      <c r="E677" s="293" t="s">
        <v>508</v>
      </c>
      <c r="F677" s="293">
        <v>162.5</v>
      </c>
      <c r="G677" s="293">
        <v>162.5</v>
      </c>
      <c r="H677" s="178"/>
      <c r="I677" s="293">
        <v>162.5</v>
      </c>
      <c r="J677" s="111"/>
    </row>
    <row r="678" spans="1:10" ht="30" x14ac:dyDescent="0.3">
      <c r="A678" s="174">
        <v>670</v>
      </c>
      <c r="B678" s="326">
        <v>41086</v>
      </c>
      <c r="C678" s="321" t="s">
        <v>1843</v>
      </c>
      <c r="D678" s="314" t="s">
        <v>1844</v>
      </c>
      <c r="E678" s="293" t="s">
        <v>508</v>
      </c>
      <c r="F678" s="293">
        <v>162.5</v>
      </c>
      <c r="G678" s="293">
        <v>162.5</v>
      </c>
      <c r="H678" s="178"/>
      <c r="I678" s="293">
        <v>162.5</v>
      </c>
      <c r="J678" s="111"/>
    </row>
    <row r="679" spans="1:10" ht="30" x14ac:dyDescent="0.3">
      <c r="A679" s="174">
        <v>671</v>
      </c>
      <c r="B679" s="326">
        <v>41082</v>
      </c>
      <c r="C679" s="321" t="s">
        <v>1845</v>
      </c>
      <c r="D679" s="314" t="s">
        <v>1846</v>
      </c>
      <c r="E679" s="293" t="s">
        <v>508</v>
      </c>
      <c r="F679" s="293">
        <v>162.5</v>
      </c>
      <c r="G679" s="293">
        <v>162.5</v>
      </c>
      <c r="H679" s="178"/>
      <c r="I679" s="293">
        <v>162.5</v>
      </c>
      <c r="J679" s="111"/>
    </row>
    <row r="680" spans="1:10" ht="30" x14ac:dyDescent="0.3">
      <c r="A680" s="174">
        <v>672</v>
      </c>
      <c r="B680" s="326">
        <v>41082</v>
      </c>
      <c r="C680" s="321" t="s">
        <v>1847</v>
      </c>
      <c r="D680" s="314" t="s">
        <v>1848</v>
      </c>
      <c r="E680" s="293" t="s">
        <v>508</v>
      </c>
      <c r="F680" s="293">
        <v>162.5</v>
      </c>
      <c r="G680" s="293">
        <v>162.5</v>
      </c>
      <c r="H680" s="178"/>
      <c r="I680" s="293">
        <v>162.5</v>
      </c>
      <c r="J680" s="111"/>
    </row>
    <row r="681" spans="1:10" ht="30" x14ac:dyDescent="0.3">
      <c r="A681" s="174">
        <v>673</v>
      </c>
      <c r="B681" s="326">
        <v>41082</v>
      </c>
      <c r="C681" s="321" t="s">
        <v>1849</v>
      </c>
      <c r="D681" s="314" t="s">
        <v>1850</v>
      </c>
      <c r="E681" s="293" t="s">
        <v>508</v>
      </c>
      <c r="F681" s="293">
        <v>162.5</v>
      </c>
      <c r="G681" s="293">
        <v>162.5</v>
      </c>
      <c r="H681" s="178"/>
      <c r="I681" s="293">
        <v>162.5</v>
      </c>
      <c r="J681" s="111"/>
    </row>
    <row r="682" spans="1:10" ht="30" x14ac:dyDescent="0.3">
      <c r="A682" s="174">
        <v>674</v>
      </c>
      <c r="B682" s="326">
        <v>41082</v>
      </c>
      <c r="C682" s="321" t="s">
        <v>1851</v>
      </c>
      <c r="D682" s="314" t="s">
        <v>1852</v>
      </c>
      <c r="E682" s="293" t="s">
        <v>508</v>
      </c>
      <c r="F682" s="293">
        <v>162.5</v>
      </c>
      <c r="G682" s="293">
        <v>162.5</v>
      </c>
      <c r="H682" s="178"/>
      <c r="I682" s="293">
        <v>162.5</v>
      </c>
      <c r="J682" s="111"/>
    </row>
    <row r="683" spans="1:10" ht="30" x14ac:dyDescent="0.3">
      <c r="A683" s="174">
        <v>675</v>
      </c>
      <c r="B683" s="326">
        <v>41082</v>
      </c>
      <c r="C683" s="321" t="s">
        <v>1853</v>
      </c>
      <c r="D683" s="314" t="s">
        <v>1854</v>
      </c>
      <c r="E683" s="293" t="s">
        <v>508</v>
      </c>
      <c r="F683" s="293">
        <v>162.5</v>
      </c>
      <c r="G683" s="293">
        <v>162.5</v>
      </c>
      <c r="H683" s="178"/>
      <c r="I683" s="293">
        <v>162.5</v>
      </c>
      <c r="J683" s="111"/>
    </row>
    <row r="684" spans="1:10" ht="30" x14ac:dyDescent="0.3">
      <c r="A684" s="174">
        <v>676</v>
      </c>
      <c r="B684" s="326">
        <v>41084</v>
      </c>
      <c r="C684" s="321" t="s">
        <v>1855</v>
      </c>
      <c r="D684" s="314" t="s">
        <v>1856</v>
      </c>
      <c r="E684" s="293" t="s">
        <v>508</v>
      </c>
      <c r="F684" s="293">
        <v>125</v>
      </c>
      <c r="G684" s="293">
        <v>125</v>
      </c>
      <c r="H684" s="178"/>
      <c r="I684" s="293">
        <v>125</v>
      </c>
      <c r="J684" s="111"/>
    </row>
    <row r="685" spans="1:10" ht="30" x14ac:dyDescent="0.3">
      <c r="A685" s="174">
        <v>677</v>
      </c>
      <c r="B685" s="326">
        <v>41084</v>
      </c>
      <c r="C685" s="321" t="s">
        <v>1857</v>
      </c>
      <c r="D685" s="314" t="s">
        <v>1858</v>
      </c>
      <c r="E685" s="293" t="s">
        <v>508</v>
      </c>
      <c r="F685" s="293">
        <v>162.5</v>
      </c>
      <c r="G685" s="293">
        <v>162.5</v>
      </c>
      <c r="H685" s="178"/>
      <c r="I685" s="293">
        <v>162.5</v>
      </c>
      <c r="J685" s="111"/>
    </row>
    <row r="686" spans="1:10" ht="30" x14ac:dyDescent="0.3">
      <c r="A686" s="174">
        <v>678</v>
      </c>
      <c r="B686" s="326">
        <v>41084</v>
      </c>
      <c r="C686" s="321" t="s">
        <v>1859</v>
      </c>
      <c r="D686" s="314" t="s">
        <v>1860</v>
      </c>
      <c r="E686" s="293" t="s">
        <v>508</v>
      </c>
      <c r="F686" s="293">
        <v>162.5</v>
      </c>
      <c r="G686" s="293">
        <v>162.5</v>
      </c>
      <c r="H686" s="178"/>
      <c r="I686" s="293">
        <v>162.5</v>
      </c>
      <c r="J686" s="111"/>
    </row>
    <row r="687" spans="1:10" ht="30" x14ac:dyDescent="0.3">
      <c r="A687" s="174">
        <v>679</v>
      </c>
      <c r="B687" s="326">
        <v>41084</v>
      </c>
      <c r="C687" s="321" t="s">
        <v>1861</v>
      </c>
      <c r="D687" s="314" t="s">
        <v>1862</v>
      </c>
      <c r="E687" s="293" t="s">
        <v>508</v>
      </c>
      <c r="F687" s="293">
        <v>125</v>
      </c>
      <c r="G687" s="293">
        <v>125</v>
      </c>
      <c r="H687" s="178"/>
      <c r="I687" s="293">
        <v>125</v>
      </c>
      <c r="J687" s="111"/>
    </row>
    <row r="688" spans="1:10" ht="30" x14ac:dyDescent="0.3">
      <c r="A688" s="174">
        <v>680</v>
      </c>
      <c r="B688" s="326">
        <v>41084</v>
      </c>
      <c r="C688" s="321" t="s">
        <v>1863</v>
      </c>
      <c r="D688" s="314" t="s">
        <v>1864</v>
      </c>
      <c r="E688" s="293" t="s">
        <v>508</v>
      </c>
      <c r="F688" s="293">
        <v>162.5</v>
      </c>
      <c r="G688" s="293">
        <v>162.5</v>
      </c>
      <c r="H688" s="178"/>
      <c r="I688" s="293">
        <v>162.5</v>
      </c>
      <c r="J688" s="111"/>
    </row>
    <row r="689" spans="1:10" ht="30" x14ac:dyDescent="0.3">
      <c r="A689" s="174">
        <v>681</v>
      </c>
      <c r="B689" s="326">
        <v>41082</v>
      </c>
      <c r="C689" s="321" t="s">
        <v>1865</v>
      </c>
      <c r="D689" s="314" t="s">
        <v>1866</v>
      </c>
      <c r="E689" s="293" t="s">
        <v>508</v>
      </c>
      <c r="F689" s="293">
        <v>162.5</v>
      </c>
      <c r="G689" s="293">
        <v>162.5</v>
      </c>
      <c r="H689" s="178"/>
      <c r="I689" s="293">
        <v>162.5</v>
      </c>
      <c r="J689" s="111"/>
    </row>
    <row r="690" spans="1:10" ht="30" x14ac:dyDescent="0.3">
      <c r="A690" s="174">
        <v>682</v>
      </c>
      <c r="B690" s="326">
        <v>41082</v>
      </c>
      <c r="C690" s="321" t="s">
        <v>1867</v>
      </c>
      <c r="D690" s="314" t="s">
        <v>1868</v>
      </c>
      <c r="E690" s="293" t="s">
        <v>508</v>
      </c>
      <c r="F690" s="293">
        <v>100</v>
      </c>
      <c r="G690" s="293">
        <v>100</v>
      </c>
      <c r="H690" s="178"/>
      <c r="I690" s="293">
        <v>100</v>
      </c>
      <c r="J690" s="111"/>
    </row>
    <row r="691" spans="1:10" ht="30" x14ac:dyDescent="0.3">
      <c r="A691" s="174">
        <v>683</v>
      </c>
      <c r="B691" s="326">
        <v>41082</v>
      </c>
      <c r="C691" s="321" t="s">
        <v>1869</v>
      </c>
      <c r="D691" s="314" t="s">
        <v>1870</v>
      </c>
      <c r="E691" s="293" t="s">
        <v>508</v>
      </c>
      <c r="F691" s="293">
        <v>100</v>
      </c>
      <c r="G691" s="293">
        <v>100</v>
      </c>
      <c r="H691" s="178"/>
      <c r="I691" s="293">
        <v>100</v>
      </c>
      <c r="J691" s="111"/>
    </row>
    <row r="692" spans="1:10" ht="30" x14ac:dyDescent="0.3">
      <c r="A692" s="174">
        <v>684</v>
      </c>
      <c r="B692" s="326">
        <v>41082</v>
      </c>
      <c r="C692" s="321" t="s">
        <v>1871</v>
      </c>
      <c r="D692" s="314" t="s">
        <v>1872</v>
      </c>
      <c r="E692" s="293" t="s">
        <v>508</v>
      </c>
      <c r="F692" s="293">
        <v>162.5</v>
      </c>
      <c r="G692" s="293">
        <v>162.5</v>
      </c>
      <c r="H692" s="178"/>
      <c r="I692" s="293">
        <v>162.5</v>
      </c>
      <c r="J692" s="111"/>
    </row>
    <row r="693" spans="1:10" ht="30" x14ac:dyDescent="0.3">
      <c r="A693" s="174">
        <v>685</v>
      </c>
      <c r="B693" s="326">
        <v>41082</v>
      </c>
      <c r="C693" s="321" t="s">
        <v>1873</v>
      </c>
      <c r="D693" s="314" t="s">
        <v>1874</v>
      </c>
      <c r="E693" s="293" t="s">
        <v>508</v>
      </c>
      <c r="F693" s="293">
        <v>162.5</v>
      </c>
      <c r="G693" s="293">
        <v>162.5</v>
      </c>
      <c r="H693" s="178"/>
      <c r="I693" s="293">
        <v>162.5</v>
      </c>
      <c r="J693" s="111"/>
    </row>
    <row r="694" spans="1:10" ht="30" x14ac:dyDescent="0.3">
      <c r="A694" s="174">
        <v>686</v>
      </c>
      <c r="B694" s="326">
        <v>41082</v>
      </c>
      <c r="C694" s="321" t="s">
        <v>1875</v>
      </c>
      <c r="D694" s="314" t="s">
        <v>1876</v>
      </c>
      <c r="E694" s="293" t="s">
        <v>508</v>
      </c>
      <c r="F694" s="293">
        <v>125</v>
      </c>
      <c r="G694" s="293">
        <v>125</v>
      </c>
      <c r="H694" s="178"/>
      <c r="I694" s="293">
        <v>125</v>
      </c>
      <c r="J694" s="111"/>
    </row>
    <row r="695" spans="1:10" ht="30" x14ac:dyDescent="0.3">
      <c r="A695" s="174">
        <v>687</v>
      </c>
      <c r="B695" s="326">
        <v>41085</v>
      </c>
      <c r="C695" s="321" t="s">
        <v>1871</v>
      </c>
      <c r="D695" s="314" t="s">
        <v>1877</v>
      </c>
      <c r="E695" s="293" t="s">
        <v>508</v>
      </c>
      <c r="F695" s="293">
        <v>125</v>
      </c>
      <c r="G695" s="293">
        <v>125</v>
      </c>
      <c r="H695" s="178"/>
      <c r="I695" s="293">
        <v>125</v>
      </c>
      <c r="J695" s="111"/>
    </row>
    <row r="696" spans="1:10" ht="30" x14ac:dyDescent="0.3">
      <c r="A696" s="174">
        <v>688</v>
      </c>
      <c r="B696" s="326">
        <v>41085</v>
      </c>
      <c r="C696" s="321" t="s">
        <v>1878</v>
      </c>
      <c r="D696" s="314" t="s">
        <v>1879</v>
      </c>
      <c r="E696" s="293" t="s">
        <v>508</v>
      </c>
      <c r="F696" s="293">
        <v>125</v>
      </c>
      <c r="G696" s="293">
        <v>125</v>
      </c>
      <c r="H696" s="178"/>
      <c r="I696" s="293">
        <v>125</v>
      </c>
      <c r="J696" s="111"/>
    </row>
    <row r="697" spans="1:10" ht="30" x14ac:dyDescent="0.3">
      <c r="A697" s="174">
        <v>689</v>
      </c>
      <c r="B697" s="326">
        <v>41085</v>
      </c>
      <c r="C697" s="321" t="s">
        <v>1880</v>
      </c>
      <c r="D697" s="314" t="s">
        <v>1881</v>
      </c>
      <c r="E697" s="293" t="s">
        <v>508</v>
      </c>
      <c r="F697" s="293">
        <v>125</v>
      </c>
      <c r="G697" s="293">
        <v>125</v>
      </c>
      <c r="H697" s="178"/>
      <c r="I697" s="293">
        <v>125</v>
      </c>
      <c r="J697" s="111"/>
    </row>
    <row r="698" spans="1:10" ht="30" x14ac:dyDescent="0.3">
      <c r="A698" s="174">
        <v>690</v>
      </c>
      <c r="B698" s="326">
        <v>41085</v>
      </c>
      <c r="C698" s="321" t="s">
        <v>1882</v>
      </c>
      <c r="D698" s="314" t="s">
        <v>1883</v>
      </c>
      <c r="E698" s="293" t="s">
        <v>508</v>
      </c>
      <c r="F698" s="293">
        <v>162.5</v>
      </c>
      <c r="G698" s="293">
        <v>162.5</v>
      </c>
      <c r="H698" s="178"/>
      <c r="I698" s="293">
        <v>162.5</v>
      </c>
      <c r="J698" s="111"/>
    </row>
    <row r="699" spans="1:10" ht="30" x14ac:dyDescent="0.3">
      <c r="A699" s="174">
        <v>691</v>
      </c>
      <c r="B699" s="326">
        <v>41085</v>
      </c>
      <c r="C699" s="321" t="s">
        <v>1884</v>
      </c>
      <c r="D699" s="314" t="s">
        <v>1885</v>
      </c>
      <c r="E699" s="293" t="s">
        <v>508</v>
      </c>
      <c r="F699" s="293">
        <v>162.5</v>
      </c>
      <c r="G699" s="293">
        <v>162.5</v>
      </c>
      <c r="H699" s="178"/>
      <c r="I699" s="293">
        <v>162.5</v>
      </c>
      <c r="J699" s="111"/>
    </row>
    <row r="700" spans="1:10" ht="30" x14ac:dyDescent="0.3">
      <c r="A700" s="174">
        <v>692</v>
      </c>
      <c r="B700" s="326">
        <v>41085</v>
      </c>
      <c r="C700" s="321" t="s">
        <v>1886</v>
      </c>
      <c r="D700" s="314" t="s">
        <v>1887</v>
      </c>
      <c r="E700" s="293" t="s">
        <v>508</v>
      </c>
      <c r="F700" s="293">
        <v>162.5</v>
      </c>
      <c r="G700" s="293">
        <v>162.5</v>
      </c>
      <c r="H700" s="178"/>
      <c r="I700" s="293">
        <v>162.5</v>
      </c>
      <c r="J700" s="111"/>
    </row>
    <row r="701" spans="1:10" ht="30" x14ac:dyDescent="0.3">
      <c r="A701" s="174">
        <v>693</v>
      </c>
      <c r="B701" s="326">
        <v>41085</v>
      </c>
      <c r="C701" s="321" t="s">
        <v>1888</v>
      </c>
      <c r="D701" s="314" t="s">
        <v>1889</v>
      </c>
      <c r="E701" s="293" t="s">
        <v>508</v>
      </c>
      <c r="F701" s="293">
        <v>162.5</v>
      </c>
      <c r="G701" s="293">
        <v>162.5</v>
      </c>
      <c r="H701" s="178"/>
      <c r="I701" s="293">
        <v>162.5</v>
      </c>
      <c r="J701" s="111"/>
    </row>
    <row r="702" spans="1:10" x14ac:dyDescent="0.3">
      <c r="A702" s="174">
        <v>694</v>
      </c>
      <c r="B702" s="328">
        <v>41083</v>
      </c>
      <c r="C702" s="313" t="s">
        <v>1890</v>
      </c>
      <c r="D702" s="314" t="s">
        <v>1891</v>
      </c>
      <c r="E702" s="329" t="s">
        <v>508</v>
      </c>
      <c r="F702" s="330">
        <v>162.5</v>
      </c>
      <c r="G702" s="330">
        <v>162.5</v>
      </c>
      <c r="H702" s="178"/>
      <c r="I702" s="330">
        <v>162.5</v>
      </c>
      <c r="J702" s="111"/>
    </row>
    <row r="703" spans="1:10" x14ac:dyDescent="0.3">
      <c r="A703" s="174">
        <v>695</v>
      </c>
      <c r="B703" s="328">
        <v>41083</v>
      </c>
      <c r="C703" s="313" t="s">
        <v>1892</v>
      </c>
      <c r="D703" s="314" t="s">
        <v>1893</v>
      </c>
      <c r="E703" s="329" t="s">
        <v>508</v>
      </c>
      <c r="F703" s="330">
        <v>162.5</v>
      </c>
      <c r="G703" s="330">
        <v>162.5</v>
      </c>
      <c r="H703" s="178"/>
      <c r="I703" s="330">
        <v>162.5</v>
      </c>
      <c r="J703" s="111"/>
    </row>
    <row r="704" spans="1:10" x14ac:dyDescent="0.3">
      <c r="A704" s="174">
        <v>696</v>
      </c>
      <c r="B704" s="328">
        <v>41083</v>
      </c>
      <c r="C704" s="313" t="s">
        <v>1894</v>
      </c>
      <c r="D704" s="314" t="s">
        <v>1895</v>
      </c>
      <c r="E704" s="329" t="s">
        <v>508</v>
      </c>
      <c r="F704" s="330">
        <v>162.5</v>
      </c>
      <c r="G704" s="330">
        <v>162.5</v>
      </c>
      <c r="H704" s="178"/>
      <c r="I704" s="330">
        <v>162.5</v>
      </c>
      <c r="J704" s="111"/>
    </row>
    <row r="705" spans="1:10" x14ac:dyDescent="0.3">
      <c r="A705" s="174">
        <v>697</v>
      </c>
      <c r="B705" s="328">
        <v>41083</v>
      </c>
      <c r="C705" s="313" t="s">
        <v>1896</v>
      </c>
      <c r="D705" s="314" t="s">
        <v>1897</v>
      </c>
      <c r="E705" s="329" t="s">
        <v>508</v>
      </c>
      <c r="F705" s="330">
        <v>162.5</v>
      </c>
      <c r="G705" s="330">
        <v>162.5</v>
      </c>
      <c r="H705" s="178"/>
      <c r="I705" s="330">
        <v>162.5</v>
      </c>
      <c r="J705" s="111"/>
    </row>
    <row r="706" spans="1:10" x14ac:dyDescent="0.3">
      <c r="A706" s="174">
        <v>698</v>
      </c>
      <c r="B706" s="328">
        <v>41083</v>
      </c>
      <c r="C706" s="313" t="s">
        <v>1898</v>
      </c>
      <c r="D706" s="314" t="s">
        <v>1899</v>
      </c>
      <c r="E706" s="329" t="s">
        <v>508</v>
      </c>
      <c r="F706" s="330">
        <v>162.5</v>
      </c>
      <c r="G706" s="330">
        <v>162.5</v>
      </c>
      <c r="H706" s="178"/>
      <c r="I706" s="330">
        <v>162.5</v>
      </c>
      <c r="J706" s="111"/>
    </row>
    <row r="707" spans="1:10" x14ac:dyDescent="0.3">
      <c r="A707" s="174">
        <v>699</v>
      </c>
      <c r="B707" s="328">
        <v>41083</v>
      </c>
      <c r="C707" s="313" t="s">
        <v>1900</v>
      </c>
      <c r="D707" s="314" t="s">
        <v>1901</v>
      </c>
      <c r="E707" s="329" t="s">
        <v>508</v>
      </c>
      <c r="F707" s="330">
        <v>162.5</v>
      </c>
      <c r="G707" s="330">
        <v>162.5</v>
      </c>
      <c r="H707" s="178"/>
      <c r="I707" s="330">
        <v>162.5</v>
      </c>
      <c r="J707" s="111"/>
    </row>
    <row r="708" spans="1:10" x14ac:dyDescent="0.3">
      <c r="A708" s="174">
        <v>700</v>
      </c>
      <c r="B708" s="328">
        <v>41083</v>
      </c>
      <c r="C708" s="313" t="s">
        <v>1902</v>
      </c>
      <c r="D708" s="314" t="s">
        <v>1903</v>
      </c>
      <c r="E708" s="329" t="s">
        <v>508</v>
      </c>
      <c r="F708" s="330">
        <v>162.5</v>
      </c>
      <c r="G708" s="330">
        <v>162.5</v>
      </c>
      <c r="H708" s="178"/>
      <c r="I708" s="330">
        <v>162.5</v>
      </c>
      <c r="J708" s="111"/>
    </row>
    <row r="709" spans="1:10" x14ac:dyDescent="0.3">
      <c r="A709" s="174">
        <v>701</v>
      </c>
      <c r="B709" s="328">
        <v>41083</v>
      </c>
      <c r="C709" s="313" t="s">
        <v>1904</v>
      </c>
      <c r="D709" s="314" t="s">
        <v>1905</v>
      </c>
      <c r="E709" s="329" t="s">
        <v>508</v>
      </c>
      <c r="F709" s="330">
        <v>125</v>
      </c>
      <c r="G709" s="330">
        <v>125</v>
      </c>
      <c r="H709" s="178"/>
      <c r="I709" s="330">
        <v>125</v>
      </c>
      <c r="J709" s="111"/>
    </row>
    <row r="710" spans="1:10" x14ac:dyDescent="0.3">
      <c r="A710" s="174">
        <v>702</v>
      </c>
      <c r="B710" s="328">
        <v>41083</v>
      </c>
      <c r="C710" s="313" t="s">
        <v>1906</v>
      </c>
      <c r="D710" s="314" t="s">
        <v>1907</v>
      </c>
      <c r="E710" s="329" t="s">
        <v>508</v>
      </c>
      <c r="F710" s="330">
        <v>162.5</v>
      </c>
      <c r="G710" s="330">
        <v>162.5</v>
      </c>
      <c r="H710" s="178"/>
      <c r="I710" s="330">
        <v>162.5</v>
      </c>
      <c r="J710" s="111"/>
    </row>
    <row r="711" spans="1:10" x14ac:dyDescent="0.3">
      <c r="A711" s="174">
        <v>703</v>
      </c>
      <c r="B711" s="328">
        <v>41083</v>
      </c>
      <c r="C711" s="313" t="s">
        <v>1908</v>
      </c>
      <c r="D711" s="314" t="s">
        <v>1909</v>
      </c>
      <c r="E711" s="329" t="s">
        <v>508</v>
      </c>
      <c r="F711" s="330">
        <v>100</v>
      </c>
      <c r="G711" s="330">
        <v>100</v>
      </c>
      <c r="H711" s="178"/>
      <c r="I711" s="330">
        <v>100</v>
      </c>
      <c r="J711" s="111"/>
    </row>
    <row r="712" spans="1:10" x14ac:dyDescent="0.3">
      <c r="A712" s="174">
        <v>704</v>
      </c>
      <c r="B712" s="328">
        <v>41083</v>
      </c>
      <c r="C712" s="313" t="s">
        <v>1910</v>
      </c>
      <c r="D712" s="314" t="s">
        <v>1911</v>
      </c>
      <c r="E712" s="329" t="s">
        <v>508</v>
      </c>
      <c r="F712" s="330">
        <v>100</v>
      </c>
      <c r="G712" s="330">
        <v>100</v>
      </c>
      <c r="H712" s="178"/>
      <c r="I712" s="330">
        <v>100</v>
      </c>
      <c r="J712" s="111"/>
    </row>
    <row r="713" spans="1:10" x14ac:dyDescent="0.3">
      <c r="A713" s="174">
        <v>705</v>
      </c>
      <c r="B713" s="328">
        <v>41083</v>
      </c>
      <c r="C713" s="313" t="s">
        <v>1912</v>
      </c>
      <c r="D713" s="319" t="s">
        <v>1913</v>
      </c>
      <c r="E713" s="329" t="s">
        <v>508</v>
      </c>
      <c r="F713" s="330">
        <v>162.5</v>
      </c>
      <c r="G713" s="330">
        <v>162.5</v>
      </c>
      <c r="H713" s="178"/>
      <c r="I713" s="330">
        <v>162.5</v>
      </c>
      <c r="J713" s="111"/>
    </row>
    <row r="714" spans="1:10" x14ac:dyDescent="0.3">
      <c r="A714" s="174">
        <v>706</v>
      </c>
      <c r="B714" s="328">
        <v>41083</v>
      </c>
      <c r="C714" s="331" t="s">
        <v>1914</v>
      </c>
      <c r="D714" s="332" t="s">
        <v>1915</v>
      </c>
      <c r="E714" s="329" t="s">
        <v>508</v>
      </c>
      <c r="F714" s="330">
        <v>100</v>
      </c>
      <c r="G714" s="330">
        <v>100</v>
      </c>
      <c r="H714" s="178"/>
      <c r="I714" s="330">
        <v>100</v>
      </c>
      <c r="J714" s="111"/>
    </row>
    <row r="715" spans="1:10" x14ac:dyDescent="0.3">
      <c r="A715" s="174">
        <v>707</v>
      </c>
      <c r="B715" s="328">
        <v>41083</v>
      </c>
      <c r="C715" s="313" t="s">
        <v>1916</v>
      </c>
      <c r="D715" s="314" t="s">
        <v>1917</v>
      </c>
      <c r="E715" s="329" t="s">
        <v>508</v>
      </c>
      <c r="F715" s="330">
        <v>162.5</v>
      </c>
      <c r="G715" s="330">
        <v>162.5</v>
      </c>
      <c r="H715" s="178"/>
      <c r="I715" s="330">
        <v>162.5</v>
      </c>
      <c r="J715" s="111"/>
    </row>
    <row r="716" spans="1:10" x14ac:dyDescent="0.3">
      <c r="A716" s="174">
        <v>708</v>
      </c>
      <c r="B716" s="328">
        <v>41083</v>
      </c>
      <c r="C716" s="313" t="s">
        <v>1918</v>
      </c>
      <c r="D716" s="314" t="s">
        <v>1919</v>
      </c>
      <c r="E716" s="329" t="s">
        <v>508</v>
      </c>
      <c r="F716" s="330">
        <v>162.5</v>
      </c>
      <c r="G716" s="330">
        <v>162.5</v>
      </c>
      <c r="H716" s="178"/>
      <c r="I716" s="330">
        <v>162.5</v>
      </c>
      <c r="J716" s="111"/>
    </row>
    <row r="717" spans="1:10" x14ac:dyDescent="0.3">
      <c r="A717" s="174">
        <v>709</v>
      </c>
      <c r="B717" s="328">
        <v>41083</v>
      </c>
      <c r="C717" s="313" t="s">
        <v>1920</v>
      </c>
      <c r="D717" s="314" t="s">
        <v>1921</v>
      </c>
      <c r="E717" s="329" t="s">
        <v>508</v>
      </c>
      <c r="F717" s="330">
        <v>125</v>
      </c>
      <c r="G717" s="330">
        <v>125</v>
      </c>
      <c r="H717" s="178"/>
      <c r="I717" s="330">
        <v>125</v>
      </c>
      <c r="J717" s="111"/>
    </row>
    <row r="718" spans="1:10" x14ac:dyDescent="0.3">
      <c r="A718" s="174">
        <v>710</v>
      </c>
      <c r="B718" s="328">
        <v>41085</v>
      </c>
      <c r="C718" s="331" t="s">
        <v>1922</v>
      </c>
      <c r="D718" s="332" t="s">
        <v>1923</v>
      </c>
      <c r="E718" s="329" t="s">
        <v>508</v>
      </c>
      <c r="F718" s="330">
        <v>162.5</v>
      </c>
      <c r="G718" s="330">
        <v>162.5</v>
      </c>
      <c r="H718" s="178"/>
      <c r="I718" s="330">
        <v>162.5</v>
      </c>
      <c r="J718" s="111"/>
    </row>
    <row r="719" spans="1:10" x14ac:dyDescent="0.3">
      <c r="A719" s="174">
        <v>711</v>
      </c>
      <c r="B719" s="328">
        <v>41086</v>
      </c>
      <c r="C719" s="313" t="s">
        <v>1924</v>
      </c>
      <c r="D719" s="314" t="s">
        <v>1925</v>
      </c>
      <c r="E719" s="329" t="s">
        <v>508</v>
      </c>
      <c r="F719" s="330">
        <v>125</v>
      </c>
      <c r="G719" s="330">
        <v>125</v>
      </c>
      <c r="H719" s="178"/>
      <c r="I719" s="330">
        <v>125</v>
      </c>
      <c r="J719" s="111"/>
    </row>
    <row r="720" spans="1:10" x14ac:dyDescent="0.3">
      <c r="A720" s="174">
        <v>712</v>
      </c>
      <c r="B720" s="328">
        <v>41083</v>
      </c>
      <c r="C720" s="313" t="s">
        <v>1926</v>
      </c>
      <c r="D720" s="314" t="s">
        <v>1927</v>
      </c>
      <c r="E720" s="329" t="s">
        <v>508</v>
      </c>
      <c r="F720" s="330">
        <v>162.5</v>
      </c>
      <c r="G720" s="330">
        <v>162.5</v>
      </c>
      <c r="H720" s="178"/>
      <c r="I720" s="330">
        <v>162.5</v>
      </c>
      <c r="J720" s="111"/>
    </row>
    <row r="721" spans="1:10" x14ac:dyDescent="0.3">
      <c r="A721" s="174">
        <v>713</v>
      </c>
      <c r="B721" s="328">
        <v>41083</v>
      </c>
      <c r="C721" s="313" t="s">
        <v>1928</v>
      </c>
      <c r="D721" s="314" t="s">
        <v>1929</v>
      </c>
      <c r="E721" s="329" t="s">
        <v>508</v>
      </c>
      <c r="F721" s="330">
        <v>162.5</v>
      </c>
      <c r="G721" s="330">
        <v>162.5</v>
      </c>
      <c r="H721" s="178"/>
      <c r="I721" s="330">
        <v>162.5</v>
      </c>
      <c r="J721" s="111"/>
    </row>
    <row r="722" spans="1:10" x14ac:dyDescent="0.3">
      <c r="A722" s="174">
        <v>714</v>
      </c>
      <c r="B722" s="328">
        <v>41085</v>
      </c>
      <c r="C722" s="321" t="s">
        <v>1930</v>
      </c>
      <c r="D722" s="314" t="s">
        <v>1931</v>
      </c>
      <c r="E722" s="329" t="s">
        <v>508</v>
      </c>
      <c r="F722" s="330">
        <v>162.5</v>
      </c>
      <c r="G722" s="330">
        <v>162.5</v>
      </c>
      <c r="H722" s="178"/>
      <c r="I722" s="330">
        <v>162.5</v>
      </c>
      <c r="J722" s="111"/>
    </row>
    <row r="723" spans="1:10" x14ac:dyDescent="0.3">
      <c r="A723" s="174">
        <v>715</v>
      </c>
      <c r="B723" s="328">
        <v>41086</v>
      </c>
      <c r="C723" s="321" t="s">
        <v>1932</v>
      </c>
      <c r="D723" s="314" t="s">
        <v>1933</v>
      </c>
      <c r="E723" s="329" t="s">
        <v>508</v>
      </c>
      <c r="F723" s="330">
        <v>100</v>
      </c>
      <c r="G723" s="330">
        <v>100</v>
      </c>
      <c r="H723" s="178"/>
      <c r="I723" s="330">
        <v>100</v>
      </c>
      <c r="J723" s="111"/>
    </row>
    <row r="724" spans="1:10" x14ac:dyDescent="0.3">
      <c r="A724" s="174">
        <v>716</v>
      </c>
      <c r="B724" s="328">
        <v>41086</v>
      </c>
      <c r="C724" s="321" t="s">
        <v>1934</v>
      </c>
      <c r="D724" s="314" t="s">
        <v>1935</v>
      </c>
      <c r="E724" s="329" t="s">
        <v>508</v>
      </c>
      <c r="F724" s="330">
        <v>100</v>
      </c>
      <c r="G724" s="330">
        <v>100</v>
      </c>
      <c r="H724" s="178"/>
      <c r="I724" s="330">
        <v>100</v>
      </c>
      <c r="J724" s="111"/>
    </row>
    <row r="725" spans="1:10" x14ac:dyDescent="0.3">
      <c r="A725" s="174">
        <v>717</v>
      </c>
      <c r="B725" s="328">
        <v>41084</v>
      </c>
      <c r="C725" s="321" t="s">
        <v>1936</v>
      </c>
      <c r="D725" s="314" t="s">
        <v>1937</v>
      </c>
      <c r="E725" s="329" t="s">
        <v>508</v>
      </c>
      <c r="F725" s="330">
        <v>162.5</v>
      </c>
      <c r="G725" s="330">
        <v>162.5</v>
      </c>
      <c r="H725" s="178"/>
      <c r="I725" s="330">
        <v>162.5</v>
      </c>
      <c r="J725" s="111"/>
    </row>
    <row r="726" spans="1:10" x14ac:dyDescent="0.3">
      <c r="A726" s="174">
        <v>718</v>
      </c>
      <c r="B726" s="328">
        <v>41084</v>
      </c>
      <c r="C726" s="321" t="s">
        <v>1938</v>
      </c>
      <c r="D726" s="314" t="s">
        <v>1939</v>
      </c>
      <c r="E726" s="329" t="s">
        <v>508</v>
      </c>
      <c r="F726" s="330">
        <v>162.5</v>
      </c>
      <c r="G726" s="330">
        <v>162.5</v>
      </c>
      <c r="H726" s="178"/>
      <c r="I726" s="330">
        <v>162.5</v>
      </c>
      <c r="J726" s="111"/>
    </row>
    <row r="727" spans="1:10" x14ac:dyDescent="0.3">
      <c r="A727" s="174">
        <v>719</v>
      </c>
      <c r="B727" s="328">
        <v>41086</v>
      </c>
      <c r="C727" s="321" t="s">
        <v>1940</v>
      </c>
      <c r="D727" s="314" t="s">
        <v>1941</v>
      </c>
      <c r="E727" s="329" t="s">
        <v>508</v>
      </c>
      <c r="F727" s="330">
        <v>125</v>
      </c>
      <c r="G727" s="330">
        <v>125</v>
      </c>
      <c r="H727" s="178"/>
      <c r="I727" s="330">
        <v>125</v>
      </c>
      <c r="J727" s="111"/>
    </row>
    <row r="728" spans="1:10" x14ac:dyDescent="0.3">
      <c r="A728" s="174">
        <v>720</v>
      </c>
      <c r="B728" s="328">
        <v>41086</v>
      </c>
      <c r="C728" s="321" t="s">
        <v>1942</v>
      </c>
      <c r="D728" s="314" t="s">
        <v>1943</v>
      </c>
      <c r="E728" s="329" t="s">
        <v>508</v>
      </c>
      <c r="F728" s="330">
        <v>125</v>
      </c>
      <c r="G728" s="330">
        <v>125</v>
      </c>
      <c r="H728" s="178"/>
      <c r="I728" s="330">
        <v>125</v>
      </c>
      <c r="J728" s="111"/>
    </row>
    <row r="729" spans="1:10" x14ac:dyDescent="0.3">
      <c r="A729" s="174">
        <v>721</v>
      </c>
      <c r="B729" s="328">
        <v>41085</v>
      </c>
      <c r="C729" s="321" t="s">
        <v>1944</v>
      </c>
      <c r="D729" s="314" t="s">
        <v>1945</v>
      </c>
      <c r="E729" s="329" t="s">
        <v>508</v>
      </c>
      <c r="F729" s="330">
        <v>100</v>
      </c>
      <c r="G729" s="330">
        <v>100</v>
      </c>
      <c r="H729" s="178"/>
      <c r="I729" s="330">
        <v>100</v>
      </c>
      <c r="J729" s="111"/>
    </row>
    <row r="730" spans="1:10" x14ac:dyDescent="0.3">
      <c r="A730" s="174">
        <v>722</v>
      </c>
      <c r="B730" s="328">
        <v>41085</v>
      </c>
      <c r="C730" s="321" t="s">
        <v>1946</v>
      </c>
      <c r="D730" s="314" t="s">
        <v>1947</v>
      </c>
      <c r="E730" s="329" t="s">
        <v>508</v>
      </c>
      <c r="F730" s="330">
        <v>100</v>
      </c>
      <c r="G730" s="330">
        <v>100</v>
      </c>
      <c r="H730" s="178"/>
      <c r="I730" s="330">
        <v>100</v>
      </c>
      <c r="J730" s="111"/>
    </row>
    <row r="731" spans="1:10" x14ac:dyDescent="0.3">
      <c r="A731" s="174">
        <v>723</v>
      </c>
      <c r="B731" s="328">
        <v>41085</v>
      </c>
      <c r="C731" s="321" t="s">
        <v>1948</v>
      </c>
      <c r="D731" s="314" t="s">
        <v>1949</v>
      </c>
      <c r="E731" s="329" t="s">
        <v>508</v>
      </c>
      <c r="F731" s="330">
        <v>125</v>
      </c>
      <c r="G731" s="330">
        <v>125</v>
      </c>
      <c r="H731" s="178"/>
      <c r="I731" s="330">
        <v>125</v>
      </c>
      <c r="J731" s="111"/>
    </row>
    <row r="732" spans="1:10" x14ac:dyDescent="0.3">
      <c r="A732" s="174">
        <v>724</v>
      </c>
      <c r="B732" s="328">
        <v>41085</v>
      </c>
      <c r="C732" s="321" t="s">
        <v>1950</v>
      </c>
      <c r="D732" s="314" t="s">
        <v>1951</v>
      </c>
      <c r="E732" s="329" t="s">
        <v>508</v>
      </c>
      <c r="F732" s="330">
        <v>125</v>
      </c>
      <c r="G732" s="330">
        <v>125</v>
      </c>
      <c r="H732" s="178"/>
      <c r="I732" s="330">
        <v>125</v>
      </c>
      <c r="J732" s="111"/>
    </row>
    <row r="733" spans="1:10" x14ac:dyDescent="0.3">
      <c r="A733" s="174">
        <v>725</v>
      </c>
      <c r="B733" s="328">
        <v>41085</v>
      </c>
      <c r="C733" s="321" t="s">
        <v>1952</v>
      </c>
      <c r="D733" s="314" t="s">
        <v>1953</v>
      </c>
      <c r="E733" s="329" t="s">
        <v>508</v>
      </c>
      <c r="F733" s="330">
        <v>100</v>
      </c>
      <c r="G733" s="330">
        <v>100</v>
      </c>
      <c r="H733" s="178"/>
      <c r="I733" s="330">
        <v>100</v>
      </c>
      <c r="J733" s="111"/>
    </row>
    <row r="734" spans="1:10" x14ac:dyDescent="0.3">
      <c r="A734" s="174">
        <v>726</v>
      </c>
      <c r="B734" s="328">
        <v>41085</v>
      </c>
      <c r="C734" s="321" t="s">
        <v>1954</v>
      </c>
      <c r="D734" s="314" t="s">
        <v>1955</v>
      </c>
      <c r="E734" s="329" t="s">
        <v>508</v>
      </c>
      <c r="F734" s="330">
        <v>100</v>
      </c>
      <c r="G734" s="330">
        <v>100</v>
      </c>
      <c r="H734" s="178"/>
      <c r="I734" s="330">
        <v>100</v>
      </c>
      <c r="J734" s="111"/>
    </row>
    <row r="735" spans="1:10" x14ac:dyDescent="0.3">
      <c r="A735" s="174">
        <v>727</v>
      </c>
      <c r="B735" s="328">
        <v>41085</v>
      </c>
      <c r="C735" s="321" t="s">
        <v>1956</v>
      </c>
      <c r="D735" s="314" t="s">
        <v>1957</v>
      </c>
      <c r="E735" s="329" t="s">
        <v>508</v>
      </c>
      <c r="F735" s="330">
        <v>162.5</v>
      </c>
      <c r="G735" s="330">
        <v>162.5</v>
      </c>
      <c r="H735" s="178"/>
      <c r="I735" s="330">
        <v>162.5</v>
      </c>
      <c r="J735" s="111"/>
    </row>
    <row r="736" spans="1:10" x14ac:dyDescent="0.3">
      <c r="A736" s="174">
        <v>728</v>
      </c>
      <c r="B736" s="328">
        <v>41087</v>
      </c>
      <c r="C736" s="321" t="s">
        <v>1958</v>
      </c>
      <c r="D736" s="314" t="s">
        <v>1959</v>
      </c>
      <c r="E736" s="329" t="s">
        <v>508</v>
      </c>
      <c r="F736" s="330">
        <v>125</v>
      </c>
      <c r="G736" s="330">
        <v>125</v>
      </c>
      <c r="H736" s="178"/>
      <c r="I736" s="330">
        <v>125</v>
      </c>
      <c r="J736" s="111"/>
    </row>
    <row r="737" spans="1:10" x14ac:dyDescent="0.3">
      <c r="A737" s="174">
        <v>729</v>
      </c>
      <c r="B737" s="328">
        <v>41086</v>
      </c>
      <c r="C737" s="321" t="s">
        <v>1960</v>
      </c>
      <c r="D737" s="314" t="s">
        <v>1961</v>
      </c>
      <c r="E737" s="329" t="s">
        <v>508</v>
      </c>
      <c r="F737" s="330">
        <v>125</v>
      </c>
      <c r="G737" s="330">
        <v>125</v>
      </c>
      <c r="H737" s="178"/>
      <c r="I737" s="330">
        <v>125</v>
      </c>
      <c r="J737" s="111"/>
    </row>
    <row r="738" spans="1:10" x14ac:dyDescent="0.3">
      <c r="A738" s="174">
        <v>730</v>
      </c>
      <c r="B738" s="328">
        <v>41085</v>
      </c>
      <c r="C738" s="321" t="s">
        <v>1962</v>
      </c>
      <c r="D738" s="319" t="s">
        <v>1963</v>
      </c>
      <c r="E738" s="329" t="s">
        <v>508</v>
      </c>
      <c r="F738" s="330">
        <v>125</v>
      </c>
      <c r="G738" s="330">
        <v>125</v>
      </c>
      <c r="H738" s="178"/>
      <c r="I738" s="330">
        <v>125</v>
      </c>
      <c r="J738" s="111"/>
    </row>
    <row r="739" spans="1:10" x14ac:dyDescent="0.3">
      <c r="A739" s="174">
        <v>731</v>
      </c>
      <c r="B739" s="328">
        <v>41085</v>
      </c>
      <c r="C739" s="321" t="s">
        <v>1964</v>
      </c>
      <c r="D739" s="319" t="s">
        <v>1965</v>
      </c>
      <c r="E739" s="329" t="s">
        <v>508</v>
      </c>
      <c r="F739" s="330">
        <v>162.5</v>
      </c>
      <c r="G739" s="330">
        <v>162.5</v>
      </c>
      <c r="H739" s="178"/>
      <c r="I739" s="330">
        <v>162.5</v>
      </c>
      <c r="J739" s="111"/>
    </row>
    <row r="740" spans="1:10" x14ac:dyDescent="0.3">
      <c r="A740" s="174">
        <v>732</v>
      </c>
      <c r="B740" s="328">
        <v>41085</v>
      </c>
      <c r="C740" s="321" t="s">
        <v>1966</v>
      </c>
      <c r="D740" s="314" t="s">
        <v>1967</v>
      </c>
      <c r="E740" s="329" t="s">
        <v>508</v>
      </c>
      <c r="F740" s="330">
        <v>162.5</v>
      </c>
      <c r="G740" s="330">
        <v>162.5</v>
      </c>
      <c r="H740" s="178"/>
      <c r="I740" s="330">
        <v>162.5</v>
      </c>
      <c r="J740" s="111"/>
    </row>
    <row r="741" spans="1:10" x14ac:dyDescent="0.3">
      <c r="A741" s="174">
        <v>733</v>
      </c>
      <c r="B741" s="328">
        <v>41085</v>
      </c>
      <c r="C741" s="321" t="s">
        <v>1968</v>
      </c>
      <c r="D741" s="314" t="s">
        <v>1969</v>
      </c>
      <c r="E741" s="329" t="s">
        <v>508</v>
      </c>
      <c r="F741" s="330">
        <v>125</v>
      </c>
      <c r="G741" s="330">
        <v>125</v>
      </c>
      <c r="H741" s="178"/>
      <c r="I741" s="330">
        <v>125</v>
      </c>
      <c r="J741" s="111"/>
    </row>
    <row r="742" spans="1:10" x14ac:dyDescent="0.3">
      <c r="A742" s="174">
        <v>734</v>
      </c>
      <c r="B742" s="328">
        <v>41085</v>
      </c>
      <c r="C742" s="321" t="s">
        <v>1970</v>
      </c>
      <c r="D742" s="314" t="s">
        <v>1971</v>
      </c>
      <c r="E742" s="329" t="s">
        <v>508</v>
      </c>
      <c r="F742" s="330">
        <v>125</v>
      </c>
      <c r="G742" s="330">
        <v>125</v>
      </c>
      <c r="H742" s="178"/>
      <c r="I742" s="330">
        <v>125</v>
      </c>
      <c r="J742" s="111"/>
    </row>
    <row r="743" spans="1:10" x14ac:dyDescent="0.3">
      <c r="A743" s="174">
        <v>735</v>
      </c>
      <c r="B743" s="328">
        <v>41085</v>
      </c>
      <c r="C743" s="321" t="s">
        <v>1972</v>
      </c>
      <c r="D743" s="314" t="s">
        <v>1973</v>
      </c>
      <c r="E743" s="329" t="s">
        <v>508</v>
      </c>
      <c r="F743" s="330">
        <v>100</v>
      </c>
      <c r="G743" s="330">
        <v>100</v>
      </c>
      <c r="H743" s="178"/>
      <c r="I743" s="330">
        <v>100</v>
      </c>
      <c r="J743" s="111"/>
    </row>
    <row r="744" spans="1:10" x14ac:dyDescent="0.3">
      <c r="A744" s="174">
        <v>736</v>
      </c>
      <c r="B744" s="328">
        <v>41085</v>
      </c>
      <c r="C744" s="321" t="s">
        <v>1974</v>
      </c>
      <c r="D744" s="314" t="s">
        <v>1975</v>
      </c>
      <c r="E744" s="329" t="s">
        <v>508</v>
      </c>
      <c r="F744" s="330">
        <v>125</v>
      </c>
      <c r="G744" s="330">
        <v>125</v>
      </c>
      <c r="H744" s="178"/>
      <c r="I744" s="330">
        <v>125</v>
      </c>
      <c r="J744" s="111"/>
    </row>
    <row r="745" spans="1:10" x14ac:dyDescent="0.3">
      <c r="A745" s="174">
        <v>737</v>
      </c>
      <c r="B745" s="328">
        <v>41085</v>
      </c>
      <c r="C745" s="321" t="s">
        <v>1976</v>
      </c>
      <c r="D745" s="314" t="s">
        <v>1977</v>
      </c>
      <c r="E745" s="329" t="s">
        <v>508</v>
      </c>
      <c r="F745" s="330">
        <v>100</v>
      </c>
      <c r="G745" s="330">
        <v>100</v>
      </c>
      <c r="H745" s="178"/>
      <c r="I745" s="330">
        <v>100</v>
      </c>
      <c r="J745" s="111"/>
    </row>
    <row r="746" spans="1:10" x14ac:dyDescent="0.3">
      <c r="A746" s="174">
        <v>738</v>
      </c>
      <c r="B746" s="328">
        <v>41084</v>
      </c>
      <c r="C746" s="321" t="s">
        <v>1978</v>
      </c>
      <c r="D746" s="314" t="s">
        <v>1979</v>
      </c>
      <c r="E746" s="329" t="s">
        <v>508</v>
      </c>
      <c r="F746" s="330">
        <v>162.5</v>
      </c>
      <c r="G746" s="330">
        <v>162.5</v>
      </c>
      <c r="H746" s="178"/>
      <c r="I746" s="330">
        <v>162.5</v>
      </c>
      <c r="J746" s="111"/>
    </row>
    <row r="747" spans="1:10" x14ac:dyDescent="0.3">
      <c r="A747" s="174">
        <v>739</v>
      </c>
      <c r="B747" s="328">
        <v>41084</v>
      </c>
      <c r="C747" s="321" t="s">
        <v>1980</v>
      </c>
      <c r="D747" s="314" t="s">
        <v>1981</v>
      </c>
      <c r="E747" s="329" t="s">
        <v>508</v>
      </c>
      <c r="F747" s="330">
        <v>162.5</v>
      </c>
      <c r="G747" s="330">
        <v>162.5</v>
      </c>
      <c r="H747" s="178"/>
      <c r="I747" s="330">
        <v>162.5</v>
      </c>
      <c r="J747" s="111"/>
    </row>
    <row r="748" spans="1:10" x14ac:dyDescent="0.3">
      <c r="A748" s="174">
        <v>740</v>
      </c>
      <c r="B748" s="328">
        <v>41084</v>
      </c>
      <c r="C748" s="321" t="s">
        <v>1982</v>
      </c>
      <c r="D748" s="314" t="s">
        <v>1983</v>
      </c>
      <c r="E748" s="329" t="s">
        <v>508</v>
      </c>
      <c r="F748" s="330">
        <v>162.5</v>
      </c>
      <c r="G748" s="330">
        <v>162.5</v>
      </c>
      <c r="H748" s="178"/>
      <c r="I748" s="330">
        <v>162.5</v>
      </c>
      <c r="J748" s="111"/>
    </row>
    <row r="749" spans="1:10" x14ac:dyDescent="0.3">
      <c r="A749" s="174">
        <v>741</v>
      </c>
      <c r="B749" s="328">
        <v>41084</v>
      </c>
      <c r="C749" s="321" t="s">
        <v>1984</v>
      </c>
      <c r="D749" s="314" t="s">
        <v>1985</v>
      </c>
      <c r="E749" s="329" t="s">
        <v>508</v>
      </c>
      <c r="F749" s="330">
        <v>162.5</v>
      </c>
      <c r="G749" s="330">
        <v>162.5</v>
      </c>
      <c r="H749" s="178"/>
      <c r="I749" s="330">
        <v>162.5</v>
      </c>
      <c r="J749" s="111"/>
    </row>
    <row r="750" spans="1:10" x14ac:dyDescent="0.3">
      <c r="A750" s="174">
        <v>742</v>
      </c>
      <c r="B750" s="328">
        <v>41086</v>
      </c>
      <c r="C750" s="321" t="s">
        <v>1986</v>
      </c>
      <c r="D750" s="314" t="s">
        <v>1987</v>
      </c>
      <c r="E750" s="329" t="s">
        <v>508</v>
      </c>
      <c r="F750" s="330">
        <v>100</v>
      </c>
      <c r="G750" s="330">
        <v>100</v>
      </c>
      <c r="H750" s="178"/>
      <c r="I750" s="330">
        <v>100</v>
      </c>
      <c r="J750" s="111"/>
    </row>
    <row r="751" spans="1:10" x14ac:dyDescent="0.3">
      <c r="A751" s="174">
        <v>743</v>
      </c>
      <c r="B751" s="328">
        <v>41086</v>
      </c>
      <c r="C751" s="321" t="s">
        <v>1988</v>
      </c>
      <c r="D751" s="314" t="s">
        <v>1989</v>
      </c>
      <c r="E751" s="329" t="s">
        <v>508</v>
      </c>
      <c r="F751" s="330">
        <v>162.5</v>
      </c>
      <c r="G751" s="330">
        <v>162.5</v>
      </c>
      <c r="H751" s="178"/>
      <c r="I751" s="330">
        <v>162.5</v>
      </c>
      <c r="J751" s="111"/>
    </row>
    <row r="752" spans="1:10" x14ac:dyDescent="0.3">
      <c r="A752" s="174">
        <v>744</v>
      </c>
      <c r="B752" s="328">
        <v>41084</v>
      </c>
      <c r="C752" s="321" t="s">
        <v>1990</v>
      </c>
      <c r="D752" s="314" t="s">
        <v>1991</v>
      </c>
      <c r="E752" s="329" t="s">
        <v>508</v>
      </c>
      <c r="F752" s="330">
        <v>162.5</v>
      </c>
      <c r="G752" s="330">
        <v>162.5</v>
      </c>
      <c r="H752" s="178"/>
      <c r="I752" s="330">
        <v>162.5</v>
      </c>
      <c r="J752" s="111"/>
    </row>
    <row r="753" spans="1:10" x14ac:dyDescent="0.3">
      <c r="A753" s="174">
        <v>745</v>
      </c>
      <c r="B753" s="328">
        <v>41084</v>
      </c>
      <c r="C753" s="321" t="s">
        <v>1992</v>
      </c>
      <c r="D753" s="314" t="s">
        <v>1993</v>
      </c>
      <c r="E753" s="329" t="s">
        <v>508</v>
      </c>
      <c r="F753" s="330">
        <v>162.5</v>
      </c>
      <c r="G753" s="330">
        <v>162.5</v>
      </c>
      <c r="H753" s="178"/>
      <c r="I753" s="330">
        <v>162.5</v>
      </c>
      <c r="J753" s="111"/>
    </row>
    <row r="754" spans="1:10" x14ac:dyDescent="0.3">
      <c r="A754" s="174">
        <v>746</v>
      </c>
      <c r="B754" s="328">
        <v>41086</v>
      </c>
      <c r="C754" s="321" t="s">
        <v>1994</v>
      </c>
      <c r="D754" s="314" t="s">
        <v>1995</v>
      </c>
      <c r="E754" s="329" t="s">
        <v>508</v>
      </c>
      <c r="F754" s="330">
        <v>100</v>
      </c>
      <c r="G754" s="330">
        <v>100</v>
      </c>
      <c r="H754" s="178"/>
      <c r="I754" s="330">
        <v>100</v>
      </c>
      <c r="J754" s="111"/>
    </row>
    <row r="755" spans="1:10" x14ac:dyDescent="0.3">
      <c r="A755" s="174">
        <v>747</v>
      </c>
      <c r="B755" s="328">
        <v>41086</v>
      </c>
      <c r="C755" s="321" t="s">
        <v>1996</v>
      </c>
      <c r="D755" s="314" t="s">
        <v>1997</v>
      </c>
      <c r="E755" s="329" t="s">
        <v>508</v>
      </c>
      <c r="F755" s="330">
        <v>125</v>
      </c>
      <c r="G755" s="330">
        <v>125</v>
      </c>
      <c r="H755" s="178"/>
      <c r="I755" s="330">
        <v>125</v>
      </c>
      <c r="J755" s="111"/>
    </row>
    <row r="756" spans="1:10" x14ac:dyDescent="0.3">
      <c r="A756" s="174">
        <v>748</v>
      </c>
      <c r="B756" s="328">
        <v>41085</v>
      </c>
      <c r="C756" s="321" t="s">
        <v>1998</v>
      </c>
      <c r="D756" s="314" t="s">
        <v>1999</v>
      </c>
      <c r="E756" s="329" t="s">
        <v>508</v>
      </c>
      <c r="F756" s="330">
        <v>125</v>
      </c>
      <c r="G756" s="330">
        <v>125</v>
      </c>
      <c r="H756" s="178"/>
      <c r="I756" s="330">
        <v>125</v>
      </c>
      <c r="J756" s="111"/>
    </row>
    <row r="757" spans="1:10" x14ac:dyDescent="0.3">
      <c r="A757" s="174">
        <v>749</v>
      </c>
      <c r="B757" s="328">
        <v>41085</v>
      </c>
      <c r="C757" s="321" t="s">
        <v>2000</v>
      </c>
      <c r="D757" s="314" t="s">
        <v>2001</v>
      </c>
      <c r="E757" s="329" t="s">
        <v>508</v>
      </c>
      <c r="F757" s="330">
        <v>162.5</v>
      </c>
      <c r="G757" s="330">
        <v>162.5</v>
      </c>
      <c r="H757" s="178"/>
      <c r="I757" s="330">
        <v>162.5</v>
      </c>
      <c r="J757" s="111"/>
    </row>
    <row r="758" spans="1:10" x14ac:dyDescent="0.3">
      <c r="A758" s="174">
        <v>750</v>
      </c>
      <c r="B758" s="328">
        <v>41086</v>
      </c>
      <c r="C758" s="321" t="s">
        <v>2002</v>
      </c>
      <c r="D758" s="314" t="s">
        <v>2003</v>
      </c>
      <c r="E758" s="329" t="s">
        <v>508</v>
      </c>
      <c r="F758" s="330">
        <v>100</v>
      </c>
      <c r="G758" s="330">
        <v>100</v>
      </c>
      <c r="H758" s="178"/>
      <c r="I758" s="330">
        <v>100</v>
      </c>
      <c r="J758" s="111"/>
    </row>
    <row r="759" spans="1:10" x14ac:dyDescent="0.3">
      <c r="A759" s="174">
        <v>751</v>
      </c>
      <c r="B759" s="328">
        <v>41086</v>
      </c>
      <c r="C759" s="321" t="s">
        <v>2004</v>
      </c>
      <c r="D759" s="314" t="s">
        <v>2005</v>
      </c>
      <c r="E759" s="329" t="s">
        <v>508</v>
      </c>
      <c r="F759" s="330">
        <v>100</v>
      </c>
      <c r="G759" s="330">
        <v>100</v>
      </c>
      <c r="H759" s="178"/>
      <c r="I759" s="330">
        <v>100</v>
      </c>
      <c r="J759" s="111"/>
    </row>
    <row r="760" spans="1:10" x14ac:dyDescent="0.3">
      <c r="A760" s="174">
        <v>752</v>
      </c>
      <c r="B760" s="328">
        <v>41085</v>
      </c>
      <c r="C760" s="321" t="s">
        <v>2006</v>
      </c>
      <c r="D760" s="314" t="s">
        <v>2007</v>
      </c>
      <c r="E760" s="329" t="s">
        <v>508</v>
      </c>
      <c r="F760" s="330">
        <v>162.5</v>
      </c>
      <c r="G760" s="330">
        <v>162.5</v>
      </c>
      <c r="H760" s="178"/>
      <c r="I760" s="330">
        <v>162.5</v>
      </c>
      <c r="J760" s="111"/>
    </row>
    <row r="761" spans="1:10" x14ac:dyDescent="0.3">
      <c r="A761" s="174">
        <v>753</v>
      </c>
      <c r="B761" s="328">
        <v>41087</v>
      </c>
      <c r="C761" s="321" t="s">
        <v>2008</v>
      </c>
      <c r="D761" s="319" t="s">
        <v>2009</v>
      </c>
      <c r="E761" s="329" t="s">
        <v>508</v>
      </c>
      <c r="F761" s="330">
        <v>100</v>
      </c>
      <c r="G761" s="330">
        <v>100</v>
      </c>
      <c r="H761" s="178"/>
      <c r="I761" s="330">
        <v>100</v>
      </c>
      <c r="J761" s="111"/>
    </row>
    <row r="762" spans="1:10" x14ac:dyDescent="0.3">
      <c r="A762" s="174">
        <v>754</v>
      </c>
      <c r="B762" s="328">
        <v>41087</v>
      </c>
      <c r="C762" s="323" t="s">
        <v>2010</v>
      </c>
      <c r="D762" s="314" t="s">
        <v>2011</v>
      </c>
      <c r="E762" s="329" t="s">
        <v>508</v>
      </c>
      <c r="F762" s="330">
        <v>100</v>
      </c>
      <c r="G762" s="330">
        <v>100</v>
      </c>
      <c r="H762" s="178"/>
      <c r="I762" s="330">
        <v>100</v>
      </c>
      <c r="J762" s="111"/>
    </row>
    <row r="763" spans="1:10" x14ac:dyDescent="0.3">
      <c r="A763" s="174">
        <v>755</v>
      </c>
      <c r="B763" s="328">
        <v>41085</v>
      </c>
      <c r="C763" s="321" t="s">
        <v>2012</v>
      </c>
      <c r="D763" s="314" t="s">
        <v>2013</v>
      </c>
      <c r="E763" s="329" t="s">
        <v>508</v>
      </c>
      <c r="F763" s="330">
        <v>125</v>
      </c>
      <c r="G763" s="330">
        <v>125</v>
      </c>
      <c r="H763" s="178"/>
      <c r="I763" s="330">
        <v>125</v>
      </c>
      <c r="J763" s="111"/>
    </row>
    <row r="764" spans="1:10" x14ac:dyDescent="0.3">
      <c r="A764" s="174">
        <v>756</v>
      </c>
      <c r="B764" s="328">
        <v>41085</v>
      </c>
      <c r="C764" s="321" t="s">
        <v>2014</v>
      </c>
      <c r="D764" s="314" t="s">
        <v>2015</v>
      </c>
      <c r="E764" s="329" t="s">
        <v>508</v>
      </c>
      <c r="F764" s="330">
        <v>125</v>
      </c>
      <c r="G764" s="330">
        <v>125</v>
      </c>
      <c r="H764" s="178"/>
      <c r="I764" s="330">
        <v>125</v>
      </c>
      <c r="J764" s="111"/>
    </row>
    <row r="765" spans="1:10" x14ac:dyDescent="0.3">
      <c r="A765" s="174">
        <v>757</v>
      </c>
      <c r="B765" s="328">
        <v>41085</v>
      </c>
      <c r="C765" s="321" t="s">
        <v>2016</v>
      </c>
      <c r="D765" s="314" t="s">
        <v>2017</v>
      </c>
      <c r="E765" s="329" t="s">
        <v>508</v>
      </c>
      <c r="F765" s="330">
        <v>162.5</v>
      </c>
      <c r="G765" s="330">
        <v>162.5</v>
      </c>
      <c r="H765" s="178"/>
      <c r="I765" s="330">
        <v>162.5</v>
      </c>
      <c r="J765" s="111"/>
    </row>
    <row r="766" spans="1:10" x14ac:dyDescent="0.3">
      <c r="A766" s="174">
        <v>758</v>
      </c>
      <c r="B766" s="328">
        <v>41085</v>
      </c>
      <c r="C766" s="321" t="s">
        <v>2018</v>
      </c>
      <c r="D766" s="314" t="s">
        <v>2019</v>
      </c>
      <c r="E766" s="329" t="s">
        <v>508</v>
      </c>
      <c r="F766" s="330">
        <v>162.5</v>
      </c>
      <c r="G766" s="330">
        <v>162.5</v>
      </c>
      <c r="H766" s="178"/>
      <c r="I766" s="330">
        <v>162.5</v>
      </c>
      <c r="J766" s="111"/>
    </row>
    <row r="767" spans="1:10" x14ac:dyDescent="0.3">
      <c r="A767" s="174">
        <v>759</v>
      </c>
      <c r="B767" s="328">
        <v>41086</v>
      </c>
      <c r="C767" s="321" t="s">
        <v>2020</v>
      </c>
      <c r="D767" s="314" t="s">
        <v>2021</v>
      </c>
      <c r="E767" s="329" t="s">
        <v>508</v>
      </c>
      <c r="F767" s="330">
        <v>162.5</v>
      </c>
      <c r="G767" s="330">
        <v>162.5</v>
      </c>
      <c r="H767" s="178"/>
      <c r="I767" s="330">
        <v>162.5</v>
      </c>
      <c r="J767" s="111"/>
    </row>
    <row r="768" spans="1:10" x14ac:dyDescent="0.3">
      <c r="A768" s="174">
        <v>760</v>
      </c>
      <c r="B768" s="328">
        <v>41085</v>
      </c>
      <c r="C768" s="321" t="s">
        <v>2022</v>
      </c>
      <c r="D768" s="314" t="s">
        <v>2023</v>
      </c>
      <c r="E768" s="329" t="s">
        <v>508</v>
      </c>
      <c r="F768" s="330">
        <v>100</v>
      </c>
      <c r="G768" s="330">
        <v>100</v>
      </c>
      <c r="H768" s="178"/>
      <c r="I768" s="330">
        <v>100</v>
      </c>
      <c r="J768" s="111"/>
    </row>
    <row r="769" spans="1:10" x14ac:dyDescent="0.3">
      <c r="A769" s="174">
        <v>761</v>
      </c>
      <c r="B769" s="328">
        <v>41085</v>
      </c>
      <c r="C769" s="321" t="s">
        <v>2024</v>
      </c>
      <c r="D769" s="314" t="s">
        <v>2025</v>
      </c>
      <c r="E769" s="329" t="s">
        <v>508</v>
      </c>
      <c r="F769" s="330">
        <v>125</v>
      </c>
      <c r="G769" s="330">
        <v>125</v>
      </c>
      <c r="H769" s="178"/>
      <c r="I769" s="330">
        <v>125</v>
      </c>
      <c r="J769" s="111"/>
    </row>
    <row r="770" spans="1:10" x14ac:dyDescent="0.3">
      <c r="A770" s="174">
        <v>762</v>
      </c>
      <c r="B770" s="328">
        <v>41085</v>
      </c>
      <c r="C770" s="321" t="s">
        <v>2026</v>
      </c>
      <c r="D770" s="314" t="s">
        <v>2027</v>
      </c>
      <c r="E770" s="329" t="s">
        <v>508</v>
      </c>
      <c r="F770" s="330">
        <v>125</v>
      </c>
      <c r="G770" s="330">
        <v>125</v>
      </c>
      <c r="H770" s="178"/>
      <c r="I770" s="330">
        <v>125</v>
      </c>
      <c r="J770" s="111"/>
    </row>
    <row r="771" spans="1:10" x14ac:dyDescent="0.3">
      <c r="A771" s="174">
        <v>763</v>
      </c>
      <c r="B771" s="328">
        <v>41085</v>
      </c>
      <c r="C771" s="321" t="s">
        <v>2028</v>
      </c>
      <c r="D771" s="314" t="s">
        <v>2029</v>
      </c>
      <c r="E771" s="329" t="s">
        <v>508</v>
      </c>
      <c r="F771" s="330">
        <v>162.5</v>
      </c>
      <c r="G771" s="330">
        <v>162.5</v>
      </c>
      <c r="H771" s="178"/>
      <c r="I771" s="330">
        <v>162.5</v>
      </c>
      <c r="J771" s="111"/>
    </row>
    <row r="772" spans="1:10" x14ac:dyDescent="0.3">
      <c r="A772" s="174">
        <v>764</v>
      </c>
      <c r="B772" s="328">
        <v>41085</v>
      </c>
      <c r="C772" s="321" t="s">
        <v>2030</v>
      </c>
      <c r="D772" s="314" t="s">
        <v>2031</v>
      </c>
      <c r="E772" s="329" t="s">
        <v>508</v>
      </c>
      <c r="F772" s="330">
        <v>162.5</v>
      </c>
      <c r="G772" s="330">
        <v>162.5</v>
      </c>
      <c r="H772" s="178"/>
      <c r="I772" s="330">
        <v>162.5</v>
      </c>
      <c r="J772" s="111"/>
    </row>
    <row r="773" spans="1:10" x14ac:dyDescent="0.3">
      <c r="A773" s="174">
        <v>765</v>
      </c>
      <c r="B773" s="328">
        <v>41085</v>
      </c>
      <c r="C773" s="321" t="s">
        <v>2032</v>
      </c>
      <c r="D773" s="314" t="s">
        <v>2033</v>
      </c>
      <c r="E773" s="329" t="s">
        <v>508</v>
      </c>
      <c r="F773" s="330">
        <v>125</v>
      </c>
      <c r="G773" s="330">
        <v>125</v>
      </c>
      <c r="H773" s="178"/>
      <c r="I773" s="330">
        <v>125</v>
      </c>
      <c r="J773" s="111"/>
    </row>
    <row r="774" spans="1:10" x14ac:dyDescent="0.3">
      <c r="A774" s="174">
        <v>766</v>
      </c>
      <c r="B774" s="328">
        <v>41085</v>
      </c>
      <c r="C774" s="321" t="s">
        <v>2034</v>
      </c>
      <c r="D774" s="314" t="s">
        <v>2035</v>
      </c>
      <c r="E774" s="329" t="s">
        <v>508</v>
      </c>
      <c r="F774" s="330">
        <v>125</v>
      </c>
      <c r="G774" s="330">
        <v>125</v>
      </c>
      <c r="H774" s="178"/>
      <c r="I774" s="330">
        <v>125</v>
      </c>
      <c r="J774" s="111"/>
    </row>
    <row r="775" spans="1:10" x14ac:dyDescent="0.3">
      <c r="A775" s="174">
        <v>767</v>
      </c>
      <c r="B775" s="328">
        <v>41085</v>
      </c>
      <c r="C775" s="321" t="s">
        <v>2036</v>
      </c>
      <c r="D775" s="314" t="s">
        <v>2037</v>
      </c>
      <c r="E775" s="329" t="s">
        <v>508</v>
      </c>
      <c r="F775" s="330">
        <v>125</v>
      </c>
      <c r="G775" s="330">
        <v>125</v>
      </c>
      <c r="H775" s="178"/>
      <c r="I775" s="330">
        <v>125</v>
      </c>
      <c r="J775" s="111"/>
    </row>
    <row r="776" spans="1:10" x14ac:dyDescent="0.3">
      <c r="A776" s="174">
        <v>768</v>
      </c>
      <c r="B776" s="328">
        <v>41085</v>
      </c>
      <c r="C776" s="321" t="s">
        <v>2038</v>
      </c>
      <c r="D776" s="314" t="s">
        <v>2039</v>
      </c>
      <c r="E776" s="329" t="s">
        <v>508</v>
      </c>
      <c r="F776" s="330">
        <v>125</v>
      </c>
      <c r="G776" s="330">
        <v>125</v>
      </c>
      <c r="H776" s="178"/>
      <c r="I776" s="330">
        <v>125</v>
      </c>
      <c r="J776" s="111"/>
    </row>
    <row r="777" spans="1:10" x14ac:dyDescent="0.3">
      <c r="A777" s="174">
        <v>769</v>
      </c>
      <c r="B777" s="328">
        <v>41085</v>
      </c>
      <c r="C777" s="321" t="s">
        <v>2040</v>
      </c>
      <c r="D777" s="314" t="s">
        <v>2041</v>
      </c>
      <c r="E777" s="329" t="s">
        <v>508</v>
      </c>
      <c r="F777" s="330">
        <v>125</v>
      </c>
      <c r="G777" s="330">
        <v>125</v>
      </c>
      <c r="H777" s="178"/>
      <c r="I777" s="330">
        <v>125</v>
      </c>
      <c r="J777" s="111"/>
    </row>
    <row r="778" spans="1:10" x14ac:dyDescent="0.3">
      <c r="A778" s="174">
        <v>770</v>
      </c>
      <c r="B778" s="328">
        <v>41085</v>
      </c>
      <c r="C778" s="321" t="s">
        <v>2042</v>
      </c>
      <c r="D778" s="314" t="s">
        <v>2043</v>
      </c>
      <c r="E778" s="329" t="s">
        <v>508</v>
      </c>
      <c r="F778" s="330">
        <v>125</v>
      </c>
      <c r="G778" s="330">
        <v>125</v>
      </c>
      <c r="H778" s="178"/>
      <c r="I778" s="330">
        <v>125</v>
      </c>
      <c r="J778" s="111"/>
    </row>
    <row r="779" spans="1:10" x14ac:dyDescent="0.3">
      <c r="A779" s="174">
        <v>771</v>
      </c>
      <c r="B779" s="328">
        <v>41085</v>
      </c>
      <c r="C779" s="321" t="s">
        <v>2044</v>
      </c>
      <c r="D779" s="314" t="s">
        <v>2045</v>
      </c>
      <c r="E779" s="329" t="s">
        <v>508</v>
      </c>
      <c r="F779" s="330">
        <v>125</v>
      </c>
      <c r="G779" s="330">
        <v>125</v>
      </c>
      <c r="H779" s="178"/>
      <c r="I779" s="330">
        <v>125</v>
      </c>
      <c r="J779" s="111"/>
    </row>
    <row r="780" spans="1:10" x14ac:dyDescent="0.3">
      <c r="A780" s="174">
        <v>772</v>
      </c>
      <c r="B780" s="328">
        <v>41085</v>
      </c>
      <c r="C780" s="321" t="s">
        <v>2046</v>
      </c>
      <c r="D780" s="314" t="s">
        <v>2047</v>
      </c>
      <c r="E780" s="329" t="s">
        <v>508</v>
      </c>
      <c r="F780" s="330">
        <v>125</v>
      </c>
      <c r="G780" s="330">
        <v>125</v>
      </c>
      <c r="H780" s="178"/>
      <c r="I780" s="330">
        <v>125</v>
      </c>
      <c r="J780" s="111"/>
    </row>
    <row r="781" spans="1:10" x14ac:dyDescent="0.3">
      <c r="A781" s="174">
        <v>773</v>
      </c>
      <c r="B781" s="328">
        <v>41085</v>
      </c>
      <c r="C781" s="321" t="s">
        <v>2048</v>
      </c>
      <c r="D781" s="314" t="s">
        <v>2049</v>
      </c>
      <c r="E781" s="329" t="s">
        <v>508</v>
      </c>
      <c r="F781" s="330">
        <v>125</v>
      </c>
      <c r="G781" s="330">
        <v>125</v>
      </c>
      <c r="H781" s="178"/>
      <c r="I781" s="330">
        <v>125</v>
      </c>
      <c r="J781" s="111"/>
    </row>
    <row r="782" spans="1:10" x14ac:dyDescent="0.3">
      <c r="A782" s="174">
        <v>774</v>
      </c>
      <c r="B782" s="328">
        <v>41085</v>
      </c>
      <c r="C782" s="321" t="s">
        <v>2050</v>
      </c>
      <c r="D782" s="314" t="s">
        <v>2051</v>
      </c>
      <c r="E782" s="329" t="s">
        <v>508</v>
      </c>
      <c r="F782" s="330">
        <v>125</v>
      </c>
      <c r="G782" s="330">
        <v>125</v>
      </c>
      <c r="H782" s="178"/>
      <c r="I782" s="330">
        <v>125</v>
      </c>
      <c r="J782" s="111"/>
    </row>
    <row r="783" spans="1:10" x14ac:dyDescent="0.3">
      <c r="A783" s="174">
        <v>775</v>
      </c>
      <c r="B783" s="328">
        <v>41085</v>
      </c>
      <c r="C783" s="321" t="s">
        <v>2052</v>
      </c>
      <c r="D783" s="314" t="s">
        <v>2053</v>
      </c>
      <c r="E783" s="329" t="s">
        <v>508</v>
      </c>
      <c r="F783" s="330">
        <v>162.5</v>
      </c>
      <c r="G783" s="330">
        <v>162.5</v>
      </c>
      <c r="H783" s="178"/>
      <c r="I783" s="330">
        <v>162.5</v>
      </c>
      <c r="J783" s="111"/>
    </row>
    <row r="784" spans="1:10" x14ac:dyDescent="0.3">
      <c r="A784" s="174">
        <v>776</v>
      </c>
      <c r="B784" s="328">
        <v>41085</v>
      </c>
      <c r="C784" s="321" t="s">
        <v>2054</v>
      </c>
      <c r="D784" s="314" t="s">
        <v>2055</v>
      </c>
      <c r="E784" s="329" t="s">
        <v>508</v>
      </c>
      <c r="F784" s="330">
        <v>162.5</v>
      </c>
      <c r="G784" s="330">
        <v>162.5</v>
      </c>
      <c r="H784" s="178"/>
      <c r="I784" s="330">
        <v>162.5</v>
      </c>
      <c r="J784" s="111"/>
    </row>
    <row r="785" spans="1:10" x14ac:dyDescent="0.3">
      <c r="A785" s="174">
        <v>777</v>
      </c>
      <c r="B785" s="328">
        <v>41085</v>
      </c>
      <c r="C785" s="321" t="s">
        <v>2056</v>
      </c>
      <c r="D785" s="314" t="s">
        <v>2057</v>
      </c>
      <c r="E785" s="329" t="s">
        <v>508</v>
      </c>
      <c r="F785" s="330">
        <v>100</v>
      </c>
      <c r="G785" s="330">
        <v>100</v>
      </c>
      <c r="H785" s="178"/>
      <c r="I785" s="330">
        <v>100</v>
      </c>
      <c r="J785" s="111"/>
    </row>
    <row r="786" spans="1:10" x14ac:dyDescent="0.3">
      <c r="A786" s="174">
        <v>778</v>
      </c>
      <c r="B786" s="328">
        <v>41085</v>
      </c>
      <c r="C786" s="321" t="s">
        <v>2058</v>
      </c>
      <c r="D786" s="314" t="s">
        <v>2059</v>
      </c>
      <c r="E786" s="329" t="s">
        <v>508</v>
      </c>
      <c r="F786" s="330">
        <v>162.5</v>
      </c>
      <c r="G786" s="330">
        <v>162.5</v>
      </c>
      <c r="H786" s="178"/>
      <c r="I786" s="330">
        <v>162.5</v>
      </c>
      <c r="J786" s="111"/>
    </row>
    <row r="787" spans="1:10" x14ac:dyDescent="0.3">
      <c r="A787" s="174">
        <v>779</v>
      </c>
      <c r="B787" s="328">
        <v>41085</v>
      </c>
      <c r="C787" s="321" t="s">
        <v>2060</v>
      </c>
      <c r="D787" s="314" t="s">
        <v>2061</v>
      </c>
      <c r="E787" s="329" t="s">
        <v>508</v>
      </c>
      <c r="F787" s="330">
        <v>162.5</v>
      </c>
      <c r="G787" s="330">
        <v>162.5</v>
      </c>
      <c r="H787" s="178"/>
      <c r="I787" s="330">
        <v>162.5</v>
      </c>
      <c r="J787" s="111"/>
    </row>
    <row r="788" spans="1:10" x14ac:dyDescent="0.3">
      <c r="A788" s="174">
        <v>780</v>
      </c>
      <c r="B788" s="328">
        <v>41085</v>
      </c>
      <c r="C788" s="321" t="s">
        <v>2062</v>
      </c>
      <c r="D788" s="314" t="s">
        <v>2063</v>
      </c>
      <c r="E788" s="329" t="s">
        <v>508</v>
      </c>
      <c r="F788" s="330">
        <v>100</v>
      </c>
      <c r="G788" s="330">
        <v>100</v>
      </c>
      <c r="H788" s="178"/>
      <c r="I788" s="330">
        <v>100</v>
      </c>
      <c r="J788" s="111"/>
    </row>
    <row r="789" spans="1:10" x14ac:dyDescent="0.3">
      <c r="A789" s="174">
        <v>781</v>
      </c>
      <c r="B789" s="328">
        <v>41085</v>
      </c>
      <c r="C789" s="321" t="s">
        <v>2064</v>
      </c>
      <c r="D789" s="314" t="s">
        <v>2065</v>
      </c>
      <c r="E789" s="329" t="s">
        <v>508</v>
      </c>
      <c r="F789" s="330">
        <v>100</v>
      </c>
      <c r="G789" s="330">
        <v>100</v>
      </c>
      <c r="H789" s="178"/>
      <c r="I789" s="330">
        <v>100</v>
      </c>
      <c r="J789" s="111"/>
    </row>
    <row r="790" spans="1:10" x14ac:dyDescent="0.3">
      <c r="A790" s="174">
        <v>782</v>
      </c>
      <c r="B790" s="328">
        <v>41085</v>
      </c>
      <c r="C790" s="321" t="s">
        <v>2066</v>
      </c>
      <c r="D790" s="314" t="s">
        <v>2067</v>
      </c>
      <c r="E790" s="329" t="s">
        <v>508</v>
      </c>
      <c r="F790" s="330">
        <v>100</v>
      </c>
      <c r="G790" s="330">
        <v>100</v>
      </c>
      <c r="H790" s="178"/>
      <c r="I790" s="330">
        <v>100</v>
      </c>
      <c r="J790" s="111"/>
    </row>
    <row r="791" spans="1:10" x14ac:dyDescent="0.3">
      <c r="A791" s="174">
        <v>783</v>
      </c>
      <c r="B791" s="328">
        <v>41085</v>
      </c>
      <c r="C791" s="321" t="s">
        <v>2068</v>
      </c>
      <c r="D791" s="319" t="s">
        <v>2069</v>
      </c>
      <c r="E791" s="329" t="s">
        <v>508</v>
      </c>
      <c r="F791" s="330">
        <v>100</v>
      </c>
      <c r="G791" s="330">
        <v>100</v>
      </c>
      <c r="H791" s="178"/>
      <c r="I791" s="330">
        <v>100</v>
      </c>
      <c r="J791" s="111"/>
    </row>
    <row r="792" spans="1:10" x14ac:dyDescent="0.3">
      <c r="A792" s="174">
        <v>784</v>
      </c>
      <c r="B792" s="328">
        <v>41085</v>
      </c>
      <c r="C792" s="321" t="s">
        <v>2070</v>
      </c>
      <c r="D792" s="314" t="s">
        <v>2071</v>
      </c>
      <c r="E792" s="329" t="s">
        <v>508</v>
      </c>
      <c r="F792" s="330">
        <v>100</v>
      </c>
      <c r="G792" s="330">
        <v>100</v>
      </c>
      <c r="H792" s="178"/>
      <c r="I792" s="330">
        <v>100</v>
      </c>
      <c r="J792" s="111"/>
    </row>
    <row r="793" spans="1:10" x14ac:dyDescent="0.3">
      <c r="A793" s="174">
        <v>785</v>
      </c>
      <c r="B793" s="328">
        <v>41085</v>
      </c>
      <c r="C793" s="321" t="s">
        <v>2072</v>
      </c>
      <c r="D793" s="314" t="s">
        <v>2073</v>
      </c>
      <c r="E793" s="329" t="s">
        <v>508</v>
      </c>
      <c r="F793" s="330">
        <v>125</v>
      </c>
      <c r="G793" s="330">
        <v>125</v>
      </c>
      <c r="H793" s="178"/>
      <c r="I793" s="330">
        <v>125</v>
      </c>
      <c r="J793" s="111"/>
    </row>
    <row r="794" spans="1:10" x14ac:dyDescent="0.3">
      <c r="A794" s="174">
        <v>786</v>
      </c>
      <c r="B794" s="328">
        <v>41085</v>
      </c>
      <c r="C794" s="321" t="s">
        <v>2074</v>
      </c>
      <c r="D794" s="314" t="s">
        <v>2075</v>
      </c>
      <c r="E794" s="329" t="s">
        <v>508</v>
      </c>
      <c r="F794" s="330">
        <v>125</v>
      </c>
      <c r="G794" s="330">
        <v>125</v>
      </c>
      <c r="H794" s="178"/>
      <c r="I794" s="330">
        <v>125</v>
      </c>
      <c r="J794" s="111"/>
    </row>
    <row r="795" spans="1:10" x14ac:dyDescent="0.3">
      <c r="A795" s="174">
        <v>787</v>
      </c>
      <c r="B795" s="328">
        <v>41085</v>
      </c>
      <c r="C795" s="321" t="s">
        <v>2076</v>
      </c>
      <c r="D795" s="314" t="s">
        <v>2077</v>
      </c>
      <c r="E795" s="329" t="s">
        <v>508</v>
      </c>
      <c r="F795" s="330">
        <v>162.5</v>
      </c>
      <c r="G795" s="330">
        <v>162.5</v>
      </c>
      <c r="H795" s="178"/>
      <c r="I795" s="330">
        <v>162.5</v>
      </c>
      <c r="J795" s="111"/>
    </row>
    <row r="796" spans="1:10" x14ac:dyDescent="0.3">
      <c r="A796" s="174">
        <v>788</v>
      </c>
      <c r="B796" s="328">
        <v>41085</v>
      </c>
      <c r="C796" s="321" t="s">
        <v>2078</v>
      </c>
      <c r="D796" s="314" t="s">
        <v>2079</v>
      </c>
      <c r="E796" s="329" t="s">
        <v>508</v>
      </c>
      <c r="F796" s="330">
        <v>162.5</v>
      </c>
      <c r="G796" s="330">
        <v>162.5</v>
      </c>
      <c r="H796" s="178"/>
      <c r="I796" s="330">
        <v>162.5</v>
      </c>
      <c r="J796" s="111"/>
    </row>
    <row r="797" spans="1:10" x14ac:dyDescent="0.3">
      <c r="A797" s="174">
        <v>789</v>
      </c>
      <c r="B797" s="328">
        <v>41085</v>
      </c>
      <c r="C797" s="321" t="s">
        <v>2080</v>
      </c>
      <c r="D797" s="314" t="s">
        <v>2081</v>
      </c>
      <c r="E797" s="329" t="s">
        <v>508</v>
      </c>
      <c r="F797" s="330">
        <v>162.5</v>
      </c>
      <c r="G797" s="330">
        <v>162.5</v>
      </c>
      <c r="H797" s="178"/>
      <c r="I797" s="330">
        <v>162.5</v>
      </c>
      <c r="J797" s="111"/>
    </row>
    <row r="798" spans="1:10" x14ac:dyDescent="0.3">
      <c r="A798" s="174">
        <v>790</v>
      </c>
      <c r="B798" s="328">
        <v>41085</v>
      </c>
      <c r="C798" s="321" t="s">
        <v>2082</v>
      </c>
      <c r="D798" s="314" t="s">
        <v>2083</v>
      </c>
      <c r="E798" s="329" t="s">
        <v>508</v>
      </c>
      <c r="F798" s="330">
        <v>162.5</v>
      </c>
      <c r="G798" s="330">
        <v>162.5</v>
      </c>
      <c r="H798" s="178"/>
      <c r="I798" s="330">
        <v>162.5</v>
      </c>
      <c r="J798" s="111"/>
    </row>
    <row r="799" spans="1:10" x14ac:dyDescent="0.3">
      <c r="A799" s="174">
        <v>791</v>
      </c>
      <c r="B799" s="328">
        <v>41085</v>
      </c>
      <c r="C799" s="321" t="s">
        <v>2084</v>
      </c>
      <c r="D799" s="314" t="s">
        <v>2085</v>
      </c>
      <c r="E799" s="329" t="s">
        <v>508</v>
      </c>
      <c r="F799" s="330">
        <v>162.5</v>
      </c>
      <c r="G799" s="330">
        <v>162.5</v>
      </c>
      <c r="H799" s="178"/>
      <c r="I799" s="330">
        <v>162.5</v>
      </c>
      <c r="J799" s="111"/>
    </row>
    <row r="800" spans="1:10" x14ac:dyDescent="0.3">
      <c r="A800" s="174">
        <v>792</v>
      </c>
      <c r="B800" s="328">
        <v>41085</v>
      </c>
      <c r="C800" s="321" t="s">
        <v>2086</v>
      </c>
      <c r="D800" s="314" t="s">
        <v>2087</v>
      </c>
      <c r="E800" s="329" t="s">
        <v>508</v>
      </c>
      <c r="F800" s="330">
        <v>125</v>
      </c>
      <c r="G800" s="330">
        <v>125</v>
      </c>
      <c r="H800" s="178"/>
      <c r="I800" s="330">
        <v>125</v>
      </c>
      <c r="J800" s="111"/>
    </row>
    <row r="801" spans="1:10" x14ac:dyDescent="0.3">
      <c r="A801" s="174">
        <v>793</v>
      </c>
      <c r="B801" s="328">
        <v>41085</v>
      </c>
      <c r="C801" s="321" t="s">
        <v>2088</v>
      </c>
      <c r="D801" s="314" t="s">
        <v>2089</v>
      </c>
      <c r="E801" s="329" t="s">
        <v>508</v>
      </c>
      <c r="F801" s="330">
        <v>100</v>
      </c>
      <c r="G801" s="330">
        <v>100</v>
      </c>
      <c r="H801" s="178"/>
      <c r="I801" s="330">
        <v>100</v>
      </c>
      <c r="J801" s="111"/>
    </row>
    <row r="802" spans="1:10" x14ac:dyDescent="0.3">
      <c r="A802" s="174">
        <v>794</v>
      </c>
      <c r="B802" s="328">
        <v>41085</v>
      </c>
      <c r="C802" s="321" t="s">
        <v>2090</v>
      </c>
      <c r="D802" s="314" t="s">
        <v>2091</v>
      </c>
      <c r="E802" s="329" t="s">
        <v>508</v>
      </c>
      <c r="F802" s="330">
        <v>100</v>
      </c>
      <c r="G802" s="330">
        <v>100</v>
      </c>
      <c r="H802" s="178"/>
      <c r="I802" s="330">
        <v>100</v>
      </c>
      <c r="J802" s="111"/>
    </row>
    <row r="803" spans="1:10" x14ac:dyDescent="0.3">
      <c r="A803" s="174">
        <v>795</v>
      </c>
      <c r="B803" s="328">
        <v>41085</v>
      </c>
      <c r="C803" s="321" t="s">
        <v>2092</v>
      </c>
      <c r="D803" s="314" t="s">
        <v>2093</v>
      </c>
      <c r="E803" s="329" t="s">
        <v>508</v>
      </c>
      <c r="F803" s="330">
        <v>100</v>
      </c>
      <c r="G803" s="330">
        <v>100</v>
      </c>
      <c r="H803" s="178"/>
      <c r="I803" s="330">
        <v>100</v>
      </c>
      <c r="J803" s="111"/>
    </row>
    <row r="804" spans="1:10" x14ac:dyDescent="0.3">
      <c r="A804" s="174">
        <v>796</v>
      </c>
      <c r="B804" s="328">
        <v>41085</v>
      </c>
      <c r="C804" s="321" t="s">
        <v>2094</v>
      </c>
      <c r="D804" s="314" t="s">
        <v>2095</v>
      </c>
      <c r="E804" s="329" t="s">
        <v>508</v>
      </c>
      <c r="F804" s="330">
        <v>100</v>
      </c>
      <c r="G804" s="330">
        <v>100</v>
      </c>
      <c r="H804" s="178"/>
      <c r="I804" s="330">
        <v>100</v>
      </c>
      <c r="J804" s="111"/>
    </row>
    <row r="805" spans="1:10" x14ac:dyDescent="0.3">
      <c r="A805" s="174">
        <v>797</v>
      </c>
      <c r="B805" s="328">
        <v>41085</v>
      </c>
      <c r="C805" s="321" t="s">
        <v>2096</v>
      </c>
      <c r="D805" s="314" t="s">
        <v>2097</v>
      </c>
      <c r="E805" s="329" t="s">
        <v>508</v>
      </c>
      <c r="F805" s="330">
        <v>100</v>
      </c>
      <c r="G805" s="330">
        <v>100</v>
      </c>
      <c r="H805" s="178"/>
      <c r="I805" s="330">
        <v>100</v>
      </c>
      <c r="J805" s="111"/>
    </row>
    <row r="806" spans="1:10" x14ac:dyDescent="0.3">
      <c r="A806" s="174">
        <v>798</v>
      </c>
      <c r="B806" s="328">
        <v>41085</v>
      </c>
      <c r="C806" s="321" t="s">
        <v>2098</v>
      </c>
      <c r="D806" s="314" t="s">
        <v>2099</v>
      </c>
      <c r="E806" s="329" t="s">
        <v>508</v>
      </c>
      <c r="F806" s="330">
        <v>162.5</v>
      </c>
      <c r="G806" s="330">
        <v>162.5</v>
      </c>
      <c r="H806" s="178"/>
      <c r="I806" s="330">
        <v>162.5</v>
      </c>
      <c r="J806" s="111"/>
    </row>
    <row r="807" spans="1:10" x14ac:dyDescent="0.3">
      <c r="A807" s="174">
        <v>799</v>
      </c>
      <c r="B807" s="328">
        <v>41085</v>
      </c>
      <c r="C807" s="321" t="s">
        <v>2100</v>
      </c>
      <c r="D807" s="314" t="s">
        <v>2101</v>
      </c>
      <c r="E807" s="329" t="s">
        <v>508</v>
      </c>
      <c r="F807" s="330">
        <v>162.5</v>
      </c>
      <c r="G807" s="330">
        <v>162.5</v>
      </c>
      <c r="H807" s="178"/>
      <c r="I807" s="330">
        <v>162.5</v>
      </c>
      <c r="J807" s="111"/>
    </row>
    <row r="808" spans="1:10" x14ac:dyDescent="0.3">
      <c r="A808" s="174">
        <v>800</v>
      </c>
      <c r="B808" s="328">
        <v>41085</v>
      </c>
      <c r="C808" s="321" t="s">
        <v>2102</v>
      </c>
      <c r="D808" s="314" t="s">
        <v>2103</v>
      </c>
      <c r="E808" s="329" t="s">
        <v>508</v>
      </c>
      <c r="F808" s="330">
        <v>162.5</v>
      </c>
      <c r="G808" s="330">
        <v>162.5</v>
      </c>
      <c r="H808" s="178"/>
      <c r="I808" s="330">
        <v>162.5</v>
      </c>
      <c r="J808" s="111"/>
    </row>
    <row r="809" spans="1:10" x14ac:dyDescent="0.3">
      <c r="A809" s="174">
        <v>801</v>
      </c>
      <c r="B809" s="328">
        <v>41085</v>
      </c>
      <c r="C809" s="321" t="s">
        <v>2104</v>
      </c>
      <c r="D809" s="314" t="s">
        <v>2105</v>
      </c>
      <c r="E809" s="329" t="s">
        <v>508</v>
      </c>
      <c r="F809" s="330">
        <v>125</v>
      </c>
      <c r="G809" s="330">
        <v>125</v>
      </c>
      <c r="H809" s="178"/>
      <c r="I809" s="330">
        <v>125</v>
      </c>
      <c r="J809" s="111"/>
    </row>
    <row r="810" spans="1:10" x14ac:dyDescent="0.3">
      <c r="A810" s="174">
        <v>802</v>
      </c>
      <c r="B810" s="328">
        <v>41085</v>
      </c>
      <c r="C810" s="321" t="s">
        <v>2106</v>
      </c>
      <c r="D810" s="314" t="s">
        <v>2107</v>
      </c>
      <c r="E810" s="329" t="s">
        <v>508</v>
      </c>
      <c r="F810" s="330">
        <v>125</v>
      </c>
      <c r="G810" s="330">
        <v>125</v>
      </c>
      <c r="H810" s="178"/>
      <c r="I810" s="330">
        <v>125</v>
      </c>
      <c r="J810" s="111"/>
    </row>
    <row r="811" spans="1:10" x14ac:dyDescent="0.3">
      <c r="A811" s="174">
        <v>803</v>
      </c>
      <c r="B811" s="328">
        <v>41085</v>
      </c>
      <c r="C811" s="321" t="s">
        <v>2064</v>
      </c>
      <c r="D811" s="314" t="s">
        <v>2108</v>
      </c>
      <c r="E811" s="329" t="s">
        <v>508</v>
      </c>
      <c r="F811" s="330">
        <v>125</v>
      </c>
      <c r="G811" s="330">
        <v>125</v>
      </c>
      <c r="H811" s="178"/>
      <c r="I811" s="330">
        <v>125</v>
      </c>
      <c r="J811" s="111"/>
    </row>
    <row r="812" spans="1:10" x14ac:dyDescent="0.3">
      <c r="A812" s="174">
        <v>804</v>
      </c>
      <c r="B812" s="328">
        <v>41085</v>
      </c>
      <c r="C812" s="321" t="s">
        <v>2109</v>
      </c>
      <c r="D812" s="314" t="s">
        <v>2110</v>
      </c>
      <c r="E812" s="329" t="s">
        <v>508</v>
      </c>
      <c r="F812" s="330">
        <v>125</v>
      </c>
      <c r="G812" s="330">
        <v>125</v>
      </c>
      <c r="H812" s="178"/>
      <c r="I812" s="330">
        <v>125</v>
      </c>
      <c r="J812" s="111"/>
    </row>
    <row r="813" spans="1:10" x14ac:dyDescent="0.3">
      <c r="A813" s="174">
        <v>805</v>
      </c>
      <c r="B813" s="328">
        <v>41085</v>
      </c>
      <c r="C813" s="321" t="s">
        <v>2111</v>
      </c>
      <c r="D813" s="314" t="s">
        <v>2112</v>
      </c>
      <c r="E813" s="329" t="s">
        <v>508</v>
      </c>
      <c r="F813" s="330">
        <v>125</v>
      </c>
      <c r="G813" s="330">
        <v>125</v>
      </c>
      <c r="H813" s="178"/>
      <c r="I813" s="330">
        <v>125</v>
      </c>
      <c r="J813" s="111"/>
    </row>
    <row r="814" spans="1:10" x14ac:dyDescent="0.3">
      <c r="A814" s="174">
        <v>806</v>
      </c>
      <c r="B814" s="328">
        <v>41085</v>
      </c>
      <c r="C814" s="321" t="s">
        <v>2113</v>
      </c>
      <c r="D814" s="314" t="s">
        <v>2114</v>
      </c>
      <c r="E814" s="329" t="s">
        <v>508</v>
      </c>
      <c r="F814" s="330">
        <v>100</v>
      </c>
      <c r="G814" s="330">
        <v>100</v>
      </c>
      <c r="H814" s="178"/>
      <c r="I814" s="330">
        <v>100</v>
      </c>
      <c r="J814" s="111"/>
    </row>
    <row r="815" spans="1:10" x14ac:dyDescent="0.3">
      <c r="A815" s="174">
        <v>807</v>
      </c>
      <c r="B815" s="328">
        <v>41085</v>
      </c>
      <c r="C815" s="321" t="s">
        <v>2115</v>
      </c>
      <c r="D815" s="314" t="s">
        <v>2116</v>
      </c>
      <c r="E815" s="329" t="s">
        <v>508</v>
      </c>
      <c r="F815" s="330">
        <v>162.5</v>
      </c>
      <c r="G815" s="330">
        <v>162.5</v>
      </c>
      <c r="H815" s="178"/>
      <c r="I815" s="330">
        <v>162.5</v>
      </c>
      <c r="J815" s="111"/>
    </row>
    <row r="816" spans="1:10" x14ac:dyDescent="0.3">
      <c r="A816" s="174">
        <v>808</v>
      </c>
      <c r="B816" s="328">
        <v>41085</v>
      </c>
      <c r="C816" s="321" t="s">
        <v>2117</v>
      </c>
      <c r="D816" s="314" t="s">
        <v>2118</v>
      </c>
      <c r="E816" s="329" t="s">
        <v>508</v>
      </c>
      <c r="F816" s="330">
        <v>162.5</v>
      </c>
      <c r="G816" s="330">
        <v>162.5</v>
      </c>
      <c r="H816" s="178"/>
      <c r="I816" s="330">
        <v>162.5</v>
      </c>
      <c r="J816" s="111"/>
    </row>
    <row r="817" spans="1:10" x14ac:dyDescent="0.3">
      <c r="A817" s="174">
        <v>809</v>
      </c>
      <c r="B817" s="328">
        <v>41085</v>
      </c>
      <c r="C817" s="321" t="s">
        <v>2119</v>
      </c>
      <c r="D817" s="314" t="s">
        <v>2120</v>
      </c>
      <c r="E817" s="329" t="s">
        <v>508</v>
      </c>
      <c r="F817" s="330">
        <v>125</v>
      </c>
      <c r="G817" s="330">
        <v>125</v>
      </c>
      <c r="H817" s="178"/>
      <c r="I817" s="330">
        <v>125</v>
      </c>
      <c r="J817" s="111"/>
    </row>
    <row r="818" spans="1:10" x14ac:dyDescent="0.3">
      <c r="A818" s="174">
        <v>810</v>
      </c>
      <c r="B818" s="328">
        <v>41085</v>
      </c>
      <c r="C818" s="321" t="s">
        <v>2121</v>
      </c>
      <c r="D818" s="314" t="s">
        <v>2122</v>
      </c>
      <c r="E818" s="329" t="s">
        <v>508</v>
      </c>
      <c r="F818" s="330">
        <v>125</v>
      </c>
      <c r="G818" s="330">
        <v>125</v>
      </c>
      <c r="H818" s="178"/>
      <c r="I818" s="330">
        <v>125</v>
      </c>
      <c r="J818" s="111"/>
    </row>
    <row r="819" spans="1:10" x14ac:dyDescent="0.3">
      <c r="A819" s="174">
        <v>811</v>
      </c>
      <c r="B819" s="328">
        <v>41085</v>
      </c>
      <c r="C819" s="321" t="s">
        <v>2123</v>
      </c>
      <c r="D819" s="314" t="s">
        <v>2124</v>
      </c>
      <c r="E819" s="329" t="s">
        <v>508</v>
      </c>
      <c r="F819" s="330">
        <v>100</v>
      </c>
      <c r="G819" s="330">
        <v>100</v>
      </c>
      <c r="H819" s="178"/>
      <c r="I819" s="330">
        <v>100</v>
      </c>
      <c r="J819" s="111"/>
    </row>
    <row r="820" spans="1:10" x14ac:dyDescent="0.3">
      <c r="A820" s="174">
        <v>812</v>
      </c>
      <c r="B820" s="328">
        <v>41085</v>
      </c>
      <c r="C820" s="321" t="s">
        <v>2125</v>
      </c>
      <c r="D820" s="314" t="s">
        <v>2126</v>
      </c>
      <c r="E820" s="329" t="s">
        <v>508</v>
      </c>
      <c r="F820" s="330">
        <v>100</v>
      </c>
      <c r="G820" s="330">
        <v>100</v>
      </c>
      <c r="H820" s="178"/>
      <c r="I820" s="330">
        <v>100</v>
      </c>
      <c r="J820" s="111"/>
    </row>
    <row r="821" spans="1:10" x14ac:dyDescent="0.3">
      <c r="A821" s="174">
        <v>813</v>
      </c>
      <c r="B821" s="328">
        <v>41085</v>
      </c>
      <c r="C821" s="321" t="s">
        <v>2127</v>
      </c>
      <c r="D821" s="314" t="s">
        <v>2128</v>
      </c>
      <c r="E821" s="329" t="s">
        <v>508</v>
      </c>
      <c r="F821" s="330">
        <v>100</v>
      </c>
      <c r="G821" s="330">
        <v>100</v>
      </c>
      <c r="H821" s="178"/>
      <c r="I821" s="330">
        <v>100</v>
      </c>
      <c r="J821" s="111"/>
    </row>
    <row r="822" spans="1:10" x14ac:dyDescent="0.3">
      <c r="A822" s="174">
        <v>814</v>
      </c>
      <c r="B822" s="328">
        <v>41085</v>
      </c>
      <c r="C822" s="321" t="s">
        <v>2129</v>
      </c>
      <c r="D822" s="314" t="s">
        <v>2130</v>
      </c>
      <c r="E822" s="329" t="s">
        <v>508</v>
      </c>
      <c r="F822" s="330">
        <v>100</v>
      </c>
      <c r="G822" s="330">
        <v>100</v>
      </c>
      <c r="H822" s="178"/>
      <c r="I822" s="330">
        <v>100</v>
      </c>
      <c r="J822" s="111"/>
    </row>
    <row r="823" spans="1:10" x14ac:dyDescent="0.3">
      <c r="A823" s="174">
        <v>815</v>
      </c>
      <c r="B823" s="328">
        <v>41085</v>
      </c>
      <c r="C823" s="321" t="s">
        <v>2131</v>
      </c>
      <c r="D823" s="314" t="s">
        <v>2132</v>
      </c>
      <c r="E823" s="329" t="s">
        <v>508</v>
      </c>
      <c r="F823" s="330">
        <v>125</v>
      </c>
      <c r="G823" s="330">
        <v>125</v>
      </c>
      <c r="H823" s="178"/>
      <c r="I823" s="330">
        <v>125</v>
      </c>
      <c r="J823" s="111"/>
    </row>
    <row r="824" spans="1:10" x14ac:dyDescent="0.3">
      <c r="A824" s="174">
        <v>816</v>
      </c>
      <c r="B824" s="328">
        <v>41085</v>
      </c>
      <c r="C824" s="321" t="s">
        <v>2133</v>
      </c>
      <c r="D824" s="314" t="s">
        <v>2134</v>
      </c>
      <c r="E824" s="329" t="s">
        <v>508</v>
      </c>
      <c r="F824" s="330">
        <v>125</v>
      </c>
      <c r="G824" s="330">
        <v>125</v>
      </c>
      <c r="H824" s="178"/>
      <c r="I824" s="330">
        <v>125</v>
      </c>
      <c r="J824" s="111"/>
    </row>
    <row r="825" spans="1:10" x14ac:dyDescent="0.3">
      <c r="A825" s="174">
        <v>817</v>
      </c>
      <c r="B825" s="328">
        <v>41085</v>
      </c>
      <c r="C825" s="321" t="s">
        <v>2135</v>
      </c>
      <c r="D825" s="314" t="s">
        <v>2136</v>
      </c>
      <c r="E825" s="329" t="s">
        <v>508</v>
      </c>
      <c r="F825" s="330">
        <v>125</v>
      </c>
      <c r="G825" s="330">
        <v>125</v>
      </c>
      <c r="H825" s="178"/>
      <c r="I825" s="330">
        <v>125</v>
      </c>
      <c r="J825" s="111"/>
    </row>
    <row r="826" spans="1:10" x14ac:dyDescent="0.3">
      <c r="A826" s="174">
        <v>818</v>
      </c>
      <c r="B826" s="328">
        <v>41085</v>
      </c>
      <c r="C826" s="321" t="s">
        <v>2137</v>
      </c>
      <c r="D826" s="314" t="s">
        <v>2138</v>
      </c>
      <c r="E826" s="329" t="s">
        <v>508</v>
      </c>
      <c r="F826" s="330">
        <v>125</v>
      </c>
      <c r="G826" s="330">
        <v>125</v>
      </c>
      <c r="H826" s="178"/>
      <c r="I826" s="330">
        <v>125</v>
      </c>
      <c r="J826" s="111"/>
    </row>
    <row r="827" spans="1:10" x14ac:dyDescent="0.3">
      <c r="A827" s="174">
        <v>819</v>
      </c>
      <c r="B827" s="328">
        <v>41085</v>
      </c>
      <c r="C827" s="321" t="s">
        <v>2139</v>
      </c>
      <c r="D827" s="314" t="s">
        <v>2140</v>
      </c>
      <c r="E827" s="329" t="s">
        <v>508</v>
      </c>
      <c r="F827" s="330">
        <v>162.5</v>
      </c>
      <c r="G827" s="330">
        <v>162.5</v>
      </c>
      <c r="H827" s="178"/>
      <c r="I827" s="330">
        <v>162.5</v>
      </c>
      <c r="J827" s="111"/>
    </row>
    <row r="828" spans="1:10" x14ac:dyDescent="0.3">
      <c r="A828" s="174">
        <v>820</v>
      </c>
      <c r="B828" s="328">
        <v>41085</v>
      </c>
      <c r="C828" s="321" t="s">
        <v>2141</v>
      </c>
      <c r="D828" s="314" t="s">
        <v>2142</v>
      </c>
      <c r="E828" s="329" t="s">
        <v>508</v>
      </c>
      <c r="F828" s="330">
        <v>100</v>
      </c>
      <c r="G828" s="330">
        <v>100</v>
      </c>
      <c r="H828" s="178"/>
      <c r="I828" s="330">
        <v>100</v>
      </c>
      <c r="J828" s="111"/>
    </row>
    <row r="829" spans="1:10" x14ac:dyDescent="0.3">
      <c r="A829" s="174">
        <v>821</v>
      </c>
      <c r="B829" s="328">
        <v>41085</v>
      </c>
      <c r="C829" s="321" t="s">
        <v>2143</v>
      </c>
      <c r="D829" s="314" t="s">
        <v>2144</v>
      </c>
      <c r="E829" s="329" t="s">
        <v>508</v>
      </c>
      <c r="F829" s="330">
        <v>125</v>
      </c>
      <c r="G829" s="330">
        <v>125</v>
      </c>
      <c r="H829" s="178"/>
      <c r="I829" s="330">
        <v>125</v>
      </c>
      <c r="J829" s="111"/>
    </row>
    <row r="830" spans="1:10" x14ac:dyDescent="0.3">
      <c r="A830" s="174">
        <v>822</v>
      </c>
      <c r="B830" s="328">
        <v>41085</v>
      </c>
      <c r="C830" s="321" t="s">
        <v>2145</v>
      </c>
      <c r="D830" s="314" t="s">
        <v>2146</v>
      </c>
      <c r="E830" s="329" t="s">
        <v>508</v>
      </c>
      <c r="F830" s="330">
        <v>125</v>
      </c>
      <c r="G830" s="330">
        <v>125</v>
      </c>
      <c r="H830" s="178"/>
      <c r="I830" s="330">
        <v>125</v>
      </c>
      <c r="J830" s="111"/>
    </row>
    <row r="831" spans="1:10" x14ac:dyDescent="0.3">
      <c r="A831" s="174">
        <v>823</v>
      </c>
      <c r="B831" s="328">
        <v>41085</v>
      </c>
      <c r="C831" s="321" t="s">
        <v>2147</v>
      </c>
      <c r="D831" s="314" t="s">
        <v>2148</v>
      </c>
      <c r="E831" s="329" t="s">
        <v>508</v>
      </c>
      <c r="F831" s="330">
        <v>100</v>
      </c>
      <c r="G831" s="330">
        <v>100</v>
      </c>
      <c r="H831" s="178"/>
      <c r="I831" s="330">
        <v>100</v>
      </c>
      <c r="J831" s="111"/>
    </row>
    <row r="832" spans="1:10" x14ac:dyDescent="0.3">
      <c r="A832" s="174">
        <v>824</v>
      </c>
      <c r="B832" s="328">
        <v>41085</v>
      </c>
      <c r="C832" s="321" t="s">
        <v>2149</v>
      </c>
      <c r="D832" s="314" t="s">
        <v>2150</v>
      </c>
      <c r="E832" s="329" t="s">
        <v>508</v>
      </c>
      <c r="F832" s="330">
        <v>100</v>
      </c>
      <c r="G832" s="330">
        <v>100</v>
      </c>
      <c r="H832" s="178"/>
      <c r="I832" s="330">
        <v>100</v>
      </c>
      <c r="J832" s="111"/>
    </row>
    <row r="833" spans="1:10" x14ac:dyDescent="0.3">
      <c r="A833" s="174">
        <v>825</v>
      </c>
      <c r="B833" s="328">
        <v>41085</v>
      </c>
      <c r="C833" s="321" t="s">
        <v>2151</v>
      </c>
      <c r="D833" s="314" t="s">
        <v>2152</v>
      </c>
      <c r="E833" s="329" t="s">
        <v>508</v>
      </c>
      <c r="F833" s="330">
        <v>100</v>
      </c>
      <c r="G833" s="330">
        <v>100</v>
      </c>
      <c r="H833" s="178"/>
      <c r="I833" s="330">
        <v>100</v>
      </c>
      <c r="J833" s="111"/>
    </row>
    <row r="834" spans="1:10" x14ac:dyDescent="0.3">
      <c r="A834" s="174">
        <v>826</v>
      </c>
      <c r="B834" s="328">
        <v>41085</v>
      </c>
      <c r="C834" s="321" t="s">
        <v>2153</v>
      </c>
      <c r="D834" s="314" t="s">
        <v>2154</v>
      </c>
      <c r="E834" s="329" t="s">
        <v>508</v>
      </c>
      <c r="F834" s="330">
        <v>100</v>
      </c>
      <c r="G834" s="330">
        <v>100</v>
      </c>
      <c r="H834" s="178"/>
      <c r="I834" s="330">
        <v>100</v>
      </c>
      <c r="J834" s="111"/>
    </row>
    <row r="835" spans="1:10" x14ac:dyDescent="0.3">
      <c r="A835" s="174">
        <v>827</v>
      </c>
      <c r="B835" s="328">
        <v>41085</v>
      </c>
      <c r="C835" s="321" t="s">
        <v>2155</v>
      </c>
      <c r="D835" s="314" t="s">
        <v>2156</v>
      </c>
      <c r="E835" s="329" t="s">
        <v>508</v>
      </c>
      <c r="F835" s="330">
        <v>100</v>
      </c>
      <c r="G835" s="330">
        <v>100</v>
      </c>
      <c r="H835" s="178"/>
      <c r="I835" s="330">
        <v>100</v>
      </c>
      <c r="J835" s="111"/>
    </row>
    <row r="836" spans="1:10" x14ac:dyDescent="0.3">
      <c r="A836" s="174">
        <v>828</v>
      </c>
      <c r="B836" s="328">
        <v>41085</v>
      </c>
      <c r="C836" s="321" t="s">
        <v>2157</v>
      </c>
      <c r="D836" s="314" t="s">
        <v>2158</v>
      </c>
      <c r="E836" s="329" t="s">
        <v>508</v>
      </c>
      <c r="F836" s="330">
        <v>100</v>
      </c>
      <c r="G836" s="330">
        <v>100</v>
      </c>
      <c r="H836" s="178"/>
      <c r="I836" s="330">
        <v>100</v>
      </c>
      <c r="J836" s="111"/>
    </row>
    <row r="837" spans="1:10" x14ac:dyDescent="0.3">
      <c r="A837" s="174">
        <v>829</v>
      </c>
      <c r="B837" s="328">
        <v>41085</v>
      </c>
      <c r="C837" s="321" t="s">
        <v>2159</v>
      </c>
      <c r="D837" s="314" t="s">
        <v>2160</v>
      </c>
      <c r="E837" s="329" t="s">
        <v>508</v>
      </c>
      <c r="F837" s="330">
        <v>100</v>
      </c>
      <c r="G837" s="330">
        <v>100</v>
      </c>
      <c r="H837" s="178"/>
      <c r="I837" s="330">
        <v>100</v>
      </c>
      <c r="J837" s="111"/>
    </row>
    <row r="838" spans="1:10" x14ac:dyDescent="0.3">
      <c r="A838" s="174">
        <v>830</v>
      </c>
      <c r="B838" s="328">
        <v>41085</v>
      </c>
      <c r="C838" s="321" t="s">
        <v>2161</v>
      </c>
      <c r="D838" s="314" t="s">
        <v>2162</v>
      </c>
      <c r="E838" s="329" t="s">
        <v>508</v>
      </c>
      <c r="F838" s="330">
        <v>100</v>
      </c>
      <c r="G838" s="330">
        <v>100</v>
      </c>
      <c r="H838" s="178"/>
      <c r="I838" s="330">
        <v>100</v>
      </c>
      <c r="J838" s="111"/>
    </row>
    <row r="839" spans="1:10" x14ac:dyDescent="0.3">
      <c r="A839" s="174">
        <v>831</v>
      </c>
      <c r="B839" s="328">
        <v>41085</v>
      </c>
      <c r="C839" s="321" t="s">
        <v>2163</v>
      </c>
      <c r="D839" s="314" t="s">
        <v>2164</v>
      </c>
      <c r="E839" s="329" t="s">
        <v>508</v>
      </c>
      <c r="F839" s="330">
        <v>100</v>
      </c>
      <c r="G839" s="330">
        <v>100</v>
      </c>
      <c r="H839" s="178"/>
      <c r="I839" s="330">
        <v>100</v>
      </c>
      <c r="J839" s="111"/>
    </row>
    <row r="840" spans="1:10" x14ac:dyDescent="0.3">
      <c r="A840" s="174">
        <v>832</v>
      </c>
      <c r="B840" s="328">
        <v>41085</v>
      </c>
      <c r="C840" s="321" t="s">
        <v>2165</v>
      </c>
      <c r="D840" s="314" t="s">
        <v>2166</v>
      </c>
      <c r="E840" s="329" t="s">
        <v>508</v>
      </c>
      <c r="F840" s="330">
        <v>100</v>
      </c>
      <c r="G840" s="330">
        <v>100</v>
      </c>
      <c r="H840" s="178"/>
      <c r="I840" s="330">
        <v>100</v>
      </c>
      <c r="J840" s="111"/>
    </row>
    <row r="841" spans="1:10" x14ac:dyDescent="0.3">
      <c r="A841" s="174">
        <v>833</v>
      </c>
      <c r="B841" s="328">
        <v>41085</v>
      </c>
      <c r="C841" s="321" t="s">
        <v>2167</v>
      </c>
      <c r="D841" s="314" t="s">
        <v>2168</v>
      </c>
      <c r="E841" s="329" t="s">
        <v>508</v>
      </c>
      <c r="F841" s="330">
        <v>100</v>
      </c>
      <c r="G841" s="330">
        <v>100</v>
      </c>
      <c r="H841" s="178"/>
      <c r="I841" s="330">
        <v>100</v>
      </c>
      <c r="J841" s="111"/>
    </row>
    <row r="842" spans="1:10" x14ac:dyDescent="0.3">
      <c r="A842" s="174">
        <v>834</v>
      </c>
      <c r="B842" s="328">
        <v>41085</v>
      </c>
      <c r="C842" s="321" t="s">
        <v>2169</v>
      </c>
      <c r="D842" s="314" t="s">
        <v>2170</v>
      </c>
      <c r="E842" s="329" t="s">
        <v>508</v>
      </c>
      <c r="F842" s="330">
        <v>100</v>
      </c>
      <c r="G842" s="330">
        <v>100</v>
      </c>
      <c r="H842" s="178"/>
      <c r="I842" s="330">
        <v>100</v>
      </c>
      <c r="J842" s="111"/>
    </row>
    <row r="843" spans="1:10" x14ac:dyDescent="0.3">
      <c r="A843" s="174">
        <v>835</v>
      </c>
      <c r="B843" s="328">
        <v>41085</v>
      </c>
      <c r="C843" s="321" t="s">
        <v>2171</v>
      </c>
      <c r="D843" s="314" t="s">
        <v>2172</v>
      </c>
      <c r="E843" s="329" t="s">
        <v>508</v>
      </c>
      <c r="F843" s="330">
        <v>100</v>
      </c>
      <c r="G843" s="330">
        <v>100</v>
      </c>
      <c r="H843" s="178"/>
      <c r="I843" s="330">
        <v>100</v>
      </c>
      <c r="J843" s="111"/>
    </row>
    <row r="844" spans="1:10" x14ac:dyDescent="0.3">
      <c r="A844" s="174">
        <v>836</v>
      </c>
      <c r="B844" s="328">
        <v>41085</v>
      </c>
      <c r="C844" s="321" t="s">
        <v>2173</v>
      </c>
      <c r="D844" s="314" t="s">
        <v>2174</v>
      </c>
      <c r="E844" s="329" t="s">
        <v>508</v>
      </c>
      <c r="F844" s="330">
        <v>100</v>
      </c>
      <c r="G844" s="330">
        <v>100</v>
      </c>
      <c r="H844" s="178"/>
      <c r="I844" s="330">
        <v>100</v>
      </c>
      <c r="J844" s="111"/>
    </row>
    <row r="845" spans="1:10" x14ac:dyDescent="0.3">
      <c r="A845" s="174">
        <v>837</v>
      </c>
      <c r="B845" s="328">
        <v>41085</v>
      </c>
      <c r="C845" s="321" t="s">
        <v>2175</v>
      </c>
      <c r="D845" s="319" t="s">
        <v>2176</v>
      </c>
      <c r="E845" s="329" t="s">
        <v>508</v>
      </c>
      <c r="F845" s="330">
        <v>125</v>
      </c>
      <c r="G845" s="330">
        <v>125</v>
      </c>
      <c r="H845" s="178"/>
      <c r="I845" s="330">
        <v>125</v>
      </c>
      <c r="J845" s="111"/>
    </row>
    <row r="846" spans="1:10" x14ac:dyDescent="0.3">
      <c r="A846" s="174">
        <v>838</v>
      </c>
      <c r="B846" s="328">
        <v>41085</v>
      </c>
      <c r="C846" s="321" t="s">
        <v>2177</v>
      </c>
      <c r="D846" s="314" t="s">
        <v>2178</v>
      </c>
      <c r="E846" s="329" t="s">
        <v>508</v>
      </c>
      <c r="F846" s="330">
        <v>125</v>
      </c>
      <c r="G846" s="330">
        <v>125</v>
      </c>
      <c r="H846" s="178"/>
      <c r="I846" s="330">
        <v>125</v>
      </c>
      <c r="J846" s="111"/>
    </row>
    <row r="847" spans="1:10" x14ac:dyDescent="0.3">
      <c r="A847" s="174">
        <v>839</v>
      </c>
      <c r="B847" s="328">
        <v>41085</v>
      </c>
      <c r="C847" s="321" t="s">
        <v>2179</v>
      </c>
      <c r="D847" s="314" t="s">
        <v>2180</v>
      </c>
      <c r="E847" s="329" t="s">
        <v>508</v>
      </c>
      <c r="F847" s="330">
        <v>162.5</v>
      </c>
      <c r="G847" s="330">
        <v>162.5</v>
      </c>
      <c r="H847" s="178"/>
      <c r="I847" s="330">
        <v>162.5</v>
      </c>
      <c r="J847" s="111"/>
    </row>
    <row r="848" spans="1:10" x14ac:dyDescent="0.3">
      <c r="A848" s="174">
        <v>840</v>
      </c>
      <c r="B848" s="328">
        <v>41085</v>
      </c>
      <c r="C848" s="321" t="s">
        <v>2181</v>
      </c>
      <c r="D848" s="314" t="s">
        <v>2182</v>
      </c>
      <c r="E848" s="329" t="s">
        <v>508</v>
      </c>
      <c r="F848" s="330">
        <v>162.5</v>
      </c>
      <c r="G848" s="330">
        <v>162.5</v>
      </c>
      <c r="H848" s="178"/>
      <c r="I848" s="330">
        <v>162.5</v>
      </c>
      <c r="J848" s="111"/>
    </row>
    <row r="849" spans="1:10" x14ac:dyDescent="0.3">
      <c r="A849" s="174">
        <v>841</v>
      </c>
      <c r="B849" s="328">
        <v>41085</v>
      </c>
      <c r="C849" s="321" t="s">
        <v>2183</v>
      </c>
      <c r="D849" s="314" t="s">
        <v>2184</v>
      </c>
      <c r="E849" s="329" t="s">
        <v>508</v>
      </c>
      <c r="F849" s="330">
        <v>125</v>
      </c>
      <c r="G849" s="330">
        <v>125</v>
      </c>
      <c r="H849" s="178"/>
      <c r="I849" s="330">
        <v>125</v>
      </c>
      <c r="J849" s="111"/>
    </row>
    <row r="850" spans="1:10" x14ac:dyDescent="0.3">
      <c r="A850" s="174">
        <v>842</v>
      </c>
      <c r="B850" s="328">
        <v>41085</v>
      </c>
      <c r="C850" s="321" t="s">
        <v>2185</v>
      </c>
      <c r="D850" s="314" t="s">
        <v>2186</v>
      </c>
      <c r="E850" s="329" t="s">
        <v>508</v>
      </c>
      <c r="F850" s="330">
        <v>125</v>
      </c>
      <c r="G850" s="330">
        <v>125</v>
      </c>
      <c r="H850" s="178"/>
      <c r="I850" s="330">
        <v>125</v>
      </c>
      <c r="J850" s="111"/>
    </row>
    <row r="851" spans="1:10" x14ac:dyDescent="0.3">
      <c r="A851" s="174">
        <v>843</v>
      </c>
      <c r="B851" s="328">
        <v>41085</v>
      </c>
      <c r="C851" s="321" t="s">
        <v>2187</v>
      </c>
      <c r="D851" s="314" t="s">
        <v>2188</v>
      </c>
      <c r="E851" s="329" t="s">
        <v>508</v>
      </c>
      <c r="F851" s="330">
        <v>125</v>
      </c>
      <c r="G851" s="330">
        <v>125</v>
      </c>
      <c r="H851" s="178"/>
      <c r="I851" s="330">
        <v>125</v>
      </c>
      <c r="J851" s="111"/>
    </row>
    <row r="852" spans="1:10" x14ac:dyDescent="0.3">
      <c r="A852" s="174">
        <v>844</v>
      </c>
      <c r="B852" s="328">
        <v>41085</v>
      </c>
      <c r="C852" s="321" t="s">
        <v>2189</v>
      </c>
      <c r="D852" s="314" t="s">
        <v>2190</v>
      </c>
      <c r="E852" s="329" t="s">
        <v>508</v>
      </c>
      <c r="F852" s="330">
        <v>125</v>
      </c>
      <c r="G852" s="330">
        <v>125</v>
      </c>
      <c r="H852" s="178"/>
      <c r="I852" s="330">
        <v>125</v>
      </c>
      <c r="J852" s="111"/>
    </row>
    <row r="853" spans="1:10" x14ac:dyDescent="0.3">
      <c r="A853" s="174">
        <v>845</v>
      </c>
      <c r="B853" s="328">
        <v>41085</v>
      </c>
      <c r="C853" s="321" t="s">
        <v>2191</v>
      </c>
      <c r="D853" s="314" t="s">
        <v>2192</v>
      </c>
      <c r="E853" s="329" t="s">
        <v>508</v>
      </c>
      <c r="F853" s="330">
        <v>100</v>
      </c>
      <c r="G853" s="330">
        <v>100</v>
      </c>
      <c r="H853" s="178"/>
      <c r="I853" s="330">
        <v>100</v>
      </c>
      <c r="J853" s="111"/>
    </row>
    <row r="854" spans="1:10" x14ac:dyDescent="0.3">
      <c r="A854" s="174">
        <v>846</v>
      </c>
      <c r="B854" s="328">
        <v>41085</v>
      </c>
      <c r="C854" s="321" t="s">
        <v>2193</v>
      </c>
      <c r="D854" s="314" t="s">
        <v>2194</v>
      </c>
      <c r="E854" s="329" t="s">
        <v>508</v>
      </c>
      <c r="F854" s="330">
        <v>100</v>
      </c>
      <c r="G854" s="330">
        <v>100</v>
      </c>
      <c r="H854" s="178"/>
      <c r="I854" s="330">
        <v>100</v>
      </c>
      <c r="J854" s="111"/>
    </row>
    <row r="855" spans="1:10" x14ac:dyDescent="0.3">
      <c r="A855" s="174">
        <v>847</v>
      </c>
      <c r="B855" s="328">
        <v>41085</v>
      </c>
      <c r="C855" s="321" t="s">
        <v>2195</v>
      </c>
      <c r="D855" s="314" t="s">
        <v>2196</v>
      </c>
      <c r="E855" s="329" t="s">
        <v>508</v>
      </c>
      <c r="F855" s="330">
        <v>100</v>
      </c>
      <c r="G855" s="330">
        <v>100</v>
      </c>
      <c r="H855" s="178"/>
      <c r="I855" s="330">
        <v>100</v>
      </c>
      <c r="J855" s="111"/>
    </row>
    <row r="856" spans="1:10" x14ac:dyDescent="0.3">
      <c r="A856" s="174">
        <v>848</v>
      </c>
      <c r="B856" s="328">
        <v>41085</v>
      </c>
      <c r="C856" s="321" t="s">
        <v>2197</v>
      </c>
      <c r="D856" s="314" t="s">
        <v>2198</v>
      </c>
      <c r="E856" s="329" t="s">
        <v>508</v>
      </c>
      <c r="F856" s="330">
        <v>100</v>
      </c>
      <c r="G856" s="330">
        <v>100</v>
      </c>
      <c r="H856" s="178"/>
      <c r="I856" s="330">
        <v>100</v>
      </c>
      <c r="J856" s="111"/>
    </row>
    <row r="857" spans="1:10" x14ac:dyDescent="0.3">
      <c r="A857" s="174">
        <v>849</v>
      </c>
      <c r="B857" s="328">
        <v>41085</v>
      </c>
      <c r="C857" s="321" t="s">
        <v>2199</v>
      </c>
      <c r="D857" s="314" t="s">
        <v>2200</v>
      </c>
      <c r="E857" s="329" t="s">
        <v>508</v>
      </c>
      <c r="F857" s="330">
        <v>162.5</v>
      </c>
      <c r="G857" s="330">
        <v>162.5</v>
      </c>
      <c r="H857" s="178"/>
      <c r="I857" s="330">
        <v>162.5</v>
      </c>
      <c r="J857" s="111"/>
    </row>
    <row r="858" spans="1:10" x14ac:dyDescent="0.3">
      <c r="A858" s="174">
        <v>850</v>
      </c>
      <c r="B858" s="328">
        <v>41085</v>
      </c>
      <c r="C858" s="321" t="s">
        <v>2201</v>
      </c>
      <c r="D858" s="314" t="s">
        <v>2202</v>
      </c>
      <c r="E858" s="329" t="s">
        <v>508</v>
      </c>
      <c r="F858" s="330">
        <v>162.5</v>
      </c>
      <c r="G858" s="330">
        <v>162.5</v>
      </c>
      <c r="H858" s="178"/>
      <c r="I858" s="330">
        <v>162.5</v>
      </c>
      <c r="J858" s="111"/>
    </row>
    <row r="859" spans="1:10" x14ac:dyDescent="0.3">
      <c r="A859" s="174">
        <v>851</v>
      </c>
      <c r="B859" s="328">
        <v>41085</v>
      </c>
      <c r="C859" s="321" t="s">
        <v>2203</v>
      </c>
      <c r="D859" s="314" t="s">
        <v>2204</v>
      </c>
      <c r="E859" s="329" t="s">
        <v>508</v>
      </c>
      <c r="F859" s="330">
        <v>162.5</v>
      </c>
      <c r="G859" s="330">
        <v>162.5</v>
      </c>
      <c r="H859" s="178"/>
      <c r="I859" s="330">
        <v>162.5</v>
      </c>
      <c r="J859" s="111"/>
    </row>
    <row r="860" spans="1:10" x14ac:dyDescent="0.3">
      <c r="A860" s="174">
        <v>852</v>
      </c>
      <c r="B860" s="328">
        <v>41085</v>
      </c>
      <c r="C860" s="321" t="s">
        <v>2205</v>
      </c>
      <c r="D860" s="314" t="s">
        <v>2206</v>
      </c>
      <c r="E860" s="329" t="s">
        <v>508</v>
      </c>
      <c r="F860" s="330">
        <v>162.5</v>
      </c>
      <c r="G860" s="330">
        <v>162.5</v>
      </c>
      <c r="H860" s="178"/>
      <c r="I860" s="330">
        <v>162.5</v>
      </c>
      <c r="J860" s="111"/>
    </row>
    <row r="861" spans="1:10" x14ac:dyDescent="0.3">
      <c r="A861" s="174">
        <v>853</v>
      </c>
      <c r="B861" s="328">
        <v>41085</v>
      </c>
      <c r="C861" s="321" t="s">
        <v>2207</v>
      </c>
      <c r="D861" s="314" t="s">
        <v>2208</v>
      </c>
      <c r="E861" s="329" t="s">
        <v>508</v>
      </c>
      <c r="F861" s="330">
        <v>125</v>
      </c>
      <c r="G861" s="330">
        <v>125</v>
      </c>
      <c r="H861" s="178"/>
      <c r="I861" s="330">
        <v>125</v>
      </c>
      <c r="J861" s="111"/>
    </row>
    <row r="862" spans="1:10" x14ac:dyDescent="0.3">
      <c r="A862" s="174">
        <v>854</v>
      </c>
      <c r="B862" s="328">
        <v>41085</v>
      </c>
      <c r="C862" s="321" t="s">
        <v>2209</v>
      </c>
      <c r="D862" s="314" t="s">
        <v>2210</v>
      </c>
      <c r="E862" s="329" t="s">
        <v>508</v>
      </c>
      <c r="F862" s="330">
        <v>125</v>
      </c>
      <c r="G862" s="330">
        <v>125</v>
      </c>
      <c r="H862" s="178"/>
      <c r="I862" s="330">
        <v>125</v>
      </c>
      <c r="J862" s="111"/>
    </row>
    <row r="863" spans="1:10" x14ac:dyDescent="0.3">
      <c r="A863" s="174">
        <v>855</v>
      </c>
      <c r="B863" s="328">
        <v>41085</v>
      </c>
      <c r="C863" s="321" t="s">
        <v>2211</v>
      </c>
      <c r="D863" s="314" t="s">
        <v>2212</v>
      </c>
      <c r="E863" s="329" t="s">
        <v>508</v>
      </c>
      <c r="F863" s="330">
        <v>100</v>
      </c>
      <c r="G863" s="330">
        <v>100</v>
      </c>
      <c r="H863" s="178"/>
      <c r="I863" s="330">
        <v>100</v>
      </c>
      <c r="J863" s="111"/>
    </row>
    <row r="864" spans="1:10" x14ac:dyDescent="0.3">
      <c r="A864" s="174">
        <v>856</v>
      </c>
      <c r="B864" s="328">
        <v>41085</v>
      </c>
      <c r="C864" s="321" t="s">
        <v>2213</v>
      </c>
      <c r="D864" s="314" t="s">
        <v>2214</v>
      </c>
      <c r="E864" s="329" t="s">
        <v>508</v>
      </c>
      <c r="F864" s="330">
        <v>100</v>
      </c>
      <c r="G864" s="330">
        <v>100</v>
      </c>
      <c r="H864" s="178"/>
      <c r="I864" s="330">
        <v>100</v>
      </c>
      <c r="J864" s="111"/>
    </row>
    <row r="865" spans="1:10" x14ac:dyDescent="0.3">
      <c r="A865" s="174">
        <v>857</v>
      </c>
      <c r="B865" s="328">
        <v>41085</v>
      </c>
      <c r="C865" s="321" t="s">
        <v>2215</v>
      </c>
      <c r="D865" s="314" t="s">
        <v>2216</v>
      </c>
      <c r="E865" s="329" t="s">
        <v>508</v>
      </c>
      <c r="F865" s="330">
        <v>162.5</v>
      </c>
      <c r="G865" s="330">
        <v>162.5</v>
      </c>
      <c r="H865" s="178"/>
      <c r="I865" s="330">
        <v>162.5</v>
      </c>
      <c r="J865" s="111"/>
    </row>
    <row r="866" spans="1:10" x14ac:dyDescent="0.3">
      <c r="A866" s="174">
        <v>858</v>
      </c>
      <c r="B866" s="328">
        <v>41085</v>
      </c>
      <c r="C866" s="321" t="s">
        <v>2217</v>
      </c>
      <c r="D866" s="314" t="s">
        <v>2218</v>
      </c>
      <c r="E866" s="329" t="s">
        <v>508</v>
      </c>
      <c r="F866" s="330">
        <v>162.5</v>
      </c>
      <c r="G866" s="330">
        <v>162.5</v>
      </c>
      <c r="H866" s="178"/>
      <c r="I866" s="330">
        <v>162.5</v>
      </c>
      <c r="J866" s="111"/>
    </row>
    <row r="867" spans="1:10" x14ac:dyDescent="0.3">
      <c r="A867" s="174">
        <v>859</v>
      </c>
      <c r="B867" s="328">
        <v>41085</v>
      </c>
      <c r="C867" s="321" t="s">
        <v>2219</v>
      </c>
      <c r="D867" s="314" t="s">
        <v>2220</v>
      </c>
      <c r="E867" s="329" t="s">
        <v>508</v>
      </c>
      <c r="F867" s="330">
        <v>162.5</v>
      </c>
      <c r="G867" s="330">
        <v>162.5</v>
      </c>
      <c r="H867" s="178"/>
      <c r="I867" s="330">
        <v>162.5</v>
      </c>
      <c r="J867" s="111"/>
    </row>
    <row r="868" spans="1:10" x14ac:dyDescent="0.3">
      <c r="A868" s="174">
        <v>860</v>
      </c>
      <c r="B868" s="328">
        <v>41085</v>
      </c>
      <c r="C868" s="321" t="s">
        <v>2221</v>
      </c>
      <c r="D868" s="314" t="s">
        <v>2222</v>
      </c>
      <c r="E868" s="329" t="s">
        <v>508</v>
      </c>
      <c r="F868" s="330">
        <v>162.5</v>
      </c>
      <c r="G868" s="330">
        <v>162.5</v>
      </c>
      <c r="H868" s="178"/>
      <c r="I868" s="330">
        <v>162.5</v>
      </c>
      <c r="J868" s="111"/>
    </row>
    <row r="869" spans="1:10" x14ac:dyDescent="0.3">
      <c r="A869" s="174">
        <v>861</v>
      </c>
      <c r="B869" s="328">
        <v>41085</v>
      </c>
      <c r="C869" s="321" t="s">
        <v>2223</v>
      </c>
      <c r="D869" s="314" t="s">
        <v>2224</v>
      </c>
      <c r="E869" s="329" t="s">
        <v>508</v>
      </c>
      <c r="F869" s="330">
        <v>162.5</v>
      </c>
      <c r="G869" s="330">
        <v>162.5</v>
      </c>
      <c r="H869" s="178"/>
      <c r="I869" s="330">
        <v>162.5</v>
      </c>
      <c r="J869" s="111"/>
    </row>
    <row r="870" spans="1:10" x14ac:dyDescent="0.3">
      <c r="A870" s="174">
        <v>862</v>
      </c>
      <c r="B870" s="328">
        <v>41085</v>
      </c>
      <c r="C870" s="321" t="s">
        <v>2225</v>
      </c>
      <c r="D870" s="314" t="s">
        <v>2226</v>
      </c>
      <c r="E870" s="329" t="s">
        <v>508</v>
      </c>
      <c r="F870" s="330">
        <v>162.5</v>
      </c>
      <c r="G870" s="330">
        <v>162.5</v>
      </c>
      <c r="H870" s="178"/>
      <c r="I870" s="330">
        <v>162.5</v>
      </c>
      <c r="J870" s="111"/>
    </row>
    <row r="871" spans="1:10" x14ac:dyDescent="0.3">
      <c r="A871" s="174">
        <v>863</v>
      </c>
      <c r="B871" s="328">
        <v>41085</v>
      </c>
      <c r="C871" s="321" t="s">
        <v>2227</v>
      </c>
      <c r="D871" s="314" t="s">
        <v>2228</v>
      </c>
      <c r="E871" s="329" t="s">
        <v>508</v>
      </c>
      <c r="F871" s="330">
        <v>125</v>
      </c>
      <c r="G871" s="330">
        <v>125</v>
      </c>
      <c r="H871" s="178"/>
      <c r="I871" s="330">
        <v>125</v>
      </c>
      <c r="J871" s="111"/>
    </row>
    <row r="872" spans="1:10" x14ac:dyDescent="0.3">
      <c r="A872" s="174">
        <v>864</v>
      </c>
      <c r="B872" s="328">
        <v>41085</v>
      </c>
      <c r="C872" s="321" t="s">
        <v>2229</v>
      </c>
      <c r="D872" s="314" t="s">
        <v>2230</v>
      </c>
      <c r="E872" s="329" t="s">
        <v>508</v>
      </c>
      <c r="F872" s="330">
        <v>125</v>
      </c>
      <c r="G872" s="330">
        <v>125</v>
      </c>
      <c r="H872" s="178"/>
      <c r="I872" s="330">
        <v>125</v>
      </c>
      <c r="J872" s="111"/>
    </row>
    <row r="873" spans="1:10" x14ac:dyDescent="0.3">
      <c r="A873" s="174">
        <v>865</v>
      </c>
      <c r="B873" s="328">
        <v>41085</v>
      </c>
      <c r="C873" s="321" t="s">
        <v>2231</v>
      </c>
      <c r="D873" s="314" t="s">
        <v>2232</v>
      </c>
      <c r="E873" s="329" t="s">
        <v>508</v>
      </c>
      <c r="F873" s="330">
        <v>162.5</v>
      </c>
      <c r="G873" s="330">
        <v>162.5</v>
      </c>
      <c r="H873" s="178"/>
      <c r="I873" s="330">
        <v>162.5</v>
      </c>
      <c r="J873" s="111"/>
    </row>
    <row r="874" spans="1:10" x14ac:dyDescent="0.3">
      <c r="A874" s="174">
        <v>866</v>
      </c>
      <c r="B874" s="328">
        <v>41085</v>
      </c>
      <c r="C874" s="321" t="s">
        <v>2233</v>
      </c>
      <c r="D874" s="314" t="s">
        <v>2234</v>
      </c>
      <c r="E874" s="329" t="s">
        <v>508</v>
      </c>
      <c r="F874" s="330">
        <v>162.5</v>
      </c>
      <c r="G874" s="330">
        <v>162.5</v>
      </c>
      <c r="H874" s="178"/>
      <c r="I874" s="330">
        <v>162.5</v>
      </c>
      <c r="J874" s="111"/>
    </row>
    <row r="875" spans="1:10" x14ac:dyDescent="0.3">
      <c r="A875" s="174">
        <v>867</v>
      </c>
      <c r="B875" s="328">
        <v>41085</v>
      </c>
      <c r="C875" s="321" t="s">
        <v>2235</v>
      </c>
      <c r="D875" s="314" t="s">
        <v>2236</v>
      </c>
      <c r="E875" s="329" t="s">
        <v>508</v>
      </c>
      <c r="F875" s="330">
        <v>162.5</v>
      </c>
      <c r="G875" s="330">
        <v>162.5</v>
      </c>
      <c r="H875" s="178"/>
      <c r="I875" s="330">
        <v>162.5</v>
      </c>
      <c r="J875" s="111"/>
    </row>
    <row r="876" spans="1:10" x14ac:dyDescent="0.3">
      <c r="A876" s="174">
        <v>868</v>
      </c>
      <c r="B876" s="328">
        <v>41085</v>
      </c>
      <c r="C876" s="321" t="s">
        <v>2237</v>
      </c>
      <c r="D876" s="314" t="s">
        <v>2238</v>
      </c>
      <c r="E876" s="329" t="s">
        <v>508</v>
      </c>
      <c r="F876" s="330">
        <v>162.5</v>
      </c>
      <c r="G876" s="330">
        <v>162.5</v>
      </c>
      <c r="H876" s="178"/>
      <c r="I876" s="330">
        <v>162.5</v>
      </c>
      <c r="J876" s="111"/>
    </row>
    <row r="877" spans="1:10" x14ac:dyDescent="0.3">
      <c r="A877" s="174">
        <v>869</v>
      </c>
      <c r="B877" s="328">
        <v>41085</v>
      </c>
      <c r="C877" s="321" t="s">
        <v>865</v>
      </c>
      <c r="D877" s="314" t="s">
        <v>2239</v>
      </c>
      <c r="E877" s="329" t="s">
        <v>508</v>
      </c>
      <c r="F877" s="330">
        <v>162.5</v>
      </c>
      <c r="G877" s="330">
        <v>162.5</v>
      </c>
      <c r="H877" s="178"/>
      <c r="I877" s="330">
        <v>162.5</v>
      </c>
      <c r="J877" s="111"/>
    </row>
    <row r="878" spans="1:10" x14ac:dyDescent="0.3">
      <c r="A878" s="174">
        <v>870</v>
      </c>
      <c r="B878" s="328">
        <v>41085</v>
      </c>
      <c r="C878" s="321" t="s">
        <v>2240</v>
      </c>
      <c r="D878" s="314" t="s">
        <v>2241</v>
      </c>
      <c r="E878" s="329" t="s">
        <v>508</v>
      </c>
      <c r="F878" s="330">
        <v>125</v>
      </c>
      <c r="G878" s="330">
        <v>125</v>
      </c>
      <c r="H878" s="178"/>
      <c r="I878" s="330">
        <v>125</v>
      </c>
      <c r="J878" s="111"/>
    </row>
    <row r="879" spans="1:10" x14ac:dyDescent="0.3">
      <c r="A879" s="174">
        <v>871</v>
      </c>
      <c r="B879" s="328">
        <v>41085</v>
      </c>
      <c r="C879" s="321" t="s">
        <v>2242</v>
      </c>
      <c r="D879" s="314" t="s">
        <v>2243</v>
      </c>
      <c r="E879" s="329" t="s">
        <v>508</v>
      </c>
      <c r="F879" s="330">
        <v>125</v>
      </c>
      <c r="G879" s="330">
        <v>125</v>
      </c>
      <c r="H879" s="178"/>
      <c r="I879" s="330">
        <v>125</v>
      </c>
      <c r="J879" s="111"/>
    </row>
    <row r="880" spans="1:10" x14ac:dyDescent="0.3">
      <c r="A880" s="174">
        <v>872</v>
      </c>
      <c r="B880" s="328">
        <v>41085</v>
      </c>
      <c r="C880" s="321" t="s">
        <v>2244</v>
      </c>
      <c r="D880" s="314" t="s">
        <v>2245</v>
      </c>
      <c r="E880" s="329" t="s">
        <v>508</v>
      </c>
      <c r="F880" s="330">
        <v>162.5</v>
      </c>
      <c r="G880" s="330">
        <v>162.5</v>
      </c>
      <c r="H880" s="178"/>
      <c r="I880" s="330">
        <v>162.5</v>
      </c>
      <c r="J880" s="111"/>
    </row>
    <row r="881" spans="1:10" x14ac:dyDescent="0.3">
      <c r="A881" s="174">
        <v>873</v>
      </c>
      <c r="B881" s="328">
        <v>41085</v>
      </c>
      <c r="C881" s="321" t="s">
        <v>2246</v>
      </c>
      <c r="D881" s="314" t="s">
        <v>2247</v>
      </c>
      <c r="E881" s="329" t="s">
        <v>508</v>
      </c>
      <c r="F881" s="330">
        <v>125</v>
      </c>
      <c r="G881" s="330">
        <v>125</v>
      </c>
      <c r="H881" s="178"/>
      <c r="I881" s="330">
        <v>125</v>
      </c>
      <c r="J881" s="111"/>
    </row>
    <row r="882" spans="1:10" x14ac:dyDescent="0.3">
      <c r="A882" s="174">
        <v>874</v>
      </c>
      <c r="B882" s="328">
        <v>41085</v>
      </c>
      <c r="C882" s="321" t="s">
        <v>2248</v>
      </c>
      <c r="D882" s="314" t="s">
        <v>2249</v>
      </c>
      <c r="E882" s="329" t="s">
        <v>508</v>
      </c>
      <c r="F882" s="330">
        <v>162.5</v>
      </c>
      <c r="G882" s="330">
        <v>162.5</v>
      </c>
      <c r="H882" s="178"/>
      <c r="I882" s="330">
        <v>162.5</v>
      </c>
      <c r="J882" s="111"/>
    </row>
    <row r="883" spans="1:10" x14ac:dyDescent="0.3">
      <c r="A883" s="174">
        <v>875</v>
      </c>
      <c r="B883" s="328">
        <v>41085</v>
      </c>
      <c r="C883" s="321" t="s">
        <v>2250</v>
      </c>
      <c r="D883" s="314" t="s">
        <v>2251</v>
      </c>
      <c r="E883" s="329" t="s">
        <v>508</v>
      </c>
      <c r="F883" s="330">
        <v>100</v>
      </c>
      <c r="G883" s="330">
        <v>100</v>
      </c>
      <c r="H883" s="178"/>
      <c r="I883" s="330">
        <v>100</v>
      </c>
      <c r="J883" s="111"/>
    </row>
    <row r="884" spans="1:10" x14ac:dyDescent="0.3">
      <c r="A884" s="174">
        <v>876</v>
      </c>
      <c r="B884" s="328">
        <v>41085</v>
      </c>
      <c r="C884" s="321" t="s">
        <v>2252</v>
      </c>
      <c r="D884" s="314" t="s">
        <v>2253</v>
      </c>
      <c r="E884" s="329" t="s">
        <v>508</v>
      </c>
      <c r="F884" s="330">
        <v>100</v>
      </c>
      <c r="G884" s="330">
        <v>100</v>
      </c>
      <c r="H884" s="178"/>
      <c r="I884" s="330">
        <v>100</v>
      </c>
      <c r="J884" s="111"/>
    </row>
    <row r="885" spans="1:10" x14ac:dyDescent="0.3">
      <c r="A885" s="174">
        <v>877</v>
      </c>
      <c r="B885" s="328">
        <v>41084</v>
      </c>
      <c r="C885" s="321" t="s">
        <v>2254</v>
      </c>
      <c r="D885" s="314" t="s">
        <v>2255</v>
      </c>
      <c r="E885" s="329" t="s">
        <v>508</v>
      </c>
      <c r="F885" s="330">
        <v>100</v>
      </c>
      <c r="G885" s="330">
        <v>100</v>
      </c>
      <c r="H885" s="178"/>
      <c r="I885" s="330">
        <v>100</v>
      </c>
      <c r="J885" s="111"/>
    </row>
    <row r="886" spans="1:10" x14ac:dyDescent="0.3">
      <c r="A886" s="174">
        <v>878</v>
      </c>
      <c r="B886" s="328">
        <v>41084</v>
      </c>
      <c r="C886" s="321" t="s">
        <v>2256</v>
      </c>
      <c r="D886" s="314" t="s">
        <v>2257</v>
      </c>
      <c r="E886" s="329" t="s">
        <v>508</v>
      </c>
      <c r="F886" s="330">
        <v>100</v>
      </c>
      <c r="G886" s="330">
        <v>100</v>
      </c>
      <c r="H886" s="178"/>
      <c r="I886" s="330">
        <v>100</v>
      </c>
      <c r="J886" s="111"/>
    </row>
    <row r="887" spans="1:10" x14ac:dyDescent="0.3">
      <c r="A887" s="174">
        <v>879</v>
      </c>
      <c r="B887" s="328">
        <v>41084</v>
      </c>
      <c r="C887" s="321" t="s">
        <v>2258</v>
      </c>
      <c r="D887" s="314" t="s">
        <v>2259</v>
      </c>
      <c r="E887" s="329" t="s">
        <v>508</v>
      </c>
      <c r="F887" s="330">
        <v>162.5</v>
      </c>
      <c r="G887" s="330">
        <v>162.5</v>
      </c>
      <c r="H887" s="178"/>
      <c r="I887" s="330">
        <v>162.5</v>
      </c>
      <c r="J887" s="111"/>
    </row>
    <row r="888" spans="1:10" x14ac:dyDescent="0.3">
      <c r="A888" s="174">
        <v>880</v>
      </c>
      <c r="B888" s="328">
        <v>41084</v>
      </c>
      <c r="C888" s="321" t="s">
        <v>2260</v>
      </c>
      <c r="D888" s="314" t="s">
        <v>2261</v>
      </c>
      <c r="E888" s="329" t="s">
        <v>508</v>
      </c>
      <c r="F888" s="330">
        <v>162.5</v>
      </c>
      <c r="G888" s="330">
        <v>162.5</v>
      </c>
      <c r="H888" s="178"/>
      <c r="I888" s="330">
        <v>162.5</v>
      </c>
      <c r="J888" s="111"/>
    </row>
    <row r="889" spans="1:10" x14ac:dyDescent="0.3">
      <c r="A889" s="174">
        <v>881</v>
      </c>
      <c r="B889" s="328">
        <v>41084</v>
      </c>
      <c r="C889" s="321" t="s">
        <v>2262</v>
      </c>
      <c r="D889" s="314" t="s">
        <v>2263</v>
      </c>
      <c r="E889" s="329" t="s">
        <v>508</v>
      </c>
      <c r="F889" s="330">
        <v>162.5</v>
      </c>
      <c r="G889" s="330">
        <v>162.5</v>
      </c>
      <c r="H889" s="178"/>
      <c r="I889" s="330">
        <v>162.5</v>
      </c>
      <c r="J889" s="111"/>
    </row>
    <row r="890" spans="1:10" x14ac:dyDescent="0.3">
      <c r="A890" s="174">
        <v>882</v>
      </c>
      <c r="B890" s="328">
        <v>41084</v>
      </c>
      <c r="C890" s="321" t="s">
        <v>2264</v>
      </c>
      <c r="D890" s="314" t="s">
        <v>2265</v>
      </c>
      <c r="E890" s="329" t="s">
        <v>508</v>
      </c>
      <c r="F890" s="330">
        <v>162.5</v>
      </c>
      <c r="G890" s="330">
        <v>162.5</v>
      </c>
      <c r="H890" s="178"/>
      <c r="I890" s="330">
        <v>162.5</v>
      </c>
      <c r="J890" s="111"/>
    </row>
    <row r="891" spans="1:10" x14ac:dyDescent="0.3">
      <c r="A891" s="174">
        <v>883</v>
      </c>
      <c r="B891" s="328">
        <v>41084</v>
      </c>
      <c r="C891" s="333" t="s">
        <v>2266</v>
      </c>
      <c r="D891" s="319" t="s">
        <v>2267</v>
      </c>
      <c r="E891" s="329" t="s">
        <v>508</v>
      </c>
      <c r="F891" s="330">
        <v>162.5</v>
      </c>
      <c r="G891" s="330">
        <v>162.5</v>
      </c>
      <c r="H891" s="178"/>
      <c r="I891" s="330">
        <v>162.5</v>
      </c>
      <c r="J891" s="111"/>
    </row>
    <row r="892" spans="1:10" x14ac:dyDescent="0.3">
      <c r="A892" s="174">
        <v>884</v>
      </c>
      <c r="B892" s="328">
        <v>41084</v>
      </c>
      <c r="C892" s="333" t="s">
        <v>2268</v>
      </c>
      <c r="D892" s="319" t="s">
        <v>2269</v>
      </c>
      <c r="E892" s="329" t="s">
        <v>508</v>
      </c>
      <c r="F892" s="330">
        <v>162.5</v>
      </c>
      <c r="G892" s="330">
        <v>162.5</v>
      </c>
      <c r="H892" s="178"/>
      <c r="I892" s="330">
        <v>162.5</v>
      </c>
      <c r="J892" s="111"/>
    </row>
    <row r="893" spans="1:10" x14ac:dyDescent="0.3">
      <c r="A893" s="174">
        <v>885</v>
      </c>
      <c r="B893" s="328">
        <v>41084</v>
      </c>
      <c r="C893" s="333" t="s">
        <v>2270</v>
      </c>
      <c r="D893" s="319" t="s">
        <v>2271</v>
      </c>
      <c r="E893" s="329" t="s">
        <v>508</v>
      </c>
      <c r="F893" s="330">
        <v>162.5</v>
      </c>
      <c r="G893" s="330">
        <v>162.5</v>
      </c>
      <c r="H893" s="178"/>
      <c r="I893" s="330">
        <v>162.5</v>
      </c>
      <c r="J893" s="111"/>
    </row>
    <row r="894" spans="1:10" x14ac:dyDescent="0.3">
      <c r="A894" s="174">
        <v>886</v>
      </c>
      <c r="B894" s="328">
        <v>41084</v>
      </c>
      <c r="C894" s="333" t="s">
        <v>2272</v>
      </c>
      <c r="D894" s="319" t="s">
        <v>2273</v>
      </c>
      <c r="E894" s="329" t="s">
        <v>508</v>
      </c>
      <c r="F894" s="330">
        <v>162.5</v>
      </c>
      <c r="G894" s="330">
        <v>162.5</v>
      </c>
      <c r="H894" s="178"/>
      <c r="I894" s="330">
        <v>162.5</v>
      </c>
      <c r="J894" s="111"/>
    </row>
    <row r="895" spans="1:10" x14ac:dyDescent="0.3">
      <c r="A895" s="174">
        <v>887</v>
      </c>
      <c r="B895" s="328">
        <v>41084</v>
      </c>
      <c r="C895" s="333" t="s">
        <v>2274</v>
      </c>
      <c r="D895" s="319" t="s">
        <v>2275</v>
      </c>
      <c r="E895" s="329" t="s">
        <v>508</v>
      </c>
      <c r="F895" s="330">
        <v>162.5</v>
      </c>
      <c r="G895" s="330">
        <v>162.5</v>
      </c>
      <c r="H895" s="178"/>
      <c r="I895" s="330">
        <v>162.5</v>
      </c>
      <c r="J895" s="111"/>
    </row>
    <row r="896" spans="1:10" x14ac:dyDescent="0.3">
      <c r="A896" s="174">
        <v>888</v>
      </c>
      <c r="B896" s="328">
        <v>41084</v>
      </c>
      <c r="C896" s="333" t="s">
        <v>2276</v>
      </c>
      <c r="D896" s="319" t="s">
        <v>2277</v>
      </c>
      <c r="E896" s="329" t="s">
        <v>508</v>
      </c>
      <c r="F896" s="330">
        <v>162.5</v>
      </c>
      <c r="G896" s="330">
        <v>162.5</v>
      </c>
      <c r="H896" s="178"/>
      <c r="I896" s="330">
        <v>162.5</v>
      </c>
      <c r="J896" s="111"/>
    </row>
    <row r="897" spans="1:10" x14ac:dyDescent="0.3">
      <c r="A897" s="174">
        <v>889</v>
      </c>
      <c r="B897" s="328">
        <v>41084</v>
      </c>
      <c r="C897" s="333" t="s">
        <v>2278</v>
      </c>
      <c r="D897" s="319" t="s">
        <v>2279</v>
      </c>
      <c r="E897" s="329" t="s">
        <v>508</v>
      </c>
      <c r="F897" s="330">
        <v>162.5</v>
      </c>
      <c r="G897" s="330">
        <v>162.5</v>
      </c>
      <c r="H897" s="178"/>
      <c r="I897" s="330">
        <v>162.5</v>
      </c>
      <c r="J897" s="111"/>
    </row>
    <row r="898" spans="1:10" x14ac:dyDescent="0.3">
      <c r="A898" s="174">
        <v>890</v>
      </c>
      <c r="B898" s="328">
        <v>41084</v>
      </c>
      <c r="C898" s="333" t="s">
        <v>2280</v>
      </c>
      <c r="D898" s="319" t="s">
        <v>2281</v>
      </c>
      <c r="E898" s="329" t="s">
        <v>508</v>
      </c>
      <c r="F898" s="330">
        <v>162.5</v>
      </c>
      <c r="G898" s="330">
        <v>162.5</v>
      </c>
      <c r="H898" s="178"/>
      <c r="I898" s="330">
        <v>162.5</v>
      </c>
      <c r="J898" s="111"/>
    </row>
    <row r="899" spans="1:10" x14ac:dyDescent="0.3">
      <c r="A899" s="174">
        <v>891</v>
      </c>
      <c r="B899" s="328">
        <v>41084</v>
      </c>
      <c r="C899" s="333" t="s">
        <v>2282</v>
      </c>
      <c r="D899" s="319" t="s">
        <v>2283</v>
      </c>
      <c r="E899" s="329" t="s">
        <v>508</v>
      </c>
      <c r="F899" s="330">
        <v>125</v>
      </c>
      <c r="G899" s="330">
        <v>125</v>
      </c>
      <c r="H899" s="178"/>
      <c r="I899" s="330">
        <v>125</v>
      </c>
      <c r="J899" s="111"/>
    </row>
    <row r="900" spans="1:10" x14ac:dyDescent="0.3">
      <c r="A900" s="174">
        <v>892</v>
      </c>
      <c r="B900" s="328">
        <v>41084</v>
      </c>
      <c r="C900" s="333" t="s">
        <v>2284</v>
      </c>
      <c r="D900" s="319" t="s">
        <v>2285</v>
      </c>
      <c r="E900" s="329" t="s">
        <v>508</v>
      </c>
      <c r="F900" s="330">
        <v>162.5</v>
      </c>
      <c r="G900" s="330">
        <v>162.5</v>
      </c>
      <c r="H900" s="178"/>
      <c r="I900" s="330">
        <v>162.5</v>
      </c>
      <c r="J900" s="111"/>
    </row>
    <row r="901" spans="1:10" x14ac:dyDescent="0.3">
      <c r="A901" s="174">
        <v>893</v>
      </c>
      <c r="B901" s="328">
        <v>41084</v>
      </c>
      <c r="C901" s="333" t="s">
        <v>2286</v>
      </c>
      <c r="D901" s="319" t="s">
        <v>2287</v>
      </c>
      <c r="E901" s="329" t="s">
        <v>508</v>
      </c>
      <c r="F901" s="330">
        <v>162.5</v>
      </c>
      <c r="G901" s="330">
        <v>162.5</v>
      </c>
      <c r="H901" s="178"/>
      <c r="I901" s="330">
        <v>162.5</v>
      </c>
      <c r="J901" s="111"/>
    </row>
    <row r="902" spans="1:10" x14ac:dyDescent="0.3">
      <c r="A902" s="174">
        <v>894</v>
      </c>
      <c r="B902" s="328">
        <v>41084</v>
      </c>
      <c r="C902" s="321" t="s">
        <v>2288</v>
      </c>
      <c r="D902" s="314" t="s">
        <v>2289</v>
      </c>
      <c r="E902" s="334" t="s">
        <v>508</v>
      </c>
      <c r="F902" s="335">
        <v>162.5</v>
      </c>
      <c r="G902" s="335">
        <v>162.5</v>
      </c>
      <c r="H902" s="178"/>
      <c r="I902" s="335">
        <v>162.5</v>
      </c>
      <c r="J902" s="111"/>
    </row>
    <row r="903" spans="1:10" x14ac:dyDescent="0.3">
      <c r="A903" s="174">
        <v>895</v>
      </c>
      <c r="B903" s="328">
        <v>41084</v>
      </c>
      <c r="C903" s="321" t="s">
        <v>2290</v>
      </c>
      <c r="D903" s="314" t="s">
        <v>2291</v>
      </c>
      <c r="E903" s="334" t="s">
        <v>508</v>
      </c>
      <c r="F903" s="335">
        <v>125</v>
      </c>
      <c r="G903" s="335">
        <v>125</v>
      </c>
      <c r="H903" s="178"/>
      <c r="I903" s="335">
        <v>125</v>
      </c>
      <c r="J903" s="111"/>
    </row>
    <row r="904" spans="1:10" x14ac:dyDescent="0.3">
      <c r="A904" s="174">
        <v>896</v>
      </c>
      <c r="B904" s="328">
        <v>41084</v>
      </c>
      <c r="C904" s="321" t="s">
        <v>2292</v>
      </c>
      <c r="D904" s="314" t="s">
        <v>2293</v>
      </c>
      <c r="E904" s="334" t="s">
        <v>508</v>
      </c>
      <c r="F904" s="335">
        <v>162.5</v>
      </c>
      <c r="G904" s="335">
        <v>162.5</v>
      </c>
      <c r="H904" s="178"/>
      <c r="I904" s="335">
        <v>162.5</v>
      </c>
      <c r="J904" s="111"/>
    </row>
    <row r="905" spans="1:10" x14ac:dyDescent="0.3">
      <c r="A905" s="174">
        <v>897</v>
      </c>
      <c r="B905" s="328">
        <v>41084</v>
      </c>
      <c r="C905" s="321" t="s">
        <v>2294</v>
      </c>
      <c r="D905" s="314" t="s">
        <v>2295</v>
      </c>
      <c r="E905" s="334" t="s">
        <v>508</v>
      </c>
      <c r="F905" s="335">
        <v>162.5</v>
      </c>
      <c r="G905" s="335">
        <v>162.5</v>
      </c>
      <c r="H905" s="178"/>
      <c r="I905" s="335">
        <v>162.5</v>
      </c>
      <c r="J905" s="111"/>
    </row>
    <row r="906" spans="1:10" x14ac:dyDescent="0.3">
      <c r="A906" s="174">
        <v>898</v>
      </c>
      <c r="B906" s="328">
        <v>41084</v>
      </c>
      <c r="C906" s="321" t="s">
        <v>2296</v>
      </c>
      <c r="D906" s="314" t="s">
        <v>2297</v>
      </c>
      <c r="E906" s="334" t="s">
        <v>508</v>
      </c>
      <c r="F906" s="335">
        <v>162.5</v>
      </c>
      <c r="G906" s="335">
        <v>162.5</v>
      </c>
      <c r="H906" s="178"/>
      <c r="I906" s="335">
        <v>162.5</v>
      </c>
      <c r="J906" s="111"/>
    </row>
    <row r="907" spans="1:10" x14ac:dyDescent="0.3">
      <c r="A907" s="174">
        <v>899</v>
      </c>
      <c r="B907" s="328">
        <v>41084</v>
      </c>
      <c r="C907" s="321" t="s">
        <v>2298</v>
      </c>
      <c r="D907" s="314" t="s">
        <v>2299</v>
      </c>
      <c r="E907" s="334" t="s">
        <v>508</v>
      </c>
      <c r="F907" s="335">
        <v>125</v>
      </c>
      <c r="G907" s="335">
        <v>125</v>
      </c>
      <c r="H907" s="178"/>
      <c r="I907" s="335">
        <v>125</v>
      </c>
      <c r="J907" s="111"/>
    </row>
    <row r="908" spans="1:10" x14ac:dyDescent="0.3">
      <c r="A908" s="174">
        <v>900</v>
      </c>
      <c r="B908" s="328">
        <v>41084</v>
      </c>
      <c r="C908" s="321" t="s">
        <v>2300</v>
      </c>
      <c r="D908" s="314" t="s">
        <v>2301</v>
      </c>
      <c r="E908" s="334" t="s">
        <v>508</v>
      </c>
      <c r="F908" s="335">
        <v>162.5</v>
      </c>
      <c r="G908" s="335">
        <v>162.5</v>
      </c>
      <c r="H908" s="178"/>
      <c r="I908" s="335">
        <v>162.5</v>
      </c>
      <c r="J908" s="111"/>
    </row>
    <row r="909" spans="1:10" x14ac:dyDescent="0.3">
      <c r="A909" s="174">
        <v>901</v>
      </c>
      <c r="B909" s="328">
        <v>41084</v>
      </c>
      <c r="C909" s="321" t="s">
        <v>2302</v>
      </c>
      <c r="D909" s="314" t="s">
        <v>2303</v>
      </c>
      <c r="E909" s="334" t="s">
        <v>508</v>
      </c>
      <c r="F909" s="335">
        <v>162.5</v>
      </c>
      <c r="G909" s="335">
        <v>162.5</v>
      </c>
      <c r="H909" s="178"/>
      <c r="I909" s="335">
        <v>162.5</v>
      </c>
      <c r="J909" s="111"/>
    </row>
    <row r="910" spans="1:10" x14ac:dyDescent="0.3">
      <c r="A910" s="174">
        <v>902</v>
      </c>
      <c r="B910" s="328">
        <v>41084</v>
      </c>
      <c r="C910" s="321" t="s">
        <v>2304</v>
      </c>
      <c r="D910" s="314" t="s">
        <v>2305</v>
      </c>
      <c r="E910" s="334" t="s">
        <v>508</v>
      </c>
      <c r="F910" s="335">
        <v>125</v>
      </c>
      <c r="G910" s="335">
        <v>125</v>
      </c>
      <c r="H910" s="178"/>
      <c r="I910" s="335">
        <v>125</v>
      </c>
      <c r="J910" s="111"/>
    </row>
    <row r="911" spans="1:10" x14ac:dyDescent="0.3">
      <c r="A911" s="174">
        <v>903</v>
      </c>
      <c r="B911" s="328">
        <v>41084</v>
      </c>
      <c r="C911" s="321" t="s">
        <v>2306</v>
      </c>
      <c r="D911" s="314" t="s">
        <v>2307</v>
      </c>
      <c r="E911" s="334" t="s">
        <v>508</v>
      </c>
      <c r="F911" s="335">
        <v>125</v>
      </c>
      <c r="G911" s="335">
        <v>125</v>
      </c>
      <c r="H911" s="178"/>
      <c r="I911" s="335">
        <v>125</v>
      </c>
      <c r="J911" s="111"/>
    </row>
    <row r="912" spans="1:10" x14ac:dyDescent="0.3">
      <c r="A912" s="174">
        <v>904</v>
      </c>
      <c r="B912" s="328">
        <v>41084</v>
      </c>
      <c r="C912" s="321" t="s">
        <v>2308</v>
      </c>
      <c r="D912" s="314" t="s">
        <v>2309</v>
      </c>
      <c r="E912" s="334" t="s">
        <v>508</v>
      </c>
      <c r="F912" s="335">
        <v>162.5</v>
      </c>
      <c r="G912" s="335">
        <v>162.5</v>
      </c>
      <c r="H912" s="178"/>
      <c r="I912" s="335">
        <v>162.5</v>
      </c>
      <c r="J912" s="111"/>
    </row>
    <row r="913" spans="1:10" x14ac:dyDescent="0.3">
      <c r="A913" s="174">
        <v>905</v>
      </c>
      <c r="B913" s="328">
        <v>41084</v>
      </c>
      <c r="C913" s="321" t="s">
        <v>2310</v>
      </c>
      <c r="D913" s="314" t="s">
        <v>2311</v>
      </c>
      <c r="E913" s="334" t="s">
        <v>508</v>
      </c>
      <c r="F913" s="335">
        <v>125</v>
      </c>
      <c r="G913" s="335">
        <v>125</v>
      </c>
      <c r="H913" s="178"/>
      <c r="I913" s="335">
        <v>125</v>
      </c>
      <c r="J913" s="111"/>
    </row>
    <row r="914" spans="1:10" x14ac:dyDescent="0.3">
      <c r="A914" s="174">
        <v>906</v>
      </c>
      <c r="B914" s="328">
        <v>41084</v>
      </c>
      <c r="C914" s="321" t="s">
        <v>2312</v>
      </c>
      <c r="D914" s="314" t="s">
        <v>2313</v>
      </c>
      <c r="E914" s="334" t="s">
        <v>508</v>
      </c>
      <c r="F914" s="335">
        <v>125</v>
      </c>
      <c r="G914" s="335">
        <v>125</v>
      </c>
      <c r="H914" s="178"/>
      <c r="I914" s="335">
        <v>125</v>
      </c>
      <c r="J914" s="111"/>
    </row>
    <row r="915" spans="1:10" x14ac:dyDescent="0.3">
      <c r="A915" s="174">
        <v>907</v>
      </c>
      <c r="B915" s="328">
        <v>41084</v>
      </c>
      <c r="C915" s="321" t="s">
        <v>2314</v>
      </c>
      <c r="D915" s="314" t="s">
        <v>2315</v>
      </c>
      <c r="E915" s="334" t="s">
        <v>508</v>
      </c>
      <c r="F915" s="335">
        <v>162.5</v>
      </c>
      <c r="G915" s="335">
        <v>162.5</v>
      </c>
      <c r="H915" s="178"/>
      <c r="I915" s="335">
        <v>162.5</v>
      </c>
      <c r="J915" s="111"/>
    </row>
    <row r="916" spans="1:10" x14ac:dyDescent="0.3">
      <c r="A916" s="174">
        <v>908</v>
      </c>
      <c r="B916" s="328">
        <v>41084</v>
      </c>
      <c r="C916" s="321" t="s">
        <v>2316</v>
      </c>
      <c r="D916" s="314" t="s">
        <v>2317</v>
      </c>
      <c r="E916" s="334" t="s">
        <v>508</v>
      </c>
      <c r="F916" s="335">
        <v>125</v>
      </c>
      <c r="G916" s="335">
        <v>125</v>
      </c>
      <c r="H916" s="178"/>
      <c r="I916" s="335">
        <v>125</v>
      </c>
      <c r="J916" s="111"/>
    </row>
    <row r="917" spans="1:10" x14ac:dyDescent="0.3">
      <c r="A917" s="174">
        <v>909</v>
      </c>
      <c r="B917" s="328">
        <v>41084</v>
      </c>
      <c r="C917" s="321" t="s">
        <v>2318</v>
      </c>
      <c r="D917" s="314" t="s">
        <v>2319</v>
      </c>
      <c r="E917" s="334" t="s">
        <v>508</v>
      </c>
      <c r="F917" s="335">
        <v>125</v>
      </c>
      <c r="G917" s="335">
        <v>125</v>
      </c>
      <c r="H917" s="178"/>
      <c r="I917" s="335">
        <v>125</v>
      </c>
      <c r="J917" s="111"/>
    </row>
    <row r="918" spans="1:10" x14ac:dyDescent="0.3">
      <c r="A918" s="174">
        <v>910</v>
      </c>
      <c r="B918" s="328">
        <v>41084</v>
      </c>
      <c r="C918" s="321" t="s">
        <v>2320</v>
      </c>
      <c r="D918" s="314" t="s">
        <v>2321</v>
      </c>
      <c r="E918" s="334" t="s">
        <v>508</v>
      </c>
      <c r="F918" s="335">
        <v>162.5</v>
      </c>
      <c r="G918" s="335">
        <v>162.5</v>
      </c>
      <c r="H918" s="178"/>
      <c r="I918" s="335">
        <v>162.5</v>
      </c>
      <c r="J918" s="111"/>
    </row>
    <row r="919" spans="1:10" x14ac:dyDescent="0.3">
      <c r="A919" s="174">
        <v>911</v>
      </c>
      <c r="B919" s="328">
        <v>41084</v>
      </c>
      <c r="C919" s="321" t="s">
        <v>2322</v>
      </c>
      <c r="D919" s="314" t="s">
        <v>2323</v>
      </c>
      <c r="E919" s="334" t="s">
        <v>508</v>
      </c>
      <c r="F919" s="335">
        <v>162.5</v>
      </c>
      <c r="G919" s="335">
        <v>162.5</v>
      </c>
      <c r="H919" s="178"/>
      <c r="I919" s="335">
        <v>162.5</v>
      </c>
      <c r="J919" s="111"/>
    </row>
    <row r="920" spans="1:10" x14ac:dyDescent="0.3">
      <c r="A920" s="174">
        <v>912</v>
      </c>
      <c r="B920" s="328">
        <v>41084</v>
      </c>
      <c r="C920" s="321" t="s">
        <v>2324</v>
      </c>
      <c r="D920" s="314" t="s">
        <v>2325</v>
      </c>
      <c r="E920" s="334" t="s">
        <v>508</v>
      </c>
      <c r="F920" s="335">
        <v>162.5</v>
      </c>
      <c r="G920" s="335">
        <v>162.5</v>
      </c>
      <c r="H920" s="178"/>
      <c r="I920" s="335">
        <v>162.5</v>
      </c>
      <c r="J920" s="111"/>
    </row>
    <row r="921" spans="1:10" x14ac:dyDescent="0.3">
      <c r="A921" s="174">
        <v>913</v>
      </c>
      <c r="B921" s="328">
        <v>41084</v>
      </c>
      <c r="C921" s="321" t="s">
        <v>2326</v>
      </c>
      <c r="D921" s="314" t="s">
        <v>2327</v>
      </c>
      <c r="E921" s="334" t="s">
        <v>508</v>
      </c>
      <c r="F921" s="335">
        <v>162.5</v>
      </c>
      <c r="G921" s="335">
        <v>162.5</v>
      </c>
      <c r="H921" s="178"/>
      <c r="I921" s="335">
        <v>162.5</v>
      </c>
      <c r="J921" s="111"/>
    </row>
    <row r="922" spans="1:10" x14ac:dyDescent="0.3">
      <c r="A922" s="174">
        <v>914</v>
      </c>
      <c r="B922" s="328">
        <v>41084</v>
      </c>
      <c r="C922" s="321" t="s">
        <v>2328</v>
      </c>
      <c r="D922" s="314" t="s">
        <v>2329</v>
      </c>
      <c r="E922" s="334" t="s">
        <v>508</v>
      </c>
      <c r="F922" s="335">
        <v>162.5</v>
      </c>
      <c r="G922" s="335">
        <v>162.5</v>
      </c>
      <c r="H922" s="178"/>
      <c r="I922" s="335">
        <v>162.5</v>
      </c>
      <c r="J922" s="111"/>
    </row>
    <row r="923" spans="1:10" x14ac:dyDescent="0.3">
      <c r="A923" s="174">
        <v>915</v>
      </c>
      <c r="B923" s="328">
        <v>41084</v>
      </c>
      <c r="C923" s="321" t="s">
        <v>2330</v>
      </c>
      <c r="D923" s="314" t="s">
        <v>2331</v>
      </c>
      <c r="E923" s="334" t="s">
        <v>508</v>
      </c>
      <c r="F923" s="335">
        <v>162.5</v>
      </c>
      <c r="G923" s="335">
        <v>162.5</v>
      </c>
      <c r="H923" s="178"/>
      <c r="I923" s="335">
        <v>162.5</v>
      </c>
      <c r="J923" s="111"/>
    </row>
    <row r="924" spans="1:10" x14ac:dyDescent="0.3">
      <c r="A924" s="174">
        <v>916</v>
      </c>
      <c r="B924" s="328">
        <v>41084</v>
      </c>
      <c r="C924" s="321" t="s">
        <v>2332</v>
      </c>
      <c r="D924" s="314" t="s">
        <v>2333</v>
      </c>
      <c r="E924" s="334" t="s">
        <v>508</v>
      </c>
      <c r="F924" s="335">
        <v>162.5</v>
      </c>
      <c r="G924" s="335">
        <v>162.5</v>
      </c>
      <c r="H924" s="178"/>
      <c r="I924" s="335">
        <v>162.5</v>
      </c>
      <c r="J924" s="111"/>
    </row>
    <row r="925" spans="1:10" x14ac:dyDescent="0.3">
      <c r="A925" s="174">
        <v>917</v>
      </c>
      <c r="B925" s="328">
        <v>41084</v>
      </c>
      <c r="C925" s="321" t="s">
        <v>2334</v>
      </c>
      <c r="D925" s="314" t="s">
        <v>2335</v>
      </c>
      <c r="E925" s="334" t="s">
        <v>508</v>
      </c>
      <c r="F925" s="335">
        <v>162.5</v>
      </c>
      <c r="G925" s="335">
        <v>162.5</v>
      </c>
      <c r="H925" s="178"/>
      <c r="I925" s="335">
        <v>162.5</v>
      </c>
      <c r="J925" s="111"/>
    </row>
    <row r="926" spans="1:10" x14ac:dyDescent="0.3">
      <c r="A926" s="174">
        <v>918</v>
      </c>
      <c r="B926" s="328">
        <v>41084</v>
      </c>
      <c r="C926" s="321" t="s">
        <v>2336</v>
      </c>
      <c r="D926" s="314" t="s">
        <v>2337</v>
      </c>
      <c r="E926" s="334" t="s">
        <v>508</v>
      </c>
      <c r="F926" s="335">
        <v>125</v>
      </c>
      <c r="G926" s="335">
        <v>125</v>
      </c>
      <c r="H926" s="178"/>
      <c r="I926" s="335">
        <v>125</v>
      </c>
      <c r="J926" s="111"/>
    </row>
    <row r="927" spans="1:10" x14ac:dyDescent="0.3">
      <c r="A927" s="174">
        <v>919</v>
      </c>
      <c r="B927" s="328">
        <v>41084</v>
      </c>
      <c r="C927" s="321" t="s">
        <v>2338</v>
      </c>
      <c r="D927" s="314" t="s">
        <v>2339</v>
      </c>
      <c r="E927" s="334" t="s">
        <v>508</v>
      </c>
      <c r="F927" s="335">
        <v>162.5</v>
      </c>
      <c r="G927" s="335">
        <v>162.5</v>
      </c>
      <c r="H927" s="178"/>
      <c r="I927" s="335">
        <v>162.5</v>
      </c>
      <c r="J927" s="111"/>
    </row>
    <row r="928" spans="1:10" x14ac:dyDescent="0.3">
      <c r="A928" s="174">
        <v>920</v>
      </c>
      <c r="B928" s="328">
        <v>41084</v>
      </c>
      <c r="C928" s="321" t="s">
        <v>2340</v>
      </c>
      <c r="D928" s="314" t="s">
        <v>2341</v>
      </c>
      <c r="E928" s="334" t="s">
        <v>508</v>
      </c>
      <c r="F928" s="335">
        <v>162.5</v>
      </c>
      <c r="G928" s="335">
        <v>162.5</v>
      </c>
      <c r="H928" s="178"/>
      <c r="I928" s="335">
        <v>162.5</v>
      </c>
      <c r="J928" s="111"/>
    </row>
    <row r="929" spans="1:10" x14ac:dyDescent="0.3">
      <c r="A929" s="174">
        <v>921</v>
      </c>
      <c r="B929" s="328">
        <v>41084</v>
      </c>
      <c r="C929" s="321" t="s">
        <v>2342</v>
      </c>
      <c r="D929" s="314" t="s">
        <v>2343</v>
      </c>
      <c r="E929" s="334" t="s">
        <v>508</v>
      </c>
      <c r="F929" s="335">
        <v>125</v>
      </c>
      <c r="G929" s="335">
        <v>125</v>
      </c>
      <c r="H929" s="178"/>
      <c r="I929" s="335">
        <v>125</v>
      </c>
      <c r="J929" s="111"/>
    </row>
    <row r="930" spans="1:10" x14ac:dyDescent="0.3">
      <c r="A930" s="174">
        <v>922</v>
      </c>
      <c r="B930" s="328">
        <v>41084</v>
      </c>
      <c r="C930" s="321" t="s">
        <v>2344</v>
      </c>
      <c r="D930" s="314" t="s">
        <v>2345</v>
      </c>
      <c r="E930" s="334" t="s">
        <v>508</v>
      </c>
      <c r="F930" s="335">
        <v>162.5</v>
      </c>
      <c r="G930" s="335">
        <v>162.5</v>
      </c>
      <c r="H930" s="178"/>
      <c r="I930" s="335">
        <v>162.5</v>
      </c>
      <c r="J930" s="111"/>
    </row>
    <row r="931" spans="1:10" x14ac:dyDescent="0.3">
      <c r="A931" s="174">
        <v>923</v>
      </c>
      <c r="B931" s="328">
        <v>41084</v>
      </c>
      <c r="C931" s="321" t="s">
        <v>2346</v>
      </c>
      <c r="D931" s="314" t="s">
        <v>2347</v>
      </c>
      <c r="E931" s="334" t="s">
        <v>508</v>
      </c>
      <c r="F931" s="335">
        <v>162.5</v>
      </c>
      <c r="G931" s="335">
        <v>162.5</v>
      </c>
      <c r="H931" s="178"/>
      <c r="I931" s="335">
        <v>162.5</v>
      </c>
      <c r="J931" s="111"/>
    </row>
    <row r="932" spans="1:10" x14ac:dyDescent="0.3">
      <c r="A932" s="174">
        <v>924</v>
      </c>
      <c r="B932" s="328">
        <v>41084</v>
      </c>
      <c r="C932" s="321" t="s">
        <v>2348</v>
      </c>
      <c r="D932" s="314" t="s">
        <v>2349</v>
      </c>
      <c r="E932" s="334" t="s">
        <v>508</v>
      </c>
      <c r="F932" s="335">
        <v>162.5</v>
      </c>
      <c r="G932" s="335">
        <v>162.5</v>
      </c>
      <c r="H932" s="178"/>
      <c r="I932" s="335">
        <v>162.5</v>
      </c>
      <c r="J932" s="111"/>
    </row>
    <row r="933" spans="1:10" x14ac:dyDescent="0.3">
      <c r="A933" s="174">
        <v>925</v>
      </c>
      <c r="B933" s="328">
        <v>41084</v>
      </c>
      <c r="C933" s="321" t="s">
        <v>2350</v>
      </c>
      <c r="D933" s="314" t="s">
        <v>2351</v>
      </c>
      <c r="E933" s="334" t="s">
        <v>508</v>
      </c>
      <c r="F933" s="335">
        <v>162.5</v>
      </c>
      <c r="G933" s="335">
        <v>162.5</v>
      </c>
      <c r="H933" s="178"/>
      <c r="I933" s="335">
        <v>162.5</v>
      </c>
      <c r="J933" s="111"/>
    </row>
    <row r="934" spans="1:10" x14ac:dyDescent="0.3">
      <c r="A934" s="174">
        <v>926</v>
      </c>
      <c r="B934" s="328">
        <v>41084</v>
      </c>
      <c r="C934" s="321" t="s">
        <v>2352</v>
      </c>
      <c r="D934" s="314" t="s">
        <v>2353</v>
      </c>
      <c r="E934" s="334" t="s">
        <v>508</v>
      </c>
      <c r="F934" s="335">
        <v>162.5</v>
      </c>
      <c r="G934" s="335">
        <v>162.5</v>
      </c>
      <c r="H934" s="178"/>
      <c r="I934" s="335">
        <v>162.5</v>
      </c>
      <c r="J934" s="111"/>
    </row>
    <row r="935" spans="1:10" x14ac:dyDescent="0.3">
      <c r="A935" s="174">
        <v>927</v>
      </c>
      <c r="B935" s="328">
        <v>41084</v>
      </c>
      <c r="C935" s="321" t="s">
        <v>2354</v>
      </c>
      <c r="D935" s="314" t="s">
        <v>2355</v>
      </c>
      <c r="E935" s="334" t="s">
        <v>508</v>
      </c>
      <c r="F935" s="335">
        <v>162.5</v>
      </c>
      <c r="G935" s="335">
        <v>162.5</v>
      </c>
      <c r="H935" s="178"/>
      <c r="I935" s="335">
        <v>162.5</v>
      </c>
      <c r="J935" s="111"/>
    </row>
    <row r="936" spans="1:10" x14ac:dyDescent="0.3">
      <c r="A936" s="174">
        <v>928</v>
      </c>
      <c r="B936" s="328">
        <v>41084</v>
      </c>
      <c r="C936" s="321" t="s">
        <v>2356</v>
      </c>
      <c r="D936" s="314" t="s">
        <v>2357</v>
      </c>
      <c r="E936" s="334" t="s">
        <v>508</v>
      </c>
      <c r="F936" s="335">
        <v>162.5</v>
      </c>
      <c r="G936" s="335">
        <v>162.5</v>
      </c>
      <c r="H936" s="178"/>
      <c r="I936" s="335">
        <v>162.5</v>
      </c>
      <c r="J936" s="111"/>
    </row>
    <row r="937" spans="1:10" x14ac:dyDescent="0.3">
      <c r="A937" s="174">
        <v>929</v>
      </c>
      <c r="B937" s="328">
        <v>41084</v>
      </c>
      <c r="C937" s="321" t="s">
        <v>2358</v>
      </c>
      <c r="D937" s="314" t="s">
        <v>2359</v>
      </c>
      <c r="E937" s="334" t="s">
        <v>508</v>
      </c>
      <c r="F937" s="335">
        <v>162.5</v>
      </c>
      <c r="G937" s="335">
        <v>162.5</v>
      </c>
      <c r="H937" s="178"/>
      <c r="I937" s="335">
        <v>162.5</v>
      </c>
      <c r="J937" s="111"/>
    </row>
    <row r="938" spans="1:10" x14ac:dyDescent="0.3">
      <c r="A938" s="174">
        <v>930</v>
      </c>
      <c r="B938" s="328">
        <v>41084</v>
      </c>
      <c r="C938" s="321" t="s">
        <v>2360</v>
      </c>
      <c r="D938" s="314" t="s">
        <v>2361</v>
      </c>
      <c r="E938" s="334" t="s">
        <v>508</v>
      </c>
      <c r="F938" s="335">
        <v>162.5</v>
      </c>
      <c r="G938" s="335">
        <v>162.5</v>
      </c>
      <c r="H938" s="178"/>
      <c r="I938" s="335">
        <v>162.5</v>
      </c>
      <c r="J938" s="111"/>
    </row>
    <row r="939" spans="1:10" x14ac:dyDescent="0.3">
      <c r="A939" s="174">
        <v>931</v>
      </c>
      <c r="B939" s="328">
        <v>41084</v>
      </c>
      <c r="C939" s="321" t="s">
        <v>2362</v>
      </c>
      <c r="D939" s="314" t="s">
        <v>2363</v>
      </c>
      <c r="E939" s="334" t="s">
        <v>508</v>
      </c>
      <c r="F939" s="335">
        <v>125</v>
      </c>
      <c r="G939" s="335">
        <v>125</v>
      </c>
      <c r="H939" s="178"/>
      <c r="I939" s="335">
        <v>125</v>
      </c>
      <c r="J939" s="111"/>
    </row>
    <row r="940" spans="1:10" x14ac:dyDescent="0.3">
      <c r="A940" s="174">
        <v>932</v>
      </c>
      <c r="B940" s="328">
        <v>41084</v>
      </c>
      <c r="C940" s="321" t="s">
        <v>2364</v>
      </c>
      <c r="D940" s="314" t="s">
        <v>2365</v>
      </c>
      <c r="E940" s="334" t="s">
        <v>508</v>
      </c>
      <c r="F940" s="335">
        <v>162.5</v>
      </c>
      <c r="G940" s="335">
        <v>162.5</v>
      </c>
      <c r="H940" s="178"/>
      <c r="I940" s="335">
        <v>162.5</v>
      </c>
      <c r="J940" s="111"/>
    </row>
    <row r="941" spans="1:10" x14ac:dyDescent="0.3">
      <c r="A941" s="174">
        <v>933</v>
      </c>
      <c r="B941" s="328">
        <v>41084</v>
      </c>
      <c r="C941" s="321" t="s">
        <v>2366</v>
      </c>
      <c r="D941" s="314" t="s">
        <v>2367</v>
      </c>
      <c r="E941" s="334" t="s">
        <v>508</v>
      </c>
      <c r="F941" s="335">
        <v>125</v>
      </c>
      <c r="G941" s="335">
        <v>125</v>
      </c>
      <c r="H941" s="178"/>
      <c r="I941" s="335">
        <v>125</v>
      </c>
      <c r="J941" s="111"/>
    </row>
    <row r="942" spans="1:10" x14ac:dyDescent="0.3">
      <c r="A942" s="174">
        <v>934</v>
      </c>
      <c r="B942" s="328">
        <v>41084</v>
      </c>
      <c r="C942" s="321" t="s">
        <v>2368</v>
      </c>
      <c r="D942" s="314" t="s">
        <v>2369</v>
      </c>
      <c r="E942" s="334" t="s">
        <v>508</v>
      </c>
      <c r="F942" s="335">
        <v>162.5</v>
      </c>
      <c r="G942" s="335">
        <v>162.5</v>
      </c>
      <c r="H942" s="178"/>
      <c r="I942" s="335">
        <v>162.5</v>
      </c>
      <c r="J942" s="111"/>
    </row>
    <row r="943" spans="1:10" x14ac:dyDescent="0.3">
      <c r="A943" s="174">
        <v>935</v>
      </c>
      <c r="B943" s="328">
        <v>41084</v>
      </c>
      <c r="C943" s="321" t="s">
        <v>2370</v>
      </c>
      <c r="D943" s="314" t="s">
        <v>2371</v>
      </c>
      <c r="E943" s="334" t="s">
        <v>508</v>
      </c>
      <c r="F943" s="335">
        <v>125</v>
      </c>
      <c r="G943" s="335">
        <v>125</v>
      </c>
      <c r="H943" s="178"/>
      <c r="I943" s="335">
        <v>125</v>
      </c>
      <c r="J943" s="111"/>
    </row>
    <row r="944" spans="1:10" x14ac:dyDescent="0.3">
      <c r="A944" s="174">
        <v>936</v>
      </c>
      <c r="B944" s="328">
        <v>41084</v>
      </c>
      <c r="C944" s="321" t="s">
        <v>2372</v>
      </c>
      <c r="D944" s="314" t="s">
        <v>2373</v>
      </c>
      <c r="E944" s="334" t="s">
        <v>508</v>
      </c>
      <c r="F944" s="335">
        <v>162.5</v>
      </c>
      <c r="G944" s="335">
        <v>162.5</v>
      </c>
      <c r="H944" s="178"/>
      <c r="I944" s="335">
        <v>162.5</v>
      </c>
      <c r="J944" s="111"/>
    </row>
    <row r="945" spans="1:10" x14ac:dyDescent="0.3">
      <c r="A945" s="174">
        <v>937</v>
      </c>
      <c r="B945" s="328">
        <v>41084</v>
      </c>
      <c r="C945" s="321" t="s">
        <v>2374</v>
      </c>
      <c r="D945" s="314" t="s">
        <v>2375</v>
      </c>
      <c r="E945" s="334" t="s">
        <v>508</v>
      </c>
      <c r="F945" s="335">
        <v>162.5</v>
      </c>
      <c r="G945" s="335">
        <v>162.5</v>
      </c>
      <c r="H945" s="178"/>
      <c r="I945" s="335">
        <v>162.5</v>
      </c>
      <c r="J945" s="111"/>
    </row>
    <row r="946" spans="1:10" x14ac:dyDescent="0.3">
      <c r="A946" s="174">
        <v>938</v>
      </c>
      <c r="B946" s="328">
        <v>41084</v>
      </c>
      <c r="C946" s="321" t="s">
        <v>2376</v>
      </c>
      <c r="D946" s="314" t="s">
        <v>2377</v>
      </c>
      <c r="E946" s="334" t="s">
        <v>508</v>
      </c>
      <c r="F946" s="335">
        <v>125</v>
      </c>
      <c r="G946" s="335">
        <v>125</v>
      </c>
      <c r="H946" s="178"/>
      <c r="I946" s="335">
        <v>125</v>
      </c>
      <c r="J946" s="111"/>
    </row>
    <row r="947" spans="1:10" x14ac:dyDescent="0.3">
      <c r="A947" s="174">
        <v>939</v>
      </c>
      <c r="B947" s="328">
        <v>41084</v>
      </c>
      <c r="C947" s="321" t="s">
        <v>2378</v>
      </c>
      <c r="D947" s="314" t="s">
        <v>2379</v>
      </c>
      <c r="E947" s="334" t="s">
        <v>508</v>
      </c>
      <c r="F947" s="335">
        <v>162.5</v>
      </c>
      <c r="G947" s="335">
        <v>162.5</v>
      </c>
      <c r="H947" s="178"/>
      <c r="I947" s="335">
        <v>162.5</v>
      </c>
      <c r="J947" s="111"/>
    </row>
    <row r="948" spans="1:10" x14ac:dyDescent="0.3">
      <c r="A948" s="174">
        <v>940</v>
      </c>
      <c r="B948" s="328">
        <v>41084</v>
      </c>
      <c r="C948" s="321" t="s">
        <v>2380</v>
      </c>
      <c r="D948" s="314" t="s">
        <v>2381</v>
      </c>
      <c r="E948" s="334" t="s">
        <v>508</v>
      </c>
      <c r="F948" s="335">
        <v>162.5</v>
      </c>
      <c r="G948" s="335">
        <v>162.5</v>
      </c>
      <c r="H948" s="178"/>
      <c r="I948" s="335">
        <v>162.5</v>
      </c>
      <c r="J948" s="111"/>
    </row>
    <row r="949" spans="1:10" x14ac:dyDescent="0.3">
      <c r="A949" s="174">
        <v>941</v>
      </c>
      <c r="B949" s="328">
        <v>41084</v>
      </c>
      <c r="C949" s="321" t="s">
        <v>2382</v>
      </c>
      <c r="D949" s="314" t="s">
        <v>2383</v>
      </c>
      <c r="E949" s="334" t="s">
        <v>508</v>
      </c>
      <c r="F949" s="335">
        <v>125</v>
      </c>
      <c r="G949" s="335">
        <v>125</v>
      </c>
      <c r="H949" s="178"/>
      <c r="I949" s="335">
        <v>125</v>
      </c>
      <c r="J949" s="111"/>
    </row>
    <row r="950" spans="1:10" x14ac:dyDescent="0.3">
      <c r="A950" s="174">
        <v>942</v>
      </c>
      <c r="B950" s="328">
        <v>41084</v>
      </c>
      <c r="C950" s="321" t="s">
        <v>2384</v>
      </c>
      <c r="D950" s="314" t="s">
        <v>2385</v>
      </c>
      <c r="E950" s="334" t="s">
        <v>508</v>
      </c>
      <c r="F950" s="335">
        <v>162.5</v>
      </c>
      <c r="G950" s="335">
        <v>162.5</v>
      </c>
      <c r="H950" s="178"/>
      <c r="I950" s="335">
        <v>162.5</v>
      </c>
      <c r="J950" s="111"/>
    </row>
    <row r="951" spans="1:10" x14ac:dyDescent="0.3">
      <c r="A951" s="174">
        <v>943</v>
      </c>
      <c r="B951" s="328">
        <v>41084</v>
      </c>
      <c r="C951" s="321" t="s">
        <v>2386</v>
      </c>
      <c r="D951" s="314" t="s">
        <v>2387</v>
      </c>
      <c r="E951" s="334" t="s">
        <v>508</v>
      </c>
      <c r="F951" s="335">
        <v>125</v>
      </c>
      <c r="G951" s="335">
        <v>125</v>
      </c>
      <c r="H951" s="178"/>
      <c r="I951" s="335">
        <v>125</v>
      </c>
      <c r="J951" s="111"/>
    </row>
    <row r="952" spans="1:10" x14ac:dyDescent="0.3">
      <c r="A952" s="174">
        <v>944</v>
      </c>
      <c r="B952" s="328">
        <v>41084</v>
      </c>
      <c r="C952" s="321" t="s">
        <v>2388</v>
      </c>
      <c r="D952" s="314" t="s">
        <v>2389</v>
      </c>
      <c r="E952" s="334" t="s">
        <v>508</v>
      </c>
      <c r="F952" s="335">
        <v>162.5</v>
      </c>
      <c r="G952" s="335">
        <v>162.5</v>
      </c>
      <c r="H952" s="178"/>
      <c r="I952" s="335">
        <v>162.5</v>
      </c>
      <c r="J952" s="111"/>
    </row>
    <row r="953" spans="1:10" x14ac:dyDescent="0.3">
      <c r="A953" s="174">
        <v>945</v>
      </c>
      <c r="B953" s="328">
        <v>41084</v>
      </c>
      <c r="C953" s="321" t="s">
        <v>2390</v>
      </c>
      <c r="D953" s="314" t="s">
        <v>2391</v>
      </c>
      <c r="E953" s="334" t="s">
        <v>508</v>
      </c>
      <c r="F953" s="335">
        <v>162.5</v>
      </c>
      <c r="G953" s="335">
        <v>162.5</v>
      </c>
      <c r="H953" s="178"/>
      <c r="I953" s="335">
        <v>162.5</v>
      </c>
      <c r="J953" s="111"/>
    </row>
    <row r="954" spans="1:10" x14ac:dyDescent="0.3">
      <c r="A954" s="174">
        <v>946</v>
      </c>
      <c r="B954" s="328">
        <v>41084</v>
      </c>
      <c r="C954" s="321" t="s">
        <v>2392</v>
      </c>
      <c r="D954" s="314" t="s">
        <v>2393</v>
      </c>
      <c r="E954" s="334" t="s">
        <v>508</v>
      </c>
      <c r="F954" s="335">
        <v>162.5</v>
      </c>
      <c r="G954" s="335">
        <v>162.5</v>
      </c>
      <c r="H954" s="178"/>
      <c r="I954" s="335">
        <v>162.5</v>
      </c>
      <c r="J954" s="111"/>
    </row>
    <row r="955" spans="1:10" x14ac:dyDescent="0.3">
      <c r="A955" s="174">
        <v>947</v>
      </c>
      <c r="B955" s="328">
        <v>41084</v>
      </c>
      <c r="C955" s="321" t="s">
        <v>2394</v>
      </c>
      <c r="D955" s="314" t="s">
        <v>2395</v>
      </c>
      <c r="E955" s="334" t="s">
        <v>508</v>
      </c>
      <c r="F955" s="335">
        <v>162.5</v>
      </c>
      <c r="G955" s="335">
        <v>162.5</v>
      </c>
      <c r="H955" s="178"/>
      <c r="I955" s="335">
        <v>162.5</v>
      </c>
      <c r="J955" s="111"/>
    </row>
    <row r="956" spans="1:10" x14ac:dyDescent="0.3">
      <c r="A956" s="174">
        <v>948</v>
      </c>
      <c r="B956" s="328">
        <v>41084</v>
      </c>
      <c r="C956" s="321" t="s">
        <v>2396</v>
      </c>
      <c r="D956" s="314" t="s">
        <v>2397</v>
      </c>
      <c r="E956" s="334" t="s">
        <v>508</v>
      </c>
      <c r="F956" s="335">
        <v>162.5</v>
      </c>
      <c r="G956" s="335">
        <v>162.5</v>
      </c>
      <c r="H956" s="178"/>
      <c r="I956" s="335">
        <v>162.5</v>
      </c>
      <c r="J956" s="111"/>
    </row>
    <row r="957" spans="1:10" x14ac:dyDescent="0.3">
      <c r="A957" s="174">
        <v>949</v>
      </c>
      <c r="B957" s="328">
        <v>41084</v>
      </c>
      <c r="C957" s="321" t="s">
        <v>2398</v>
      </c>
      <c r="D957" s="314" t="s">
        <v>2399</v>
      </c>
      <c r="E957" s="334" t="s">
        <v>508</v>
      </c>
      <c r="F957" s="335">
        <v>162.5</v>
      </c>
      <c r="G957" s="335">
        <v>162.5</v>
      </c>
      <c r="H957" s="178"/>
      <c r="I957" s="335">
        <v>162.5</v>
      </c>
      <c r="J957" s="111"/>
    </row>
    <row r="958" spans="1:10" x14ac:dyDescent="0.3">
      <c r="A958" s="174">
        <v>950</v>
      </c>
      <c r="B958" s="328">
        <v>41084</v>
      </c>
      <c r="C958" s="321" t="s">
        <v>2400</v>
      </c>
      <c r="D958" s="314" t="s">
        <v>2401</v>
      </c>
      <c r="E958" s="334" t="s">
        <v>508</v>
      </c>
      <c r="F958" s="335">
        <v>162.5</v>
      </c>
      <c r="G958" s="335">
        <v>162.5</v>
      </c>
      <c r="H958" s="178"/>
      <c r="I958" s="335">
        <v>162.5</v>
      </c>
      <c r="J958" s="111"/>
    </row>
    <row r="959" spans="1:10" x14ac:dyDescent="0.3">
      <c r="A959" s="174">
        <v>951</v>
      </c>
      <c r="B959" s="328">
        <v>41084</v>
      </c>
      <c r="C959" s="321" t="s">
        <v>2402</v>
      </c>
      <c r="D959" s="314" t="s">
        <v>2403</v>
      </c>
      <c r="E959" s="334" t="s">
        <v>508</v>
      </c>
      <c r="F959" s="335">
        <v>162.5</v>
      </c>
      <c r="G959" s="335">
        <v>162.5</v>
      </c>
      <c r="H959" s="178"/>
      <c r="I959" s="335">
        <v>162.5</v>
      </c>
      <c r="J959" s="111"/>
    </row>
    <row r="960" spans="1:10" x14ac:dyDescent="0.3">
      <c r="A960" s="174">
        <v>952</v>
      </c>
      <c r="B960" s="328">
        <v>41084</v>
      </c>
      <c r="C960" s="321" t="s">
        <v>2404</v>
      </c>
      <c r="D960" s="314" t="s">
        <v>2405</v>
      </c>
      <c r="E960" s="334" t="s">
        <v>508</v>
      </c>
      <c r="F960" s="335">
        <v>162.5</v>
      </c>
      <c r="G960" s="335">
        <v>162.5</v>
      </c>
      <c r="H960" s="178"/>
      <c r="I960" s="335">
        <v>162.5</v>
      </c>
      <c r="J960" s="111"/>
    </row>
    <row r="961" spans="1:10" x14ac:dyDescent="0.3">
      <c r="A961" s="174">
        <v>953</v>
      </c>
      <c r="B961" s="328">
        <v>41084</v>
      </c>
      <c r="C961" s="321" t="s">
        <v>2406</v>
      </c>
      <c r="D961" s="314" t="s">
        <v>2407</v>
      </c>
      <c r="E961" s="334" t="s">
        <v>508</v>
      </c>
      <c r="F961" s="335">
        <v>162.5</v>
      </c>
      <c r="G961" s="335">
        <v>162.5</v>
      </c>
      <c r="H961" s="178"/>
      <c r="I961" s="335">
        <v>162.5</v>
      </c>
      <c r="J961" s="111"/>
    </row>
    <row r="962" spans="1:10" x14ac:dyDescent="0.3">
      <c r="A962" s="174">
        <v>954</v>
      </c>
      <c r="B962" s="328">
        <v>41084</v>
      </c>
      <c r="C962" s="321" t="s">
        <v>2408</v>
      </c>
      <c r="D962" s="314" t="s">
        <v>2409</v>
      </c>
      <c r="E962" s="334" t="s">
        <v>508</v>
      </c>
      <c r="F962" s="335">
        <v>125</v>
      </c>
      <c r="G962" s="335">
        <v>125</v>
      </c>
      <c r="H962" s="178"/>
      <c r="I962" s="335">
        <v>125</v>
      </c>
      <c r="J962" s="111"/>
    </row>
    <row r="963" spans="1:10" x14ac:dyDescent="0.3">
      <c r="A963" s="174">
        <v>955</v>
      </c>
      <c r="B963" s="328">
        <v>41084</v>
      </c>
      <c r="C963" s="321" t="s">
        <v>2410</v>
      </c>
      <c r="D963" s="314" t="s">
        <v>2411</v>
      </c>
      <c r="E963" s="334" t="s">
        <v>508</v>
      </c>
      <c r="F963" s="335">
        <v>162.5</v>
      </c>
      <c r="G963" s="335">
        <v>162.5</v>
      </c>
      <c r="H963" s="178"/>
      <c r="I963" s="335">
        <v>162.5</v>
      </c>
      <c r="J963" s="111"/>
    </row>
    <row r="964" spans="1:10" x14ac:dyDescent="0.3">
      <c r="A964" s="174">
        <v>956</v>
      </c>
      <c r="B964" s="328">
        <v>41084</v>
      </c>
      <c r="C964" s="321" t="s">
        <v>2412</v>
      </c>
      <c r="D964" s="314" t="s">
        <v>2413</v>
      </c>
      <c r="E964" s="334" t="s">
        <v>508</v>
      </c>
      <c r="F964" s="335">
        <v>162.5</v>
      </c>
      <c r="G964" s="335">
        <v>162.5</v>
      </c>
      <c r="H964" s="178"/>
      <c r="I964" s="335">
        <v>162.5</v>
      </c>
      <c r="J964" s="111"/>
    </row>
    <row r="965" spans="1:10" x14ac:dyDescent="0.3">
      <c r="A965" s="174">
        <v>957</v>
      </c>
      <c r="B965" s="328">
        <v>41084</v>
      </c>
      <c r="C965" s="321" t="s">
        <v>2414</v>
      </c>
      <c r="D965" s="314" t="s">
        <v>2415</v>
      </c>
      <c r="E965" s="334" t="s">
        <v>508</v>
      </c>
      <c r="F965" s="335">
        <v>162.5</v>
      </c>
      <c r="G965" s="335">
        <v>162.5</v>
      </c>
      <c r="H965" s="178"/>
      <c r="I965" s="335">
        <v>162.5</v>
      </c>
      <c r="J965" s="111"/>
    </row>
    <row r="966" spans="1:10" x14ac:dyDescent="0.3">
      <c r="A966" s="174">
        <v>958</v>
      </c>
      <c r="B966" s="328">
        <v>41084</v>
      </c>
      <c r="C966" s="321" t="s">
        <v>2416</v>
      </c>
      <c r="D966" s="314" t="s">
        <v>2417</v>
      </c>
      <c r="E966" s="334" t="s">
        <v>508</v>
      </c>
      <c r="F966" s="335">
        <v>162.5</v>
      </c>
      <c r="G966" s="335">
        <v>162.5</v>
      </c>
      <c r="H966" s="178"/>
      <c r="I966" s="335">
        <v>162.5</v>
      </c>
      <c r="J966" s="111"/>
    </row>
    <row r="967" spans="1:10" x14ac:dyDescent="0.3">
      <c r="A967" s="174">
        <v>959</v>
      </c>
      <c r="B967" s="328">
        <v>41084</v>
      </c>
      <c r="C967" s="321" t="s">
        <v>2418</v>
      </c>
      <c r="D967" s="314" t="s">
        <v>2419</v>
      </c>
      <c r="E967" s="334" t="s">
        <v>508</v>
      </c>
      <c r="F967" s="335">
        <v>162.5</v>
      </c>
      <c r="G967" s="335">
        <v>162.5</v>
      </c>
      <c r="H967" s="178"/>
      <c r="I967" s="335">
        <v>162.5</v>
      </c>
      <c r="J967" s="111"/>
    </row>
    <row r="968" spans="1:10" x14ac:dyDescent="0.3">
      <c r="A968" s="174">
        <v>960</v>
      </c>
      <c r="B968" s="328">
        <v>41084</v>
      </c>
      <c r="C968" s="321" t="s">
        <v>2420</v>
      </c>
      <c r="D968" s="314" t="s">
        <v>2421</v>
      </c>
      <c r="E968" s="334" t="s">
        <v>508</v>
      </c>
      <c r="F968" s="335">
        <v>162.5</v>
      </c>
      <c r="G968" s="335">
        <v>162.5</v>
      </c>
      <c r="H968" s="178"/>
      <c r="I968" s="335">
        <v>162.5</v>
      </c>
      <c r="J968" s="111"/>
    </row>
    <row r="969" spans="1:10" x14ac:dyDescent="0.3">
      <c r="A969" s="174">
        <v>961</v>
      </c>
      <c r="B969" s="328">
        <v>41084</v>
      </c>
      <c r="C969" s="321" t="s">
        <v>2422</v>
      </c>
      <c r="D969" s="314" t="s">
        <v>2423</v>
      </c>
      <c r="E969" s="334" t="s">
        <v>508</v>
      </c>
      <c r="F969" s="335">
        <v>162.5</v>
      </c>
      <c r="G969" s="335">
        <v>162.5</v>
      </c>
      <c r="H969" s="178"/>
      <c r="I969" s="335">
        <v>162.5</v>
      </c>
      <c r="J969" s="111"/>
    </row>
    <row r="970" spans="1:10" x14ac:dyDescent="0.3">
      <c r="A970" s="174">
        <v>962</v>
      </c>
      <c r="B970" s="328">
        <v>41084</v>
      </c>
      <c r="C970" s="321" t="s">
        <v>2424</v>
      </c>
      <c r="D970" s="314" t="s">
        <v>2425</v>
      </c>
      <c r="E970" s="334" t="s">
        <v>508</v>
      </c>
      <c r="F970" s="335">
        <v>162.5</v>
      </c>
      <c r="G970" s="335">
        <v>162.5</v>
      </c>
      <c r="H970" s="178"/>
      <c r="I970" s="335">
        <v>162.5</v>
      </c>
      <c r="J970" s="111"/>
    </row>
    <row r="971" spans="1:10" x14ac:dyDescent="0.3">
      <c r="A971" s="174">
        <v>963</v>
      </c>
      <c r="B971" s="328">
        <v>41084</v>
      </c>
      <c r="C971" s="321" t="s">
        <v>2426</v>
      </c>
      <c r="D971" s="314" t="s">
        <v>2427</v>
      </c>
      <c r="E971" s="334" t="s">
        <v>508</v>
      </c>
      <c r="F971" s="335">
        <v>162.5</v>
      </c>
      <c r="G971" s="335">
        <v>162.5</v>
      </c>
      <c r="H971" s="178"/>
      <c r="I971" s="335">
        <v>162.5</v>
      </c>
      <c r="J971" s="111"/>
    </row>
    <row r="972" spans="1:10" x14ac:dyDescent="0.3">
      <c r="A972" s="174">
        <v>964</v>
      </c>
      <c r="B972" s="328">
        <v>41084</v>
      </c>
      <c r="C972" s="321" t="s">
        <v>2428</v>
      </c>
      <c r="D972" s="314" t="s">
        <v>2429</v>
      </c>
      <c r="E972" s="334" t="s">
        <v>508</v>
      </c>
      <c r="F972" s="335">
        <v>125</v>
      </c>
      <c r="G972" s="335">
        <v>125</v>
      </c>
      <c r="H972" s="178"/>
      <c r="I972" s="335">
        <v>125</v>
      </c>
      <c r="J972" s="111"/>
    </row>
    <row r="973" spans="1:10" x14ac:dyDescent="0.3">
      <c r="A973" s="174">
        <v>965</v>
      </c>
      <c r="B973" s="328">
        <v>41084</v>
      </c>
      <c r="C973" s="321" t="s">
        <v>819</v>
      </c>
      <c r="D973" s="314" t="s">
        <v>820</v>
      </c>
      <c r="E973" s="334" t="s">
        <v>508</v>
      </c>
      <c r="F973" s="335">
        <v>162.5</v>
      </c>
      <c r="G973" s="335">
        <v>162.5</v>
      </c>
      <c r="H973" s="178"/>
      <c r="I973" s="335">
        <v>162.5</v>
      </c>
      <c r="J973" s="111"/>
    </row>
    <row r="974" spans="1:10" x14ac:dyDescent="0.3">
      <c r="A974" s="174">
        <v>966</v>
      </c>
      <c r="B974" s="328">
        <v>41084</v>
      </c>
      <c r="C974" s="321" t="s">
        <v>2430</v>
      </c>
      <c r="D974" s="314" t="s">
        <v>822</v>
      </c>
      <c r="E974" s="334" t="s">
        <v>508</v>
      </c>
      <c r="F974" s="335">
        <v>162.5</v>
      </c>
      <c r="G974" s="335">
        <v>162.5</v>
      </c>
      <c r="H974" s="178"/>
      <c r="I974" s="335">
        <v>162.5</v>
      </c>
      <c r="J974" s="111"/>
    </row>
    <row r="975" spans="1:10" x14ac:dyDescent="0.3">
      <c r="A975" s="174">
        <v>967</v>
      </c>
      <c r="B975" s="328">
        <v>41084</v>
      </c>
      <c r="C975" s="321" t="s">
        <v>817</v>
      </c>
      <c r="D975" s="314" t="s">
        <v>818</v>
      </c>
      <c r="E975" s="334" t="s">
        <v>508</v>
      </c>
      <c r="F975" s="335">
        <v>162.5</v>
      </c>
      <c r="G975" s="335">
        <v>162.5</v>
      </c>
      <c r="H975" s="178"/>
      <c r="I975" s="335">
        <v>162.5</v>
      </c>
      <c r="J975" s="111"/>
    </row>
    <row r="976" spans="1:10" x14ac:dyDescent="0.3">
      <c r="A976" s="174">
        <v>968</v>
      </c>
      <c r="B976" s="328">
        <v>41084</v>
      </c>
      <c r="C976" s="321" t="s">
        <v>2431</v>
      </c>
      <c r="D976" s="314" t="s">
        <v>2432</v>
      </c>
      <c r="E976" s="334" t="s">
        <v>508</v>
      </c>
      <c r="F976" s="335">
        <v>162.5</v>
      </c>
      <c r="G976" s="335">
        <v>162.5</v>
      </c>
      <c r="H976" s="178"/>
      <c r="I976" s="335">
        <v>162.5</v>
      </c>
      <c r="J976" s="111"/>
    </row>
    <row r="977" spans="1:10" x14ac:dyDescent="0.3">
      <c r="A977" s="174">
        <v>969</v>
      </c>
      <c r="B977" s="328">
        <v>41084</v>
      </c>
      <c r="C977" s="321" t="s">
        <v>2433</v>
      </c>
      <c r="D977" s="314" t="s">
        <v>2434</v>
      </c>
      <c r="E977" s="334" t="s">
        <v>508</v>
      </c>
      <c r="F977" s="335">
        <v>162.5</v>
      </c>
      <c r="G977" s="335">
        <v>162.5</v>
      </c>
      <c r="H977" s="178"/>
      <c r="I977" s="335">
        <v>162.5</v>
      </c>
      <c r="J977" s="111"/>
    </row>
    <row r="978" spans="1:10" x14ac:dyDescent="0.3">
      <c r="A978" s="174">
        <v>970</v>
      </c>
      <c r="B978" s="328">
        <v>41084</v>
      </c>
      <c r="C978" s="321" t="s">
        <v>2435</v>
      </c>
      <c r="D978" s="314" t="s">
        <v>2436</v>
      </c>
      <c r="E978" s="334" t="s">
        <v>508</v>
      </c>
      <c r="F978" s="335">
        <v>162.5</v>
      </c>
      <c r="G978" s="335">
        <v>162.5</v>
      </c>
      <c r="H978" s="178"/>
      <c r="I978" s="335">
        <v>162.5</v>
      </c>
      <c r="J978" s="111"/>
    </row>
    <row r="979" spans="1:10" x14ac:dyDescent="0.3">
      <c r="A979" s="174">
        <v>971</v>
      </c>
      <c r="B979" s="328">
        <v>41084</v>
      </c>
      <c r="C979" s="321" t="s">
        <v>2437</v>
      </c>
      <c r="D979" s="314" t="s">
        <v>2438</v>
      </c>
      <c r="E979" s="334" t="s">
        <v>508</v>
      </c>
      <c r="F979" s="335">
        <v>162.5</v>
      </c>
      <c r="G979" s="335">
        <v>162.5</v>
      </c>
      <c r="H979" s="178"/>
      <c r="I979" s="335">
        <v>162.5</v>
      </c>
      <c r="J979" s="111"/>
    </row>
    <row r="980" spans="1:10" x14ac:dyDescent="0.3">
      <c r="A980" s="174">
        <v>972</v>
      </c>
      <c r="B980" s="328">
        <v>41084</v>
      </c>
      <c r="C980" s="321" t="s">
        <v>2439</v>
      </c>
      <c r="D980" s="314" t="s">
        <v>2440</v>
      </c>
      <c r="E980" s="334" t="s">
        <v>508</v>
      </c>
      <c r="F980" s="335">
        <v>162.5</v>
      </c>
      <c r="G980" s="335">
        <v>162.5</v>
      </c>
      <c r="H980" s="178"/>
      <c r="I980" s="335">
        <v>162.5</v>
      </c>
      <c r="J980" s="111"/>
    </row>
    <row r="981" spans="1:10" x14ac:dyDescent="0.3">
      <c r="A981" s="174">
        <v>973</v>
      </c>
      <c r="B981" s="328">
        <v>41084</v>
      </c>
      <c r="C981" s="321" t="s">
        <v>2441</v>
      </c>
      <c r="D981" s="314" t="s">
        <v>2442</v>
      </c>
      <c r="E981" s="334" t="s">
        <v>508</v>
      </c>
      <c r="F981" s="335">
        <v>125</v>
      </c>
      <c r="G981" s="335">
        <v>125</v>
      </c>
      <c r="H981" s="178"/>
      <c r="I981" s="335">
        <v>125</v>
      </c>
      <c r="J981" s="111"/>
    </row>
    <row r="982" spans="1:10" x14ac:dyDescent="0.3">
      <c r="A982" s="174">
        <v>974</v>
      </c>
      <c r="B982" s="328">
        <v>41084</v>
      </c>
      <c r="C982" s="321" t="s">
        <v>2443</v>
      </c>
      <c r="D982" s="314" t="s">
        <v>2444</v>
      </c>
      <c r="E982" s="334" t="s">
        <v>508</v>
      </c>
      <c r="F982" s="335">
        <v>100</v>
      </c>
      <c r="G982" s="335">
        <v>100</v>
      </c>
      <c r="H982" s="178"/>
      <c r="I982" s="335">
        <v>100</v>
      </c>
      <c r="J982" s="111"/>
    </row>
    <row r="983" spans="1:10" x14ac:dyDescent="0.3">
      <c r="A983" s="174">
        <v>975</v>
      </c>
      <c r="B983" s="328">
        <v>41084</v>
      </c>
      <c r="C983" s="321" t="s">
        <v>2445</v>
      </c>
      <c r="D983" s="314" t="s">
        <v>2446</v>
      </c>
      <c r="E983" s="334" t="s">
        <v>508</v>
      </c>
      <c r="F983" s="335">
        <v>162.5</v>
      </c>
      <c r="G983" s="335">
        <v>162.5</v>
      </c>
      <c r="H983" s="178"/>
      <c r="I983" s="335">
        <v>162.5</v>
      </c>
      <c r="J983" s="111"/>
    </row>
    <row r="984" spans="1:10" x14ac:dyDescent="0.3">
      <c r="A984" s="174">
        <v>976</v>
      </c>
      <c r="B984" s="328">
        <v>41084</v>
      </c>
      <c r="C984" s="321" t="s">
        <v>2447</v>
      </c>
      <c r="D984" s="314" t="s">
        <v>2448</v>
      </c>
      <c r="E984" s="334" t="s">
        <v>508</v>
      </c>
      <c r="F984" s="335">
        <v>162.5</v>
      </c>
      <c r="G984" s="335">
        <v>162.5</v>
      </c>
      <c r="H984" s="178"/>
      <c r="I984" s="335">
        <v>162.5</v>
      </c>
      <c r="J984" s="111"/>
    </row>
    <row r="985" spans="1:10" x14ac:dyDescent="0.3">
      <c r="A985" s="174">
        <v>977</v>
      </c>
      <c r="B985" s="328">
        <v>41084</v>
      </c>
      <c r="C985" s="321" t="s">
        <v>2449</v>
      </c>
      <c r="D985" s="314" t="s">
        <v>2450</v>
      </c>
      <c r="E985" s="334" t="s">
        <v>508</v>
      </c>
      <c r="F985" s="335">
        <v>162.5</v>
      </c>
      <c r="G985" s="335">
        <v>162.5</v>
      </c>
      <c r="H985" s="178"/>
      <c r="I985" s="335">
        <v>162.5</v>
      </c>
      <c r="J985" s="111"/>
    </row>
    <row r="986" spans="1:10" x14ac:dyDescent="0.3">
      <c r="A986" s="174">
        <v>978</v>
      </c>
      <c r="B986" s="328">
        <v>41084</v>
      </c>
      <c r="C986" s="321" t="s">
        <v>2451</v>
      </c>
      <c r="D986" s="314" t="s">
        <v>2452</v>
      </c>
      <c r="E986" s="334" t="s">
        <v>508</v>
      </c>
      <c r="F986" s="335">
        <v>162.5</v>
      </c>
      <c r="G986" s="335">
        <v>162.5</v>
      </c>
      <c r="H986" s="178"/>
      <c r="I986" s="335">
        <v>162.5</v>
      </c>
      <c r="J986" s="111"/>
    </row>
    <row r="987" spans="1:10" x14ac:dyDescent="0.3">
      <c r="A987" s="174">
        <v>979</v>
      </c>
      <c r="B987" s="328">
        <v>41084</v>
      </c>
      <c r="C987" s="321" t="s">
        <v>2453</v>
      </c>
      <c r="D987" s="314" t="s">
        <v>2454</v>
      </c>
      <c r="E987" s="334" t="s">
        <v>508</v>
      </c>
      <c r="F987" s="335">
        <v>162.5</v>
      </c>
      <c r="G987" s="335">
        <v>162.5</v>
      </c>
      <c r="H987" s="178"/>
      <c r="I987" s="335">
        <v>162.5</v>
      </c>
      <c r="J987" s="111"/>
    </row>
    <row r="988" spans="1:10" x14ac:dyDescent="0.3">
      <c r="A988" s="174">
        <v>980</v>
      </c>
      <c r="B988" s="328">
        <v>41084</v>
      </c>
      <c r="C988" s="321" t="s">
        <v>2455</v>
      </c>
      <c r="D988" s="314" t="s">
        <v>2456</v>
      </c>
      <c r="E988" s="334" t="s">
        <v>508</v>
      </c>
      <c r="F988" s="335">
        <v>162.5</v>
      </c>
      <c r="G988" s="335">
        <v>162.5</v>
      </c>
      <c r="H988" s="178"/>
      <c r="I988" s="335">
        <v>162.5</v>
      </c>
      <c r="J988" s="111"/>
    </row>
    <row r="989" spans="1:10" x14ac:dyDescent="0.3">
      <c r="A989" s="174">
        <v>981</v>
      </c>
      <c r="B989" s="328">
        <v>41084</v>
      </c>
      <c r="C989" s="321" t="s">
        <v>2457</v>
      </c>
      <c r="D989" s="314" t="s">
        <v>2458</v>
      </c>
      <c r="E989" s="334" t="s">
        <v>508</v>
      </c>
      <c r="F989" s="335">
        <v>162.5</v>
      </c>
      <c r="G989" s="335">
        <v>162.5</v>
      </c>
      <c r="H989" s="178"/>
      <c r="I989" s="335">
        <v>162.5</v>
      </c>
      <c r="J989" s="111"/>
    </row>
    <row r="990" spans="1:10" x14ac:dyDescent="0.3">
      <c r="A990" s="174">
        <v>982</v>
      </c>
      <c r="B990" s="328">
        <v>41084</v>
      </c>
      <c r="C990" s="321" t="s">
        <v>2459</v>
      </c>
      <c r="D990" s="314" t="s">
        <v>2460</v>
      </c>
      <c r="E990" s="334" t="s">
        <v>508</v>
      </c>
      <c r="F990" s="335">
        <v>162.5</v>
      </c>
      <c r="G990" s="335">
        <v>162.5</v>
      </c>
      <c r="H990" s="178"/>
      <c r="I990" s="335">
        <v>162.5</v>
      </c>
      <c r="J990" s="111"/>
    </row>
    <row r="991" spans="1:10" x14ac:dyDescent="0.3">
      <c r="A991" s="174">
        <v>983</v>
      </c>
      <c r="B991" s="328">
        <v>41084</v>
      </c>
      <c r="C991" s="321" t="s">
        <v>2461</v>
      </c>
      <c r="D991" s="314" t="s">
        <v>2462</v>
      </c>
      <c r="E991" s="334" t="s">
        <v>508</v>
      </c>
      <c r="F991" s="335">
        <v>162.5</v>
      </c>
      <c r="G991" s="335">
        <v>162.5</v>
      </c>
      <c r="H991" s="178"/>
      <c r="I991" s="335">
        <v>162.5</v>
      </c>
      <c r="J991" s="111"/>
    </row>
    <row r="992" spans="1:10" x14ac:dyDescent="0.3">
      <c r="A992" s="174">
        <v>984</v>
      </c>
      <c r="B992" s="328">
        <v>41084</v>
      </c>
      <c r="C992" s="321" t="s">
        <v>2463</v>
      </c>
      <c r="D992" s="314" t="s">
        <v>2464</v>
      </c>
      <c r="E992" s="334" t="s">
        <v>508</v>
      </c>
      <c r="F992" s="335">
        <v>162.5</v>
      </c>
      <c r="G992" s="335">
        <v>162.5</v>
      </c>
      <c r="H992" s="178"/>
      <c r="I992" s="335">
        <v>162.5</v>
      </c>
      <c r="J992" s="111"/>
    </row>
    <row r="993" spans="1:10" x14ac:dyDescent="0.3">
      <c r="A993" s="174">
        <v>985</v>
      </c>
      <c r="B993" s="328">
        <v>41084</v>
      </c>
      <c r="C993" s="321" t="s">
        <v>2465</v>
      </c>
      <c r="D993" s="314" t="s">
        <v>2466</v>
      </c>
      <c r="E993" s="334" t="s">
        <v>508</v>
      </c>
      <c r="F993" s="335">
        <v>125</v>
      </c>
      <c r="G993" s="335">
        <v>125</v>
      </c>
      <c r="H993" s="178"/>
      <c r="I993" s="335">
        <v>125</v>
      </c>
      <c r="J993" s="111"/>
    </row>
    <row r="994" spans="1:10" x14ac:dyDescent="0.3">
      <c r="A994" s="174">
        <v>986</v>
      </c>
      <c r="B994" s="328">
        <v>41084</v>
      </c>
      <c r="C994" s="321" t="s">
        <v>2467</v>
      </c>
      <c r="D994" s="314" t="s">
        <v>2468</v>
      </c>
      <c r="E994" s="334" t="s">
        <v>508</v>
      </c>
      <c r="F994" s="335">
        <v>162.5</v>
      </c>
      <c r="G994" s="335">
        <v>162.5</v>
      </c>
      <c r="H994" s="178"/>
      <c r="I994" s="335">
        <v>162.5</v>
      </c>
      <c r="J994" s="111"/>
    </row>
    <row r="995" spans="1:10" x14ac:dyDescent="0.3">
      <c r="A995" s="174">
        <v>987</v>
      </c>
      <c r="B995" s="328">
        <v>41084</v>
      </c>
      <c r="C995" s="321" t="s">
        <v>2469</v>
      </c>
      <c r="D995" s="314" t="s">
        <v>2470</v>
      </c>
      <c r="E995" s="334" t="s">
        <v>508</v>
      </c>
      <c r="F995" s="335">
        <v>162.5</v>
      </c>
      <c r="G995" s="335">
        <v>162.5</v>
      </c>
      <c r="H995" s="178"/>
      <c r="I995" s="335">
        <v>162.5</v>
      </c>
      <c r="J995" s="111"/>
    </row>
    <row r="996" spans="1:10" x14ac:dyDescent="0.3">
      <c r="A996" s="174">
        <v>988</v>
      </c>
      <c r="B996" s="328">
        <v>41084</v>
      </c>
      <c r="C996" s="321" t="s">
        <v>2471</v>
      </c>
      <c r="D996" s="314" t="s">
        <v>2472</v>
      </c>
      <c r="E996" s="334" t="s">
        <v>508</v>
      </c>
      <c r="F996" s="335">
        <v>162.5</v>
      </c>
      <c r="G996" s="335">
        <v>162.5</v>
      </c>
      <c r="H996" s="178"/>
      <c r="I996" s="335">
        <v>162.5</v>
      </c>
      <c r="J996" s="111"/>
    </row>
    <row r="997" spans="1:10" x14ac:dyDescent="0.3">
      <c r="A997" s="174">
        <v>989</v>
      </c>
      <c r="B997" s="328">
        <v>41084</v>
      </c>
      <c r="C997" s="321" t="s">
        <v>2473</v>
      </c>
      <c r="D997" s="314" t="s">
        <v>2474</v>
      </c>
      <c r="E997" s="334" t="s">
        <v>508</v>
      </c>
      <c r="F997" s="335">
        <v>162.5</v>
      </c>
      <c r="G997" s="335">
        <v>162.5</v>
      </c>
      <c r="H997" s="178"/>
      <c r="I997" s="335">
        <v>162.5</v>
      </c>
      <c r="J997" s="111"/>
    </row>
    <row r="998" spans="1:10" x14ac:dyDescent="0.3">
      <c r="A998" s="174">
        <v>990</v>
      </c>
      <c r="B998" s="328">
        <v>41084</v>
      </c>
      <c r="C998" s="321" t="s">
        <v>2475</v>
      </c>
      <c r="D998" s="314" t="s">
        <v>2476</v>
      </c>
      <c r="E998" s="334" t="s">
        <v>508</v>
      </c>
      <c r="F998" s="335">
        <v>162.5</v>
      </c>
      <c r="G998" s="335">
        <v>162.5</v>
      </c>
      <c r="H998" s="178"/>
      <c r="I998" s="335">
        <v>162.5</v>
      </c>
      <c r="J998" s="111"/>
    </row>
    <row r="999" spans="1:10" x14ac:dyDescent="0.3">
      <c r="A999" s="174">
        <v>991</v>
      </c>
      <c r="B999" s="328">
        <v>41084</v>
      </c>
      <c r="C999" s="321" t="s">
        <v>2477</v>
      </c>
      <c r="D999" s="314" t="s">
        <v>2478</v>
      </c>
      <c r="E999" s="334" t="s">
        <v>508</v>
      </c>
      <c r="F999" s="335">
        <v>162.5</v>
      </c>
      <c r="G999" s="335">
        <v>162.5</v>
      </c>
      <c r="H999" s="178"/>
      <c r="I999" s="335">
        <v>162.5</v>
      </c>
      <c r="J999" s="111"/>
    </row>
    <row r="1000" spans="1:10" x14ac:dyDescent="0.3">
      <c r="A1000" s="174">
        <v>992</v>
      </c>
      <c r="B1000" s="328">
        <v>41084</v>
      </c>
      <c r="C1000" s="321" t="s">
        <v>2479</v>
      </c>
      <c r="D1000" s="314" t="s">
        <v>2480</v>
      </c>
      <c r="E1000" s="334" t="s">
        <v>508</v>
      </c>
      <c r="F1000" s="335">
        <v>162.5</v>
      </c>
      <c r="G1000" s="335">
        <v>162.5</v>
      </c>
      <c r="H1000" s="178"/>
      <c r="I1000" s="335">
        <v>162.5</v>
      </c>
      <c r="J1000" s="111"/>
    </row>
    <row r="1001" spans="1:10" x14ac:dyDescent="0.3">
      <c r="A1001" s="174">
        <v>993</v>
      </c>
      <c r="B1001" s="328">
        <v>41084</v>
      </c>
      <c r="C1001" s="321" t="s">
        <v>2481</v>
      </c>
      <c r="D1001" s="314" t="s">
        <v>2482</v>
      </c>
      <c r="E1001" s="334" t="s">
        <v>508</v>
      </c>
      <c r="F1001" s="335">
        <v>162.5</v>
      </c>
      <c r="G1001" s="335">
        <v>162.5</v>
      </c>
      <c r="H1001" s="178"/>
      <c r="I1001" s="335">
        <v>162.5</v>
      </c>
      <c r="J1001" s="111"/>
    </row>
    <row r="1002" spans="1:10" x14ac:dyDescent="0.3">
      <c r="A1002" s="174">
        <v>994</v>
      </c>
      <c r="B1002" s="328">
        <v>41084</v>
      </c>
      <c r="C1002" s="321" t="s">
        <v>2483</v>
      </c>
      <c r="D1002" s="314" t="s">
        <v>2484</v>
      </c>
      <c r="E1002" s="334" t="s">
        <v>508</v>
      </c>
      <c r="F1002" s="335">
        <v>162.5</v>
      </c>
      <c r="G1002" s="335">
        <v>162.5</v>
      </c>
      <c r="H1002" s="178"/>
      <c r="I1002" s="335">
        <v>162.5</v>
      </c>
      <c r="J1002" s="111"/>
    </row>
    <row r="1003" spans="1:10" x14ac:dyDescent="0.3">
      <c r="A1003" s="174">
        <v>995</v>
      </c>
      <c r="B1003" s="328">
        <v>41084</v>
      </c>
      <c r="C1003" s="321" t="s">
        <v>2485</v>
      </c>
      <c r="D1003" s="314" t="s">
        <v>2486</v>
      </c>
      <c r="E1003" s="334" t="s">
        <v>508</v>
      </c>
      <c r="F1003" s="335">
        <v>162.5</v>
      </c>
      <c r="G1003" s="335">
        <v>162.5</v>
      </c>
      <c r="H1003" s="178"/>
      <c r="I1003" s="335">
        <v>162.5</v>
      </c>
      <c r="J1003" s="111"/>
    </row>
    <row r="1004" spans="1:10" x14ac:dyDescent="0.3">
      <c r="A1004" s="174">
        <v>996</v>
      </c>
      <c r="B1004" s="328">
        <v>41084</v>
      </c>
      <c r="C1004" s="336" t="s">
        <v>2487</v>
      </c>
      <c r="D1004" s="314" t="s">
        <v>2488</v>
      </c>
      <c r="E1004" s="334" t="s">
        <v>508</v>
      </c>
      <c r="F1004" s="335">
        <v>162.5</v>
      </c>
      <c r="G1004" s="335">
        <v>162.5</v>
      </c>
      <c r="H1004" s="178"/>
      <c r="I1004" s="335">
        <v>162.5</v>
      </c>
      <c r="J1004" s="111"/>
    </row>
    <row r="1005" spans="1:10" x14ac:dyDescent="0.3">
      <c r="A1005" s="174">
        <v>997</v>
      </c>
      <c r="B1005" s="328">
        <v>41084</v>
      </c>
      <c r="C1005" s="321" t="s">
        <v>2489</v>
      </c>
      <c r="D1005" s="314" t="s">
        <v>2490</v>
      </c>
      <c r="E1005" s="334" t="s">
        <v>508</v>
      </c>
      <c r="F1005" s="335">
        <v>125</v>
      </c>
      <c r="G1005" s="335">
        <v>125</v>
      </c>
      <c r="H1005" s="178"/>
      <c r="I1005" s="335">
        <v>125</v>
      </c>
      <c r="J1005" s="111"/>
    </row>
    <row r="1006" spans="1:10" x14ac:dyDescent="0.3">
      <c r="A1006" s="174">
        <v>998</v>
      </c>
      <c r="B1006" s="328">
        <v>41084</v>
      </c>
      <c r="C1006" s="321" t="s">
        <v>2491</v>
      </c>
      <c r="D1006" s="314" t="s">
        <v>2492</v>
      </c>
      <c r="E1006" s="334" t="s">
        <v>508</v>
      </c>
      <c r="F1006" s="335">
        <v>162.5</v>
      </c>
      <c r="G1006" s="335">
        <v>162.5</v>
      </c>
      <c r="H1006" s="178"/>
      <c r="I1006" s="335">
        <v>162.5</v>
      </c>
      <c r="J1006" s="111"/>
    </row>
    <row r="1007" spans="1:10" x14ac:dyDescent="0.3">
      <c r="A1007" s="174">
        <v>999</v>
      </c>
      <c r="B1007" s="328">
        <v>41084</v>
      </c>
      <c r="C1007" s="321" t="s">
        <v>2493</v>
      </c>
      <c r="D1007" s="314" t="s">
        <v>2494</v>
      </c>
      <c r="E1007" s="334" t="s">
        <v>508</v>
      </c>
      <c r="F1007" s="335">
        <v>162.5</v>
      </c>
      <c r="G1007" s="335">
        <v>162.5</v>
      </c>
      <c r="H1007" s="178"/>
      <c r="I1007" s="335">
        <v>162.5</v>
      </c>
      <c r="J1007" s="111"/>
    </row>
    <row r="1008" spans="1:10" x14ac:dyDescent="0.3">
      <c r="A1008" s="174">
        <v>1000</v>
      </c>
      <c r="B1008" s="328">
        <v>41084</v>
      </c>
      <c r="C1008" s="321" t="s">
        <v>2495</v>
      </c>
      <c r="D1008" s="314" t="s">
        <v>2496</v>
      </c>
      <c r="E1008" s="334" t="s">
        <v>508</v>
      </c>
      <c r="F1008" s="335">
        <v>162.5</v>
      </c>
      <c r="G1008" s="335">
        <v>162.5</v>
      </c>
      <c r="H1008" s="178"/>
      <c r="I1008" s="335">
        <v>162.5</v>
      </c>
      <c r="J1008" s="111"/>
    </row>
    <row r="1009" spans="1:10" x14ac:dyDescent="0.3">
      <c r="A1009" s="174">
        <v>1001</v>
      </c>
      <c r="B1009" s="328">
        <v>41084</v>
      </c>
      <c r="C1009" s="321" t="s">
        <v>2497</v>
      </c>
      <c r="D1009" s="314" t="s">
        <v>2498</v>
      </c>
      <c r="E1009" s="334" t="s">
        <v>508</v>
      </c>
      <c r="F1009" s="335">
        <v>162.5</v>
      </c>
      <c r="G1009" s="335">
        <v>162.5</v>
      </c>
      <c r="H1009" s="178"/>
      <c r="I1009" s="335">
        <v>162.5</v>
      </c>
      <c r="J1009" s="111"/>
    </row>
    <row r="1010" spans="1:10" x14ac:dyDescent="0.3">
      <c r="A1010" s="174">
        <v>1002</v>
      </c>
      <c r="B1010" s="328">
        <v>41084</v>
      </c>
      <c r="C1010" s="321" t="s">
        <v>2499</v>
      </c>
      <c r="D1010" s="314" t="s">
        <v>2500</v>
      </c>
      <c r="E1010" s="334" t="s">
        <v>508</v>
      </c>
      <c r="F1010" s="335">
        <v>162.5</v>
      </c>
      <c r="G1010" s="335">
        <v>162.5</v>
      </c>
      <c r="H1010" s="178"/>
      <c r="I1010" s="335">
        <v>162.5</v>
      </c>
      <c r="J1010" s="111"/>
    </row>
    <row r="1011" spans="1:10" x14ac:dyDescent="0.3">
      <c r="A1011" s="174">
        <v>1003</v>
      </c>
      <c r="B1011" s="328">
        <v>41084</v>
      </c>
      <c r="C1011" s="321" t="s">
        <v>2501</v>
      </c>
      <c r="D1011" s="314" t="s">
        <v>2502</v>
      </c>
      <c r="E1011" s="334" t="s">
        <v>508</v>
      </c>
      <c r="F1011" s="335">
        <v>162.5</v>
      </c>
      <c r="G1011" s="335">
        <v>162.5</v>
      </c>
      <c r="H1011" s="178"/>
      <c r="I1011" s="335">
        <v>162.5</v>
      </c>
      <c r="J1011" s="111"/>
    </row>
    <row r="1012" spans="1:10" x14ac:dyDescent="0.3">
      <c r="A1012" s="174">
        <v>1004</v>
      </c>
      <c r="B1012" s="328">
        <v>41084</v>
      </c>
      <c r="C1012" s="321" t="s">
        <v>2503</v>
      </c>
      <c r="D1012" s="314" t="s">
        <v>2504</v>
      </c>
      <c r="E1012" s="334" t="s">
        <v>508</v>
      </c>
      <c r="F1012" s="335">
        <v>125</v>
      </c>
      <c r="G1012" s="335">
        <v>125</v>
      </c>
      <c r="H1012" s="178"/>
      <c r="I1012" s="335">
        <v>125</v>
      </c>
      <c r="J1012" s="111"/>
    </row>
    <row r="1013" spans="1:10" x14ac:dyDescent="0.3">
      <c r="A1013" s="174">
        <v>1005</v>
      </c>
      <c r="B1013" s="328">
        <v>41084</v>
      </c>
      <c r="C1013" s="321" t="s">
        <v>2505</v>
      </c>
      <c r="D1013" s="314" t="s">
        <v>2506</v>
      </c>
      <c r="E1013" s="334" t="s">
        <v>508</v>
      </c>
      <c r="F1013" s="335">
        <v>162.5</v>
      </c>
      <c r="G1013" s="335">
        <v>162.5</v>
      </c>
      <c r="H1013" s="178"/>
      <c r="I1013" s="335">
        <v>162.5</v>
      </c>
      <c r="J1013" s="111"/>
    </row>
    <row r="1014" spans="1:10" x14ac:dyDescent="0.3">
      <c r="A1014" s="174">
        <v>1006</v>
      </c>
      <c r="B1014" s="328">
        <v>41084</v>
      </c>
      <c r="C1014" s="321" t="s">
        <v>2507</v>
      </c>
      <c r="D1014" s="314" t="s">
        <v>2508</v>
      </c>
      <c r="E1014" s="334" t="s">
        <v>508</v>
      </c>
      <c r="F1014" s="335">
        <v>162.5</v>
      </c>
      <c r="G1014" s="335">
        <v>162.5</v>
      </c>
      <c r="H1014" s="178"/>
      <c r="I1014" s="335">
        <v>162.5</v>
      </c>
      <c r="J1014" s="111"/>
    </row>
    <row r="1015" spans="1:10" x14ac:dyDescent="0.3">
      <c r="A1015" s="174">
        <v>1007</v>
      </c>
      <c r="B1015" s="328">
        <v>41084</v>
      </c>
      <c r="C1015" s="321" t="s">
        <v>2509</v>
      </c>
      <c r="D1015" s="314" t="s">
        <v>2510</v>
      </c>
      <c r="E1015" s="334" t="s">
        <v>508</v>
      </c>
      <c r="F1015" s="335">
        <v>162.5</v>
      </c>
      <c r="G1015" s="335">
        <v>162.5</v>
      </c>
      <c r="H1015" s="178"/>
      <c r="I1015" s="335">
        <v>162.5</v>
      </c>
      <c r="J1015" s="111"/>
    </row>
    <row r="1016" spans="1:10" x14ac:dyDescent="0.3">
      <c r="A1016" s="174">
        <v>1008</v>
      </c>
      <c r="B1016" s="328">
        <v>41084</v>
      </c>
      <c r="C1016" s="321" t="s">
        <v>2511</v>
      </c>
      <c r="D1016" s="314" t="s">
        <v>2512</v>
      </c>
      <c r="E1016" s="334" t="s">
        <v>508</v>
      </c>
      <c r="F1016" s="335">
        <v>162.5</v>
      </c>
      <c r="G1016" s="335">
        <v>162.5</v>
      </c>
      <c r="H1016" s="178"/>
      <c r="I1016" s="335">
        <v>162.5</v>
      </c>
      <c r="J1016" s="111"/>
    </row>
    <row r="1017" spans="1:10" x14ac:dyDescent="0.3">
      <c r="A1017" s="174">
        <v>1009</v>
      </c>
      <c r="B1017" s="328">
        <v>41084</v>
      </c>
      <c r="C1017" s="321" t="s">
        <v>2513</v>
      </c>
      <c r="D1017" s="314" t="s">
        <v>2514</v>
      </c>
      <c r="E1017" s="334" t="s">
        <v>508</v>
      </c>
      <c r="F1017" s="335">
        <v>162.5</v>
      </c>
      <c r="G1017" s="335">
        <v>162.5</v>
      </c>
      <c r="H1017" s="178"/>
      <c r="I1017" s="335">
        <v>162.5</v>
      </c>
      <c r="J1017" s="111"/>
    </row>
    <row r="1018" spans="1:10" x14ac:dyDescent="0.3">
      <c r="A1018" s="174">
        <v>1010</v>
      </c>
      <c r="B1018" s="328">
        <v>41084</v>
      </c>
      <c r="C1018" s="321" t="s">
        <v>2515</v>
      </c>
      <c r="D1018" s="314" t="s">
        <v>2516</v>
      </c>
      <c r="E1018" s="334" t="s">
        <v>508</v>
      </c>
      <c r="F1018" s="335">
        <v>162.5</v>
      </c>
      <c r="G1018" s="335">
        <v>162.5</v>
      </c>
      <c r="H1018" s="178"/>
      <c r="I1018" s="335">
        <v>162.5</v>
      </c>
      <c r="J1018" s="111"/>
    </row>
    <row r="1019" spans="1:10" x14ac:dyDescent="0.3">
      <c r="A1019" s="174">
        <v>1011</v>
      </c>
      <c r="B1019" s="328">
        <v>41084</v>
      </c>
      <c r="C1019" s="321" t="s">
        <v>2517</v>
      </c>
      <c r="D1019" s="314" t="s">
        <v>2518</v>
      </c>
      <c r="E1019" s="334" t="s">
        <v>508</v>
      </c>
      <c r="F1019" s="335">
        <v>162.5</v>
      </c>
      <c r="G1019" s="335">
        <v>162.5</v>
      </c>
      <c r="H1019" s="178"/>
      <c r="I1019" s="335">
        <v>162.5</v>
      </c>
      <c r="J1019" s="111"/>
    </row>
    <row r="1020" spans="1:10" x14ac:dyDescent="0.3">
      <c r="A1020" s="174">
        <v>1012</v>
      </c>
      <c r="B1020" s="328">
        <v>41084</v>
      </c>
      <c r="C1020" s="321" t="s">
        <v>2519</v>
      </c>
      <c r="D1020" s="314" t="s">
        <v>2520</v>
      </c>
      <c r="E1020" s="334" t="s">
        <v>508</v>
      </c>
      <c r="F1020" s="335">
        <v>162.5</v>
      </c>
      <c r="G1020" s="335">
        <v>162.5</v>
      </c>
      <c r="H1020" s="178"/>
      <c r="I1020" s="335">
        <v>162.5</v>
      </c>
      <c r="J1020" s="111"/>
    </row>
    <row r="1021" spans="1:10" x14ac:dyDescent="0.3">
      <c r="A1021" s="174">
        <v>1013</v>
      </c>
      <c r="B1021" s="328">
        <v>41084</v>
      </c>
      <c r="C1021" s="321" t="s">
        <v>2521</v>
      </c>
      <c r="D1021" s="314" t="s">
        <v>2522</v>
      </c>
      <c r="E1021" s="334" t="s">
        <v>508</v>
      </c>
      <c r="F1021" s="335">
        <v>162.5</v>
      </c>
      <c r="G1021" s="335">
        <v>162.5</v>
      </c>
      <c r="H1021" s="178"/>
      <c r="I1021" s="335">
        <v>162.5</v>
      </c>
      <c r="J1021" s="111"/>
    </row>
    <row r="1022" spans="1:10" x14ac:dyDescent="0.3">
      <c r="A1022" s="174">
        <v>1014</v>
      </c>
      <c r="B1022" s="328">
        <v>41084</v>
      </c>
      <c r="C1022" s="321" t="s">
        <v>2523</v>
      </c>
      <c r="D1022" s="314" t="s">
        <v>2524</v>
      </c>
      <c r="E1022" s="334" t="s">
        <v>508</v>
      </c>
      <c r="F1022" s="335">
        <v>162.5</v>
      </c>
      <c r="G1022" s="335">
        <v>162.5</v>
      </c>
      <c r="H1022" s="178"/>
      <c r="I1022" s="335">
        <v>162.5</v>
      </c>
      <c r="J1022" s="111"/>
    </row>
    <row r="1023" spans="1:10" x14ac:dyDescent="0.3">
      <c r="A1023" s="174">
        <v>1015</v>
      </c>
      <c r="B1023" s="328">
        <v>41084</v>
      </c>
      <c r="C1023" s="321" t="s">
        <v>2525</v>
      </c>
      <c r="D1023" s="314" t="s">
        <v>2526</v>
      </c>
      <c r="E1023" s="334" t="s">
        <v>508</v>
      </c>
      <c r="F1023" s="335">
        <v>162.5</v>
      </c>
      <c r="G1023" s="335">
        <v>162.5</v>
      </c>
      <c r="H1023" s="178"/>
      <c r="I1023" s="335">
        <v>162.5</v>
      </c>
      <c r="J1023" s="111"/>
    </row>
    <row r="1024" spans="1:10" x14ac:dyDescent="0.3">
      <c r="A1024" s="174">
        <v>1016</v>
      </c>
      <c r="B1024" s="328">
        <v>41084</v>
      </c>
      <c r="C1024" s="321" t="s">
        <v>2527</v>
      </c>
      <c r="D1024" s="314" t="s">
        <v>2528</v>
      </c>
      <c r="E1024" s="334" t="s">
        <v>508</v>
      </c>
      <c r="F1024" s="335">
        <v>162.5</v>
      </c>
      <c r="G1024" s="335">
        <v>162.5</v>
      </c>
      <c r="H1024" s="178"/>
      <c r="I1024" s="335">
        <v>162.5</v>
      </c>
      <c r="J1024" s="111"/>
    </row>
    <row r="1025" spans="1:10" x14ac:dyDescent="0.3">
      <c r="A1025" s="174">
        <v>1017</v>
      </c>
      <c r="B1025" s="328">
        <v>41084</v>
      </c>
      <c r="C1025" s="321" t="s">
        <v>2529</v>
      </c>
      <c r="D1025" s="314" t="s">
        <v>2530</v>
      </c>
      <c r="E1025" s="334" t="s">
        <v>508</v>
      </c>
      <c r="F1025" s="335">
        <v>162.5</v>
      </c>
      <c r="G1025" s="335">
        <v>162.5</v>
      </c>
      <c r="H1025" s="178"/>
      <c r="I1025" s="335">
        <v>162.5</v>
      </c>
      <c r="J1025" s="111"/>
    </row>
    <row r="1026" spans="1:10" x14ac:dyDescent="0.3">
      <c r="A1026" s="174">
        <v>1018</v>
      </c>
      <c r="B1026" s="328">
        <v>41084</v>
      </c>
      <c r="C1026" s="321" t="s">
        <v>2531</v>
      </c>
      <c r="D1026" s="314" t="s">
        <v>2532</v>
      </c>
      <c r="E1026" s="334" t="s">
        <v>508</v>
      </c>
      <c r="F1026" s="335">
        <v>125</v>
      </c>
      <c r="G1026" s="335">
        <v>125</v>
      </c>
      <c r="H1026" s="178"/>
      <c r="I1026" s="335">
        <v>125</v>
      </c>
      <c r="J1026" s="111"/>
    </row>
    <row r="1027" spans="1:10" x14ac:dyDescent="0.3">
      <c r="A1027" s="174">
        <v>1019</v>
      </c>
      <c r="B1027" s="328">
        <v>41084</v>
      </c>
      <c r="C1027" s="321" t="s">
        <v>2533</v>
      </c>
      <c r="D1027" s="314" t="s">
        <v>2534</v>
      </c>
      <c r="E1027" s="334" t="s">
        <v>508</v>
      </c>
      <c r="F1027" s="335">
        <v>162.5</v>
      </c>
      <c r="G1027" s="335">
        <v>162.5</v>
      </c>
      <c r="H1027" s="178"/>
      <c r="I1027" s="335">
        <v>162.5</v>
      </c>
      <c r="J1027" s="111"/>
    </row>
    <row r="1028" spans="1:10" x14ac:dyDescent="0.3">
      <c r="A1028" s="174">
        <v>1020</v>
      </c>
      <c r="B1028" s="328">
        <v>41084</v>
      </c>
      <c r="C1028" s="321" t="s">
        <v>2535</v>
      </c>
      <c r="D1028" s="314" t="s">
        <v>2536</v>
      </c>
      <c r="E1028" s="334" t="s">
        <v>508</v>
      </c>
      <c r="F1028" s="335">
        <v>162.5</v>
      </c>
      <c r="G1028" s="335">
        <v>162.5</v>
      </c>
      <c r="H1028" s="178"/>
      <c r="I1028" s="335">
        <v>162.5</v>
      </c>
      <c r="J1028" s="111"/>
    </row>
    <row r="1029" spans="1:10" x14ac:dyDescent="0.3">
      <c r="A1029" s="174">
        <v>1021</v>
      </c>
      <c r="B1029" s="328">
        <v>41084</v>
      </c>
      <c r="C1029" s="321" t="s">
        <v>2537</v>
      </c>
      <c r="D1029" s="314" t="s">
        <v>2538</v>
      </c>
      <c r="E1029" s="334" t="s">
        <v>508</v>
      </c>
      <c r="F1029" s="335">
        <v>162.5</v>
      </c>
      <c r="G1029" s="335">
        <v>162.5</v>
      </c>
      <c r="H1029" s="178"/>
      <c r="I1029" s="335">
        <v>162.5</v>
      </c>
      <c r="J1029" s="111"/>
    </row>
    <row r="1030" spans="1:10" x14ac:dyDescent="0.3">
      <c r="A1030" s="174">
        <v>1022</v>
      </c>
      <c r="B1030" s="328">
        <v>41084</v>
      </c>
      <c r="C1030" s="321" t="s">
        <v>2539</v>
      </c>
      <c r="D1030" s="314" t="s">
        <v>2540</v>
      </c>
      <c r="E1030" s="334" t="s">
        <v>508</v>
      </c>
      <c r="F1030" s="335">
        <v>125</v>
      </c>
      <c r="G1030" s="335">
        <v>125</v>
      </c>
      <c r="H1030" s="178"/>
      <c r="I1030" s="335">
        <v>125</v>
      </c>
      <c r="J1030" s="111"/>
    </row>
    <row r="1031" spans="1:10" x14ac:dyDescent="0.3">
      <c r="A1031" s="174">
        <v>1023</v>
      </c>
      <c r="B1031" s="328">
        <v>41084</v>
      </c>
      <c r="C1031" s="321" t="s">
        <v>2541</v>
      </c>
      <c r="D1031" s="314" t="s">
        <v>2542</v>
      </c>
      <c r="E1031" s="334" t="s">
        <v>508</v>
      </c>
      <c r="F1031" s="335">
        <v>125</v>
      </c>
      <c r="G1031" s="335">
        <v>125</v>
      </c>
      <c r="H1031" s="178"/>
      <c r="I1031" s="335">
        <v>125</v>
      </c>
      <c r="J1031" s="111"/>
    </row>
    <row r="1032" spans="1:10" x14ac:dyDescent="0.3">
      <c r="A1032" s="174">
        <v>1024</v>
      </c>
      <c r="B1032" s="328">
        <v>41084</v>
      </c>
      <c r="C1032" s="321" t="s">
        <v>2543</v>
      </c>
      <c r="D1032" s="314" t="s">
        <v>2544</v>
      </c>
      <c r="E1032" s="334" t="s">
        <v>508</v>
      </c>
      <c r="F1032" s="335">
        <v>125</v>
      </c>
      <c r="G1032" s="335">
        <v>125</v>
      </c>
      <c r="H1032" s="178"/>
      <c r="I1032" s="335">
        <v>125</v>
      </c>
      <c r="J1032" s="111"/>
    </row>
    <row r="1033" spans="1:10" x14ac:dyDescent="0.3">
      <c r="A1033" s="174">
        <v>1025</v>
      </c>
      <c r="B1033" s="328">
        <v>41084</v>
      </c>
      <c r="C1033" s="321" t="s">
        <v>2545</v>
      </c>
      <c r="D1033" s="314" t="s">
        <v>2546</v>
      </c>
      <c r="E1033" s="334" t="s">
        <v>508</v>
      </c>
      <c r="F1033" s="335">
        <v>162.5</v>
      </c>
      <c r="G1033" s="335">
        <v>162.5</v>
      </c>
      <c r="H1033" s="178"/>
      <c r="I1033" s="335">
        <v>162.5</v>
      </c>
      <c r="J1033" s="111"/>
    </row>
    <row r="1034" spans="1:10" x14ac:dyDescent="0.3">
      <c r="A1034" s="174">
        <v>1026</v>
      </c>
      <c r="B1034" s="328">
        <v>41084</v>
      </c>
      <c r="C1034" s="321" t="s">
        <v>2547</v>
      </c>
      <c r="D1034" s="314" t="s">
        <v>2548</v>
      </c>
      <c r="E1034" s="334" t="s">
        <v>508</v>
      </c>
      <c r="F1034" s="335">
        <v>162.5</v>
      </c>
      <c r="G1034" s="335">
        <v>162.5</v>
      </c>
      <c r="H1034" s="178"/>
      <c r="I1034" s="335">
        <v>162.5</v>
      </c>
      <c r="J1034" s="111"/>
    </row>
    <row r="1035" spans="1:10" x14ac:dyDescent="0.3">
      <c r="A1035" s="174">
        <v>1027</v>
      </c>
      <c r="B1035" s="328">
        <v>41084</v>
      </c>
      <c r="C1035" s="321" t="s">
        <v>2549</v>
      </c>
      <c r="D1035" s="314" t="s">
        <v>2550</v>
      </c>
      <c r="E1035" s="334" t="s">
        <v>508</v>
      </c>
      <c r="F1035" s="335">
        <v>100</v>
      </c>
      <c r="G1035" s="335">
        <v>100</v>
      </c>
      <c r="H1035" s="178"/>
      <c r="I1035" s="335">
        <v>100</v>
      </c>
      <c r="J1035" s="111"/>
    </row>
    <row r="1036" spans="1:10" x14ac:dyDescent="0.3">
      <c r="A1036" s="174">
        <v>1028</v>
      </c>
      <c r="B1036" s="328">
        <v>41084</v>
      </c>
      <c r="C1036" s="321" t="s">
        <v>2551</v>
      </c>
      <c r="D1036" s="314" t="s">
        <v>2552</v>
      </c>
      <c r="E1036" s="334" t="s">
        <v>508</v>
      </c>
      <c r="F1036" s="335">
        <v>162.5</v>
      </c>
      <c r="G1036" s="335">
        <v>162.5</v>
      </c>
      <c r="H1036" s="178"/>
      <c r="I1036" s="335">
        <v>162.5</v>
      </c>
      <c r="J1036" s="111"/>
    </row>
    <row r="1037" spans="1:10" x14ac:dyDescent="0.3">
      <c r="A1037" s="174">
        <v>1029</v>
      </c>
      <c r="B1037" s="328">
        <v>41084</v>
      </c>
      <c r="C1037" s="321" t="s">
        <v>2553</v>
      </c>
      <c r="D1037" s="314" t="s">
        <v>2554</v>
      </c>
      <c r="E1037" s="334" t="s">
        <v>508</v>
      </c>
      <c r="F1037" s="335">
        <v>162.5</v>
      </c>
      <c r="G1037" s="335">
        <v>162.5</v>
      </c>
      <c r="H1037" s="178"/>
      <c r="I1037" s="335">
        <v>162.5</v>
      </c>
      <c r="J1037" s="111"/>
    </row>
    <row r="1038" spans="1:10" x14ac:dyDescent="0.3">
      <c r="A1038" s="174">
        <v>1030</v>
      </c>
      <c r="B1038" s="328">
        <v>41084</v>
      </c>
      <c r="C1038" s="321" t="s">
        <v>2555</v>
      </c>
      <c r="D1038" s="314" t="s">
        <v>2556</v>
      </c>
      <c r="E1038" s="334" t="s">
        <v>508</v>
      </c>
      <c r="F1038" s="335">
        <v>162.5</v>
      </c>
      <c r="G1038" s="335">
        <v>162.5</v>
      </c>
      <c r="H1038" s="178"/>
      <c r="I1038" s="335">
        <v>162.5</v>
      </c>
      <c r="J1038" s="111"/>
    </row>
    <row r="1039" spans="1:10" x14ac:dyDescent="0.3">
      <c r="A1039" s="174">
        <v>1031</v>
      </c>
      <c r="B1039" s="328">
        <v>41084</v>
      </c>
      <c r="C1039" s="321" t="s">
        <v>2557</v>
      </c>
      <c r="D1039" s="314" t="s">
        <v>2558</v>
      </c>
      <c r="E1039" s="334" t="s">
        <v>508</v>
      </c>
      <c r="F1039" s="335">
        <v>162.5</v>
      </c>
      <c r="G1039" s="335">
        <v>162.5</v>
      </c>
      <c r="H1039" s="178"/>
      <c r="I1039" s="335">
        <v>162.5</v>
      </c>
      <c r="J1039" s="111"/>
    </row>
    <row r="1040" spans="1:10" x14ac:dyDescent="0.3">
      <c r="A1040" s="174">
        <v>1032</v>
      </c>
      <c r="B1040" s="328">
        <v>41084</v>
      </c>
      <c r="C1040" s="321" t="s">
        <v>2559</v>
      </c>
      <c r="D1040" s="314" t="s">
        <v>2560</v>
      </c>
      <c r="E1040" s="334" t="s">
        <v>508</v>
      </c>
      <c r="F1040" s="335">
        <v>162.5</v>
      </c>
      <c r="G1040" s="335">
        <v>162.5</v>
      </c>
      <c r="H1040" s="178"/>
      <c r="I1040" s="335">
        <v>162.5</v>
      </c>
      <c r="J1040" s="111"/>
    </row>
    <row r="1041" spans="1:10" x14ac:dyDescent="0.3">
      <c r="A1041" s="174">
        <v>1033</v>
      </c>
      <c r="B1041" s="337">
        <v>41084</v>
      </c>
      <c r="C1041" s="338" t="s">
        <v>2561</v>
      </c>
      <c r="D1041" s="314" t="s">
        <v>2562</v>
      </c>
      <c r="E1041" s="334" t="s">
        <v>508</v>
      </c>
      <c r="F1041" s="335">
        <v>162.5</v>
      </c>
      <c r="G1041" s="335">
        <v>162.5</v>
      </c>
      <c r="H1041" s="178"/>
      <c r="I1041" s="335">
        <v>162.5</v>
      </c>
      <c r="J1041" s="111"/>
    </row>
    <row r="1042" spans="1:10" x14ac:dyDescent="0.3">
      <c r="A1042" s="174">
        <v>1034</v>
      </c>
      <c r="B1042" s="337">
        <v>41084</v>
      </c>
      <c r="C1042" s="339" t="s">
        <v>2563</v>
      </c>
      <c r="D1042" s="314" t="s">
        <v>2564</v>
      </c>
      <c r="E1042" s="334" t="s">
        <v>508</v>
      </c>
      <c r="F1042" s="335">
        <v>162.5</v>
      </c>
      <c r="G1042" s="335">
        <v>162.5</v>
      </c>
      <c r="H1042" s="178"/>
      <c r="I1042" s="335">
        <v>162.5</v>
      </c>
      <c r="J1042" s="111"/>
    </row>
    <row r="1043" spans="1:10" x14ac:dyDescent="0.3">
      <c r="A1043" s="174">
        <v>1035</v>
      </c>
      <c r="B1043" s="337">
        <v>41084</v>
      </c>
      <c r="C1043" s="339" t="s">
        <v>2565</v>
      </c>
      <c r="D1043" s="314" t="s">
        <v>2566</v>
      </c>
      <c r="E1043" s="334" t="s">
        <v>508</v>
      </c>
      <c r="F1043" s="335">
        <v>162.5</v>
      </c>
      <c r="G1043" s="335">
        <v>162.5</v>
      </c>
      <c r="H1043" s="178"/>
      <c r="I1043" s="335">
        <v>162.5</v>
      </c>
      <c r="J1043" s="111"/>
    </row>
    <row r="1044" spans="1:10" x14ac:dyDescent="0.3">
      <c r="A1044" s="174">
        <v>1036</v>
      </c>
      <c r="B1044" s="337">
        <v>41084</v>
      </c>
      <c r="C1044" s="339" t="s">
        <v>2567</v>
      </c>
      <c r="D1044" s="314" t="s">
        <v>2568</v>
      </c>
      <c r="E1044" s="334" t="s">
        <v>508</v>
      </c>
      <c r="F1044" s="335">
        <v>162.5</v>
      </c>
      <c r="G1044" s="335">
        <v>162.5</v>
      </c>
      <c r="H1044" s="178"/>
      <c r="I1044" s="335">
        <v>162.5</v>
      </c>
      <c r="J1044" s="111"/>
    </row>
    <row r="1045" spans="1:10" x14ac:dyDescent="0.3">
      <c r="A1045" s="174">
        <v>1037</v>
      </c>
      <c r="B1045" s="337">
        <v>41084</v>
      </c>
      <c r="C1045" s="339" t="s">
        <v>2569</v>
      </c>
      <c r="D1045" s="314" t="s">
        <v>2570</v>
      </c>
      <c r="E1045" s="334" t="s">
        <v>508</v>
      </c>
      <c r="F1045" s="335">
        <v>162.5</v>
      </c>
      <c r="G1045" s="335">
        <v>162.5</v>
      </c>
      <c r="H1045" s="178"/>
      <c r="I1045" s="335">
        <v>162.5</v>
      </c>
      <c r="J1045" s="111"/>
    </row>
    <row r="1046" spans="1:10" x14ac:dyDescent="0.3">
      <c r="A1046" s="174">
        <v>1038</v>
      </c>
      <c r="B1046" s="337">
        <v>41084</v>
      </c>
      <c r="C1046" s="339" t="s">
        <v>2571</v>
      </c>
      <c r="D1046" s="314" t="s">
        <v>2572</v>
      </c>
      <c r="E1046" s="334" t="s">
        <v>508</v>
      </c>
      <c r="F1046" s="335">
        <v>162.5</v>
      </c>
      <c r="G1046" s="335">
        <v>162.5</v>
      </c>
      <c r="H1046" s="178"/>
      <c r="I1046" s="335">
        <v>162.5</v>
      </c>
      <c r="J1046" s="111"/>
    </row>
    <row r="1047" spans="1:10" x14ac:dyDescent="0.3">
      <c r="A1047" s="174">
        <v>1039</v>
      </c>
      <c r="B1047" s="337">
        <v>41084</v>
      </c>
      <c r="C1047" s="339" t="s">
        <v>2573</v>
      </c>
      <c r="D1047" s="314" t="s">
        <v>2574</v>
      </c>
      <c r="E1047" s="334" t="s">
        <v>508</v>
      </c>
      <c r="F1047" s="335">
        <v>162.5</v>
      </c>
      <c r="G1047" s="335">
        <v>162.5</v>
      </c>
      <c r="H1047" s="178"/>
      <c r="I1047" s="335">
        <v>162.5</v>
      </c>
      <c r="J1047" s="111"/>
    </row>
    <row r="1048" spans="1:10" x14ac:dyDescent="0.3">
      <c r="A1048" s="174">
        <v>1040</v>
      </c>
      <c r="B1048" s="337">
        <v>41084</v>
      </c>
      <c r="C1048" s="339" t="s">
        <v>2575</v>
      </c>
      <c r="D1048" s="314" t="s">
        <v>2576</v>
      </c>
      <c r="E1048" s="334" t="s">
        <v>508</v>
      </c>
      <c r="F1048" s="335">
        <v>162.5</v>
      </c>
      <c r="G1048" s="335">
        <v>162.5</v>
      </c>
      <c r="H1048" s="178"/>
      <c r="I1048" s="335">
        <v>162.5</v>
      </c>
      <c r="J1048" s="111"/>
    </row>
    <row r="1049" spans="1:10" x14ac:dyDescent="0.3">
      <c r="A1049" s="174">
        <v>1041</v>
      </c>
      <c r="B1049" s="337">
        <v>41084</v>
      </c>
      <c r="C1049" s="339" t="s">
        <v>2577</v>
      </c>
      <c r="D1049" s="314" t="s">
        <v>2578</v>
      </c>
      <c r="E1049" s="334" t="s">
        <v>508</v>
      </c>
      <c r="F1049" s="335">
        <v>162.5</v>
      </c>
      <c r="G1049" s="335">
        <v>162.5</v>
      </c>
      <c r="H1049" s="178"/>
      <c r="I1049" s="335">
        <v>162.5</v>
      </c>
      <c r="J1049" s="111"/>
    </row>
    <row r="1050" spans="1:10" x14ac:dyDescent="0.3">
      <c r="A1050" s="174">
        <v>1042</v>
      </c>
      <c r="B1050" s="337">
        <v>41084</v>
      </c>
      <c r="C1050" s="339" t="s">
        <v>2579</v>
      </c>
      <c r="D1050" s="314" t="s">
        <v>2580</v>
      </c>
      <c r="E1050" s="334" t="s">
        <v>508</v>
      </c>
      <c r="F1050" s="335">
        <v>162.5</v>
      </c>
      <c r="G1050" s="335">
        <v>162.5</v>
      </c>
      <c r="H1050" s="178"/>
      <c r="I1050" s="335">
        <v>162.5</v>
      </c>
      <c r="J1050" s="111"/>
    </row>
    <row r="1051" spans="1:10" x14ac:dyDescent="0.3">
      <c r="A1051" s="174">
        <v>1043</v>
      </c>
      <c r="B1051" s="337">
        <v>41084</v>
      </c>
      <c r="C1051" s="339" t="s">
        <v>2581</v>
      </c>
      <c r="D1051" s="314" t="s">
        <v>2582</v>
      </c>
      <c r="E1051" s="334" t="s">
        <v>508</v>
      </c>
      <c r="F1051" s="335">
        <v>162.5</v>
      </c>
      <c r="G1051" s="335">
        <v>162.5</v>
      </c>
      <c r="H1051" s="178"/>
      <c r="I1051" s="335">
        <v>162.5</v>
      </c>
      <c r="J1051" s="111"/>
    </row>
    <row r="1052" spans="1:10" x14ac:dyDescent="0.3">
      <c r="A1052" s="174">
        <v>1044</v>
      </c>
      <c r="B1052" s="337">
        <v>41084</v>
      </c>
      <c r="C1052" s="339" t="s">
        <v>2583</v>
      </c>
      <c r="D1052" s="314" t="s">
        <v>2584</v>
      </c>
      <c r="E1052" s="334" t="s">
        <v>508</v>
      </c>
      <c r="F1052" s="335">
        <v>162.5</v>
      </c>
      <c r="G1052" s="335">
        <v>162.5</v>
      </c>
      <c r="H1052" s="178"/>
      <c r="I1052" s="335">
        <v>162.5</v>
      </c>
      <c r="J1052" s="111"/>
    </row>
    <row r="1053" spans="1:10" x14ac:dyDescent="0.3">
      <c r="A1053" s="174">
        <v>1045</v>
      </c>
      <c r="B1053" s="337">
        <v>41084</v>
      </c>
      <c r="C1053" s="339" t="s">
        <v>2585</v>
      </c>
      <c r="D1053" s="314" t="s">
        <v>2586</v>
      </c>
      <c r="E1053" s="334" t="s">
        <v>508</v>
      </c>
      <c r="F1053" s="335">
        <v>162.5</v>
      </c>
      <c r="G1053" s="335">
        <v>162.5</v>
      </c>
      <c r="H1053" s="178"/>
      <c r="I1053" s="335">
        <v>162.5</v>
      </c>
      <c r="J1053" s="111"/>
    </row>
    <row r="1054" spans="1:10" x14ac:dyDescent="0.3">
      <c r="A1054" s="174">
        <v>1046</v>
      </c>
      <c r="B1054" s="337">
        <v>41084</v>
      </c>
      <c r="C1054" s="339" t="s">
        <v>2587</v>
      </c>
      <c r="D1054" s="314" t="s">
        <v>2588</v>
      </c>
      <c r="E1054" s="334" t="s">
        <v>508</v>
      </c>
      <c r="F1054" s="335">
        <v>162.5</v>
      </c>
      <c r="G1054" s="335">
        <v>162.5</v>
      </c>
      <c r="H1054" s="178"/>
      <c r="I1054" s="335">
        <v>162.5</v>
      </c>
      <c r="J1054" s="111"/>
    </row>
    <row r="1055" spans="1:10" x14ac:dyDescent="0.3">
      <c r="A1055" s="174">
        <v>1047</v>
      </c>
      <c r="B1055" s="337">
        <v>41084</v>
      </c>
      <c r="C1055" s="339" t="s">
        <v>2589</v>
      </c>
      <c r="D1055" s="314" t="s">
        <v>2590</v>
      </c>
      <c r="E1055" s="334" t="s">
        <v>508</v>
      </c>
      <c r="F1055" s="335">
        <v>162.5</v>
      </c>
      <c r="G1055" s="335">
        <v>162.5</v>
      </c>
      <c r="H1055" s="178"/>
      <c r="I1055" s="335">
        <v>162.5</v>
      </c>
      <c r="J1055" s="111"/>
    </row>
    <row r="1056" spans="1:10" x14ac:dyDescent="0.3">
      <c r="A1056" s="174">
        <v>1048</v>
      </c>
      <c r="B1056" s="340">
        <v>41084</v>
      </c>
      <c r="C1056" s="341" t="s">
        <v>2591</v>
      </c>
      <c r="D1056" s="314" t="s">
        <v>2592</v>
      </c>
      <c r="E1056" s="334" t="s">
        <v>508</v>
      </c>
      <c r="F1056" s="335">
        <v>162.5</v>
      </c>
      <c r="G1056" s="335">
        <v>162.5</v>
      </c>
      <c r="H1056" s="178"/>
      <c r="I1056" s="335">
        <v>162.5</v>
      </c>
      <c r="J1056" s="111"/>
    </row>
    <row r="1057" spans="1:10" x14ac:dyDescent="0.3">
      <c r="A1057" s="174">
        <v>1049</v>
      </c>
      <c r="B1057" s="340">
        <v>41084</v>
      </c>
      <c r="C1057" s="341" t="s">
        <v>2593</v>
      </c>
      <c r="D1057" s="314" t="s">
        <v>2594</v>
      </c>
      <c r="E1057" s="334" t="s">
        <v>508</v>
      </c>
      <c r="F1057" s="335">
        <v>162.5</v>
      </c>
      <c r="G1057" s="335">
        <v>162.5</v>
      </c>
      <c r="H1057" s="178"/>
      <c r="I1057" s="335">
        <v>162.5</v>
      </c>
      <c r="J1057" s="111"/>
    </row>
    <row r="1058" spans="1:10" x14ac:dyDescent="0.3">
      <c r="A1058" s="174">
        <v>1050</v>
      </c>
      <c r="B1058" s="340">
        <v>41084</v>
      </c>
      <c r="C1058" s="341" t="s">
        <v>2595</v>
      </c>
      <c r="D1058" s="314" t="s">
        <v>2596</v>
      </c>
      <c r="E1058" s="334" t="s">
        <v>508</v>
      </c>
      <c r="F1058" s="335">
        <v>162.5</v>
      </c>
      <c r="G1058" s="335">
        <v>162.5</v>
      </c>
      <c r="H1058" s="178"/>
      <c r="I1058" s="335">
        <v>162.5</v>
      </c>
      <c r="J1058" s="111"/>
    </row>
    <row r="1059" spans="1:10" x14ac:dyDescent="0.3">
      <c r="A1059" s="174">
        <v>1051</v>
      </c>
      <c r="B1059" s="340">
        <v>41084</v>
      </c>
      <c r="C1059" s="341" t="s">
        <v>2597</v>
      </c>
      <c r="D1059" s="314" t="s">
        <v>2598</v>
      </c>
      <c r="E1059" s="334" t="s">
        <v>508</v>
      </c>
      <c r="F1059" s="335">
        <v>162.5</v>
      </c>
      <c r="G1059" s="335">
        <v>162.5</v>
      </c>
      <c r="H1059" s="178"/>
      <c r="I1059" s="335">
        <v>162.5</v>
      </c>
      <c r="J1059" s="111"/>
    </row>
    <row r="1060" spans="1:10" x14ac:dyDescent="0.3">
      <c r="A1060" s="174">
        <v>1052</v>
      </c>
      <c r="B1060" s="340">
        <v>41084</v>
      </c>
      <c r="C1060" s="341" t="s">
        <v>2599</v>
      </c>
      <c r="D1060" s="314" t="s">
        <v>2600</v>
      </c>
      <c r="E1060" s="334" t="s">
        <v>508</v>
      </c>
      <c r="F1060" s="335">
        <v>162.5</v>
      </c>
      <c r="G1060" s="335">
        <v>162.5</v>
      </c>
      <c r="H1060" s="178"/>
      <c r="I1060" s="335">
        <v>162.5</v>
      </c>
      <c r="J1060" s="111"/>
    </row>
    <row r="1061" spans="1:10" x14ac:dyDescent="0.3">
      <c r="A1061" s="174">
        <v>1053</v>
      </c>
      <c r="B1061" s="340">
        <v>41084</v>
      </c>
      <c r="C1061" s="341" t="s">
        <v>2601</v>
      </c>
      <c r="D1061" s="314" t="s">
        <v>2602</v>
      </c>
      <c r="E1061" s="334" t="s">
        <v>508</v>
      </c>
      <c r="F1061" s="335">
        <v>162.5</v>
      </c>
      <c r="G1061" s="335">
        <v>162.5</v>
      </c>
      <c r="H1061" s="178"/>
      <c r="I1061" s="335">
        <v>162.5</v>
      </c>
      <c r="J1061" s="111"/>
    </row>
    <row r="1062" spans="1:10" x14ac:dyDescent="0.3">
      <c r="A1062" s="174">
        <v>1054</v>
      </c>
      <c r="B1062" s="340">
        <v>41084</v>
      </c>
      <c r="C1062" s="341" t="s">
        <v>2603</v>
      </c>
      <c r="D1062" s="314" t="s">
        <v>2604</v>
      </c>
      <c r="E1062" s="334" t="s">
        <v>508</v>
      </c>
      <c r="F1062" s="335">
        <v>162.5</v>
      </c>
      <c r="G1062" s="335">
        <v>162.5</v>
      </c>
      <c r="H1062" s="178"/>
      <c r="I1062" s="335">
        <v>162.5</v>
      </c>
      <c r="J1062" s="111"/>
    </row>
    <row r="1063" spans="1:10" x14ac:dyDescent="0.3">
      <c r="A1063" s="174">
        <v>1055</v>
      </c>
      <c r="B1063" s="340">
        <v>41084</v>
      </c>
      <c r="C1063" s="341" t="s">
        <v>2605</v>
      </c>
      <c r="D1063" s="314" t="s">
        <v>2606</v>
      </c>
      <c r="E1063" s="334" t="s">
        <v>508</v>
      </c>
      <c r="F1063" s="335">
        <v>162.5</v>
      </c>
      <c r="G1063" s="335">
        <v>162.5</v>
      </c>
      <c r="H1063" s="178"/>
      <c r="I1063" s="335">
        <v>162.5</v>
      </c>
      <c r="J1063" s="111"/>
    </row>
    <row r="1064" spans="1:10" x14ac:dyDescent="0.3">
      <c r="A1064" s="174">
        <v>1056</v>
      </c>
      <c r="B1064" s="340">
        <v>41084</v>
      </c>
      <c r="C1064" s="341" t="s">
        <v>2607</v>
      </c>
      <c r="D1064" s="314" t="s">
        <v>2608</v>
      </c>
      <c r="E1064" s="334" t="s">
        <v>508</v>
      </c>
      <c r="F1064" s="335">
        <v>162.5</v>
      </c>
      <c r="G1064" s="335">
        <v>162.5</v>
      </c>
      <c r="H1064" s="178"/>
      <c r="I1064" s="335">
        <v>162.5</v>
      </c>
      <c r="J1064" s="111"/>
    </row>
    <row r="1065" spans="1:10" x14ac:dyDescent="0.3">
      <c r="A1065" s="174">
        <v>1057</v>
      </c>
      <c r="B1065" s="340">
        <v>41084</v>
      </c>
      <c r="C1065" s="341" t="s">
        <v>2609</v>
      </c>
      <c r="D1065" s="314" t="s">
        <v>2610</v>
      </c>
      <c r="E1065" s="334" t="s">
        <v>508</v>
      </c>
      <c r="F1065" s="335">
        <v>162.5</v>
      </c>
      <c r="G1065" s="335">
        <v>162.5</v>
      </c>
      <c r="H1065" s="178"/>
      <c r="I1065" s="335">
        <v>162.5</v>
      </c>
      <c r="J1065" s="111"/>
    </row>
    <row r="1066" spans="1:10" x14ac:dyDescent="0.3">
      <c r="A1066" s="174">
        <v>1058</v>
      </c>
      <c r="B1066" s="340">
        <v>41084</v>
      </c>
      <c r="C1066" s="341" t="s">
        <v>2611</v>
      </c>
      <c r="D1066" s="314" t="s">
        <v>2612</v>
      </c>
      <c r="E1066" s="334" t="s">
        <v>508</v>
      </c>
      <c r="F1066" s="335">
        <v>125</v>
      </c>
      <c r="G1066" s="335">
        <v>125</v>
      </c>
      <c r="H1066" s="178"/>
      <c r="I1066" s="335">
        <v>125</v>
      </c>
      <c r="J1066" s="111"/>
    </row>
    <row r="1067" spans="1:10" x14ac:dyDescent="0.3">
      <c r="A1067" s="174">
        <v>1059</v>
      </c>
      <c r="B1067" s="337">
        <v>41084</v>
      </c>
      <c r="C1067" s="342" t="s">
        <v>2613</v>
      </c>
      <c r="D1067" s="314" t="s">
        <v>2614</v>
      </c>
      <c r="E1067" s="334" t="s">
        <v>508</v>
      </c>
      <c r="F1067" s="335">
        <v>162.5</v>
      </c>
      <c r="G1067" s="335">
        <v>162.5</v>
      </c>
      <c r="H1067" s="178"/>
      <c r="I1067" s="335">
        <v>162.5</v>
      </c>
      <c r="J1067" s="111"/>
    </row>
    <row r="1068" spans="1:10" x14ac:dyDescent="0.3">
      <c r="A1068" s="174">
        <v>1060</v>
      </c>
      <c r="B1068" s="343" t="s">
        <v>2615</v>
      </c>
      <c r="C1068" s="344" t="s">
        <v>2616</v>
      </c>
      <c r="D1068" s="314" t="s">
        <v>2617</v>
      </c>
      <c r="E1068" s="334" t="s">
        <v>508</v>
      </c>
      <c r="F1068" s="335">
        <v>125</v>
      </c>
      <c r="G1068" s="335">
        <v>125</v>
      </c>
      <c r="H1068" s="178"/>
      <c r="I1068" s="335">
        <v>125</v>
      </c>
      <c r="J1068" s="111"/>
    </row>
    <row r="1069" spans="1:10" x14ac:dyDescent="0.3">
      <c r="A1069" s="174">
        <v>1061</v>
      </c>
      <c r="B1069" s="343" t="s">
        <v>2615</v>
      </c>
      <c r="C1069" s="344" t="s">
        <v>2618</v>
      </c>
      <c r="D1069" s="314" t="s">
        <v>2619</v>
      </c>
      <c r="E1069" s="334" t="s">
        <v>508</v>
      </c>
      <c r="F1069" s="335">
        <v>125</v>
      </c>
      <c r="G1069" s="335">
        <v>125</v>
      </c>
      <c r="H1069" s="178"/>
      <c r="I1069" s="335">
        <v>125</v>
      </c>
      <c r="J1069" s="111"/>
    </row>
    <row r="1070" spans="1:10" x14ac:dyDescent="0.3">
      <c r="A1070" s="174">
        <v>1062</v>
      </c>
      <c r="B1070" s="343" t="s">
        <v>2615</v>
      </c>
      <c r="C1070" s="344" t="s">
        <v>2620</v>
      </c>
      <c r="D1070" s="314" t="s">
        <v>2621</v>
      </c>
      <c r="E1070" s="334" t="s">
        <v>508</v>
      </c>
      <c r="F1070" s="335">
        <v>162.5</v>
      </c>
      <c r="G1070" s="335">
        <v>162.5</v>
      </c>
      <c r="H1070" s="178"/>
      <c r="I1070" s="335">
        <v>162.5</v>
      </c>
      <c r="J1070" s="111"/>
    </row>
    <row r="1071" spans="1:10" x14ac:dyDescent="0.3">
      <c r="A1071" s="174">
        <v>1063</v>
      </c>
      <c r="B1071" s="343" t="s">
        <v>2615</v>
      </c>
      <c r="C1071" s="344" t="s">
        <v>2622</v>
      </c>
      <c r="D1071" s="314" t="s">
        <v>2623</v>
      </c>
      <c r="E1071" s="334" t="s">
        <v>508</v>
      </c>
      <c r="F1071" s="335">
        <v>162.5</v>
      </c>
      <c r="G1071" s="335">
        <v>162.5</v>
      </c>
      <c r="H1071" s="178"/>
      <c r="I1071" s="335">
        <v>162.5</v>
      </c>
      <c r="J1071" s="111"/>
    </row>
    <row r="1072" spans="1:10" x14ac:dyDescent="0.3">
      <c r="A1072" s="174">
        <v>1064</v>
      </c>
      <c r="B1072" s="343" t="s">
        <v>2624</v>
      </c>
      <c r="C1072" s="344" t="s">
        <v>2625</v>
      </c>
      <c r="D1072" s="314" t="s">
        <v>2626</v>
      </c>
      <c r="E1072" s="334" t="s">
        <v>508</v>
      </c>
      <c r="F1072" s="335">
        <v>162.5</v>
      </c>
      <c r="G1072" s="335">
        <v>162.5</v>
      </c>
      <c r="H1072" s="178"/>
      <c r="I1072" s="335">
        <v>162.5</v>
      </c>
      <c r="J1072" s="111"/>
    </row>
    <row r="1073" spans="1:10" x14ac:dyDescent="0.3">
      <c r="A1073" s="174">
        <v>1065</v>
      </c>
      <c r="B1073" s="343" t="s">
        <v>2615</v>
      </c>
      <c r="C1073" s="344" t="s">
        <v>2627</v>
      </c>
      <c r="D1073" s="314" t="s">
        <v>2628</v>
      </c>
      <c r="E1073" s="334" t="s">
        <v>508</v>
      </c>
      <c r="F1073" s="335">
        <v>162.5</v>
      </c>
      <c r="G1073" s="335">
        <v>162.5</v>
      </c>
      <c r="H1073" s="178"/>
      <c r="I1073" s="335">
        <v>162.5</v>
      </c>
      <c r="J1073" s="111"/>
    </row>
    <row r="1074" spans="1:10" x14ac:dyDescent="0.3">
      <c r="A1074" s="174">
        <v>1066</v>
      </c>
      <c r="B1074" s="343" t="s">
        <v>2615</v>
      </c>
      <c r="C1074" s="344" t="s">
        <v>2629</v>
      </c>
      <c r="D1074" s="314" t="s">
        <v>2630</v>
      </c>
      <c r="E1074" s="334" t="s">
        <v>508</v>
      </c>
      <c r="F1074" s="335">
        <v>162.5</v>
      </c>
      <c r="G1074" s="335">
        <v>162.5</v>
      </c>
      <c r="H1074" s="178"/>
      <c r="I1074" s="335">
        <v>162.5</v>
      </c>
      <c r="J1074" s="111"/>
    </row>
    <row r="1075" spans="1:10" x14ac:dyDescent="0.3">
      <c r="A1075" s="174">
        <v>1067</v>
      </c>
      <c r="B1075" s="343" t="s">
        <v>2615</v>
      </c>
      <c r="C1075" s="344" t="s">
        <v>2631</v>
      </c>
      <c r="D1075" s="314" t="s">
        <v>2632</v>
      </c>
      <c r="E1075" s="334" t="s">
        <v>508</v>
      </c>
      <c r="F1075" s="335">
        <v>162.5</v>
      </c>
      <c r="G1075" s="335">
        <v>162.5</v>
      </c>
      <c r="H1075" s="178"/>
      <c r="I1075" s="335">
        <v>162.5</v>
      </c>
      <c r="J1075" s="111"/>
    </row>
    <row r="1076" spans="1:10" x14ac:dyDescent="0.3">
      <c r="A1076" s="174">
        <v>1068</v>
      </c>
      <c r="B1076" s="343" t="s">
        <v>2615</v>
      </c>
      <c r="C1076" s="344" t="s">
        <v>2633</v>
      </c>
      <c r="D1076" s="314" t="s">
        <v>2634</v>
      </c>
      <c r="E1076" s="334" t="s">
        <v>508</v>
      </c>
      <c r="F1076" s="335">
        <v>162.5</v>
      </c>
      <c r="G1076" s="335">
        <v>162.5</v>
      </c>
      <c r="H1076" s="178"/>
      <c r="I1076" s="335">
        <v>162.5</v>
      </c>
      <c r="J1076" s="111"/>
    </row>
    <row r="1077" spans="1:10" x14ac:dyDescent="0.3">
      <c r="A1077" s="174">
        <v>1069</v>
      </c>
      <c r="B1077" s="343" t="s">
        <v>2615</v>
      </c>
      <c r="C1077" s="344" t="s">
        <v>2635</v>
      </c>
      <c r="D1077" s="314" t="s">
        <v>2636</v>
      </c>
      <c r="E1077" s="334" t="s">
        <v>508</v>
      </c>
      <c r="F1077" s="335">
        <v>162.5</v>
      </c>
      <c r="G1077" s="335">
        <v>162.5</v>
      </c>
      <c r="H1077" s="178"/>
      <c r="I1077" s="335">
        <v>162.5</v>
      </c>
      <c r="J1077" s="111"/>
    </row>
    <row r="1078" spans="1:10" x14ac:dyDescent="0.3">
      <c r="A1078" s="174">
        <v>1070</v>
      </c>
      <c r="B1078" s="343" t="s">
        <v>2615</v>
      </c>
      <c r="C1078" s="344" t="s">
        <v>2637</v>
      </c>
      <c r="D1078" s="314" t="s">
        <v>2638</v>
      </c>
      <c r="E1078" s="334" t="s">
        <v>508</v>
      </c>
      <c r="F1078" s="335">
        <v>162.5</v>
      </c>
      <c r="G1078" s="335">
        <v>162.5</v>
      </c>
      <c r="H1078" s="178"/>
      <c r="I1078" s="335">
        <v>162.5</v>
      </c>
      <c r="J1078" s="111"/>
    </row>
    <row r="1079" spans="1:10" x14ac:dyDescent="0.3">
      <c r="A1079" s="174">
        <v>1071</v>
      </c>
      <c r="B1079" s="343" t="s">
        <v>2624</v>
      </c>
      <c r="C1079" s="344" t="s">
        <v>2639</v>
      </c>
      <c r="D1079" s="314" t="s">
        <v>2640</v>
      </c>
      <c r="E1079" s="334" t="s">
        <v>508</v>
      </c>
      <c r="F1079" s="335">
        <v>162.5</v>
      </c>
      <c r="G1079" s="335">
        <v>162.5</v>
      </c>
      <c r="H1079" s="178"/>
      <c r="I1079" s="335">
        <v>162.5</v>
      </c>
      <c r="J1079" s="111"/>
    </row>
    <row r="1080" spans="1:10" x14ac:dyDescent="0.3">
      <c r="A1080" s="174">
        <v>1072</v>
      </c>
      <c r="B1080" s="343" t="s">
        <v>2624</v>
      </c>
      <c r="C1080" s="344" t="s">
        <v>2641</v>
      </c>
      <c r="D1080" s="314" t="s">
        <v>2642</v>
      </c>
      <c r="E1080" s="334" t="s">
        <v>508</v>
      </c>
      <c r="F1080" s="335">
        <v>162.5</v>
      </c>
      <c r="G1080" s="335">
        <v>162.5</v>
      </c>
      <c r="H1080" s="178"/>
      <c r="I1080" s="335">
        <v>162.5</v>
      </c>
      <c r="J1080" s="111"/>
    </row>
    <row r="1081" spans="1:10" x14ac:dyDescent="0.3">
      <c r="A1081" s="174">
        <v>1073</v>
      </c>
      <c r="B1081" s="343" t="s">
        <v>2624</v>
      </c>
      <c r="C1081" s="344" t="s">
        <v>2643</v>
      </c>
      <c r="D1081" s="314" t="s">
        <v>2644</v>
      </c>
      <c r="E1081" s="334" t="s">
        <v>508</v>
      </c>
      <c r="F1081" s="335">
        <v>125</v>
      </c>
      <c r="G1081" s="335">
        <v>125</v>
      </c>
      <c r="H1081" s="178"/>
      <c r="I1081" s="335">
        <v>125</v>
      </c>
      <c r="J1081" s="111"/>
    </row>
    <row r="1082" spans="1:10" x14ac:dyDescent="0.3">
      <c r="A1082" s="174">
        <v>1074</v>
      </c>
      <c r="B1082" s="343" t="s">
        <v>2624</v>
      </c>
      <c r="C1082" s="344" t="s">
        <v>2645</v>
      </c>
      <c r="D1082" s="314" t="s">
        <v>2646</v>
      </c>
      <c r="E1082" s="334" t="s">
        <v>508</v>
      </c>
      <c r="F1082" s="335">
        <v>125</v>
      </c>
      <c r="G1082" s="335">
        <v>125</v>
      </c>
      <c r="H1082" s="178"/>
      <c r="I1082" s="335">
        <v>125</v>
      </c>
      <c r="J1082" s="111"/>
    </row>
    <row r="1083" spans="1:10" x14ac:dyDescent="0.3">
      <c r="A1083" s="174">
        <v>1075</v>
      </c>
      <c r="B1083" s="343" t="s">
        <v>2624</v>
      </c>
      <c r="C1083" s="344" t="s">
        <v>2647</v>
      </c>
      <c r="D1083" s="314" t="s">
        <v>2648</v>
      </c>
      <c r="E1083" s="334" t="s">
        <v>508</v>
      </c>
      <c r="F1083" s="335">
        <v>100</v>
      </c>
      <c r="G1083" s="335">
        <v>100</v>
      </c>
      <c r="H1083" s="178"/>
      <c r="I1083" s="335">
        <v>100</v>
      </c>
      <c r="J1083" s="111"/>
    </row>
    <row r="1084" spans="1:10" x14ac:dyDescent="0.3">
      <c r="A1084" s="174">
        <v>1076</v>
      </c>
      <c r="B1084" s="343" t="s">
        <v>2624</v>
      </c>
      <c r="C1084" s="344" t="s">
        <v>2649</v>
      </c>
      <c r="D1084" s="314" t="s">
        <v>2650</v>
      </c>
      <c r="E1084" s="334" t="s">
        <v>508</v>
      </c>
      <c r="F1084" s="335">
        <v>100</v>
      </c>
      <c r="G1084" s="335">
        <v>100</v>
      </c>
      <c r="H1084" s="178"/>
      <c r="I1084" s="335">
        <v>100</v>
      </c>
      <c r="J1084" s="111"/>
    </row>
    <row r="1085" spans="1:10" x14ac:dyDescent="0.3">
      <c r="A1085" s="174">
        <v>1077</v>
      </c>
      <c r="B1085" s="343" t="s">
        <v>2624</v>
      </c>
      <c r="C1085" s="344" t="s">
        <v>2651</v>
      </c>
      <c r="D1085" s="314" t="s">
        <v>2652</v>
      </c>
      <c r="E1085" s="334" t="s">
        <v>508</v>
      </c>
      <c r="F1085" s="335">
        <v>162.5</v>
      </c>
      <c r="G1085" s="335">
        <v>162.5</v>
      </c>
      <c r="H1085" s="178"/>
      <c r="I1085" s="335">
        <v>162.5</v>
      </c>
      <c r="J1085" s="111"/>
    </row>
    <row r="1086" spans="1:10" x14ac:dyDescent="0.3">
      <c r="A1086" s="174">
        <v>1078</v>
      </c>
      <c r="B1086" s="343" t="s">
        <v>2624</v>
      </c>
      <c r="C1086" s="344" t="s">
        <v>2653</v>
      </c>
      <c r="D1086" s="314" t="s">
        <v>2654</v>
      </c>
      <c r="E1086" s="334" t="s">
        <v>508</v>
      </c>
      <c r="F1086" s="335">
        <v>162.5</v>
      </c>
      <c r="G1086" s="335">
        <v>162.5</v>
      </c>
      <c r="H1086" s="178"/>
      <c r="I1086" s="335">
        <v>162.5</v>
      </c>
      <c r="J1086" s="111"/>
    </row>
    <row r="1087" spans="1:10" x14ac:dyDescent="0.3">
      <c r="A1087" s="174">
        <v>1079</v>
      </c>
      <c r="B1087" s="343" t="s">
        <v>2624</v>
      </c>
      <c r="C1087" s="344" t="s">
        <v>2655</v>
      </c>
      <c r="D1087" s="314" t="s">
        <v>2656</v>
      </c>
      <c r="E1087" s="334" t="s">
        <v>508</v>
      </c>
      <c r="F1087" s="335">
        <v>125</v>
      </c>
      <c r="G1087" s="335">
        <v>125</v>
      </c>
      <c r="H1087" s="178"/>
      <c r="I1087" s="335">
        <v>125</v>
      </c>
      <c r="J1087" s="111"/>
    </row>
    <row r="1088" spans="1:10" x14ac:dyDescent="0.3">
      <c r="A1088" s="174">
        <v>1080</v>
      </c>
      <c r="B1088" s="343" t="s">
        <v>2624</v>
      </c>
      <c r="C1088" s="344" t="s">
        <v>2657</v>
      </c>
      <c r="D1088" s="314" t="s">
        <v>2658</v>
      </c>
      <c r="E1088" s="334" t="s">
        <v>508</v>
      </c>
      <c r="F1088" s="335">
        <v>125</v>
      </c>
      <c r="G1088" s="335">
        <v>125</v>
      </c>
      <c r="H1088" s="178"/>
      <c r="I1088" s="335">
        <v>125</v>
      </c>
      <c r="J1088" s="111"/>
    </row>
    <row r="1089" spans="1:10" x14ac:dyDescent="0.3">
      <c r="A1089" s="174">
        <v>1081</v>
      </c>
      <c r="B1089" s="343" t="s">
        <v>2624</v>
      </c>
      <c r="C1089" s="344" t="s">
        <v>2659</v>
      </c>
      <c r="D1089" s="314" t="s">
        <v>2660</v>
      </c>
      <c r="E1089" s="334" t="s">
        <v>508</v>
      </c>
      <c r="F1089" s="335">
        <v>100</v>
      </c>
      <c r="G1089" s="335">
        <v>100</v>
      </c>
      <c r="H1089" s="178"/>
      <c r="I1089" s="335">
        <v>100</v>
      </c>
      <c r="J1089" s="111"/>
    </row>
    <row r="1090" spans="1:10" x14ac:dyDescent="0.3">
      <c r="A1090" s="174">
        <v>1082</v>
      </c>
      <c r="B1090" s="343" t="s">
        <v>2624</v>
      </c>
      <c r="C1090" s="344" t="s">
        <v>2661</v>
      </c>
      <c r="D1090" s="314" t="s">
        <v>2662</v>
      </c>
      <c r="E1090" s="334" t="s">
        <v>508</v>
      </c>
      <c r="F1090" s="335">
        <v>100</v>
      </c>
      <c r="G1090" s="335">
        <v>100</v>
      </c>
      <c r="H1090" s="178"/>
      <c r="I1090" s="335">
        <v>100</v>
      </c>
      <c r="J1090" s="111"/>
    </row>
    <row r="1091" spans="1:10" x14ac:dyDescent="0.3">
      <c r="A1091" s="174">
        <v>1083</v>
      </c>
      <c r="B1091" s="343" t="s">
        <v>2624</v>
      </c>
      <c r="C1091" s="344" t="s">
        <v>2663</v>
      </c>
      <c r="D1091" s="314" t="s">
        <v>2664</v>
      </c>
      <c r="E1091" s="334" t="s">
        <v>508</v>
      </c>
      <c r="F1091" s="335">
        <v>100</v>
      </c>
      <c r="G1091" s="335">
        <v>100</v>
      </c>
      <c r="H1091" s="178"/>
      <c r="I1091" s="335">
        <v>100</v>
      </c>
      <c r="J1091" s="111"/>
    </row>
    <row r="1092" spans="1:10" x14ac:dyDescent="0.3">
      <c r="A1092" s="174">
        <v>1084</v>
      </c>
      <c r="B1092" s="343" t="s">
        <v>2624</v>
      </c>
      <c r="C1092" s="344" t="s">
        <v>2665</v>
      </c>
      <c r="D1092" s="314" t="s">
        <v>2666</v>
      </c>
      <c r="E1092" s="334" t="s">
        <v>508</v>
      </c>
      <c r="F1092" s="335">
        <v>100</v>
      </c>
      <c r="G1092" s="335">
        <v>100</v>
      </c>
      <c r="H1092" s="178"/>
      <c r="I1092" s="335">
        <v>100</v>
      </c>
      <c r="J1092" s="111"/>
    </row>
    <row r="1093" spans="1:10" x14ac:dyDescent="0.3">
      <c r="A1093" s="174">
        <v>1085</v>
      </c>
      <c r="B1093" s="343" t="s">
        <v>2624</v>
      </c>
      <c r="C1093" s="344" t="s">
        <v>2667</v>
      </c>
      <c r="D1093" s="314" t="s">
        <v>2668</v>
      </c>
      <c r="E1093" s="334" t="s">
        <v>508</v>
      </c>
      <c r="F1093" s="335">
        <v>125</v>
      </c>
      <c r="G1093" s="335">
        <v>125</v>
      </c>
      <c r="H1093" s="178"/>
      <c r="I1093" s="335">
        <v>125</v>
      </c>
      <c r="J1093" s="111"/>
    </row>
    <row r="1094" spans="1:10" x14ac:dyDescent="0.3">
      <c r="A1094" s="174">
        <v>1086</v>
      </c>
      <c r="B1094" s="343" t="s">
        <v>2624</v>
      </c>
      <c r="C1094" s="344" t="s">
        <v>2669</v>
      </c>
      <c r="D1094" s="314" t="s">
        <v>2670</v>
      </c>
      <c r="E1094" s="334" t="s">
        <v>508</v>
      </c>
      <c r="F1094" s="335">
        <v>125</v>
      </c>
      <c r="G1094" s="335">
        <v>125</v>
      </c>
      <c r="H1094" s="178"/>
      <c r="I1094" s="335">
        <v>125</v>
      </c>
      <c r="J1094" s="111"/>
    </row>
    <row r="1095" spans="1:10" x14ac:dyDescent="0.3">
      <c r="A1095" s="174">
        <v>1087</v>
      </c>
      <c r="B1095" s="343" t="s">
        <v>2671</v>
      </c>
      <c r="C1095" s="344" t="s">
        <v>2672</v>
      </c>
      <c r="D1095" s="314" t="s">
        <v>2673</v>
      </c>
      <c r="E1095" s="334" t="s">
        <v>508</v>
      </c>
      <c r="F1095" s="335">
        <v>100</v>
      </c>
      <c r="G1095" s="335">
        <v>100</v>
      </c>
      <c r="H1095" s="178"/>
      <c r="I1095" s="335">
        <v>100</v>
      </c>
      <c r="J1095" s="111"/>
    </row>
    <row r="1096" spans="1:10" x14ac:dyDescent="0.3">
      <c r="A1096" s="174">
        <v>1088</v>
      </c>
      <c r="B1096" s="343" t="s">
        <v>2624</v>
      </c>
      <c r="C1096" s="344" t="s">
        <v>2611</v>
      </c>
      <c r="D1096" s="314" t="s">
        <v>2612</v>
      </c>
      <c r="E1096" s="334" t="s">
        <v>508</v>
      </c>
      <c r="F1096" s="335">
        <v>125</v>
      </c>
      <c r="G1096" s="335">
        <v>125</v>
      </c>
      <c r="H1096" s="178"/>
      <c r="I1096" s="335">
        <v>125</v>
      </c>
      <c r="J1096" s="111"/>
    </row>
    <row r="1097" spans="1:10" x14ac:dyDescent="0.3">
      <c r="A1097" s="174">
        <v>1089</v>
      </c>
      <c r="B1097" s="343" t="s">
        <v>2624</v>
      </c>
      <c r="C1097" s="344" t="s">
        <v>2674</v>
      </c>
      <c r="D1097" s="314" t="s">
        <v>1921</v>
      </c>
      <c r="E1097" s="334" t="s">
        <v>508</v>
      </c>
      <c r="F1097" s="335">
        <v>125</v>
      </c>
      <c r="G1097" s="335">
        <v>125</v>
      </c>
      <c r="H1097" s="178"/>
      <c r="I1097" s="335">
        <v>125</v>
      </c>
      <c r="J1097" s="111"/>
    </row>
    <row r="1098" spans="1:10" x14ac:dyDescent="0.3">
      <c r="A1098" s="174">
        <v>1090</v>
      </c>
      <c r="B1098" s="343" t="s">
        <v>2624</v>
      </c>
      <c r="C1098" s="344" t="s">
        <v>2675</v>
      </c>
      <c r="D1098" s="314" t="s">
        <v>2676</v>
      </c>
      <c r="E1098" s="334" t="s">
        <v>508</v>
      </c>
      <c r="F1098" s="335">
        <v>162.5</v>
      </c>
      <c r="G1098" s="335">
        <v>162.5</v>
      </c>
      <c r="H1098" s="178"/>
      <c r="I1098" s="335">
        <v>162.5</v>
      </c>
      <c r="J1098" s="111"/>
    </row>
    <row r="1099" spans="1:10" x14ac:dyDescent="0.3">
      <c r="A1099" s="174">
        <v>1091</v>
      </c>
      <c r="B1099" s="343" t="s">
        <v>2671</v>
      </c>
      <c r="C1099" s="344" t="s">
        <v>2677</v>
      </c>
      <c r="D1099" s="314" t="s">
        <v>2678</v>
      </c>
      <c r="E1099" s="334" t="s">
        <v>508</v>
      </c>
      <c r="F1099" s="335">
        <v>162.5</v>
      </c>
      <c r="G1099" s="335">
        <v>162.5</v>
      </c>
      <c r="H1099" s="178"/>
      <c r="I1099" s="335">
        <v>162.5</v>
      </c>
      <c r="J1099" s="111"/>
    </row>
    <row r="1100" spans="1:10" x14ac:dyDescent="0.3">
      <c r="A1100" s="174">
        <v>1092</v>
      </c>
      <c r="B1100" s="343" t="s">
        <v>2679</v>
      </c>
      <c r="C1100" s="344" t="s">
        <v>2680</v>
      </c>
      <c r="D1100" s="314" t="s">
        <v>2681</v>
      </c>
      <c r="E1100" s="334" t="s">
        <v>508</v>
      </c>
      <c r="F1100" s="335">
        <v>162.5</v>
      </c>
      <c r="G1100" s="335">
        <v>162.5</v>
      </c>
      <c r="H1100" s="178"/>
      <c r="I1100" s="335">
        <v>162.5</v>
      </c>
      <c r="J1100" s="111"/>
    </row>
    <row r="1101" spans="1:10" x14ac:dyDescent="0.3">
      <c r="A1101" s="174">
        <v>1093</v>
      </c>
      <c r="B1101" s="343" t="s">
        <v>2679</v>
      </c>
      <c r="C1101" s="344" t="s">
        <v>2682</v>
      </c>
      <c r="D1101" s="314" t="s">
        <v>2683</v>
      </c>
      <c r="E1101" s="334" t="s">
        <v>508</v>
      </c>
      <c r="F1101" s="335">
        <v>162.5</v>
      </c>
      <c r="G1101" s="335">
        <v>162.5</v>
      </c>
      <c r="H1101" s="178"/>
      <c r="I1101" s="335">
        <v>162.5</v>
      </c>
      <c r="J1101" s="111"/>
    </row>
    <row r="1102" spans="1:10" x14ac:dyDescent="0.3">
      <c r="A1102" s="174">
        <v>1094</v>
      </c>
      <c r="B1102" s="343" t="s">
        <v>2671</v>
      </c>
      <c r="C1102" s="344" t="s">
        <v>2684</v>
      </c>
      <c r="D1102" s="314" t="s">
        <v>2685</v>
      </c>
      <c r="E1102" s="334" t="s">
        <v>508</v>
      </c>
      <c r="F1102" s="335">
        <v>162.5</v>
      </c>
      <c r="G1102" s="335">
        <v>162.5</v>
      </c>
      <c r="H1102" s="178"/>
      <c r="I1102" s="335">
        <v>162.5</v>
      </c>
      <c r="J1102" s="111"/>
    </row>
    <row r="1103" spans="1:10" x14ac:dyDescent="0.3">
      <c r="A1103" s="174">
        <v>1095</v>
      </c>
      <c r="B1103" s="343" t="s">
        <v>2671</v>
      </c>
      <c r="C1103" s="344" t="s">
        <v>2686</v>
      </c>
      <c r="D1103" s="314" t="s">
        <v>2687</v>
      </c>
      <c r="E1103" s="334" t="s">
        <v>508</v>
      </c>
      <c r="F1103" s="335">
        <v>162.5</v>
      </c>
      <c r="G1103" s="335">
        <v>162.5</v>
      </c>
      <c r="H1103" s="178"/>
      <c r="I1103" s="335">
        <v>162.5</v>
      </c>
      <c r="J1103" s="111"/>
    </row>
    <row r="1104" spans="1:10" x14ac:dyDescent="0.3">
      <c r="A1104" s="174">
        <v>1096</v>
      </c>
      <c r="B1104" s="343" t="s">
        <v>2671</v>
      </c>
      <c r="C1104" s="344" t="s">
        <v>2688</v>
      </c>
      <c r="D1104" s="314" t="s">
        <v>2689</v>
      </c>
      <c r="E1104" s="334" t="s">
        <v>508</v>
      </c>
      <c r="F1104" s="335">
        <v>162.5</v>
      </c>
      <c r="G1104" s="335">
        <v>162.5</v>
      </c>
      <c r="H1104" s="178"/>
      <c r="I1104" s="335">
        <v>162.5</v>
      </c>
      <c r="J1104" s="111"/>
    </row>
    <row r="1105" spans="1:10" x14ac:dyDescent="0.3">
      <c r="A1105" s="174">
        <v>1097</v>
      </c>
      <c r="B1105" s="343" t="s">
        <v>2671</v>
      </c>
      <c r="C1105" s="344" t="s">
        <v>2690</v>
      </c>
      <c r="D1105" s="314" t="s">
        <v>2691</v>
      </c>
      <c r="E1105" s="334" t="s">
        <v>508</v>
      </c>
      <c r="F1105" s="335">
        <v>162.5</v>
      </c>
      <c r="G1105" s="335">
        <v>162.5</v>
      </c>
      <c r="H1105" s="178"/>
      <c r="I1105" s="335">
        <v>162.5</v>
      </c>
      <c r="J1105" s="111"/>
    </row>
    <row r="1106" spans="1:10" x14ac:dyDescent="0.3">
      <c r="A1106" s="174">
        <v>1098</v>
      </c>
      <c r="B1106" s="343" t="s">
        <v>2671</v>
      </c>
      <c r="C1106" s="344" t="s">
        <v>2692</v>
      </c>
      <c r="D1106" s="314" t="s">
        <v>2693</v>
      </c>
      <c r="E1106" s="334" t="s">
        <v>508</v>
      </c>
      <c r="F1106" s="335">
        <v>162.5</v>
      </c>
      <c r="G1106" s="335">
        <v>162.5</v>
      </c>
      <c r="H1106" s="178"/>
      <c r="I1106" s="335">
        <v>162.5</v>
      </c>
      <c r="J1106" s="111"/>
    </row>
    <row r="1107" spans="1:10" x14ac:dyDescent="0.3">
      <c r="A1107" s="174">
        <v>1099</v>
      </c>
      <c r="B1107" s="343" t="s">
        <v>2671</v>
      </c>
      <c r="C1107" s="344" t="s">
        <v>2694</v>
      </c>
      <c r="D1107" s="314" t="s">
        <v>2695</v>
      </c>
      <c r="E1107" s="334" t="s">
        <v>508</v>
      </c>
      <c r="F1107" s="335">
        <v>162.5</v>
      </c>
      <c r="G1107" s="335">
        <v>162.5</v>
      </c>
      <c r="H1107" s="178"/>
      <c r="I1107" s="335">
        <v>162.5</v>
      </c>
      <c r="J1107" s="111"/>
    </row>
    <row r="1108" spans="1:10" x14ac:dyDescent="0.3">
      <c r="A1108" s="174">
        <v>1100</v>
      </c>
      <c r="B1108" s="343" t="s">
        <v>2671</v>
      </c>
      <c r="C1108" s="344" t="s">
        <v>2696</v>
      </c>
      <c r="D1108" s="314" t="s">
        <v>2697</v>
      </c>
      <c r="E1108" s="334" t="s">
        <v>508</v>
      </c>
      <c r="F1108" s="335">
        <v>162.5</v>
      </c>
      <c r="G1108" s="335">
        <v>162.5</v>
      </c>
      <c r="H1108" s="178"/>
      <c r="I1108" s="335">
        <v>162.5</v>
      </c>
      <c r="J1108" s="111"/>
    </row>
    <row r="1109" spans="1:10" x14ac:dyDescent="0.3">
      <c r="A1109" s="174">
        <v>1101</v>
      </c>
      <c r="B1109" s="343" t="s">
        <v>2671</v>
      </c>
      <c r="C1109" s="344" t="s">
        <v>2698</v>
      </c>
      <c r="D1109" s="314" t="s">
        <v>2699</v>
      </c>
      <c r="E1109" s="334" t="s">
        <v>508</v>
      </c>
      <c r="F1109" s="335">
        <v>162.5</v>
      </c>
      <c r="G1109" s="335">
        <v>162.5</v>
      </c>
      <c r="H1109" s="178"/>
      <c r="I1109" s="335">
        <v>162.5</v>
      </c>
      <c r="J1109" s="111"/>
    </row>
    <row r="1110" spans="1:10" x14ac:dyDescent="0.3">
      <c r="A1110" s="174">
        <v>1102</v>
      </c>
      <c r="B1110" s="343" t="s">
        <v>2671</v>
      </c>
      <c r="C1110" s="344" t="s">
        <v>2700</v>
      </c>
      <c r="D1110" s="314" t="s">
        <v>2701</v>
      </c>
      <c r="E1110" s="334" t="s">
        <v>508</v>
      </c>
      <c r="F1110" s="335">
        <v>162.5</v>
      </c>
      <c r="G1110" s="335">
        <v>162.5</v>
      </c>
      <c r="H1110" s="178"/>
      <c r="I1110" s="335">
        <v>162.5</v>
      </c>
      <c r="J1110" s="111"/>
    </row>
    <row r="1111" spans="1:10" x14ac:dyDescent="0.3">
      <c r="A1111" s="174">
        <v>1103</v>
      </c>
      <c r="B1111" s="343" t="s">
        <v>2671</v>
      </c>
      <c r="C1111" s="344" t="s">
        <v>2702</v>
      </c>
      <c r="D1111" s="314" t="s">
        <v>2703</v>
      </c>
      <c r="E1111" s="334" t="s">
        <v>508</v>
      </c>
      <c r="F1111" s="335">
        <v>162.5</v>
      </c>
      <c r="G1111" s="335">
        <v>162.5</v>
      </c>
      <c r="H1111" s="178"/>
      <c r="I1111" s="335">
        <v>162.5</v>
      </c>
      <c r="J1111" s="111"/>
    </row>
    <row r="1112" spans="1:10" x14ac:dyDescent="0.3">
      <c r="A1112" s="174">
        <v>1104</v>
      </c>
      <c r="B1112" s="343" t="s">
        <v>2671</v>
      </c>
      <c r="C1112" s="344" t="s">
        <v>2704</v>
      </c>
      <c r="D1112" s="314" t="s">
        <v>2705</v>
      </c>
      <c r="E1112" s="334" t="s">
        <v>508</v>
      </c>
      <c r="F1112" s="335">
        <v>125</v>
      </c>
      <c r="G1112" s="335">
        <v>125</v>
      </c>
      <c r="H1112" s="178"/>
      <c r="I1112" s="335">
        <v>125</v>
      </c>
      <c r="J1112" s="111"/>
    </row>
    <row r="1113" spans="1:10" x14ac:dyDescent="0.3">
      <c r="A1113" s="174">
        <v>1105</v>
      </c>
      <c r="B1113" s="343" t="s">
        <v>2671</v>
      </c>
      <c r="C1113" s="344" t="s">
        <v>2706</v>
      </c>
      <c r="D1113" s="314" t="s">
        <v>2707</v>
      </c>
      <c r="E1113" s="334" t="s">
        <v>508</v>
      </c>
      <c r="F1113" s="335">
        <v>125</v>
      </c>
      <c r="G1113" s="335">
        <v>125</v>
      </c>
      <c r="H1113" s="178"/>
      <c r="I1113" s="335">
        <v>125</v>
      </c>
      <c r="J1113" s="111"/>
    </row>
    <row r="1114" spans="1:10" x14ac:dyDescent="0.3">
      <c r="A1114" s="174">
        <v>1106</v>
      </c>
      <c r="B1114" s="343" t="s">
        <v>2671</v>
      </c>
      <c r="C1114" s="344" t="s">
        <v>2708</v>
      </c>
      <c r="D1114" s="314" t="s">
        <v>2709</v>
      </c>
      <c r="E1114" s="334" t="s">
        <v>508</v>
      </c>
      <c r="F1114" s="335">
        <v>125</v>
      </c>
      <c r="G1114" s="335">
        <v>125</v>
      </c>
      <c r="H1114" s="178"/>
      <c r="I1114" s="335">
        <v>125</v>
      </c>
      <c r="J1114" s="111"/>
    </row>
    <row r="1115" spans="1:10" x14ac:dyDescent="0.3">
      <c r="A1115" s="174">
        <v>1107</v>
      </c>
      <c r="B1115" s="343" t="s">
        <v>2671</v>
      </c>
      <c r="C1115" s="344" t="s">
        <v>2710</v>
      </c>
      <c r="D1115" s="314" t="s">
        <v>2711</v>
      </c>
      <c r="E1115" s="334" t="s">
        <v>508</v>
      </c>
      <c r="F1115" s="335">
        <v>125</v>
      </c>
      <c r="G1115" s="335">
        <v>125</v>
      </c>
      <c r="H1115" s="178"/>
      <c r="I1115" s="335">
        <v>125</v>
      </c>
      <c r="J1115" s="111"/>
    </row>
    <row r="1116" spans="1:10" x14ac:dyDescent="0.3">
      <c r="A1116" s="174">
        <v>1108</v>
      </c>
      <c r="B1116" s="343" t="s">
        <v>2671</v>
      </c>
      <c r="C1116" s="344" t="s">
        <v>2712</v>
      </c>
      <c r="D1116" s="314" t="s">
        <v>2713</v>
      </c>
      <c r="E1116" s="334" t="s">
        <v>508</v>
      </c>
      <c r="F1116" s="335">
        <v>125</v>
      </c>
      <c r="G1116" s="335">
        <v>125</v>
      </c>
      <c r="H1116" s="178"/>
      <c r="I1116" s="335">
        <v>125</v>
      </c>
      <c r="J1116" s="111"/>
    </row>
    <row r="1117" spans="1:10" x14ac:dyDescent="0.3">
      <c r="A1117" s="174">
        <v>1109</v>
      </c>
      <c r="B1117" s="343" t="s">
        <v>2671</v>
      </c>
      <c r="C1117" s="344" t="s">
        <v>2714</v>
      </c>
      <c r="D1117" s="314" t="s">
        <v>2715</v>
      </c>
      <c r="E1117" s="334" t="s">
        <v>508</v>
      </c>
      <c r="F1117" s="335">
        <v>162.5</v>
      </c>
      <c r="G1117" s="335">
        <v>162.5</v>
      </c>
      <c r="H1117" s="178"/>
      <c r="I1117" s="335">
        <v>162.5</v>
      </c>
      <c r="J1117" s="111"/>
    </row>
    <row r="1118" spans="1:10" x14ac:dyDescent="0.3">
      <c r="A1118" s="174">
        <v>1110</v>
      </c>
      <c r="B1118" s="343" t="s">
        <v>2671</v>
      </c>
      <c r="C1118" s="344" t="s">
        <v>2716</v>
      </c>
      <c r="D1118" s="314" t="s">
        <v>2717</v>
      </c>
      <c r="E1118" s="334" t="s">
        <v>508</v>
      </c>
      <c r="F1118" s="335">
        <v>162.5</v>
      </c>
      <c r="G1118" s="335">
        <v>162.5</v>
      </c>
      <c r="H1118" s="178"/>
      <c r="I1118" s="335">
        <v>162.5</v>
      </c>
      <c r="J1118" s="111"/>
    </row>
    <row r="1119" spans="1:10" x14ac:dyDescent="0.3">
      <c r="A1119" s="174">
        <v>1111</v>
      </c>
      <c r="B1119" s="343" t="s">
        <v>2671</v>
      </c>
      <c r="C1119" s="344" t="s">
        <v>2718</v>
      </c>
      <c r="D1119" s="314" t="s">
        <v>2719</v>
      </c>
      <c r="E1119" s="334" t="s">
        <v>508</v>
      </c>
      <c r="F1119" s="335">
        <v>162.5</v>
      </c>
      <c r="G1119" s="335">
        <v>162.5</v>
      </c>
      <c r="H1119" s="178"/>
      <c r="I1119" s="335">
        <v>162.5</v>
      </c>
      <c r="J1119" s="111"/>
    </row>
    <row r="1120" spans="1:10" x14ac:dyDescent="0.3">
      <c r="A1120" s="174">
        <v>1112</v>
      </c>
      <c r="B1120" s="343" t="s">
        <v>2671</v>
      </c>
      <c r="C1120" s="344" t="s">
        <v>2720</v>
      </c>
      <c r="D1120" s="314" t="s">
        <v>2721</v>
      </c>
      <c r="E1120" s="334" t="s">
        <v>508</v>
      </c>
      <c r="F1120" s="335">
        <v>162.5</v>
      </c>
      <c r="G1120" s="335">
        <v>162.5</v>
      </c>
      <c r="H1120" s="178"/>
      <c r="I1120" s="335">
        <v>162.5</v>
      </c>
      <c r="J1120" s="111"/>
    </row>
    <row r="1121" spans="1:10" x14ac:dyDescent="0.3">
      <c r="A1121" s="174">
        <v>1113</v>
      </c>
      <c r="B1121" s="343" t="s">
        <v>2671</v>
      </c>
      <c r="C1121" s="344" t="s">
        <v>2722</v>
      </c>
      <c r="D1121" s="314" t="s">
        <v>2723</v>
      </c>
      <c r="E1121" s="334" t="s">
        <v>508</v>
      </c>
      <c r="F1121" s="335">
        <v>162.5</v>
      </c>
      <c r="G1121" s="335">
        <v>162.5</v>
      </c>
      <c r="H1121" s="178"/>
      <c r="I1121" s="335">
        <v>162.5</v>
      </c>
      <c r="J1121" s="111"/>
    </row>
    <row r="1122" spans="1:10" x14ac:dyDescent="0.3">
      <c r="A1122" s="174">
        <v>1114</v>
      </c>
      <c r="B1122" s="343" t="s">
        <v>2671</v>
      </c>
      <c r="C1122" s="344" t="s">
        <v>2724</v>
      </c>
      <c r="D1122" s="314" t="s">
        <v>2725</v>
      </c>
      <c r="E1122" s="334" t="s">
        <v>508</v>
      </c>
      <c r="F1122" s="335">
        <v>162.5</v>
      </c>
      <c r="G1122" s="335">
        <v>162.5</v>
      </c>
      <c r="H1122" s="178"/>
      <c r="I1122" s="335">
        <v>162.5</v>
      </c>
      <c r="J1122" s="111"/>
    </row>
    <row r="1123" spans="1:10" x14ac:dyDescent="0.3">
      <c r="A1123" s="174">
        <v>1115</v>
      </c>
      <c r="B1123" s="343" t="s">
        <v>2671</v>
      </c>
      <c r="C1123" s="344" t="s">
        <v>2726</v>
      </c>
      <c r="D1123" s="314" t="s">
        <v>2727</v>
      </c>
      <c r="E1123" s="334" t="s">
        <v>508</v>
      </c>
      <c r="F1123" s="335">
        <v>162.5</v>
      </c>
      <c r="G1123" s="335">
        <v>162.5</v>
      </c>
      <c r="H1123" s="178"/>
      <c r="I1123" s="335">
        <v>162.5</v>
      </c>
      <c r="J1123" s="111"/>
    </row>
    <row r="1124" spans="1:10" x14ac:dyDescent="0.3">
      <c r="A1124" s="174">
        <v>1116</v>
      </c>
      <c r="B1124" s="343" t="s">
        <v>2671</v>
      </c>
      <c r="C1124" s="344" t="s">
        <v>2728</v>
      </c>
      <c r="D1124" s="314" t="s">
        <v>2729</v>
      </c>
      <c r="E1124" s="334" t="s">
        <v>508</v>
      </c>
      <c r="F1124" s="335">
        <v>162.5</v>
      </c>
      <c r="G1124" s="335">
        <v>162.5</v>
      </c>
      <c r="H1124" s="178"/>
      <c r="I1124" s="335">
        <v>162.5</v>
      </c>
      <c r="J1124" s="111"/>
    </row>
    <row r="1125" spans="1:10" x14ac:dyDescent="0.3">
      <c r="A1125" s="174">
        <v>1117</v>
      </c>
      <c r="B1125" s="343" t="s">
        <v>2671</v>
      </c>
      <c r="C1125" s="344" t="s">
        <v>2730</v>
      </c>
      <c r="D1125" s="314" t="s">
        <v>2731</v>
      </c>
      <c r="E1125" s="334" t="s">
        <v>508</v>
      </c>
      <c r="F1125" s="335">
        <v>162.5</v>
      </c>
      <c r="G1125" s="335">
        <v>162.5</v>
      </c>
      <c r="H1125" s="178"/>
      <c r="I1125" s="335">
        <v>162.5</v>
      </c>
      <c r="J1125" s="111"/>
    </row>
    <row r="1126" spans="1:10" x14ac:dyDescent="0.3">
      <c r="A1126" s="174">
        <v>1118</v>
      </c>
      <c r="B1126" s="343" t="s">
        <v>2671</v>
      </c>
      <c r="C1126" s="344" t="s">
        <v>2732</v>
      </c>
      <c r="D1126" s="314" t="s">
        <v>2733</v>
      </c>
      <c r="E1126" s="334" t="s">
        <v>508</v>
      </c>
      <c r="F1126" s="335">
        <v>100</v>
      </c>
      <c r="G1126" s="335">
        <v>100</v>
      </c>
      <c r="H1126" s="178"/>
      <c r="I1126" s="335">
        <v>100</v>
      </c>
      <c r="J1126" s="111"/>
    </row>
    <row r="1127" spans="1:10" x14ac:dyDescent="0.3">
      <c r="A1127" s="174">
        <v>1119</v>
      </c>
      <c r="B1127" s="343" t="s">
        <v>2671</v>
      </c>
      <c r="C1127" s="344" t="s">
        <v>2734</v>
      </c>
      <c r="D1127" s="314" t="s">
        <v>2735</v>
      </c>
      <c r="E1127" s="334" t="s">
        <v>508</v>
      </c>
      <c r="F1127" s="335">
        <v>100</v>
      </c>
      <c r="G1127" s="335">
        <v>100</v>
      </c>
      <c r="H1127" s="178"/>
      <c r="I1127" s="335">
        <v>100</v>
      </c>
      <c r="J1127" s="111"/>
    </row>
    <row r="1128" spans="1:10" x14ac:dyDescent="0.3">
      <c r="A1128" s="174">
        <v>1120</v>
      </c>
      <c r="B1128" s="343" t="s">
        <v>2671</v>
      </c>
      <c r="C1128" s="344" t="s">
        <v>2736</v>
      </c>
      <c r="D1128" s="314" t="s">
        <v>2737</v>
      </c>
      <c r="E1128" s="334" t="s">
        <v>508</v>
      </c>
      <c r="F1128" s="335">
        <v>100</v>
      </c>
      <c r="G1128" s="335">
        <v>100</v>
      </c>
      <c r="H1128" s="178"/>
      <c r="I1128" s="335">
        <v>100</v>
      </c>
      <c r="J1128" s="111"/>
    </row>
    <row r="1129" spans="1:10" x14ac:dyDescent="0.3">
      <c r="A1129" s="174">
        <v>1121</v>
      </c>
      <c r="B1129" s="343" t="s">
        <v>2671</v>
      </c>
      <c r="C1129" s="344" t="s">
        <v>2738</v>
      </c>
      <c r="D1129" s="314" t="s">
        <v>2739</v>
      </c>
      <c r="E1129" s="334" t="s">
        <v>508</v>
      </c>
      <c r="F1129" s="335">
        <v>125</v>
      </c>
      <c r="G1129" s="335">
        <v>125</v>
      </c>
      <c r="H1129" s="178"/>
      <c r="I1129" s="335">
        <v>125</v>
      </c>
      <c r="J1129" s="111"/>
    </row>
    <row r="1130" spans="1:10" x14ac:dyDescent="0.3">
      <c r="A1130" s="174">
        <v>1122</v>
      </c>
      <c r="B1130" s="343" t="s">
        <v>2671</v>
      </c>
      <c r="C1130" s="344" t="s">
        <v>2740</v>
      </c>
      <c r="D1130" s="314" t="s">
        <v>2741</v>
      </c>
      <c r="E1130" s="334" t="s">
        <v>508</v>
      </c>
      <c r="F1130" s="335">
        <v>100</v>
      </c>
      <c r="G1130" s="335">
        <v>100</v>
      </c>
      <c r="H1130" s="178"/>
      <c r="I1130" s="335">
        <v>100</v>
      </c>
      <c r="J1130" s="111"/>
    </row>
    <row r="1131" spans="1:10" x14ac:dyDescent="0.3">
      <c r="A1131" s="174">
        <v>1123</v>
      </c>
      <c r="B1131" s="343" t="s">
        <v>2671</v>
      </c>
      <c r="C1131" s="344" t="s">
        <v>2742</v>
      </c>
      <c r="D1131" s="314" t="s">
        <v>2743</v>
      </c>
      <c r="E1131" s="334" t="s">
        <v>508</v>
      </c>
      <c r="F1131" s="335">
        <v>100</v>
      </c>
      <c r="G1131" s="335">
        <v>100</v>
      </c>
      <c r="H1131" s="178"/>
      <c r="I1131" s="335">
        <v>100</v>
      </c>
      <c r="J1131" s="111"/>
    </row>
    <row r="1132" spans="1:10" x14ac:dyDescent="0.3">
      <c r="A1132" s="174">
        <v>1124</v>
      </c>
      <c r="B1132" s="343" t="s">
        <v>2671</v>
      </c>
      <c r="C1132" s="344" t="s">
        <v>2744</v>
      </c>
      <c r="D1132" s="314" t="s">
        <v>2745</v>
      </c>
      <c r="E1132" s="334" t="s">
        <v>508</v>
      </c>
      <c r="F1132" s="335">
        <v>100</v>
      </c>
      <c r="G1132" s="335">
        <v>100</v>
      </c>
      <c r="H1132" s="178"/>
      <c r="I1132" s="335">
        <v>100</v>
      </c>
      <c r="J1132" s="111"/>
    </row>
    <row r="1133" spans="1:10" x14ac:dyDescent="0.3">
      <c r="A1133" s="174">
        <v>1125</v>
      </c>
      <c r="B1133" s="343" t="s">
        <v>2671</v>
      </c>
      <c r="C1133" s="344" t="s">
        <v>2746</v>
      </c>
      <c r="D1133" s="314" t="s">
        <v>2747</v>
      </c>
      <c r="E1133" s="334" t="s">
        <v>508</v>
      </c>
      <c r="F1133" s="335">
        <v>100</v>
      </c>
      <c r="G1133" s="335">
        <v>100</v>
      </c>
      <c r="H1133" s="178"/>
      <c r="I1133" s="335">
        <v>100</v>
      </c>
      <c r="J1133" s="111"/>
    </row>
    <row r="1134" spans="1:10" x14ac:dyDescent="0.3">
      <c r="A1134" s="174">
        <v>1126</v>
      </c>
      <c r="B1134" s="343" t="s">
        <v>2671</v>
      </c>
      <c r="C1134" s="344" t="s">
        <v>2748</v>
      </c>
      <c r="D1134" s="314" t="s">
        <v>2749</v>
      </c>
      <c r="E1134" s="334" t="s">
        <v>508</v>
      </c>
      <c r="F1134" s="335">
        <v>100</v>
      </c>
      <c r="G1134" s="335">
        <v>100</v>
      </c>
      <c r="H1134" s="178"/>
      <c r="I1134" s="335">
        <v>100</v>
      </c>
      <c r="J1134" s="111"/>
    </row>
    <row r="1135" spans="1:10" x14ac:dyDescent="0.3">
      <c r="A1135" s="174">
        <v>1127</v>
      </c>
      <c r="B1135" s="343" t="s">
        <v>2671</v>
      </c>
      <c r="C1135" s="344" t="s">
        <v>2750</v>
      </c>
      <c r="D1135" s="314" t="s">
        <v>2751</v>
      </c>
      <c r="E1135" s="334" t="s">
        <v>508</v>
      </c>
      <c r="F1135" s="335">
        <v>100</v>
      </c>
      <c r="G1135" s="335">
        <v>100</v>
      </c>
      <c r="H1135" s="178"/>
      <c r="I1135" s="335">
        <v>100</v>
      </c>
      <c r="J1135" s="111"/>
    </row>
    <row r="1136" spans="1:10" x14ac:dyDescent="0.3">
      <c r="A1136" s="174">
        <v>1128</v>
      </c>
      <c r="B1136" s="343" t="s">
        <v>2671</v>
      </c>
      <c r="C1136" s="344" t="s">
        <v>2752</v>
      </c>
      <c r="D1136" s="314" t="s">
        <v>2753</v>
      </c>
      <c r="E1136" s="334" t="s">
        <v>508</v>
      </c>
      <c r="F1136" s="335">
        <v>100</v>
      </c>
      <c r="G1136" s="335">
        <v>100</v>
      </c>
      <c r="H1136" s="178"/>
      <c r="I1136" s="335">
        <v>100</v>
      </c>
      <c r="J1136" s="111"/>
    </row>
    <row r="1137" spans="1:10" x14ac:dyDescent="0.3">
      <c r="A1137" s="174">
        <v>1129</v>
      </c>
      <c r="B1137" s="343" t="s">
        <v>2671</v>
      </c>
      <c r="C1137" s="344" t="s">
        <v>2754</v>
      </c>
      <c r="D1137" s="314" t="s">
        <v>2755</v>
      </c>
      <c r="E1137" s="334" t="s">
        <v>508</v>
      </c>
      <c r="F1137" s="335">
        <v>125</v>
      </c>
      <c r="G1137" s="335">
        <v>125</v>
      </c>
      <c r="H1137" s="178"/>
      <c r="I1137" s="335">
        <v>125</v>
      </c>
      <c r="J1137" s="111"/>
    </row>
    <row r="1138" spans="1:10" x14ac:dyDescent="0.3">
      <c r="A1138" s="174">
        <v>1130</v>
      </c>
      <c r="B1138" s="343" t="s">
        <v>2671</v>
      </c>
      <c r="C1138" s="344" t="s">
        <v>2756</v>
      </c>
      <c r="D1138" s="314" t="s">
        <v>2757</v>
      </c>
      <c r="E1138" s="334" t="s">
        <v>508</v>
      </c>
      <c r="F1138" s="335">
        <v>125</v>
      </c>
      <c r="G1138" s="335">
        <v>125</v>
      </c>
      <c r="H1138" s="178"/>
      <c r="I1138" s="335">
        <v>125</v>
      </c>
      <c r="J1138" s="111"/>
    </row>
    <row r="1139" spans="1:10" x14ac:dyDescent="0.3">
      <c r="A1139" s="174">
        <v>1131</v>
      </c>
      <c r="B1139" s="343" t="s">
        <v>2671</v>
      </c>
      <c r="C1139" s="344" t="s">
        <v>2758</v>
      </c>
      <c r="D1139" s="314" t="s">
        <v>2759</v>
      </c>
      <c r="E1139" s="334" t="s">
        <v>508</v>
      </c>
      <c r="F1139" s="335">
        <v>125</v>
      </c>
      <c r="G1139" s="335">
        <v>125</v>
      </c>
      <c r="H1139" s="178"/>
      <c r="I1139" s="335">
        <v>125</v>
      </c>
      <c r="J1139" s="111"/>
    </row>
    <row r="1140" spans="1:10" x14ac:dyDescent="0.3">
      <c r="A1140" s="174">
        <v>1132</v>
      </c>
      <c r="B1140" s="343" t="s">
        <v>2671</v>
      </c>
      <c r="C1140" s="344" t="s">
        <v>2760</v>
      </c>
      <c r="D1140" s="314" t="s">
        <v>2761</v>
      </c>
      <c r="E1140" s="334" t="s">
        <v>508</v>
      </c>
      <c r="F1140" s="335">
        <v>125</v>
      </c>
      <c r="G1140" s="335">
        <v>125</v>
      </c>
      <c r="H1140" s="178"/>
      <c r="I1140" s="335">
        <v>125</v>
      </c>
      <c r="J1140" s="111"/>
    </row>
    <row r="1141" spans="1:10" x14ac:dyDescent="0.3">
      <c r="A1141" s="174">
        <v>1133</v>
      </c>
      <c r="B1141" s="343" t="s">
        <v>2671</v>
      </c>
      <c r="C1141" s="344" t="s">
        <v>2762</v>
      </c>
      <c r="D1141" s="314" t="s">
        <v>2763</v>
      </c>
      <c r="E1141" s="334" t="s">
        <v>508</v>
      </c>
      <c r="F1141" s="335">
        <v>125</v>
      </c>
      <c r="G1141" s="335">
        <v>125</v>
      </c>
      <c r="H1141" s="178"/>
      <c r="I1141" s="335">
        <v>125</v>
      </c>
      <c r="J1141" s="111"/>
    </row>
    <row r="1142" spans="1:10" x14ac:dyDescent="0.3">
      <c r="A1142" s="174">
        <v>1134</v>
      </c>
      <c r="B1142" s="343" t="s">
        <v>2671</v>
      </c>
      <c r="C1142" s="344" t="s">
        <v>2764</v>
      </c>
      <c r="D1142" s="314" t="s">
        <v>2765</v>
      </c>
      <c r="E1142" s="334" t="s">
        <v>508</v>
      </c>
      <c r="F1142" s="335">
        <v>125</v>
      </c>
      <c r="G1142" s="335">
        <v>125</v>
      </c>
      <c r="H1142" s="178"/>
      <c r="I1142" s="335">
        <v>125</v>
      </c>
      <c r="J1142" s="111"/>
    </row>
    <row r="1143" spans="1:10" x14ac:dyDescent="0.3">
      <c r="A1143" s="174">
        <v>1135</v>
      </c>
      <c r="B1143" s="343" t="s">
        <v>2671</v>
      </c>
      <c r="C1143" s="344" t="s">
        <v>2766</v>
      </c>
      <c r="D1143" s="314" t="s">
        <v>2767</v>
      </c>
      <c r="E1143" s="334" t="s">
        <v>508</v>
      </c>
      <c r="F1143" s="335">
        <v>125</v>
      </c>
      <c r="G1143" s="335">
        <v>125</v>
      </c>
      <c r="H1143" s="178"/>
      <c r="I1143" s="335">
        <v>125</v>
      </c>
      <c r="J1143" s="111"/>
    </row>
    <row r="1144" spans="1:10" x14ac:dyDescent="0.3">
      <c r="A1144" s="174">
        <v>1136</v>
      </c>
      <c r="B1144" s="343" t="s">
        <v>2671</v>
      </c>
      <c r="C1144" s="344" t="s">
        <v>2738</v>
      </c>
      <c r="D1144" s="314" t="s">
        <v>2739</v>
      </c>
      <c r="E1144" s="334" t="s">
        <v>508</v>
      </c>
      <c r="F1144" s="335">
        <v>125</v>
      </c>
      <c r="G1144" s="335">
        <v>125</v>
      </c>
      <c r="H1144" s="178"/>
      <c r="I1144" s="335">
        <v>125</v>
      </c>
      <c r="J1144" s="111"/>
    </row>
    <row r="1145" spans="1:10" x14ac:dyDescent="0.3">
      <c r="A1145" s="174">
        <v>1137</v>
      </c>
      <c r="B1145" s="343" t="s">
        <v>2671</v>
      </c>
      <c r="C1145" s="344" t="s">
        <v>2768</v>
      </c>
      <c r="D1145" s="314" t="s">
        <v>2769</v>
      </c>
      <c r="E1145" s="334" t="s">
        <v>508</v>
      </c>
      <c r="F1145" s="335">
        <v>125</v>
      </c>
      <c r="G1145" s="335">
        <v>125</v>
      </c>
      <c r="H1145" s="178"/>
      <c r="I1145" s="335">
        <v>125</v>
      </c>
      <c r="J1145" s="111"/>
    </row>
    <row r="1146" spans="1:10" x14ac:dyDescent="0.3">
      <c r="A1146" s="174">
        <v>1138</v>
      </c>
      <c r="B1146" s="343" t="s">
        <v>2671</v>
      </c>
      <c r="C1146" s="344" t="s">
        <v>2770</v>
      </c>
      <c r="D1146" s="314" t="s">
        <v>2771</v>
      </c>
      <c r="E1146" s="334" t="s">
        <v>508</v>
      </c>
      <c r="F1146" s="335">
        <v>125</v>
      </c>
      <c r="G1146" s="335">
        <v>125</v>
      </c>
      <c r="H1146" s="178"/>
      <c r="I1146" s="335">
        <v>125</v>
      </c>
      <c r="J1146" s="111"/>
    </row>
    <row r="1147" spans="1:10" x14ac:dyDescent="0.3">
      <c r="A1147" s="174">
        <v>1139</v>
      </c>
      <c r="B1147" s="343" t="s">
        <v>2671</v>
      </c>
      <c r="C1147" s="344" t="s">
        <v>2772</v>
      </c>
      <c r="D1147" s="314" t="s">
        <v>2773</v>
      </c>
      <c r="E1147" s="334" t="s">
        <v>508</v>
      </c>
      <c r="F1147" s="335">
        <v>125</v>
      </c>
      <c r="G1147" s="335">
        <v>125</v>
      </c>
      <c r="H1147" s="178"/>
      <c r="I1147" s="335">
        <v>125</v>
      </c>
      <c r="J1147" s="111"/>
    </row>
    <row r="1148" spans="1:10" x14ac:dyDescent="0.3">
      <c r="A1148" s="174">
        <v>1140</v>
      </c>
      <c r="B1148" s="343" t="s">
        <v>2671</v>
      </c>
      <c r="C1148" s="344" t="s">
        <v>2774</v>
      </c>
      <c r="D1148" s="314" t="s">
        <v>2775</v>
      </c>
      <c r="E1148" s="334" t="s">
        <v>508</v>
      </c>
      <c r="F1148" s="335">
        <v>125</v>
      </c>
      <c r="G1148" s="335">
        <v>125</v>
      </c>
      <c r="H1148" s="178"/>
      <c r="I1148" s="335">
        <v>125</v>
      </c>
      <c r="J1148" s="111"/>
    </row>
    <row r="1149" spans="1:10" x14ac:dyDescent="0.3">
      <c r="A1149" s="174">
        <v>1141</v>
      </c>
      <c r="B1149" s="343" t="s">
        <v>2615</v>
      </c>
      <c r="C1149" s="344" t="s">
        <v>2776</v>
      </c>
      <c r="D1149" s="314" t="s">
        <v>2777</v>
      </c>
      <c r="E1149" s="334" t="s">
        <v>508</v>
      </c>
      <c r="F1149" s="335">
        <v>125</v>
      </c>
      <c r="G1149" s="335">
        <v>125</v>
      </c>
      <c r="H1149" s="178"/>
      <c r="I1149" s="335">
        <v>125</v>
      </c>
      <c r="J1149" s="111"/>
    </row>
    <row r="1150" spans="1:10" x14ac:dyDescent="0.3">
      <c r="A1150" s="174">
        <v>1142</v>
      </c>
      <c r="B1150" s="343" t="s">
        <v>2615</v>
      </c>
      <c r="C1150" s="344" t="s">
        <v>2778</v>
      </c>
      <c r="D1150" s="314" t="s">
        <v>2779</v>
      </c>
      <c r="E1150" s="334" t="s">
        <v>508</v>
      </c>
      <c r="F1150" s="335">
        <v>125</v>
      </c>
      <c r="G1150" s="335">
        <v>125</v>
      </c>
      <c r="H1150" s="178"/>
      <c r="I1150" s="335">
        <v>125</v>
      </c>
      <c r="J1150" s="111"/>
    </row>
    <row r="1151" spans="1:10" x14ac:dyDescent="0.3">
      <c r="A1151" s="174">
        <v>1143</v>
      </c>
      <c r="B1151" s="343" t="s">
        <v>2615</v>
      </c>
      <c r="C1151" s="344" t="s">
        <v>2780</v>
      </c>
      <c r="D1151" s="314" t="s">
        <v>2781</v>
      </c>
      <c r="E1151" s="334" t="s">
        <v>508</v>
      </c>
      <c r="F1151" s="335">
        <v>162.5</v>
      </c>
      <c r="G1151" s="335">
        <v>162.5</v>
      </c>
      <c r="H1151" s="178"/>
      <c r="I1151" s="335">
        <v>162.5</v>
      </c>
      <c r="J1151" s="111"/>
    </row>
    <row r="1152" spans="1:10" x14ac:dyDescent="0.3">
      <c r="A1152" s="174">
        <v>1144</v>
      </c>
      <c r="B1152" s="343" t="s">
        <v>2615</v>
      </c>
      <c r="C1152" s="344" t="s">
        <v>2782</v>
      </c>
      <c r="D1152" s="314" t="s">
        <v>2783</v>
      </c>
      <c r="E1152" s="334" t="s">
        <v>508</v>
      </c>
      <c r="F1152" s="335">
        <v>162.5</v>
      </c>
      <c r="G1152" s="335">
        <v>162.5</v>
      </c>
      <c r="H1152" s="178"/>
      <c r="I1152" s="335">
        <v>162.5</v>
      </c>
      <c r="J1152" s="111"/>
    </row>
    <row r="1153" spans="1:10" x14ac:dyDescent="0.3">
      <c r="A1153" s="174">
        <v>1145</v>
      </c>
      <c r="B1153" s="343" t="s">
        <v>2615</v>
      </c>
      <c r="C1153" s="344" t="s">
        <v>2784</v>
      </c>
      <c r="D1153" s="314" t="s">
        <v>2785</v>
      </c>
      <c r="E1153" s="334" t="s">
        <v>508</v>
      </c>
      <c r="F1153" s="335">
        <v>100</v>
      </c>
      <c r="G1153" s="335">
        <v>100</v>
      </c>
      <c r="H1153" s="178"/>
      <c r="I1153" s="335">
        <v>100</v>
      </c>
      <c r="J1153" s="111"/>
    </row>
    <row r="1154" spans="1:10" x14ac:dyDescent="0.3">
      <c r="A1154" s="174">
        <v>1146</v>
      </c>
      <c r="B1154" s="343" t="s">
        <v>2615</v>
      </c>
      <c r="C1154" s="344" t="s">
        <v>2786</v>
      </c>
      <c r="D1154" s="314" t="s">
        <v>2787</v>
      </c>
      <c r="E1154" s="334" t="s">
        <v>508</v>
      </c>
      <c r="F1154" s="335">
        <v>100</v>
      </c>
      <c r="G1154" s="335">
        <v>100</v>
      </c>
      <c r="H1154" s="178"/>
      <c r="I1154" s="335">
        <v>100</v>
      </c>
      <c r="J1154" s="111"/>
    </row>
    <row r="1155" spans="1:10" x14ac:dyDescent="0.3">
      <c r="A1155" s="174">
        <v>1147</v>
      </c>
      <c r="B1155" s="343" t="s">
        <v>2615</v>
      </c>
      <c r="C1155" s="344" t="s">
        <v>2788</v>
      </c>
      <c r="D1155" s="314" t="s">
        <v>2789</v>
      </c>
      <c r="E1155" s="334" t="s">
        <v>508</v>
      </c>
      <c r="F1155" s="335">
        <v>162.5</v>
      </c>
      <c r="G1155" s="335">
        <v>162.5</v>
      </c>
      <c r="H1155" s="178"/>
      <c r="I1155" s="335">
        <v>162.5</v>
      </c>
      <c r="J1155" s="111"/>
    </row>
    <row r="1156" spans="1:10" x14ac:dyDescent="0.3">
      <c r="A1156" s="174">
        <v>1148</v>
      </c>
      <c r="B1156" s="343" t="s">
        <v>2615</v>
      </c>
      <c r="C1156" s="344" t="s">
        <v>2790</v>
      </c>
      <c r="D1156" s="314" t="s">
        <v>2791</v>
      </c>
      <c r="E1156" s="334" t="s">
        <v>508</v>
      </c>
      <c r="F1156" s="335">
        <v>162.5</v>
      </c>
      <c r="G1156" s="335">
        <v>162.5</v>
      </c>
      <c r="H1156" s="178"/>
      <c r="I1156" s="335">
        <v>162.5</v>
      </c>
      <c r="J1156" s="111"/>
    </row>
    <row r="1157" spans="1:10" x14ac:dyDescent="0.3">
      <c r="A1157" s="174">
        <v>1149</v>
      </c>
      <c r="B1157" s="343" t="s">
        <v>2615</v>
      </c>
      <c r="C1157" s="344" t="s">
        <v>2792</v>
      </c>
      <c r="D1157" s="314" t="s">
        <v>2793</v>
      </c>
      <c r="E1157" s="334" t="s">
        <v>508</v>
      </c>
      <c r="F1157" s="335">
        <v>125</v>
      </c>
      <c r="G1157" s="335">
        <v>125</v>
      </c>
      <c r="H1157" s="178"/>
      <c r="I1157" s="335">
        <v>125</v>
      </c>
      <c r="J1157" s="111"/>
    </row>
    <row r="1158" spans="1:10" x14ac:dyDescent="0.3">
      <c r="A1158" s="174">
        <v>1150</v>
      </c>
      <c r="B1158" s="343" t="s">
        <v>2615</v>
      </c>
      <c r="C1158" s="344" t="s">
        <v>2794</v>
      </c>
      <c r="D1158" s="314" t="s">
        <v>2795</v>
      </c>
      <c r="E1158" s="334" t="s">
        <v>508</v>
      </c>
      <c r="F1158" s="335">
        <v>125</v>
      </c>
      <c r="G1158" s="335">
        <v>125</v>
      </c>
      <c r="H1158" s="178"/>
      <c r="I1158" s="335">
        <v>125</v>
      </c>
      <c r="J1158" s="111"/>
    </row>
    <row r="1159" spans="1:10" x14ac:dyDescent="0.3">
      <c r="A1159" s="174">
        <v>1151</v>
      </c>
      <c r="B1159" s="343" t="s">
        <v>2615</v>
      </c>
      <c r="C1159" s="344" t="s">
        <v>2796</v>
      </c>
      <c r="D1159" s="314" t="s">
        <v>2797</v>
      </c>
      <c r="E1159" s="334" t="s">
        <v>508</v>
      </c>
      <c r="F1159" s="335">
        <v>100</v>
      </c>
      <c r="G1159" s="335">
        <v>100</v>
      </c>
      <c r="H1159" s="178"/>
      <c r="I1159" s="335">
        <v>100</v>
      </c>
      <c r="J1159" s="111"/>
    </row>
    <row r="1160" spans="1:10" x14ac:dyDescent="0.3">
      <c r="A1160" s="174">
        <v>1152</v>
      </c>
      <c r="B1160" s="343" t="s">
        <v>2615</v>
      </c>
      <c r="C1160" s="344" t="s">
        <v>2798</v>
      </c>
      <c r="D1160" s="314" t="s">
        <v>2799</v>
      </c>
      <c r="E1160" s="334" t="s">
        <v>508</v>
      </c>
      <c r="F1160" s="335">
        <v>100</v>
      </c>
      <c r="G1160" s="335">
        <v>100</v>
      </c>
      <c r="H1160" s="178"/>
      <c r="I1160" s="335">
        <v>100</v>
      </c>
      <c r="J1160" s="111"/>
    </row>
    <row r="1161" spans="1:10" x14ac:dyDescent="0.3">
      <c r="A1161" s="174">
        <v>1153</v>
      </c>
      <c r="B1161" s="343" t="s">
        <v>2615</v>
      </c>
      <c r="C1161" s="344" t="s">
        <v>2800</v>
      </c>
      <c r="D1161" s="314" t="s">
        <v>2801</v>
      </c>
      <c r="E1161" s="334" t="s">
        <v>508</v>
      </c>
      <c r="F1161" s="335">
        <v>125</v>
      </c>
      <c r="G1161" s="335">
        <v>125</v>
      </c>
      <c r="H1161" s="178"/>
      <c r="I1161" s="335">
        <v>125</v>
      </c>
      <c r="J1161" s="111"/>
    </row>
    <row r="1162" spans="1:10" x14ac:dyDescent="0.3">
      <c r="A1162" s="174">
        <v>1154</v>
      </c>
      <c r="B1162" s="343" t="s">
        <v>2615</v>
      </c>
      <c r="C1162" s="344" t="s">
        <v>2802</v>
      </c>
      <c r="D1162" s="314" t="s">
        <v>2803</v>
      </c>
      <c r="E1162" s="334" t="s">
        <v>508</v>
      </c>
      <c r="F1162" s="335">
        <v>100</v>
      </c>
      <c r="G1162" s="335">
        <v>100</v>
      </c>
      <c r="H1162" s="178"/>
      <c r="I1162" s="335">
        <v>100</v>
      </c>
      <c r="J1162" s="111"/>
    </row>
    <row r="1163" spans="1:10" x14ac:dyDescent="0.3">
      <c r="A1163" s="174">
        <v>1155</v>
      </c>
      <c r="B1163" s="343" t="s">
        <v>2615</v>
      </c>
      <c r="C1163" s="344" t="s">
        <v>2804</v>
      </c>
      <c r="D1163" s="314" t="s">
        <v>2805</v>
      </c>
      <c r="E1163" s="334" t="s">
        <v>508</v>
      </c>
      <c r="F1163" s="335">
        <v>162.5</v>
      </c>
      <c r="G1163" s="335">
        <v>162.5</v>
      </c>
      <c r="H1163" s="178"/>
      <c r="I1163" s="335">
        <v>162.5</v>
      </c>
      <c r="J1163" s="111"/>
    </row>
    <row r="1164" spans="1:10" x14ac:dyDescent="0.3">
      <c r="A1164" s="174">
        <v>1156</v>
      </c>
      <c r="B1164" s="343" t="s">
        <v>2615</v>
      </c>
      <c r="C1164" s="344" t="s">
        <v>2806</v>
      </c>
      <c r="D1164" s="314" t="s">
        <v>2807</v>
      </c>
      <c r="E1164" s="334" t="s">
        <v>508</v>
      </c>
      <c r="F1164" s="335">
        <v>162.5</v>
      </c>
      <c r="G1164" s="335">
        <v>162.5</v>
      </c>
      <c r="H1164" s="178"/>
      <c r="I1164" s="335">
        <v>162.5</v>
      </c>
      <c r="J1164" s="111"/>
    </row>
    <row r="1165" spans="1:10" x14ac:dyDescent="0.3">
      <c r="A1165" s="174">
        <v>1157</v>
      </c>
      <c r="B1165" s="343" t="s">
        <v>2615</v>
      </c>
      <c r="C1165" s="344" t="s">
        <v>2808</v>
      </c>
      <c r="D1165" s="314" t="s">
        <v>2809</v>
      </c>
      <c r="E1165" s="334" t="s">
        <v>508</v>
      </c>
      <c r="F1165" s="335">
        <v>162.5</v>
      </c>
      <c r="G1165" s="335">
        <v>162.5</v>
      </c>
      <c r="H1165" s="178"/>
      <c r="I1165" s="335">
        <v>162.5</v>
      </c>
      <c r="J1165" s="111"/>
    </row>
    <row r="1166" spans="1:10" x14ac:dyDescent="0.3">
      <c r="A1166" s="174">
        <v>1158</v>
      </c>
      <c r="B1166" s="343" t="s">
        <v>2615</v>
      </c>
      <c r="C1166" s="344" t="s">
        <v>2810</v>
      </c>
      <c r="D1166" s="314" t="s">
        <v>2811</v>
      </c>
      <c r="E1166" s="334" t="s">
        <v>508</v>
      </c>
      <c r="F1166" s="335">
        <v>162.5</v>
      </c>
      <c r="G1166" s="335">
        <v>162.5</v>
      </c>
      <c r="H1166" s="178"/>
      <c r="I1166" s="335">
        <v>162.5</v>
      </c>
      <c r="J1166" s="111"/>
    </row>
    <row r="1167" spans="1:10" x14ac:dyDescent="0.3">
      <c r="A1167" s="174">
        <v>1159</v>
      </c>
      <c r="B1167" s="343" t="s">
        <v>2615</v>
      </c>
      <c r="C1167" s="344" t="s">
        <v>2812</v>
      </c>
      <c r="D1167" s="314" t="s">
        <v>2813</v>
      </c>
      <c r="E1167" s="334" t="s">
        <v>508</v>
      </c>
      <c r="F1167" s="335">
        <v>125</v>
      </c>
      <c r="G1167" s="335">
        <v>125</v>
      </c>
      <c r="H1167" s="178"/>
      <c r="I1167" s="335">
        <v>125</v>
      </c>
      <c r="J1167" s="111"/>
    </row>
    <row r="1168" spans="1:10" x14ac:dyDescent="0.3">
      <c r="A1168" s="174">
        <v>1160</v>
      </c>
      <c r="B1168" s="343" t="s">
        <v>2615</v>
      </c>
      <c r="C1168" s="344" t="s">
        <v>2814</v>
      </c>
      <c r="D1168" s="314" t="s">
        <v>2815</v>
      </c>
      <c r="E1168" s="334" t="s">
        <v>508</v>
      </c>
      <c r="F1168" s="335">
        <v>125</v>
      </c>
      <c r="G1168" s="335">
        <v>125</v>
      </c>
      <c r="H1168" s="178"/>
      <c r="I1168" s="335">
        <v>125</v>
      </c>
      <c r="J1168" s="111"/>
    </row>
    <row r="1169" spans="1:10" x14ac:dyDescent="0.3">
      <c r="A1169" s="174">
        <v>1161</v>
      </c>
      <c r="B1169" s="343" t="s">
        <v>2615</v>
      </c>
      <c r="C1169" s="344" t="s">
        <v>2816</v>
      </c>
      <c r="D1169" s="314" t="s">
        <v>2817</v>
      </c>
      <c r="E1169" s="334" t="s">
        <v>508</v>
      </c>
      <c r="F1169" s="335">
        <v>125</v>
      </c>
      <c r="G1169" s="335">
        <v>125</v>
      </c>
      <c r="H1169" s="178"/>
      <c r="I1169" s="335">
        <v>125</v>
      </c>
      <c r="J1169" s="111"/>
    </row>
    <row r="1170" spans="1:10" x14ac:dyDescent="0.3">
      <c r="A1170" s="174">
        <v>1162</v>
      </c>
      <c r="B1170" s="343" t="s">
        <v>2615</v>
      </c>
      <c r="C1170" s="344" t="s">
        <v>2818</v>
      </c>
      <c r="D1170" s="314" t="s">
        <v>2819</v>
      </c>
      <c r="E1170" s="334" t="s">
        <v>508</v>
      </c>
      <c r="F1170" s="335">
        <v>125</v>
      </c>
      <c r="G1170" s="335">
        <v>125</v>
      </c>
      <c r="H1170" s="178"/>
      <c r="I1170" s="335">
        <v>125</v>
      </c>
      <c r="J1170" s="111"/>
    </row>
    <row r="1171" spans="1:10" x14ac:dyDescent="0.3">
      <c r="A1171" s="174">
        <v>1163</v>
      </c>
      <c r="B1171" s="343" t="s">
        <v>2615</v>
      </c>
      <c r="C1171" s="344" t="s">
        <v>2820</v>
      </c>
      <c r="D1171" s="314" t="s">
        <v>2821</v>
      </c>
      <c r="E1171" s="334" t="s">
        <v>508</v>
      </c>
      <c r="F1171" s="335">
        <v>162.5</v>
      </c>
      <c r="G1171" s="335">
        <v>162.5</v>
      </c>
      <c r="H1171" s="178"/>
      <c r="I1171" s="335">
        <v>162.5</v>
      </c>
      <c r="J1171" s="111"/>
    </row>
    <row r="1172" spans="1:10" x14ac:dyDescent="0.3">
      <c r="A1172" s="174">
        <v>1164</v>
      </c>
      <c r="B1172" s="343" t="s">
        <v>2615</v>
      </c>
      <c r="C1172" s="344" t="s">
        <v>2822</v>
      </c>
      <c r="D1172" s="314" t="s">
        <v>2823</v>
      </c>
      <c r="E1172" s="334" t="s">
        <v>508</v>
      </c>
      <c r="F1172" s="335">
        <v>162.5</v>
      </c>
      <c r="G1172" s="335">
        <v>162.5</v>
      </c>
      <c r="H1172" s="178"/>
      <c r="I1172" s="335">
        <v>162.5</v>
      </c>
      <c r="J1172" s="111"/>
    </row>
    <row r="1173" spans="1:10" x14ac:dyDescent="0.3">
      <c r="A1173" s="174">
        <v>1165</v>
      </c>
      <c r="B1173" s="343" t="s">
        <v>2615</v>
      </c>
      <c r="C1173" s="344" t="s">
        <v>2824</v>
      </c>
      <c r="D1173" s="314" t="s">
        <v>2825</v>
      </c>
      <c r="E1173" s="334" t="s">
        <v>508</v>
      </c>
      <c r="F1173" s="335">
        <v>100</v>
      </c>
      <c r="G1173" s="335">
        <v>100</v>
      </c>
      <c r="H1173" s="178"/>
      <c r="I1173" s="335">
        <v>100</v>
      </c>
      <c r="J1173" s="111"/>
    </row>
    <row r="1174" spans="1:10" x14ac:dyDescent="0.3">
      <c r="A1174" s="174">
        <v>1166</v>
      </c>
      <c r="B1174" s="343" t="s">
        <v>2615</v>
      </c>
      <c r="C1174" s="344" t="s">
        <v>2826</v>
      </c>
      <c r="D1174" s="314" t="s">
        <v>2827</v>
      </c>
      <c r="E1174" s="334" t="s">
        <v>508</v>
      </c>
      <c r="F1174" s="335">
        <v>100</v>
      </c>
      <c r="G1174" s="335">
        <v>100</v>
      </c>
      <c r="H1174" s="178"/>
      <c r="I1174" s="335">
        <v>100</v>
      </c>
      <c r="J1174" s="111"/>
    </row>
    <row r="1175" spans="1:10" x14ac:dyDescent="0.3">
      <c r="A1175" s="174">
        <v>1167</v>
      </c>
      <c r="B1175" s="343" t="s">
        <v>2615</v>
      </c>
      <c r="C1175" s="344" t="s">
        <v>2828</v>
      </c>
      <c r="D1175" s="314" t="s">
        <v>2829</v>
      </c>
      <c r="E1175" s="334" t="s">
        <v>508</v>
      </c>
      <c r="F1175" s="335">
        <v>125</v>
      </c>
      <c r="G1175" s="335">
        <v>125</v>
      </c>
      <c r="H1175" s="178"/>
      <c r="I1175" s="335">
        <v>125</v>
      </c>
      <c r="J1175" s="111"/>
    </row>
    <row r="1176" spans="1:10" x14ac:dyDescent="0.3">
      <c r="A1176" s="174">
        <v>1168</v>
      </c>
      <c r="B1176" s="343" t="s">
        <v>2615</v>
      </c>
      <c r="C1176" s="344" t="s">
        <v>2830</v>
      </c>
      <c r="D1176" s="314" t="s">
        <v>2831</v>
      </c>
      <c r="E1176" s="334" t="s">
        <v>508</v>
      </c>
      <c r="F1176" s="335">
        <v>125</v>
      </c>
      <c r="G1176" s="335">
        <v>125</v>
      </c>
      <c r="H1176" s="178"/>
      <c r="I1176" s="335">
        <v>125</v>
      </c>
      <c r="J1176" s="111"/>
    </row>
    <row r="1177" spans="1:10" x14ac:dyDescent="0.3">
      <c r="A1177" s="174">
        <v>1169</v>
      </c>
      <c r="B1177" s="343" t="s">
        <v>2615</v>
      </c>
      <c r="C1177" s="344" t="s">
        <v>2832</v>
      </c>
      <c r="D1177" s="314" t="s">
        <v>2833</v>
      </c>
      <c r="E1177" s="334" t="s">
        <v>508</v>
      </c>
      <c r="F1177" s="335">
        <v>162.5</v>
      </c>
      <c r="G1177" s="335">
        <v>162.5</v>
      </c>
      <c r="H1177" s="178"/>
      <c r="I1177" s="335">
        <v>162.5</v>
      </c>
      <c r="J1177" s="111"/>
    </row>
    <row r="1178" spans="1:10" x14ac:dyDescent="0.3">
      <c r="A1178" s="174">
        <v>1170</v>
      </c>
      <c r="B1178" s="343" t="s">
        <v>2615</v>
      </c>
      <c r="C1178" s="344" t="s">
        <v>2834</v>
      </c>
      <c r="D1178" s="314" t="s">
        <v>2835</v>
      </c>
      <c r="E1178" s="334" t="s">
        <v>508</v>
      </c>
      <c r="F1178" s="335">
        <v>125</v>
      </c>
      <c r="G1178" s="335">
        <v>125</v>
      </c>
      <c r="H1178" s="178"/>
      <c r="I1178" s="335">
        <v>125</v>
      </c>
      <c r="J1178" s="111"/>
    </row>
    <row r="1179" spans="1:10" x14ac:dyDescent="0.3">
      <c r="A1179" s="174">
        <v>1171</v>
      </c>
      <c r="B1179" s="343" t="s">
        <v>2615</v>
      </c>
      <c r="C1179" s="344" t="s">
        <v>2836</v>
      </c>
      <c r="D1179" s="314" t="s">
        <v>2837</v>
      </c>
      <c r="E1179" s="334" t="s">
        <v>508</v>
      </c>
      <c r="F1179" s="335">
        <v>125</v>
      </c>
      <c r="G1179" s="335">
        <v>125</v>
      </c>
      <c r="H1179" s="178"/>
      <c r="I1179" s="335">
        <v>125</v>
      </c>
      <c r="J1179" s="111"/>
    </row>
    <row r="1180" spans="1:10" ht="30" x14ac:dyDescent="0.3">
      <c r="A1180" s="174">
        <v>1172</v>
      </c>
      <c r="B1180" s="345" t="s">
        <v>2615</v>
      </c>
      <c r="C1180" s="321" t="s">
        <v>2838</v>
      </c>
      <c r="D1180" s="314" t="s">
        <v>2839</v>
      </c>
      <c r="E1180" s="293" t="s">
        <v>508</v>
      </c>
      <c r="F1180" s="293">
        <v>100</v>
      </c>
      <c r="G1180" s="293">
        <v>100</v>
      </c>
      <c r="H1180" s="178"/>
      <c r="I1180" s="293">
        <v>100</v>
      </c>
      <c r="J1180" s="111"/>
    </row>
    <row r="1181" spans="1:10" ht="30" x14ac:dyDescent="0.3">
      <c r="A1181" s="174">
        <v>1173</v>
      </c>
      <c r="B1181" s="345" t="s">
        <v>2615</v>
      </c>
      <c r="C1181" s="321" t="s">
        <v>2840</v>
      </c>
      <c r="D1181" s="314" t="s">
        <v>2837</v>
      </c>
      <c r="E1181" s="293" t="s">
        <v>508</v>
      </c>
      <c r="F1181" s="293">
        <v>100</v>
      </c>
      <c r="G1181" s="293">
        <v>100</v>
      </c>
      <c r="H1181" s="178"/>
      <c r="I1181" s="293">
        <v>100</v>
      </c>
      <c r="J1181" s="111"/>
    </row>
    <row r="1182" spans="1:10" ht="30" x14ac:dyDescent="0.3">
      <c r="A1182" s="174">
        <v>1174</v>
      </c>
      <c r="B1182" s="345" t="s">
        <v>2615</v>
      </c>
      <c r="C1182" s="321" t="s">
        <v>2841</v>
      </c>
      <c r="D1182" s="314" t="s">
        <v>2842</v>
      </c>
      <c r="E1182" s="293" t="s">
        <v>508</v>
      </c>
      <c r="F1182" s="293">
        <v>125</v>
      </c>
      <c r="G1182" s="293">
        <v>125</v>
      </c>
      <c r="H1182" s="178"/>
      <c r="I1182" s="293">
        <v>125</v>
      </c>
      <c r="J1182" s="111"/>
    </row>
    <row r="1183" spans="1:10" ht="30" x14ac:dyDescent="0.3">
      <c r="A1183" s="174">
        <v>1175</v>
      </c>
      <c r="B1183" s="345" t="s">
        <v>2615</v>
      </c>
      <c r="C1183" s="321" t="s">
        <v>2843</v>
      </c>
      <c r="D1183" s="314" t="s">
        <v>2844</v>
      </c>
      <c r="E1183" s="293" t="s">
        <v>508</v>
      </c>
      <c r="F1183" s="293">
        <v>125</v>
      </c>
      <c r="G1183" s="293">
        <v>125</v>
      </c>
      <c r="H1183" s="178"/>
      <c r="I1183" s="293">
        <v>125</v>
      </c>
      <c r="J1183" s="111"/>
    </row>
    <row r="1184" spans="1:10" ht="30" x14ac:dyDescent="0.3">
      <c r="A1184" s="174">
        <v>1176</v>
      </c>
      <c r="B1184" s="345" t="s">
        <v>2615</v>
      </c>
      <c r="C1184" s="321" t="s">
        <v>2845</v>
      </c>
      <c r="D1184" s="314" t="s">
        <v>2846</v>
      </c>
      <c r="E1184" s="293" t="s">
        <v>508</v>
      </c>
      <c r="F1184" s="293">
        <v>125</v>
      </c>
      <c r="G1184" s="293">
        <v>125</v>
      </c>
      <c r="H1184" s="178"/>
      <c r="I1184" s="293">
        <v>125</v>
      </c>
      <c r="J1184" s="111"/>
    </row>
    <row r="1185" spans="1:10" ht="30" x14ac:dyDescent="0.3">
      <c r="A1185" s="174">
        <v>1177</v>
      </c>
      <c r="B1185" s="345" t="s">
        <v>2615</v>
      </c>
      <c r="C1185" s="321" t="s">
        <v>2847</v>
      </c>
      <c r="D1185" s="314" t="s">
        <v>2848</v>
      </c>
      <c r="E1185" s="293" t="s">
        <v>508</v>
      </c>
      <c r="F1185" s="293">
        <v>125</v>
      </c>
      <c r="G1185" s="293">
        <v>125</v>
      </c>
      <c r="H1185" s="178"/>
      <c r="I1185" s="293">
        <v>125</v>
      </c>
      <c r="J1185" s="111"/>
    </row>
    <row r="1186" spans="1:10" ht="30" x14ac:dyDescent="0.3">
      <c r="A1186" s="174">
        <v>1178</v>
      </c>
      <c r="B1186" s="345" t="s">
        <v>2615</v>
      </c>
      <c r="C1186" s="321" t="s">
        <v>2849</v>
      </c>
      <c r="D1186" s="314" t="s">
        <v>2850</v>
      </c>
      <c r="E1186" s="293" t="s">
        <v>508</v>
      </c>
      <c r="F1186" s="293">
        <v>162.5</v>
      </c>
      <c r="G1186" s="293">
        <v>162.5</v>
      </c>
      <c r="H1186" s="178"/>
      <c r="I1186" s="293">
        <v>162.5</v>
      </c>
      <c r="J1186" s="111"/>
    </row>
    <row r="1187" spans="1:10" ht="30" x14ac:dyDescent="0.3">
      <c r="A1187" s="174">
        <v>1179</v>
      </c>
      <c r="B1187" s="345" t="s">
        <v>2615</v>
      </c>
      <c r="C1187" s="321" t="s">
        <v>2851</v>
      </c>
      <c r="D1187" s="314" t="s">
        <v>2852</v>
      </c>
      <c r="E1187" s="293" t="s">
        <v>508</v>
      </c>
      <c r="F1187" s="293">
        <v>162.5</v>
      </c>
      <c r="G1187" s="293">
        <v>162.5</v>
      </c>
      <c r="H1187" s="178"/>
      <c r="I1187" s="293">
        <v>162.5</v>
      </c>
      <c r="J1187" s="111"/>
    </row>
    <row r="1188" spans="1:10" ht="30" x14ac:dyDescent="0.3">
      <c r="A1188" s="174">
        <v>1180</v>
      </c>
      <c r="B1188" s="345" t="s">
        <v>2615</v>
      </c>
      <c r="C1188" s="321" t="s">
        <v>2853</v>
      </c>
      <c r="D1188" s="314" t="s">
        <v>2854</v>
      </c>
      <c r="E1188" s="293" t="s">
        <v>508</v>
      </c>
      <c r="F1188" s="293">
        <v>162.5</v>
      </c>
      <c r="G1188" s="293">
        <v>162.5</v>
      </c>
      <c r="H1188" s="178"/>
      <c r="I1188" s="293">
        <v>162.5</v>
      </c>
      <c r="J1188" s="111"/>
    </row>
    <row r="1189" spans="1:10" ht="30" x14ac:dyDescent="0.3">
      <c r="A1189" s="174">
        <v>1181</v>
      </c>
      <c r="B1189" s="345" t="s">
        <v>2615</v>
      </c>
      <c r="C1189" s="321" t="s">
        <v>2855</v>
      </c>
      <c r="D1189" s="314" t="s">
        <v>2856</v>
      </c>
      <c r="E1189" s="293" t="s">
        <v>508</v>
      </c>
      <c r="F1189" s="293">
        <v>162.5</v>
      </c>
      <c r="G1189" s="293">
        <v>162.5</v>
      </c>
      <c r="H1189" s="178"/>
      <c r="I1189" s="293">
        <v>162.5</v>
      </c>
      <c r="J1189" s="111"/>
    </row>
    <row r="1190" spans="1:10" ht="30" x14ac:dyDescent="0.3">
      <c r="A1190" s="174">
        <v>1182</v>
      </c>
      <c r="B1190" s="345" t="s">
        <v>2615</v>
      </c>
      <c r="C1190" s="321" t="s">
        <v>2857</v>
      </c>
      <c r="D1190" s="314" t="s">
        <v>2858</v>
      </c>
      <c r="E1190" s="293" t="s">
        <v>508</v>
      </c>
      <c r="F1190" s="293">
        <v>162.5</v>
      </c>
      <c r="G1190" s="293">
        <v>162.5</v>
      </c>
      <c r="H1190" s="178"/>
      <c r="I1190" s="293">
        <v>162.5</v>
      </c>
      <c r="J1190" s="111"/>
    </row>
    <row r="1191" spans="1:10" ht="30" x14ac:dyDescent="0.3">
      <c r="A1191" s="174">
        <v>1183</v>
      </c>
      <c r="B1191" s="345" t="s">
        <v>2615</v>
      </c>
      <c r="C1191" s="321" t="s">
        <v>2859</v>
      </c>
      <c r="D1191" s="314" t="s">
        <v>2860</v>
      </c>
      <c r="E1191" s="293" t="s">
        <v>508</v>
      </c>
      <c r="F1191" s="293">
        <v>162.5</v>
      </c>
      <c r="G1191" s="293">
        <v>162.5</v>
      </c>
      <c r="H1191" s="178"/>
      <c r="I1191" s="293">
        <v>162.5</v>
      </c>
      <c r="J1191" s="111"/>
    </row>
    <row r="1192" spans="1:10" ht="30" x14ac:dyDescent="0.3">
      <c r="A1192" s="174">
        <v>1184</v>
      </c>
      <c r="B1192" s="328">
        <v>41085</v>
      </c>
      <c r="C1192" s="313" t="s">
        <v>2861</v>
      </c>
      <c r="D1192" s="314" t="s">
        <v>2862</v>
      </c>
      <c r="E1192" s="293" t="s">
        <v>508</v>
      </c>
      <c r="F1192" s="293">
        <v>162.5</v>
      </c>
      <c r="G1192" s="293">
        <v>162.5</v>
      </c>
      <c r="H1192" s="178"/>
      <c r="I1192" s="293">
        <v>162.5</v>
      </c>
      <c r="J1192" s="111"/>
    </row>
    <row r="1193" spans="1:10" ht="30" x14ac:dyDescent="0.3">
      <c r="A1193" s="174">
        <v>1185</v>
      </c>
      <c r="B1193" s="328">
        <v>41085</v>
      </c>
      <c r="C1193" s="313" t="s">
        <v>2863</v>
      </c>
      <c r="D1193" s="314" t="s">
        <v>2864</v>
      </c>
      <c r="E1193" s="293" t="s">
        <v>508</v>
      </c>
      <c r="F1193" s="293">
        <v>162.5</v>
      </c>
      <c r="G1193" s="293">
        <v>162.5</v>
      </c>
      <c r="H1193" s="178"/>
      <c r="I1193" s="293">
        <v>162.5</v>
      </c>
      <c r="J1193" s="111"/>
    </row>
    <row r="1194" spans="1:10" ht="30" x14ac:dyDescent="0.3">
      <c r="A1194" s="174">
        <v>1186</v>
      </c>
      <c r="B1194" s="328">
        <v>41085</v>
      </c>
      <c r="C1194" s="313" t="s">
        <v>2865</v>
      </c>
      <c r="D1194" s="314" t="s">
        <v>2866</v>
      </c>
      <c r="E1194" s="293" t="s">
        <v>508</v>
      </c>
      <c r="F1194" s="293">
        <v>125</v>
      </c>
      <c r="G1194" s="293">
        <v>125</v>
      </c>
      <c r="H1194" s="178"/>
      <c r="I1194" s="293">
        <v>125</v>
      </c>
      <c r="J1194" s="111"/>
    </row>
    <row r="1195" spans="1:10" ht="30" x14ac:dyDescent="0.3">
      <c r="A1195" s="174">
        <v>1187</v>
      </c>
      <c r="B1195" s="328">
        <v>41085</v>
      </c>
      <c r="C1195" s="313" t="s">
        <v>2867</v>
      </c>
      <c r="D1195" s="314" t="s">
        <v>2868</v>
      </c>
      <c r="E1195" s="293" t="s">
        <v>508</v>
      </c>
      <c r="F1195" s="293">
        <v>100</v>
      </c>
      <c r="G1195" s="293">
        <v>100</v>
      </c>
      <c r="H1195" s="178"/>
      <c r="I1195" s="293">
        <v>100</v>
      </c>
      <c r="J1195" s="111"/>
    </row>
    <row r="1196" spans="1:10" ht="30" x14ac:dyDescent="0.3">
      <c r="A1196" s="174">
        <v>1188</v>
      </c>
      <c r="B1196" s="328">
        <v>41085</v>
      </c>
      <c r="C1196" s="313" t="s">
        <v>2869</v>
      </c>
      <c r="D1196" s="314" t="s">
        <v>2870</v>
      </c>
      <c r="E1196" s="293" t="s">
        <v>508</v>
      </c>
      <c r="F1196" s="293">
        <v>100</v>
      </c>
      <c r="G1196" s="293">
        <v>100</v>
      </c>
      <c r="H1196" s="178"/>
      <c r="I1196" s="293">
        <v>100</v>
      </c>
      <c r="J1196" s="111"/>
    </row>
    <row r="1197" spans="1:10" ht="30" x14ac:dyDescent="0.3">
      <c r="A1197" s="174">
        <v>1189</v>
      </c>
      <c r="B1197" s="328">
        <v>41085</v>
      </c>
      <c r="C1197" s="313" t="s">
        <v>2871</v>
      </c>
      <c r="D1197" s="314" t="s">
        <v>2872</v>
      </c>
      <c r="E1197" s="293" t="s">
        <v>508</v>
      </c>
      <c r="F1197" s="293">
        <v>100</v>
      </c>
      <c r="G1197" s="293">
        <v>100</v>
      </c>
      <c r="H1197" s="178"/>
      <c r="I1197" s="293">
        <v>100</v>
      </c>
      <c r="J1197" s="111"/>
    </row>
    <row r="1198" spans="1:10" ht="30" x14ac:dyDescent="0.3">
      <c r="A1198" s="174">
        <v>1190</v>
      </c>
      <c r="B1198" s="328">
        <v>41085</v>
      </c>
      <c r="C1198" s="313" t="s">
        <v>2873</v>
      </c>
      <c r="D1198" s="314" t="s">
        <v>2874</v>
      </c>
      <c r="E1198" s="293" t="s">
        <v>508</v>
      </c>
      <c r="F1198" s="293">
        <v>125</v>
      </c>
      <c r="G1198" s="293">
        <v>125</v>
      </c>
      <c r="H1198" s="178"/>
      <c r="I1198" s="293">
        <v>125</v>
      </c>
      <c r="J1198" s="111"/>
    </row>
    <row r="1199" spans="1:10" ht="30" x14ac:dyDescent="0.3">
      <c r="A1199" s="174">
        <v>1191</v>
      </c>
      <c r="B1199" s="346">
        <v>41085</v>
      </c>
      <c r="C1199" s="318" t="s">
        <v>2875</v>
      </c>
      <c r="D1199" s="319" t="s">
        <v>2876</v>
      </c>
      <c r="E1199" s="320" t="s">
        <v>508</v>
      </c>
      <c r="F1199" s="320">
        <v>125</v>
      </c>
      <c r="G1199" s="320">
        <v>125</v>
      </c>
      <c r="H1199" s="178"/>
      <c r="I1199" s="320">
        <v>125</v>
      </c>
      <c r="J1199" s="111"/>
    </row>
    <row r="1200" spans="1:10" ht="30" x14ac:dyDescent="0.3">
      <c r="A1200" s="174">
        <v>1192</v>
      </c>
      <c r="B1200" s="346">
        <v>41085</v>
      </c>
      <c r="C1200" s="318" t="s">
        <v>2877</v>
      </c>
      <c r="D1200" s="319" t="s">
        <v>2878</v>
      </c>
      <c r="E1200" s="320" t="s">
        <v>508</v>
      </c>
      <c r="F1200" s="320">
        <v>125</v>
      </c>
      <c r="G1200" s="320">
        <v>125</v>
      </c>
      <c r="H1200" s="178"/>
      <c r="I1200" s="320">
        <v>125</v>
      </c>
      <c r="J1200" s="111"/>
    </row>
    <row r="1201" spans="1:10" ht="30" x14ac:dyDescent="0.3">
      <c r="A1201" s="174">
        <v>1193</v>
      </c>
      <c r="B1201" s="328">
        <v>41085</v>
      </c>
      <c r="C1201" s="313" t="s">
        <v>2879</v>
      </c>
      <c r="D1201" s="314" t="s">
        <v>2880</v>
      </c>
      <c r="E1201" s="293" t="s">
        <v>508</v>
      </c>
      <c r="F1201" s="293">
        <v>125</v>
      </c>
      <c r="G1201" s="293">
        <v>125</v>
      </c>
      <c r="H1201" s="178"/>
      <c r="I1201" s="293">
        <v>125</v>
      </c>
      <c r="J1201" s="111"/>
    </row>
    <row r="1202" spans="1:10" ht="30" x14ac:dyDescent="0.3">
      <c r="A1202" s="174">
        <v>1194</v>
      </c>
      <c r="B1202" s="328">
        <v>41085</v>
      </c>
      <c r="C1202" s="313" t="s">
        <v>2881</v>
      </c>
      <c r="D1202" s="314" t="s">
        <v>2882</v>
      </c>
      <c r="E1202" s="293" t="s">
        <v>508</v>
      </c>
      <c r="F1202" s="293">
        <v>125</v>
      </c>
      <c r="G1202" s="293">
        <v>125</v>
      </c>
      <c r="H1202" s="178"/>
      <c r="I1202" s="293">
        <v>125</v>
      </c>
      <c r="J1202" s="111"/>
    </row>
    <row r="1203" spans="1:10" ht="30" x14ac:dyDescent="0.3">
      <c r="A1203" s="174">
        <v>1195</v>
      </c>
      <c r="B1203" s="346">
        <v>41085</v>
      </c>
      <c r="C1203" s="318" t="s">
        <v>2883</v>
      </c>
      <c r="D1203" s="319" t="s">
        <v>2884</v>
      </c>
      <c r="E1203" s="320" t="s">
        <v>508</v>
      </c>
      <c r="F1203" s="320">
        <v>125</v>
      </c>
      <c r="G1203" s="320">
        <v>125</v>
      </c>
      <c r="H1203" s="178"/>
      <c r="I1203" s="320">
        <v>125</v>
      </c>
      <c r="J1203" s="111"/>
    </row>
    <row r="1204" spans="1:10" ht="30" x14ac:dyDescent="0.3">
      <c r="A1204" s="174">
        <v>1196</v>
      </c>
      <c r="B1204" s="346">
        <v>41085</v>
      </c>
      <c r="C1204" s="318" t="s">
        <v>2885</v>
      </c>
      <c r="D1204" s="319" t="s">
        <v>2886</v>
      </c>
      <c r="E1204" s="320" t="s">
        <v>508</v>
      </c>
      <c r="F1204" s="320">
        <v>125</v>
      </c>
      <c r="G1204" s="320">
        <v>125</v>
      </c>
      <c r="H1204" s="178"/>
      <c r="I1204" s="320">
        <v>125</v>
      </c>
      <c r="J1204" s="111"/>
    </row>
    <row r="1205" spans="1:10" ht="30" x14ac:dyDescent="0.3">
      <c r="A1205" s="174">
        <v>1197</v>
      </c>
      <c r="B1205" s="346">
        <v>41085</v>
      </c>
      <c r="C1205" s="318" t="s">
        <v>2887</v>
      </c>
      <c r="D1205" s="319" t="s">
        <v>2888</v>
      </c>
      <c r="E1205" s="320" t="s">
        <v>508</v>
      </c>
      <c r="F1205" s="320">
        <v>162.5</v>
      </c>
      <c r="G1205" s="320">
        <v>162.5</v>
      </c>
      <c r="H1205" s="178"/>
      <c r="I1205" s="320">
        <v>162.5</v>
      </c>
      <c r="J1205" s="111"/>
    </row>
    <row r="1206" spans="1:10" ht="30" x14ac:dyDescent="0.3">
      <c r="A1206" s="174">
        <v>1198</v>
      </c>
      <c r="B1206" s="346">
        <v>41085</v>
      </c>
      <c r="C1206" s="318" t="s">
        <v>2889</v>
      </c>
      <c r="D1206" s="319" t="s">
        <v>2890</v>
      </c>
      <c r="E1206" s="320" t="s">
        <v>508</v>
      </c>
      <c r="F1206" s="320">
        <v>162.5</v>
      </c>
      <c r="G1206" s="320">
        <v>162.5</v>
      </c>
      <c r="H1206" s="178"/>
      <c r="I1206" s="320">
        <v>162.5</v>
      </c>
      <c r="J1206" s="111"/>
    </row>
    <row r="1207" spans="1:10" ht="30" x14ac:dyDescent="0.3">
      <c r="A1207" s="174">
        <v>1199</v>
      </c>
      <c r="B1207" s="328">
        <v>41085</v>
      </c>
      <c r="C1207" s="321" t="s">
        <v>2891</v>
      </c>
      <c r="D1207" s="314" t="s">
        <v>2892</v>
      </c>
      <c r="E1207" s="293" t="s">
        <v>508</v>
      </c>
      <c r="F1207" s="293">
        <v>125</v>
      </c>
      <c r="G1207" s="293">
        <v>125</v>
      </c>
      <c r="H1207" s="178"/>
      <c r="I1207" s="293">
        <v>125</v>
      </c>
      <c r="J1207" s="111"/>
    </row>
    <row r="1208" spans="1:10" ht="30" x14ac:dyDescent="0.3">
      <c r="A1208" s="174">
        <v>1200</v>
      </c>
      <c r="B1208" s="328">
        <v>41085</v>
      </c>
      <c r="C1208" s="321" t="s">
        <v>2893</v>
      </c>
      <c r="D1208" s="314" t="s">
        <v>2894</v>
      </c>
      <c r="E1208" s="293" t="s">
        <v>508</v>
      </c>
      <c r="F1208" s="293">
        <v>125</v>
      </c>
      <c r="G1208" s="293">
        <v>125</v>
      </c>
      <c r="H1208" s="178"/>
      <c r="I1208" s="293">
        <v>125</v>
      </c>
      <c r="J1208" s="111"/>
    </row>
    <row r="1209" spans="1:10" ht="30" x14ac:dyDescent="0.3">
      <c r="A1209" s="174">
        <v>1201</v>
      </c>
      <c r="B1209" s="328">
        <v>41084</v>
      </c>
      <c r="C1209" s="321" t="s">
        <v>2895</v>
      </c>
      <c r="D1209" s="314" t="s">
        <v>2896</v>
      </c>
      <c r="E1209" s="293" t="s">
        <v>508</v>
      </c>
      <c r="F1209" s="293">
        <v>125</v>
      </c>
      <c r="G1209" s="293">
        <v>125</v>
      </c>
      <c r="H1209" s="178"/>
      <c r="I1209" s="293">
        <v>125</v>
      </c>
      <c r="J1209" s="111"/>
    </row>
    <row r="1210" spans="1:10" ht="30" x14ac:dyDescent="0.3">
      <c r="A1210" s="174">
        <v>1202</v>
      </c>
      <c r="B1210" s="328">
        <v>41084</v>
      </c>
      <c r="C1210" s="321" t="s">
        <v>2897</v>
      </c>
      <c r="D1210" s="314" t="s">
        <v>2898</v>
      </c>
      <c r="E1210" s="293" t="s">
        <v>508</v>
      </c>
      <c r="F1210" s="293">
        <v>125</v>
      </c>
      <c r="G1210" s="293">
        <v>125</v>
      </c>
      <c r="H1210" s="178"/>
      <c r="I1210" s="293">
        <v>125</v>
      </c>
      <c r="J1210" s="111"/>
    </row>
    <row r="1211" spans="1:10" ht="30" x14ac:dyDescent="0.3">
      <c r="A1211" s="174">
        <v>1203</v>
      </c>
      <c r="B1211" s="328">
        <v>41084</v>
      </c>
      <c r="C1211" s="321" t="s">
        <v>2899</v>
      </c>
      <c r="D1211" s="314" t="s">
        <v>2900</v>
      </c>
      <c r="E1211" s="293" t="s">
        <v>508</v>
      </c>
      <c r="F1211" s="293">
        <v>125</v>
      </c>
      <c r="G1211" s="293">
        <v>125</v>
      </c>
      <c r="H1211" s="178"/>
      <c r="I1211" s="293">
        <v>125</v>
      </c>
      <c r="J1211" s="111"/>
    </row>
    <row r="1212" spans="1:10" ht="30" x14ac:dyDescent="0.3">
      <c r="A1212" s="174">
        <v>1204</v>
      </c>
      <c r="B1212" s="328">
        <v>41084</v>
      </c>
      <c r="C1212" s="321" t="s">
        <v>2901</v>
      </c>
      <c r="D1212" s="314" t="s">
        <v>2902</v>
      </c>
      <c r="E1212" s="293" t="s">
        <v>508</v>
      </c>
      <c r="F1212" s="293">
        <v>125</v>
      </c>
      <c r="G1212" s="293">
        <v>125</v>
      </c>
      <c r="H1212" s="178"/>
      <c r="I1212" s="293">
        <v>125</v>
      </c>
      <c r="J1212" s="111"/>
    </row>
    <row r="1213" spans="1:10" ht="30" x14ac:dyDescent="0.3">
      <c r="A1213" s="174">
        <v>1205</v>
      </c>
      <c r="B1213" s="346">
        <v>41084</v>
      </c>
      <c r="C1213" s="333" t="s">
        <v>2903</v>
      </c>
      <c r="D1213" s="319" t="s">
        <v>2904</v>
      </c>
      <c r="E1213" s="320" t="s">
        <v>508</v>
      </c>
      <c r="F1213" s="320">
        <v>125</v>
      </c>
      <c r="G1213" s="320">
        <v>125</v>
      </c>
      <c r="H1213" s="178"/>
      <c r="I1213" s="320">
        <v>125</v>
      </c>
      <c r="J1213" s="111"/>
    </row>
    <row r="1214" spans="1:10" ht="30" x14ac:dyDescent="0.3">
      <c r="A1214" s="174">
        <v>1206</v>
      </c>
      <c r="B1214" s="346">
        <v>41084</v>
      </c>
      <c r="C1214" s="333" t="s">
        <v>2905</v>
      </c>
      <c r="D1214" s="319" t="s">
        <v>2906</v>
      </c>
      <c r="E1214" s="320" t="s">
        <v>508</v>
      </c>
      <c r="F1214" s="320">
        <v>125</v>
      </c>
      <c r="G1214" s="320">
        <v>125</v>
      </c>
      <c r="H1214" s="178"/>
      <c r="I1214" s="320">
        <v>125</v>
      </c>
      <c r="J1214" s="111"/>
    </row>
    <row r="1215" spans="1:10" ht="30" x14ac:dyDescent="0.3">
      <c r="A1215" s="174">
        <v>1207</v>
      </c>
      <c r="B1215" s="346">
        <v>41084</v>
      </c>
      <c r="C1215" s="333" t="s">
        <v>2907</v>
      </c>
      <c r="D1215" s="319" t="s">
        <v>2908</v>
      </c>
      <c r="E1215" s="320" t="s">
        <v>508</v>
      </c>
      <c r="F1215" s="320">
        <v>100</v>
      </c>
      <c r="G1215" s="320">
        <v>100</v>
      </c>
      <c r="H1215" s="178"/>
      <c r="I1215" s="320">
        <v>100</v>
      </c>
      <c r="J1215" s="111"/>
    </row>
    <row r="1216" spans="1:10" ht="30" x14ac:dyDescent="0.3">
      <c r="A1216" s="174">
        <v>1208</v>
      </c>
      <c r="B1216" s="328">
        <v>41084</v>
      </c>
      <c r="C1216" s="321" t="s">
        <v>2909</v>
      </c>
      <c r="D1216" s="314" t="s">
        <v>2910</v>
      </c>
      <c r="E1216" s="293" t="s">
        <v>508</v>
      </c>
      <c r="F1216" s="293">
        <v>125</v>
      </c>
      <c r="G1216" s="293">
        <v>125</v>
      </c>
      <c r="H1216" s="178"/>
      <c r="I1216" s="293">
        <v>125</v>
      </c>
      <c r="J1216" s="111"/>
    </row>
    <row r="1217" spans="1:10" ht="30" x14ac:dyDescent="0.3">
      <c r="A1217" s="174">
        <v>1209</v>
      </c>
      <c r="B1217" s="346">
        <v>41084</v>
      </c>
      <c r="C1217" s="321" t="s">
        <v>2911</v>
      </c>
      <c r="D1217" s="314" t="s">
        <v>2912</v>
      </c>
      <c r="E1217" s="293" t="s">
        <v>508</v>
      </c>
      <c r="F1217" s="293">
        <v>125</v>
      </c>
      <c r="G1217" s="293">
        <v>125</v>
      </c>
      <c r="H1217" s="178"/>
      <c r="I1217" s="293">
        <v>125</v>
      </c>
      <c r="J1217" s="111"/>
    </row>
    <row r="1218" spans="1:10" ht="30" x14ac:dyDescent="0.3">
      <c r="A1218" s="174">
        <v>1210</v>
      </c>
      <c r="B1218" s="346">
        <v>41084</v>
      </c>
      <c r="C1218" s="321" t="s">
        <v>2913</v>
      </c>
      <c r="D1218" s="314" t="s">
        <v>2914</v>
      </c>
      <c r="E1218" s="293" t="s">
        <v>508</v>
      </c>
      <c r="F1218" s="293">
        <v>125</v>
      </c>
      <c r="G1218" s="293">
        <v>125</v>
      </c>
      <c r="H1218" s="178"/>
      <c r="I1218" s="293">
        <v>125</v>
      </c>
      <c r="J1218" s="111"/>
    </row>
    <row r="1219" spans="1:10" ht="30" x14ac:dyDescent="0.3">
      <c r="A1219" s="174">
        <v>1211</v>
      </c>
      <c r="B1219" s="346">
        <v>41084</v>
      </c>
      <c r="C1219" s="321" t="s">
        <v>2915</v>
      </c>
      <c r="D1219" s="314" t="s">
        <v>2916</v>
      </c>
      <c r="E1219" s="293" t="s">
        <v>508</v>
      </c>
      <c r="F1219" s="293">
        <v>125</v>
      </c>
      <c r="G1219" s="293">
        <v>125</v>
      </c>
      <c r="H1219" s="178"/>
      <c r="I1219" s="293">
        <v>125</v>
      </c>
      <c r="J1219" s="111"/>
    </row>
    <row r="1220" spans="1:10" ht="30" x14ac:dyDescent="0.3">
      <c r="A1220" s="174">
        <v>1212</v>
      </c>
      <c r="B1220" s="346">
        <v>41084</v>
      </c>
      <c r="C1220" s="321" t="s">
        <v>2917</v>
      </c>
      <c r="D1220" s="314" t="s">
        <v>2918</v>
      </c>
      <c r="E1220" s="293" t="s">
        <v>508</v>
      </c>
      <c r="F1220" s="293">
        <v>125</v>
      </c>
      <c r="G1220" s="293">
        <v>125</v>
      </c>
      <c r="H1220" s="178"/>
      <c r="I1220" s="293">
        <v>125</v>
      </c>
      <c r="J1220" s="111"/>
    </row>
    <row r="1221" spans="1:10" ht="30" x14ac:dyDescent="0.3">
      <c r="A1221" s="174">
        <v>1213</v>
      </c>
      <c r="B1221" s="346">
        <v>41084</v>
      </c>
      <c r="C1221" s="321" t="s">
        <v>2919</v>
      </c>
      <c r="D1221" s="314" t="s">
        <v>2920</v>
      </c>
      <c r="E1221" s="293" t="s">
        <v>508</v>
      </c>
      <c r="F1221" s="293">
        <v>125</v>
      </c>
      <c r="G1221" s="293">
        <v>125</v>
      </c>
      <c r="H1221" s="178"/>
      <c r="I1221" s="293">
        <v>125</v>
      </c>
      <c r="J1221" s="111"/>
    </row>
    <row r="1222" spans="1:10" ht="30" x14ac:dyDescent="0.3">
      <c r="A1222" s="174">
        <v>1214</v>
      </c>
      <c r="B1222" s="346">
        <v>41084</v>
      </c>
      <c r="C1222" s="321" t="s">
        <v>2921</v>
      </c>
      <c r="D1222" s="314" t="s">
        <v>2922</v>
      </c>
      <c r="E1222" s="293" t="s">
        <v>508</v>
      </c>
      <c r="F1222" s="293">
        <v>125</v>
      </c>
      <c r="G1222" s="293">
        <v>125</v>
      </c>
      <c r="H1222" s="178"/>
      <c r="I1222" s="293">
        <v>125</v>
      </c>
      <c r="J1222" s="111"/>
    </row>
    <row r="1223" spans="1:10" ht="30" x14ac:dyDescent="0.3">
      <c r="A1223" s="174">
        <v>1215</v>
      </c>
      <c r="B1223" s="346">
        <v>41084</v>
      </c>
      <c r="C1223" s="321" t="s">
        <v>2923</v>
      </c>
      <c r="D1223" s="319" t="s">
        <v>2924</v>
      </c>
      <c r="E1223" s="293" t="s">
        <v>508</v>
      </c>
      <c r="F1223" s="293">
        <v>125</v>
      </c>
      <c r="G1223" s="293">
        <v>125</v>
      </c>
      <c r="H1223" s="178"/>
      <c r="I1223" s="293">
        <v>125</v>
      </c>
      <c r="J1223" s="111"/>
    </row>
    <row r="1224" spans="1:10" ht="30" x14ac:dyDescent="0.3">
      <c r="A1224" s="174">
        <v>1216</v>
      </c>
      <c r="B1224" s="328">
        <v>41083</v>
      </c>
      <c r="C1224" s="321" t="s">
        <v>2925</v>
      </c>
      <c r="D1224" s="319" t="s">
        <v>2926</v>
      </c>
      <c r="E1224" s="293" t="s">
        <v>508</v>
      </c>
      <c r="F1224" s="293">
        <v>125</v>
      </c>
      <c r="G1224" s="293">
        <v>125</v>
      </c>
      <c r="H1224" s="178"/>
      <c r="I1224" s="293">
        <v>125</v>
      </c>
      <c r="J1224" s="111"/>
    </row>
    <row r="1225" spans="1:10" ht="30" x14ac:dyDescent="0.3">
      <c r="A1225" s="174">
        <v>1217</v>
      </c>
      <c r="B1225" s="328">
        <v>41084</v>
      </c>
      <c r="C1225" s="321" t="s">
        <v>2927</v>
      </c>
      <c r="D1225" s="314" t="s">
        <v>2928</v>
      </c>
      <c r="E1225" s="293" t="s">
        <v>508</v>
      </c>
      <c r="F1225" s="293">
        <v>100</v>
      </c>
      <c r="G1225" s="293">
        <v>100</v>
      </c>
      <c r="H1225" s="178"/>
      <c r="I1225" s="293">
        <v>100</v>
      </c>
      <c r="J1225" s="111"/>
    </row>
    <row r="1226" spans="1:10" ht="30" x14ac:dyDescent="0.3">
      <c r="A1226" s="174">
        <v>1218</v>
      </c>
      <c r="B1226" s="328">
        <v>41083</v>
      </c>
      <c r="C1226" s="321" t="s">
        <v>2929</v>
      </c>
      <c r="D1226" s="314" t="s">
        <v>2930</v>
      </c>
      <c r="E1226" s="293" t="s">
        <v>508</v>
      </c>
      <c r="F1226" s="293">
        <v>100</v>
      </c>
      <c r="G1226" s="293">
        <v>100</v>
      </c>
      <c r="H1226" s="178"/>
      <c r="I1226" s="293">
        <v>100</v>
      </c>
      <c r="J1226" s="111"/>
    </row>
    <row r="1227" spans="1:10" ht="30" x14ac:dyDescent="0.3">
      <c r="A1227" s="174">
        <v>1219</v>
      </c>
      <c r="B1227" s="328">
        <v>41084</v>
      </c>
      <c r="C1227" s="321" t="s">
        <v>2931</v>
      </c>
      <c r="D1227" s="314" t="s">
        <v>2932</v>
      </c>
      <c r="E1227" s="293" t="s">
        <v>508</v>
      </c>
      <c r="F1227" s="293">
        <v>100</v>
      </c>
      <c r="G1227" s="293">
        <v>100</v>
      </c>
      <c r="H1227" s="178"/>
      <c r="I1227" s="293">
        <v>100</v>
      </c>
      <c r="J1227" s="111"/>
    </row>
    <row r="1228" spans="1:10" ht="30" x14ac:dyDescent="0.3">
      <c r="A1228" s="174">
        <v>1220</v>
      </c>
      <c r="B1228" s="328">
        <v>41084</v>
      </c>
      <c r="C1228" s="321" t="s">
        <v>2933</v>
      </c>
      <c r="D1228" s="314" t="s">
        <v>2934</v>
      </c>
      <c r="E1228" s="293" t="s">
        <v>508</v>
      </c>
      <c r="F1228" s="293">
        <v>125</v>
      </c>
      <c r="G1228" s="293">
        <v>125</v>
      </c>
      <c r="H1228" s="178"/>
      <c r="I1228" s="293">
        <v>125</v>
      </c>
      <c r="J1228" s="111"/>
    </row>
    <row r="1229" spans="1:10" ht="30" x14ac:dyDescent="0.3">
      <c r="A1229" s="174">
        <v>1221</v>
      </c>
      <c r="B1229" s="328">
        <v>41084</v>
      </c>
      <c r="C1229" s="321" t="s">
        <v>2935</v>
      </c>
      <c r="D1229" s="314" t="s">
        <v>2936</v>
      </c>
      <c r="E1229" s="293" t="s">
        <v>508</v>
      </c>
      <c r="F1229" s="293">
        <v>125</v>
      </c>
      <c r="G1229" s="293">
        <v>125</v>
      </c>
      <c r="H1229" s="178"/>
      <c r="I1229" s="293">
        <v>125</v>
      </c>
      <c r="J1229" s="111"/>
    </row>
    <row r="1230" spans="1:10" ht="30" x14ac:dyDescent="0.3">
      <c r="A1230" s="174">
        <v>1222</v>
      </c>
      <c r="B1230" s="328">
        <v>41083</v>
      </c>
      <c r="C1230" s="321" t="s">
        <v>2937</v>
      </c>
      <c r="D1230" s="314" t="s">
        <v>2938</v>
      </c>
      <c r="E1230" s="293" t="s">
        <v>508</v>
      </c>
      <c r="F1230" s="293">
        <v>100</v>
      </c>
      <c r="G1230" s="293">
        <v>100</v>
      </c>
      <c r="H1230" s="178"/>
      <c r="I1230" s="293">
        <v>100</v>
      </c>
      <c r="J1230" s="111"/>
    </row>
    <row r="1231" spans="1:10" ht="30" x14ac:dyDescent="0.3">
      <c r="A1231" s="174">
        <v>1223</v>
      </c>
      <c r="B1231" s="328">
        <v>41084</v>
      </c>
      <c r="C1231" s="321" t="s">
        <v>2939</v>
      </c>
      <c r="D1231" s="314" t="s">
        <v>2940</v>
      </c>
      <c r="E1231" s="293" t="s">
        <v>508</v>
      </c>
      <c r="F1231" s="293">
        <v>125</v>
      </c>
      <c r="G1231" s="293">
        <v>125</v>
      </c>
      <c r="H1231" s="178"/>
      <c r="I1231" s="293">
        <v>125</v>
      </c>
      <c r="J1231" s="111"/>
    </row>
    <row r="1232" spans="1:10" ht="30" x14ac:dyDescent="0.3">
      <c r="A1232" s="174">
        <v>1224</v>
      </c>
      <c r="B1232" s="328">
        <v>41084</v>
      </c>
      <c r="C1232" s="321" t="s">
        <v>2941</v>
      </c>
      <c r="D1232" s="314" t="s">
        <v>2942</v>
      </c>
      <c r="E1232" s="293" t="s">
        <v>508</v>
      </c>
      <c r="F1232" s="293">
        <v>125</v>
      </c>
      <c r="G1232" s="293">
        <v>125</v>
      </c>
      <c r="H1232" s="178"/>
      <c r="I1232" s="293">
        <v>125</v>
      </c>
      <c r="J1232" s="111"/>
    </row>
    <row r="1233" spans="1:10" ht="30" x14ac:dyDescent="0.3">
      <c r="A1233" s="174">
        <v>1225</v>
      </c>
      <c r="B1233" s="328">
        <v>41083</v>
      </c>
      <c r="C1233" s="321" t="s">
        <v>2943</v>
      </c>
      <c r="D1233" s="314" t="s">
        <v>2944</v>
      </c>
      <c r="E1233" s="293" t="s">
        <v>508</v>
      </c>
      <c r="F1233" s="293">
        <v>100</v>
      </c>
      <c r="G1233" s="293">
        <v>100</v>
      </c>
      <c r="H1233" s="178"/>
      <c r="I1233" s="293">
        <v>100</v>
      </c>
      <c r="J1233" s="111"/>
    </row>
    <row r="1234" spans="1:10" ht="30" x14ac:dyDescent="0.3">
      <c r="A1234" s="174">
        <v>1226</v>
      </c>
      <c r="B1234" s="328">
        <v>41084</v>
      </c>
      <c r="C1234" s="321" t="s">
        <v>1205</v>
      </c>
      <c r="D1234" s="314" t="s">
        <v>2945</v>
      </c>
      <c r="E1234" s="293" t="s">
        <v>508</v>
      </c>
      <c r="F1234" s="293">
        <v>100</v>
      </c>
      <c r="G1234" s="293">
        <v>100</v>
      </c>
      <c r="H1234" s="178"/>
      <c r="I1234" s="293">
        <v>100</v>
      </c>
      <c r="J1234" s="111"/>
    </row>
    <row r="1235" spans="1:10" ht="30" x14ac:dyDescent="0.3">
      <c r="A1235" s="174">
        <v>1227</v>
      </c>
      <c r="B1235" s="328">
        <v>41084</v>
      </c>
      <c r="C1235" s="321" t="s">
        <v>583</v>
      </c>
      <c r="D1235" s="314" t="s">
        <v>584</v>
      </c>
      <c r="E1235" s="293" t="s">
        <v>508</v>
      </c>
      <c r="F1235" s="293">
        <v>125</v>
      </c>
      <c r="G1235" s="293">
        <v>125</v>
      </c>
      <c r="H1235" s="178"/>
      <c r="I1235" s="293">
        <v>125</v>
      </c>
      <c r="J1235" s="111"/>
    </row>
    <row r="1236" spans="1:10" ht="30" x14ac:dyDescent="0.3">
      <c r="A1236" s="174">
        <v>1228</v>
      </c>
      <c r="B1236" s="328">
        <v>41084</v>
      </c>
      <c r="C1236" s="321" t="s">
        <v>2946</v>
      </c>
      <c r="D1236" s="314" t="s">
        <v>2947</v>
      </c>
      <c r="E1236" s="293" t="s">
        <v>508</v>
      </c>
      <c r="F1236" s="293">
        <v>100</v>
      </c>
      <c r="G1236" s="293">
        <v>100</v>
      </c>
      <c r="H1236" s="178"/>
      <c r="I1236" s="293">
        <v>100</v>
      </c>
      <c r="J1236" s="111"/>
    </row>
    <row r="1237" spans="1:10" ht="30" x14ac:dyDescent="0.3">
      <c r="A1237" s="174">
        <v>1229</v>
      </c>
      <c r="B1237" s="328">
        <v>41084</v>
      </c>
      <c r="C1237" s="321" t="s">
        <v>2948</v>
      </c>
      <c r="D1237" s="314" t="s">
        <v>2949</v>
      </c>
      <c r="E1237" s="293" t="s">
        <v>508</v>
      </c>
      <c r="F1237" s="293">
        <v>125</v>
      </c>
      <c r="G1237" s="293">
        <v>125</v>
      </c>
      <c r="H1237" s="178"/>
      <c r="I1237" s="293">
        <v>125</v>
      </c>
      <c r="J1237" s="111"/>
    </row>
    <row r="1238" spans="1:10" ht="30" x14ac:dyDescent="0.3">
      <c r="A1238" s="174">
        <v>1230</v>
      </c>
      <c r="B1238" s="328">
        <v>41084</v>
      </c>
      <c r="C1238" s="321" t="s">
        <v>2950</v>
      </c>
      <c r="D1238" s="314" t="s">
        <v>2951</v>
      </c>
      <c r="E1238" s="293" t="s">
        <v>508</v>
      </c>
      <c r="F1238" s="293">
        <v>100</v>
      </c>
      <c r="G1238" s="293">
        <v>100</v>
      </c>
      <c r="H1238" s="178"/>
      <c r="I1238" s="293">
        <v>100</v>
      </c>
      <c r="J1238" s="111"/>
    </row>
    <row r="1239" spans="1:10" ht="30" x14ac:dyDescent="0.3">
      <c r="A1239" s="174">
        <v>1231</v>
      </c>
      <c r="B1239" s="328">
        <v>41084</v>
      </c>
      <c r="C1239" s="321" t="s">
        <v>2952</v>
      </c>
      <c r="D1239" s="314" t="s">
        <v>2953</v>
      </c>
      <c r="E1239" s="293" t="s">
        <v>508</v>
      </c>
      <c r="F1239" s="293">
        <v>100</v>
      </c>
      <c r="G1239" s="293">
        <v>100</v>
      </c>
      <c r="H1239" s="178"/>
      <c r="I1239" s="293">
        <v>100</v>
      </c>
      <c r="J1239" s="111"/>
    </row>
    <row r="1240" spans="1:10" ht="30" x14ac:dyDescent="0.3">
      <c r="A1240" s="174">
        <v>1232</v>
      </c>
      <c r="B1240" s="328">
        <v>41084</v>
      </c>
      <c r="C1240" s="321" t="s">
        <v>2954</v>
      </c>
      <c r="D1240" s="314" t="s">
        <v>2955</v>
      </c>
      <c r="E1240" s="293" t="s">
        <v>508</v>
      </c>
      <c r="F1240" s="293">
        <v>100</v>
      </c>
      <c r="G1240" s="293">
        <v>100</v>
      </c>
      <c r="H1240" s="178"/>
      <c r="I1240" s="293">
        <v>100</v>
      </c>
      <c r="J1240" s="111"/>
    </row>
    <row r="1241" spans="1:10" ht="30" x14ac:dyDescent="0.3">
      <c r="A1241" s="174">
        <v>1233</v>
      </c>
      <c r="B1241" s="328">
        <v>41084</v>
      </c>
      <c r="C1241" s="321" t="s">
        <v>2956</v>
      </c>
      <c r="D1241" s="314" t="s">
        <v>2957</v>
      </c>
      <c r="E1241" s="293" t="s">
        <v>508</v>
      </c>
      <c r="F1241" s="293">
        <v>125</v>
      </c>
      <c r="G1241" s="293">
        <v>125</v>
      </c>
      <c r="H1241" s="178"/>
      <c r="I1241" s="293">
        <v>125</v>
      </c>
      <c r="J1241" s="111"/>
    </row>
    <row r="1242" spans="1:10" ht="30" x14ac:dyDescent="0.3">
      <c r="A1242" s="174">
        <v>1234</v>
      </c>
      <c r="B1242" s="328">
        <v>41084</v>
      </c>
      <c r="C1242" s="321" t="s">
        <v>2958</v>
      </c>
      <c r="D1242" s="314" t="s">
        <v>2959</v>
      </c>
      <c r="E1242" s="293" t="s">
        <v>508</v>
      </c>
      <c r="F1242" s="293">
        <v>100</v>
      </c>
      <c r="G1242" s="293">
        <v>100</v>
      </c>
      <c r="H1242" s="178"/>
      <c r="I1242" s="293">
        <v>100</v>
      </c>
      <c r="J1242" s="111"/>
    </row>
    <row r="1243" spans="1:10" ht="30" x14ac:dyDescent="0.3">
      <c r="A1243" s="174">
        <v>1235</v>
      </c>
      <c r="B1243" s="328">
        <v>41084</v>
      </c>
      <c r="C1243" s="321" t="s">
        <v>2960</v>
      </c>
      <c r="D1243" s="314" t="s">
        <v>2961</v>
      </c>
      <c r="E1243" s="293" t="s">
        <v>508</v>
      </c>
      <c r="F1243" s="293">
        <v>100</v>
      </c>
      <c r="G1243" s="293">
        <v>100</v>
      </c>
      <c r="H1243" s="178"/>
      <c r="I1243" s="293">
        <v>100</v>
      </c>
      <c r="J1243" s="111"/>
    </row>
    <row r="1244" spans="1:10" ht="30" x14ac:dyDescent="0.3">
      <c r="A1244" s="174">
        <v>1236</v>
      </c>
      <c r="B1244" s="328">
        <v>41084</v>
      </c>
      <c r="C1244" s="321" t="s">
        <v>2962</v>
      </c>
      <c r="D1244" s="314" t="s">
        <v>2963</v>
      </c>
      <c r="E1244" s="293" t="s">
        <v>508</v>
      </c>
      <c r="F1244" s="293">
        <v>100</v>
      </c>
      <c r="G1244" s="293">
        <v>100</v>
      </c>
      <c r="H1244" s="178"/>
      <c r="I1244" s="293">
        <v>100</v>
      </c>
      <c r="J1244" s="111"/>
    </row>
    <row r="1245" spans="1:10" ht="30" x14ac:dyDescent="0.3">
      <c r="A1245" s="174">
        <v>1237</v>
      </c>
      <c r="B1245" s="328">
        <v>41084</v>
      </c>
      <c r="C1245" s="321" t="s">
        <v>2964</v>
      </c>
      <c r="D1245" s="314" t="s">
        <v>2965</v>
      </c>
      <c r="E1245" s="293" t="s">
        <v>508</v>
      </c>
      <c r="F1245" s="293">
        <v>100</v>
      </c>
      <c r="G1245" s="293">
        <v>100</v>
      </c>
      <c r="H1245" s="178"/>
      <c r="I1245" s="293">
        <v>100</v>
      </c>
      <c r="J1245" s="111"/>
    </row>
    <row r="1246" spans="1:10" ht="30" x14ac:dyDescent="0.3">
      <c r="A1246" s="174">
        <v>1238</v>
      </c>
      <c r="B1246" s="328">
        <v>41083</v>
      </c>
      <c r="C1246" s="323" t="s">
        <v>2966</v>
      </c>
      <c r="D1246" s="314" t="s">
        <v>2967</v>
      </c>
      <c r="E1246" s="293" t="s">
        <v>508</v>
      </c>
      <c r="F1246" s="293">
        <v>162.5</v>
      </c>
      <c r="G1246" s="293">
        <v>162.5</v>
      </c>
      <c r="H1246" s="178"/>
      <c r="I1246" s="293">
        <v>162.5</v>
      </c>
      <c r="J1246" s="111"/>
    </row>
    <row r="1247" spans="1:10" ht="30" x14ac:dyDescent="0.3">
      <c r="A1247" s="174">
        <v>1239</v>
      </c>
      <c r="B1247" s="328">
        <v>41083</v>
      </c>
      <c r="C1247" s="321" t="s">
        <v>2968</v>
      </c>
      <c r="D1247" s="314" t="s">
        <v>2969</v>
      </c>
      <c r="E1247" s="293" t="s">
        <v>508</v>
      </c>
      <c r="F1247" s="293">
        <v>125</v>
      </c>
      <c r="G1247" s="293">
        <v>125</v>
      </c>
      <c r="H1247" s="178"/>
      <c r="I1247" s="293">
        <v>125</v>
      </c>
      <c r="J1247" s="111"/>
    </row>
    <row r="1248" spans="1:10" ht="30" x14ac:dyDescent="0.3">
      <c r="A1248" s="174">
        <v>1240</v>
      </c>
      <c r="B1248" s="328">
        <v>41085</v>
      </c>
      <c r="C1248" s="321" t="s">
        <v>2970</v>
      </c>
      <c r="D1248" s="314" t="s">
        <v>2971</v>
      </c>
      <c r="E1248" s="293" t="s">
        <v>508</v>
      </c>
      <c r="F1248" s="293">
        <v>162.5</v>
      </c>
      <c r="G1248" s="293">
        <v>162.5</v>
      </c>
      <c r="H1248" s="178"/>
      <c r="I1248" s="293">
        <v>162.5</v>
      </c>
      <c r="J1248" s="111"/>
    </row>
    <row r="1249" spans="1:10" ht="30" x14ac:dyDescent="0.3">
      <c r="A1249" s="174">
        <v>1241</v>
      </c>
      <c r="B1249" s="328">
        <v>41084</v>
      </c>
      <c r="C1249" s="321" t="s">
        <v>2972</v>
      </c>
      <c r="D1249" s="314" t="s">
        <v>2973</v>
      </c>
      <c r="E1249" s="293" t="s">
        <v>508</v>
      </c>
      <c r="F1249" s="293">
        <v>125</v>
      </c>
      <c r="G1249" s="293">
        <v>125</v>
      </c>
      <c r="H1249" s="178"/>
      <c r="I1249" s="293">
        <v>125</v>
      </c>
      <c r="J1249" s="111"/>
    </row>
    <row r="1250" spans="1:10" ht="30" x14ac:dyDescent="0.3">
      <c r="A1250" s="174">
        <v>1242</v>
      </c>
      <c r="B1250" s="328">
        <v>41083</v>
      </c>
      <c r="C1250" s="321" t="s">
        <v>2974</v>
      </c>
      <c r="D1250" s="314" t="s">
        <v>2975</v>
      </c>
      <c r="E1250" s="293" t="s">
        <v>508</v>
      </c>
      <c r="F1250" s="293">
        <v>100</v>
      </c>
      <c r="G1250" s="293">
        <v>100</v>
      </c>
      <c r="H1250" s="178"/>
      <c r="I1250" s="293">
        <v>100</v>
      </c>
      <c r="J1250" s="111"/>
    </row>
    <row r="1251" spans="1:10" ht="30" x14ac:dyDescent="0.3">
      <c r="A1251" s="174">
        <v>1243</v>
      </c>
      <c r="B1251" s="346">
        <v>41083</v>
      </c>
      <c r="C1251" s="333" t="s">
        <v>2976</v>
      </c>
      <c r="D1251" s="319" t="s">
        <v>2977</v>
      </c>
      <c r="E1251" s="320" t="s">
        <v>508</v>
      </c>
      <c r="F1251" s="320">
        <v>162.5</v>
      </c>
      <c r="G1251" s="320">
        <v>162.5</v>
      </c>
      <c r="H1251" s="178"/>
      <c r="I1251" s="320">
        <v>162.5</v>
      </c>
      <c r="J1251" s="111"/>
    </row>
    <row r="1252" spans="1:10" ht="30" x14ac:dyDescent="0.3">
      <c r="A1252" s="174">
        <v>1244</v>
      </c>
      <c r="B1252" s="328">
        <v>41083</v>
      </c>
      <c r="C1252" s="321" t="s">
        <v>581</v>
      </c>
      <c r="D1252" s="314" t="s">
        <v>582</v>
      </c>
      <c r="E1252" s="293" t="s">
        <v>508</v>
      </c>
      <c r="F1252" s="293">
        <v>125</v>
      </c>
      <c r="G1252" s="293">
        <v>125</v>
      </c>
      <c r="H1252" s="178"/>
      <c r="I1252" s="293">
        <v>125</v>
      </c>
      <c r="J1252" s="111"/>
    </row>
    <row r="1253" spans="1:10" ht="30" x14ac:dyDescent="0.3">
      <c r="A1253" s="174">
        <v>1245</v>
      </c>
      <c r="B1253" s="328">
        <v>41084</v>
      </c>
      <c r="C1253" s="321" t="s">
        <v>2978</v>
      </c>
      <c r="D1253" s="314" t="s">
        <v>2979</v>
      </c>
      <c r="E1253" s="293" t="s">
        <v>508</v>
      </c>
      <c r="F1253" s="293">
        <v>100</v>
      </c>
      <c r="G1253" s="293">
        <v>100</v>
      </c>
      <c r="H1253" s="178"/>
      <c r="I1253" s="293">
        <v>100</v>
      </c>
      <c r="J1253" s="111"/>
    </row>
    <row r="1254" spans="1:10" ht="30" x14ac:dyDescent="0.3">
      <c r="A1254" s="174">
        <v>1246</v>
      </c>
      <c r="B1254" s="328">
        <v>41084</v>
      </c>
      <c r="C1254" s="321" t="s">
        <v>2980</v>
      </c>
      <c r="D1254" s="314" t="s">
        <v>2981</v>
      </c>
      <c r="E1254" s="293" t="s">
        <v>508</v>
      </c>
      <c r="F1254" s="293">
        <v>100</v>
      </c>
      <c r="G1254" s="293">
        <v>100</v>
      </c>
      <c r="H1254" s="178"/>
      <c r="I1254" s="293">
        <v>100</v>
      </c>
      <c r="J1254" s="111"/>
    </row>
    <row r="1255" spans="1:10" ht="30" x14ac:dyDescent="0.3">
      <c r="A1255" s="174">
        <v>1247</v>
      </c>
      <c r="B1255" s="328">
        <v>41084</v>
      </c>
      <c r="C1255" s="321" t="s">
        <v>2982</v>
      </c>
      <c r="D1255" s="314" t="s">
        <v>2983</v>
      </c>
      <c r="E1255" s="293" t="s">
        <v>508</v>
      </c>
      <c r="F1255" s="293">
        <v>125</v>
      </c>
      <c r="G1255" s="293">
        <v>125</v>
      </c>
      <c r="H1255" s="178"/>
      <c r="I1255" s="293">
        <v>125</v>
      </c>
      <c r="J1255" s="111"/>
    </row>
    <row r="1256" spans="1:10" ht="30" x14ac:dyDescent="0.3">
      <c r="A1256" s="174">
        <v>1248</v>
      </c>
      <c r="B1256" s="328">
        <v>41083</v>
      </c>
      <c r="C1256" s="321" t="s">
        <v>2984</v>
      </c>
      <c r="D1256" s="314" t="s">
        <v>2985</v>
      </c>
      <c r="E1256" s="293" t="s">
        <v>508</v>
      </c>
      <c r="F1256" s="293">
        <v>125</v>
      </c>
      <c r="G1256" s="293">
        <v>125</v>
      </c>
      <c r="H1256" s="178"/>
      <c r="I1256" s="293">
        <v>125</v>
      </c>
      <c r="J1256" s="111"/>
    </row>
    <row r="1257" spans="1:10" ht="30" x14ac:dyDescent="0.3">
      <c r="A1257" s="174">
        <v>1249</v>
      </c>
      <c r="B1257" s="328">
        <v>41084</v>
      </c>
      <c r="C1257" s="321" t="s">
        <v>2986</v>
      </c>
      <c r="D1257" s="314" t="s">
        <v>2987</v>
      </c>
      <c r="E1257" s="293" t="s">
        <v>508</v>
      </c>
      <c r="F1257" s="293">
        <v>125</v>
      </c>
      <c r="G1257" s="293">
        <v>125</v>
      </c>
      <c r="H1257" s="178"/>
      <c r="I1257" s="293">
        <v>125</v>
      </c>
      <c r="J1257" s="111"/>
    </row>
    <row r="1258" spans="1:10" ht="30" x14ac:dyDescent="0.3">
      <c r="A1258" s="174">
        <v>1250</v>
      </c>
      <c r="B1258" s="328">
        <v>41083</v>
      </c>
      <c r="C1258" s="321" t="s">
        <v>2988</v>
      </c>
      <c r="D1258" s="314" t="s">
        <v>2989</v>
      </c>
      <c r="E1258" s="293" t="s">
        <v>508</v>
      </c>
      <c r="F1258" s="293">
        <v>125</v>
      </c>
      <c r="G1258" s="293">
        <v>125</v>
      </c>
      <c r="H1258" s="178"/>
      <c r="I1258" s="293">
        <v>125</v>
      </c>
      <c r="J1258" s="111"/>
    </row>
    <row r="1259" spans="1:10" ht="30" x14ac:dyDescent="0.3">
      <c r="A1259" s="174">
        <v>1251</v>
      </c>
      <c r="B1259" s="328">
        <v>41084</v>
      </c>
      <c r="C1259" s="321" t="s">
        <v>2990</v>
      </c>
      <c r="D1259" s="314" t="s">
        <v>2991</v>
      </c>
      <c r="E1259" s="293" t="s">
        <v>508</v>
      </c>
      <c r="F1259" s="293">
        <v>100</v>
      </c>
      <c r="G1259" s="293">
        <v>100</v>
      </c>
      <c r="H1259" s="178"/>
      <c r="I1259" s="293">
        <v>100</v>
      </c>
      <c r="J1259" s="111"/>
    </row>
    <row r="1260" spans="1:10" ht="30" x14ac:dyDescent="0.3">
      <c r="A1260" s="174">
        <v>1252</v>
      </c>
      <c r="B1260" s="328">
        <v>41083</v>
      </c>
      <c r="C1260" s="321" t="s">
        <v>2992</v>
      </c>
      <c r="D1260" s="314" t="s">
        <v>2993</v>
      </c>
      <c r="E1260" s="293" t="s">
        <v>508</v>
      </c>
      <c r="F1260" s="293">
        <v>125</v>
      </c>
      <c r="G1260" s="293">
        <v>125</v>
      </c>
      <c r="H1260" s="178"/>
      <c r="I1260" s="293">
        <v>125</v>
      </c>
      <c r="J1260" s="111"/>
    </row>
    <row r="1261" spans="1:10" ht="30" x14ac:dyDescent="0.3">
      <c r="A1261" s="174">
        <v>1253</v>
      </c>
      <c r="B1261" s="328">
        <v>41084</v>
      </c>
      <c r="C1261" s="321" t="s">
        <v>2994</v>
      </c>
      <c r="D1261" s="314" t="s">
        <v>2995</v>
      </c>
      <c r="E1261" s="293" t="s">
        <v>508</v>
      </c>
      <c r="F1261" s="293">
        <v>100</v>
      </c>
      <c r="G1261" s="293">
        <v>100</v>
      </c>
      <c r="H1261" s="178"/>
      <c r="I1261" s="293">
        <v>100</v>
      </c>
      <c r="J1261" s="111"/>
    </row>
    <row r="1262" spans="1:10" ht="30" x14ac:dyDescent="0.3">
      <c r="A1262" s="174">
        <v>1254</v>
      </c>
      <c r="B1262" s="328">
        <v>41084</v>
      </c>
      <c r="C1262" s="321" t="s">
        <v>2996</v>
      </c>
      <c r="D1262" s="314" t="s">
        <v>2997</v>
      </c>
      <c r="E1262" s="293" t="s">
        <v>508</v>
      </c>
      <c r="F1262" s="293">
        <v>125</v>
      </c>
      <c r="G1262" s="293">
        <v>125</v>
      </c>
      <c r="H1262" s="178"/>
      <c r="I1262" s="293">
        <v>125</v>
      </c>
      <c r="J1262" s="111"/>
    </row>
    <row r="1263" spans="1:10" ht="30" x14ac:dyDescent="0.3">
      <c r="A1263" s="174">
        <v>1255</v>
      </c>
      <c r="B1263" s="328">
        <v>41084</v>
      </c>
      <c r="C1263" s="321" t="s">
        <v>2998</v>
      </c>
      <c r="D1263" s="314" t="s">
        <v>2999</v>
      </c>
      <c r="E1263" s="293" t="s">
        <v>508</v>
      </c>
      <c r="F1263" s="293">
        <v>100</v>
      </c>
      <c r="G1263" s="293">
        <v>100</v>
      </c>
      <c r="H1263" s="178"/>
      <c r="I1263" s="293">
        <v>100</v>
      </c>
      <c r="J1263" s="111"/>
    </row>
    <row r="1264" spans="1:10" ht="30" x14ac:dyDescent="0.3">
      <c r="A1264" s="174">
        <v>1256</v>
      </c>
      <c r="B1264" s="328">
        <v>41085</v>
      </c>
      <c r="C1264" s="321" t="s">
        <v>3000</v>
      </c>
      <c r="D1264" s="314" t="s">
        <v>3001</v>
      </c>
      <c r="E1264" s="293" t="s">
        <v>508</v>
      </c>
      <c r="F1264" s="293">
        <v>100</v>
      </c>
      <c r="G1264" s="293">
        <v>100</v>
      </c>
      <c r="H1264" s="178"/>
      <c r="I1264" s="293">
        <v>100</v>
      </c>
      <c r="J1264" s="111"/>
    </row>
    <row r="1265" spans="1:10" ht="30" x14ac:dyDescent="0.3">
      <c r="A1265" s="174">
        <v>1257</v>
      </c>
      <c r="B1265" s="328">
        <v>41085</v>
      </c>
      <c r="C1265" s="321" t="s">
        <v>3002</v>
      </c>
      <c r="D1265" s="314" t="s">
        <v>3003</v>
      </c>
      <c r="E1265" s="293" t="s">
        <v>508</v>
      </c>
      <c r="F1265" s="293">
        <v>100</v>
      </c>
      <c r="G1265" s="293">
        <v>100</v>
      </c>
      <c r="H1265" s="178"/>
      <c r="I1265" s="293">
        <v>100</v>
      </c>
      <c r="J1265" s="111"/>
    </row>
    <row r="1266" spans="1:10" ht="30" x14ac:dyDescent="0.3">
      <c r="A1266" s="174">
        <v>1258</v>
      </c>
      <c r="B1266" s="328">
        <v>41085</v>
      </c>
      <c r="C1266" s="321" t="s">
        <v>3004</v>
      </c>
      <c r="D1266" s="314" t="s">
        <v>3005</v>
      </c>
      <c r="E1266" s="293" t="s">
        <v>508</v>
      </c>
      <c r="F1266" s="293">
        <v>100</v>
      </c>
      <c r="G1266" s="293">
        <v>100</v>
      </c>
      <c r="H1266" s="178"/>
      <c r="I1266" s="293">
        <v>100</v>
      </c>
      <c r="J1266" s="111"/>
    </row>
    <row r="1267" spans="1:10" ht="30" x14ac:dyDescent="0.3">
      <c r="A1267" s="174">
        <v>1259</v>
      </c>
      <c r="B1267" s="328">
        <v>41085</v>
      </c>
      <c r="C1267" s="321" t="s">
        <v>3006</v>
      </c>
      <c r="D1267" s="314" t="s">
        <v>3007</v>
      </c>
      <c r="E1267" s="293" t="s">
        <v>508</v>
      </c>
      <c r="F1267" s="293">
        <v>100</v>
      </c>
      <c r="G1267" s="293">
        <v>100</v>
      </c>
      <c r="H1267" s="178"/>
      <c r="I1267" s="293">
        <v>100</v>
      </c>
      <c r="J1267" s="111"/>
    </row>
    <row r="1268" spans="1:10" ht="30" x14ac:dyDescent="0.3">
      <c r="A1268" s="174">
        <v>1260</v>
      </c>
      <c r="B1268" s="328">
        <v>41085</v>
      </c>
      <c r="C1268" s="321" t="s">
        <v>3008</v>
      </c>
      <c r="D1268" s="314" t="s">
        <v>3009</v>
      </c>
      <c r="E1268" s="293" t="s">
        <v>508</v>
      </c>
      <c r="F1268" s="293">
        <v>125</v>
      </c>
      <c r="G1268" s="293">
        <v>125</v>
      </c>
      <c r="H1268" s="178"/>
      <c r="I1268" s="293">
        <v>125</v>
      </c>
      <c r="J1268" s="111"/>
    </row>
    <row r="1269" spans="1:10" ht="30" x14ac:dyDescent="0.3">
      <c r="A1269" s="174">
        <v>1261</v>
      </c>
      <c r="B1269" s="328">
        <v>41085</v>
      </c>
      <c r="C1269" s="321" t="s">
        <v>3010</v>
      </c>
      <c r="D1269" s="314" t="s">
        <v>3011</v>
      </c>
      <c r="E1269" s="293" t="s">
        <v>508</v>
      </c>
      <c r="F1269" s="293">
        <v>125</v>
      </c>
      <c r="G1269" s="293">
        <v>125</v>
      </c>
      <c r="H1269" s="178"/>
      <c r="I1269" s="293">
        <v>125</v>
      </c>
      <c r="J1269" s="111"/>
    </row>
    <row r="1270" spans="1:10" ht="30" x14ac:dyDescent="0.3">
      <c r="A1270" s="174">
        <v>1262</v>
      </c>
      <c r="B1270" s="328">
        <v>41085</v>
      </c>
      <c r="C1270" s="321" t="s">
        <v>3012</v>
      </c>
      <c r="D1270" s="314" t="s">
        <v>3013</v>
      </c>
      <c r="E1270" s="293" t="s">
        <v>508</v>
      </c>
      <c r="F1270" s="293">
        <v>125</v>
      </c>
      <c r="G1270" s="293">
        <v>125</v>
      </c>
      <c r="H1270" s="178"/>
      <c r="I1270" s="293">
        <v>125</v>
      </c>
      <c r="J1270" s="111"/>
    </row>
    <row r="1271" spans="1:10" ht="30" x14ac:dyDescent="0.3">
      <c r="A1271" s="174">
        <v>1263</v>
      </c>
      <c r="B1271" s="328">
        <v>41085</v>
      </c>
      <c r="C1271" s="321" t="s">
        <v>3014</v>
      </c>
      <c r="D1271" s="314" t="s">
        <v>3015</v>
      </c>
      <c r="E1271" s="293" t="s">
        <v>508</v>
      </c>
      <c r="F1271" s="293">
        <v>125</v>
      </c>
      <c r="G1271" s="293">
        <v>125</v>
      </c>
      <c r="H1271" s="178"/>
      <c r="I1271" s="293">
        <v>125</v>
      </c>
      <c r="J1271" s="111"/>
    </row>
    <row r="1272" spans="1:10" ht="30" x14ac:dyDescent="0.3">
      <c r="A1272" s="174">
        <v>1264</v>
      </c>
      <c r="B1272" s="328">
        <v>41085</v>
      </c>
      <c r="C1272" s="321" t="s">
        <v>3016</v>
      </c>
      <c r="D1272" s="314" t="s">
        <v>3017</v>
      </c>
      <c r="E1272" s="293" t="s">
        <v>508</v>
      </c>
      <c r="F1272" s="293">
        <v>125</v>
      </c>
      <c r="G1272" s="293">
        <v>125</v>
      </c>
      <c r="H1272" s="178"/>
      <c r="I1272" s="293">
        <v>125</v>
      </c>
      <c r="J1272" s="111"/>
    </row>
    <row r="1273" spans="1:10" ht="30" x14ac:dyDescent="0.3">
      <c r="A1273" s="174">
        <v>1265</v>
      </c>
      <c r="B1273" s="328">
        <v>41085</v>
      </c>
      <c r="C1273" s="321" t="s">
        <v>3018</v>
      </c>
      <c r="D1273" s="314" t="s">
        <v>3019</v>
      </c>
      <c r="E1273" s="293" t="s">
        <v>508</v>
      </c>
      <c r="F1273" s="293">
        <v>125</v>
      </c>
      <c r="G1273" s="293">
        <v>125</v>
      </c>
      <c r="H1273" s="178"/>
      <c r="I1273" s="293">
        <v>125</v>
      </c>
      <c r="J1273" s="111"/>
    </row>
    <row r="1274" spans="1:10" ht="30" x14ac:dyDescent="0.3">
      <c r="A1274" s="174">
        <v>1266</v>
      </c>
      <c r="B1274" s="328">
        <v>41085</v>
      </c>
      <c r="C1274" s="321" t="s">
        <v>3020</v>
      </c>
      <c r="D1274" s="319" t="s">
        <v>3021</v>
      </c>
      <c r="E1274" s="293" t="s">
        <v>508</v>
      </c>
      <c r="F1274" s="293">
        <v>125</v>
      </c>
      <c r="G1274" s="293">
        <v>125</v>
      </c>
      <c r="H1274" s="178"/>
      <c r="I1274" s="293">
        <v>125</v>
      </c>
      <c r="J1274" s="111"/>
    </row>
    <row r="1275" spans="1:10" ht="30" x14ac:dyDescent="0.3">
      <c r="A1275" s="174">
        <v>1267</v>
      </c>
      <c r="B1275" s="328">
        <v>41085</v>
      </c>
      <c r="C1275" s="321" t="s">
        <v>3022</v>
      </c>
      <c r="D1275" s="314" t="s">
        <v>3023</v>
      </c>
      <c r="E1275" s="293" t="s">
        <v>508</v>
      </c>
      <c r="F1275" s="293">
        <v>125</v>
      </c>
      <c r="G1275" s="293">
        <v>125</v>
      </c>
      <c r="H1275" s="178"/>
      <c r="I1275" s="293">
        <v>125</v>
      </c>
      <c r="J1275" s="111"/>
    </row>
    <row r="1276" spans="1:10" ht="30" x14ac:dyDescent="0.3">
      <c r="A1276" s="174">
        <v>1268</v>
      </c>
      <c r="B1276" s="328">
        <v>41085</v>
      </c>
      <c r="C1276" s="321" t="s">
        <v>3024</v>
      </c>
      <c r="D1276" s="314" t="s">
        <v>3025</v>
      </c>
      <c r="E1276" s="293" t="s">
        <v>508</v>
      </c>
      <c r="F1276" s="293">
        <v>125</v>
      </c>
      <c r="G1276" s="293">
        <v>125</v>
      </c>
      <c r="H1276" s="178"/>
      <c r="I1276" s="293">
        <v>125</v>
      </c>
      <c r="J1276" s="111"/>
    </row>
    <row r="1277" spans="1:10" ht="30" x14ac:dyDescent="0.3">
      <c r="A1277" s="174">
        <v>1269</v>
      </c>
      <c r="B1277" s="328">
        <v>41085</v>
      </c>
      <c r="C1277" s="321" t="s">
        <v>3026</v>
      </c>
      <c r="D1277" s="314" t="s">
        <v>3027</v>
      </c>
      <c r="E1277" s="293" t="s">
        <v>508</v>
      </c>
      <c r="F1277" s="293">
        <v>125</v>
      </c>
      <c r="G1277" s="293">
        <v>125</v>
      </c>
      <c r="H1277" s="178"/>
      <c r="I1277" s="293">
        <v>125</v>
      </c>
      <c r="J1277" s="111"/>
    </row>
    <row r="1278" spans="1:10" ht="30" x14ac:dyDescent="0.3">
      <c r="A1278" s="174">
        <v>1270</v>
      </c>
      <c r="B1278" s="328">
        <v>41085</v>
      </c>
      <c r="C1278" s="321" t="s">
        <v>3028</v>
      </c>
      <c r="D1278" s="314" t="s">
        <v>3029</v>
      </c>
      <c r="E1278" s="293" t="s">
        <v>508</v>
      </c>
      <c r="F1278" s="293">
        <v>125</v>
      </c>
      <c r="G1278" s="293">
        <v>125</v>
      </c>
      <c r="H1278" s="178"/>
      <c r="I1278" s="293">
        <v>125</v>
      </c>
      <c r="J1278" s="111"/>
    </row>
    <row r="1279" spans="1:10" ht="30" x14ac:dyDescent="0.3">
      <c r="A1279" s="174">
        <v>1271</v>
      </c>
      <c r="B1279" s="328">
        <v>41085</v>
      </c>
      <c r="C1279" s="321" t="s">
        <v>3030</v>
      </c>
      <c r="D1279" s="314" t="s">
        <v>3031</v>
      </c>
      <c r="E1279" s="293" t="s">
        <v>508</v>
      </c>
      <c r="F1279" s="293">
        <v>125</v>
      </c>
      <c r="G1279" s="293">
        <v>125</v>
      </c>
      <c r="H1279" s="178"/>
      <c r="I1279" s="293">
        <v>125</v>
      </c>
      <c r="J1279" s="111"/>
    </row>
    <row r="1280" spans="1:10" ht="30" x14ac:dyDescent="0.3">
      <c r="A1280" s="174">
        <v>1272</v>
      </c>
      <c r="B1280" s="328">
        <v>41085</v>
      </c>
      <c r="C1280" s="321" t="s">
        <v>3032</v>
      </c>
      <c r="D1280" s="314" t="s">
        <v>3033</v>
      </c>
      <c r="E1280" s="293" t="s">
        <v>508</v>
      </c>
      <c r="F1280" s="293">
        <v>125</v>
      </c>
      <c r="G1280" s="293">
        <v>125</v>
      </c>
      <c r="H1280" s="178"/>
      <c r="I1280" s="293">
        <v>125</v>
      </c>
      <c r="J1280" s="111"/>
    </row>
    <row r="1281" spans="1:10" ht="30" x14ac:dyDescent="0.3">
      <c r="A1281" s="174">
        <v>1273</v>
      </c>
      <c r="B1281" s="328">
        <v>41085</v>
      </c>
      <c r="C1281" s="321" t="s">
        <v>3034</v>
      </c>
      <c r="D1281" s="314" t="s">
        <v>3035</v>
      </c>
      <c r="E1281" s="293" t="s">
        <v>508</v>
      </c>
      <c r="F1281" s="293">
        <v>125</v>
      </c>
      <c r="G1281" s="293">
        <v>125</v>
      </c>
      <c r="H1281" s="178"/>
      <c r="I1281" s="293">
        <v>125</v>
      </c>
      <c r="J1281" s="111"/>
    </row>
    <row r="1282" spans="1:10" ht="30" x14ac:dyDescent="0.3">
      <c r="A1282" s="174">
        <v>1274</v>
      </c>
      <c r="B1282" s="328">
        <v>41085</v>
      </c>
      <c r="C1282" s="321" t="s">
        <v>3036</v>
      </c>
      <c r="D1282" s="314" t="s">
        <v>3037</v>
      </c>
      <c r="E1282" s="293" t="s">
        <v>508</v>
      </c>
      <c r="F1282" s="293">
        <v>125</v>
      </c>
      <c r="G1282" s="293">
        <v>125</v>
      </c>
      <c r="H1282" s="178"/>
      <c r="I1282" s="293">
        <v>125</v>
      </c>
      <c r="J1282" s="111"/>
    </row>
    <row r="1283" spans="1:10" ht="30" x14ac:dyDescent="0.3">
      <c r="A1283" s="174">
        <v>1275</v>
      </c>
      <c r="B1283" s="328">
        <v>41085</v>
      </c>
      <c r="C1283" s="321" t="s">
        <v>3038</v>
      </c>
      <c r="D1283" s="314" t="s">
        <v>3039</v>
      </c>
      <c r="E1283" s="293" t="s">
        <v>508</v>
      </c>
      <c r="F1283" s="293">
        <v>125</v>
      </c>
      <c r="G1283" s="293">
        <v>125</v>
      </c>
      <c r="H1283" s="178"/>
      <c r="I1283" s="293">
        <v>125</v>
      </c>
      <c r="J1283" s="111"/>
    </row>
    <row r="1284" spans="1:10" ht="30" x14ac:dyDescent="0.3">
      <c r="A1284" s="174">
        <v>1276</v>
      </c>
      <c r="B1284" s="328">
        <v>41085</v>
      </c>
      <c r="C1284" s="321" t="s">
        <v>3040</v>
      </c>
      <c r="D1284" s="314" t="s">
        <v>3041</v>
      </c>
      <c r="E1284" s="293" t="s">
        <v>508</v>
      </c>
      <c r="F1284" s="293">
        <v>125</v>
      </c>
      <c r="G1284" s="293">
        <v>125</v>
      </c>
      <c r="H1284" s="178"/>
      <c r="I1284" s="293">
        <v>125</v>
      </c>
      <c r="J1284" s="111"/>
    </row>
    <row r="1285" spans="1:10" ht="30" x14ac:dyDescent="0.3">
      <c r="A1285" s="174">
        <v>1277</v>
      </c>
      <c r="B1285" s="328">
        <v>41085</v>
      </c>
      <c r="C1285" s="321" t="s">
        <v>3042</v>
      </c>
      <c r="D1285" s="314" t="s">
        <v>3043</v>
      </c>
      <c r="E1285" s="293" t="s">
        <v>508</v>
      </c>
      <c r="F1285" s="293">
        <v>100</v>
      </c>
      <c r="G1285" s="293">
        <v>100</v>
      </c>
      <c r="H1285" s="178"/>
      <c r="I1285" s="293">
        <v>100</v>
      </c>
      <c r="J1285" s="111"/>
    </row>
    <row r="1286" spans="1:10" ht="30" x14ac:dyDescent="0.3">
      <c r="A1286" s="174">
        <v>1278</v>
      </c>
      <c r="B1286" s="328">
        <v>41085</v>
      </c>
      <c r="C1286" s="321" t="s">
        <v>3044</v>
      </c>
      <c r="D1286" s="314" t="s">
        <v>3045</v>
      </c>
      <c r="E1286" s="293" t="s">
        <v>508</v>
      </c>
      <c r="F1286" s="293">
        <v>100</v>
      </c>
      <c r="G1286" s="293">
        <v>100</v>
      </c>
      <c r="H1286" s="178"/>
      <c r="I1286" s="293">
        <v>100</v>
      </c>
      <c r="J1286" s="111"/>
    </row>
    <row r="1287" spans="1:10" ht="30" x14ac:dyDescent="0.3">
      <c r="A1287" s="174">
        <v>1279</v>
      </c>
      <c r="B1287" s="328">
        <v>41085</v>
      </c>
      <c r="C1287" s="321" t="s">
        <v>3046</v>
      </c>
      <c r="D1287" s="314" t="s">
        <v>3047</v>
      </c>
      <c r="E1287" s="293" t="s">
        <v>508</v>
      </c>
      <c r="F1287" s="293">
        <v>125</v>
      </c>
      <c r="G1287" s="293">
        <v>125</v>
      </c>
      <c r="H1287" s="178"/>
      <c r="I1287" s="293">
        <v>125</v>
      </c>
      <c r="J1287" s="111"/>
    </row>
    <row r="1288" spans="1:10" ht="30" x14ac:dyDescent="0.3">
      <c r="A1288" s="174">
        <v>1280</v>
      </c>
      <c r="B1288" s="328">
        <v>41085</v>
      </c>
      <c r="C1288" s="321" t="s">
        <v>3048</v>
      </c>
      <c r="D1288" s="314" t="s">
        <v>3049</v>
      </c>
      <c r="E1288" s="293" t="s">
        <v>508</v>
      </c>
      <c r="F1288" s="293">
        <v>125</v>
      </c>
      <c r="G1288" s="293">
        <v>125</v>
      </c>
      <c r="H1288" s="178"/>
      <c r="I1288" s="293">
        <v>125</v>
      </c>
      <c r="J1288" s="111"/>
    </row>
    <row r="1289" spans="1:10" ht="30" x14ac:dyDescent="0.3">
      <c r="A1289" s="174">
        <v>1281</v>
      </c>
      <c r="B1289" s="328">
        <v>41085</v>
      </c>
      <c r="C1289" s="321" t="s">
        <v>3050</v>
      </c>
      <c r="D1289" s="314" t="s">
        <v>3051</v>
      </c>
      <c r="E1289" s="293" t="s">
        <v>508</v>
      </c>
      <c r="F1289" s="293">
        <v>125</v>
      </c>
      <c r="G1289" s="293">
        <v>125</v>
      </c>
      <c r="H1289" s="178"/>
      <c r="I1289" s="293">
        <v>125</v>
      </c>
      <c r="J1289" s="111"/>
    </row>
    <row r="1290" spans="1:10" ht="30" x14ac:dyDescent="0.3">
      <c r="A1290" s="174">
        <v>1282</v>
      </c>
      <c r="B1290" s="328">
        <v>41085</v>
      </c>
      <c r="C1290" s="321" t="s">
        <v>3052</v>
      </c>
      <c r="D1290" s="314" t="s">
        <v>3053</v>
      </c>
      <c r="E1290" s="293" t="s">
        <v>508</v>
      </c>
      <c r="F1290" s="293">
        <v>125</v>
      </c>
      <c r="G1290" s="293">
        <v>125</v>
      </c>
      <c r="H1290" s="178"/>
      <c r="I1290" s="293">
        <v>125</v>
      </c>
      <c r="J1290" s="111"/>
    </row>
    <row r="1291" spans="1:10" ht="30" x14ac:dyDescent="0.3">
      <c r="A1291" s="174">
        <v>1283</v>
      </c>
      <c r="B1291" s="328">
        <v>41085</v>
      </c>
      <c r="C1291" s="321" t="s">
        <v>3054</v>
      </c>
      <c r="D1291" s="314" t="s">
        <v>3055</v>
      </c>
      <c r="E1291" s="293" t="s">
        <v>508</v>
      </c>
      <c r="F1291" s="293">
        <v>125</v>
      </c>
      <c r="G1291" s="293">
        <v>125</v>
      </c>
      <c r="H1291" s="178"/>
      <c r="I1291" s="293">
        <v>125</v>
      </c>
      <c r="J1291" s="111"/>
    </row>
    <row r="1292" spans="1:10" ht="30" x14ac:dyDescent="0.3">
      <c r="A1292" s="174">
        <v>1284</v>
      </c>
      <c r="B1292" s="328">
        <v>41085</v>
      </c>
      <c r="C1292" s="321" t="s">
        <v>3056</v>
      </c>
      <c r="D1292" s="314" t="s">
        <v>3057</v>
      </c>
      <c r="E1292" s="293" t="s">
        <v>508</v>
      </c>
      <c r="F1292" s="293">
        <v>125</v>
      </c>
      <c r="G1292" s="293">
        <v>125</v>
      </c>
      <c r="H1292" s="178"/>
      <c r="I1292" s="293">
        <v>125</v>
      </c>
      <c r="J1292" s="111"/>
    </row>
    <row r="1293" spans="1:10" ht="30" x14ac:dyDescent="0.3">
      <c r="A1293" s="174">
        <v>1285</v>
      </c>
      <c r="B1293" s="328">
        <v>41085</v>
      </c>
      <c r="C1293" s="321" t="s">
        <v>3058</v>
      </c>
      <c r="D1293" s="314" t="s">
        <v>3059</v>
      </c>
      <c r="E1293" s="293" t="s">
        <v>508</v>
      </c>
      <c r="F1293" s="293">
        <v>125</v>
      </c>
      <c r="G1293" s="293">
        <v>125</v>
      </c>
      <c r="H1293" s="178"/>
      <c r="I1293" s="293">
        <v>125</v>
      </c>
      <c r="J1293" s="111"/>
    </row>
    <row r="1294" spans="1:10" ht="30" x14ac:dyDescent="0.3">
      <c r="A1294" s="174">
        <v>1286</v>
      </c>
      <c r="B1294" s="328">
        <v>41085</v>
      </c>
      <c r="C1294" s="321" t="s">
        <v>3060</v>
      </c>
      <c r="D1294" s="314" t="s">
        <v>3061</v>
      </c>
      <c r="E1294" s="293" t="s">
        <v>508</v>
      </c>
      <c r="F1294" s="293">
        <v>125</v>
      </c>
      <c r="G1294" s="293">
        <v>125</v>
      </c>
      <c r="H1294" s="178"/>
      <c r="I1294" s="293">
        <v>125</v>
      </c>
      <c r="J1294" s="111"/>
    </row>
    <row r="1295" spans="1:10" ht="30" x14ac:dyDescent="0.3">
      <c r="A1295" s="174">
        <v>1287</v>
      </c>
      <c r="B1295" s="328">
        <v>41085</v>
      </c>
      <c r="C1295" s="321" t="s">
        <v>3062</v>
      </c>
      <c r="D1295" s="314" t="s">
        <v>3063</v>
      </c>
      <c r="E1295" s="293" t="s">
        <v>508</v>
      </c>
      <c r="F1295" s="293">
        <v>125</v>
      </c>
      <c r="G1295" s="293">
        <v>125</v>
      </c>
      <c r="H1295" s="178"/>
      <c r="I1295" s="293">
        <v>125</v>
      </c>
      <c r="J1295" s="111"/>
    </row>
    <row r="1296" spans="1:10" ht="30" x14ac:dyDescent="0.3">
      <c r="A1296" s="174">
        <v>1288</v>
      </c>
      <c r="B1296" s="328">
        <v>41085</v>
      </c>
      <c r="C1296" s="321" t="s">
        <v>3064</v>
      </c>
      <c r="D1296" s="314" t="s">
        <v>3063</v>
      </c>
      <c r="E1296" s="293" t="s">
        <v>508</v>
      </c>
      <c r="F1296" s="293">
        <v>125</v>
      </c>
      <c r="G1296" s="293">
        <v>125</v>
      </c>
      <c r="H1296" s="178"/>
      <c r="I1296" s="293">
        <v>125</v>
      </c>
      <c r="J1296" s="111"/>
    </row>
    <row r="1297" spans="1:10" ht="30" x14ac:dyDescent="0.3">
      <c r="A1297" s="174">
        <v>1289</v>
      </c>
      <c r="B1297" s="328">
        <v>41085</v>
      </c>
      <c r="C1297" s="321" t="s">
        <v>3065</v>
      </c>
      <c r="D1297" s="314" t="s">
        <v>3066</v>
      </c>
      <c r="E1297" s="293" t="s">
        <v>508</v>
      </c>
      <c r="F1297" s="293">
        <v>125</v>
      </c>
      <c r="G1297" s="293">
        <v>125</v>
      </c>
      <c r="H1297" s="178"/>
      <c r="I1297" s="293">
        <v>125</v>
      </c>
      <c r="J1297" s="111"/>
    </row>
    <row r="1298" spans="1:10" ht="30" x14ac:dyDescent="0.3">
      <c r="A1298" s="174">
        <v>1290</v>
      </c>
      <c r="B1298" s="328">
        <v>41085</v>
      </c>
      <c r="C1298" s="321" t="s">
        <v>3067</v>
      </c>
      <c r="D1298" s="314" t="s">
        <v>3068</v>
      </c>
      <c r="E1298" s="293" t="s">
        <v>508</v>
      </c>
      <c r="F1298" s="293">
        <v>125</v>
      </c>
      <c r="G1298" s="293">
        <v>125</v>
      </c>
      <c r="H1298" s="178"/>
      <c r="I1298" s="293">
        <v>125</v>
      </c>
      <c r="J1298" s="111"/>
    </row>
    <row r="1299" spans="1:10" ht="30" x14ac:dyDescent="0.3">
      <c r="A1299" s="174">
        <v>1291</v>
      </c>
      <c r="B1299" s="328">
        <v>41085</v>
      </c>
      <c r="C1299" s="321" t="s">
        <v>3069</v>
      </c>
      <c r="D1299" s="314" t="s">
        <v>3070</v>
      </c>
      <c r="E1299" s="293" t="s">
        <v>508</v>
      </c>
      <c r="F1299" s="293">
        <v>162.5</v>
      </c>
      <c r="G1299" s="293">
        <v>162.5</v>
      </c>
      <c r="H1299" s="178"/>
      <c r="I1299" s="293">
        <v>162.5</v>
      </c>
      <c r="J1299" s="111"/>
    </row>
    <row r="1300" spans="1:10" ht="30" x14ac:dyDescent="0.3">
      <c r="A1300" s="174">
        <v>1292</v>
      </c>
      <c r="B1300" s="328">
        <v>41085</v>
      </c>
      <c r="C1300" s="321" t="s">
        <v>3071</v>
      </c>
      <c r="D1300" s="314" t="s">
        <v>3072</v>
      </c>
      <c r="E1300" s="293" t="s">
        <v>508</v>
      </c>
      <c r="F1300" s="293">
        <v>162.5</v>
      </c>
      <c r="G1300" s="293">
        <v>162.5</v>
      </c>
      <c r="H1300" s="178"/>
      <c r="I1300" s="293">
        <v>162.5</v>
      </c>
      <c r="J1300" s="111"/>
    </row>
    <row r="1301" spans="1:10" ht="30" x14ac:dyDescent="0.3">
      <c r="A1301" s="174">
        <v>1293</v>
      </c>
      <c r="B1301" s="328">
        <v>41085</v>
      </c>
      <c r="C1301" s="321" t="s">
        <v>3073</v>
      </c>
      <c r="D1301" s="314" t="s">
        <v>3074</v>
      </c>
      <c r="E1301" s="293" t="s">
        <v>508</v>
      </c>
      <c r="F1301" s="293">
        <v>162.5</v>
      </c>
      <c r="G1301" s="293">
        <v>162.5</v>
      </c>
      <c r="H1301" s="178"/>
      <c r="I1301" s="293">
        <v>162.5</v>
      </c>
      <c r="J1301" s="111"/>
    </row>
    <row r="1302" spans="1:10" ht="30" x14ac:dyDescent="0.3">
      <c r="A1302" s="174">
        <v>1294</v>
      </c>
      <c r="B1302" s="328">
        <v>41085</v>
      </c>
      <c r="C1302" s="321" t="s">
        <v>3075</v>
      </c>
      <c r="D1302" s="314" t="s">
        <v>3076</v>
      </c>
      <c r="E1302" s="293" t="s">
        <v>508</v>
      </c>
      <c r="F1302" s="293">
        <v>162.5</v>
      </c>
      <c r="G1302" s="293">
        <v>162.5</v>
      </c>
      <c r="H1302" s="178"/>
      <c r="I1302" s="293">
        <v>162.5</v>
      </c>
      <c r="J1302" s="111"/>
    </row>
    <row r="1303" spans="1:10" ht="30" x14ac:dyDescent="0.3">
      <c r="A1303" s="174">
        <v>1295</v>
      </c>
      <c r="B1303" s="328">
        <v>41085</v>
      </c>
      <c r="C1303" s="321" t="s">
        <v>3077</v>
      </c>
      <c r="D1303" s="314" t="s">
        <v>3078</v>
      </c>
      <c r="E1303" s="293" t="s">
        <v>508</v>
      </c>
      <c r="F1303" s="293">
        <v>162.5</v>
      </c>
      <c r="G1303" s="293">
        <v>162.5</v>
      </c>
      <c r="H1303" s="178"/>
      <c r="I1303" s="293">
        <v>162.5</v>
      </c>
      <c r="J1303" s="111"/>
    </row>
    <row r="1304" spans="1:10" ht="30" x14ac:dyDescent="0.3">
      <c r="A1304" s="174">
        <v>1296</v>
      </c>
      <c r="B1304" s="328">
        <v>41085</v>
      </c>
      <c r="C1304" s="321" t="s">
        <v>3079</v>
      </c>
      <c r="D1304" s="314" t="s">
        <v>3080</v>
      </c>
      <c r="E1304" s="293" t="s">
        <v>508</v>
      </c>
      <c r="F1304" s="293">
        <v>162.5</v>
      </c>
      <c r="G1304" s="293">
        <v>162.5</v>
      </c>
      <c r="H1304" s="178"/>
      <c r="I1304" s="293">
        <v>162.5</v>
      </c>
      <c r="J1304" s="111"/>
    </row>
    <row r="1305" spans="1:10" ht="30" x14ac:dyDescent="0.3">
      <c r="A1305" s="174">
        <v>1297</v>
      </c>
      <c r="B1305" s="328">
        <v>41085</v>
      </c>
      <c r="C1305" s="321" t="s">
        <v>3081</v>
      </c>
      <c r="D1305" s="314" t="s">
        <v>3082</v>
      </c>
      <c r="E1305" s="293" t="s">
        <v>508</v>
      </c>
      <c r="F1305" s="293">
        <v>100</v>
      </c>
      <c r="G1305" s="293">
        <v>100</v>
      </c>
      <c r="H1305" s="178"/>
      <c r="I1305" s="293">
        <v>100</v>
      </c>
      <c r="J1305" s="111"/>
    </row>
    <row r="1306" spans="1:10" ht="30" x14ac:dyDescent="0.3">
      <c r="A1306" s="174">
        <v>1298</v>
      </c>
      <c r="B1306" s="328">
        <v>41085</v>
      </c>
      <c r="C1306" s="321" t="s">
        <v>3083</v>
      </c>
      <c r="D1306" s="314" t="s">
        <v>3084</v>
      </c>
      <c r="E1306" s="293" t="s">
        <v>508</v>
      </c>
      <c r="F1306" s="293">
        <v>100</v>
      </c>
      <c r="G1306" s="293">
        <v>100</v>
      </c>
      <c r="H1306" s="178"/>
      <c r="I1306" s="293">
        <v>100</v>
      </c>
      <c r="J1306" s="111"/>
    </row>
    <row r="1307" spans="1:10" ht="30" x14ac:dyDescent="0.3">
      <c r="A1307" s="174">
        <v>1299</v>
      </c>
      <c r="B1307" s="346">
        <v>41085</v>
      </c>
      <c r="C1307" s="321" t="s">
        <v>3085</v>
      </c>
      <c r="D1307" s="314" t="s">
        <v>3086</v>
      </c>
      <c r="E1307" s="293" t="s">
        <v>508</v>
      </c>
      <c r="F1307" s="293">
        <v>125</v>
      </c>
      <c r="G1307" s="293">
        <v>125</v>
      </c>
      <c r="H1307" s="178"/>
      <c r="I1307" s="293">
        <v>125</v>
      </c>
      <c r="J1307" s="111"/>
    </row>
    <row r="1308" spans="1:10" ht="30" x14ac:dyDescent="0.3">
      <c r="A1308" s="174">
        <v>1300</v>
      </c>
      <c r="B1308" s="328">
        <v>41085</v>
      </c>
      <c r="C1308" s="321" t="s">
        <v>3087</v>
      </c>
      <c r="D1308" s="314" t="s">
        <v>3088</v>
      </c>
      <c r="E1308" s="293" t="s">
        <v>508</v>
      </c>
      <c r="F1308" s="293">
        <v>125</v>
      </c>
      <c r="G1308" s="293">
        <v>125</v>
      </c>
      <c r="H1308" s="178"/>
      <c r="I1308" s="293">
        <v>125</v>
      </c>
      <c r="J1308" s="111"/>
    </row>
    <row r="1309" spans="1:10" ht="30" x14ac:dyDescent="0.3">
      <c r="A1309" s="174">
        <v>1301</v>
      </c>
      <c r="B1309" s="328">
        <v>41085</v>
      </c>
      <c r="C1309" s="321" t="s">
        <v>985</v>
      </c>
      <c r="D1309" s="314" t="s">
        <v>3089</v>
      </c>
      <c r="E1309" s="293" t="s">
        <v>508</v>
      </c>
      <c r="F1309" s="293">
        <v>125</v>
      </c>
      <c r="G1309" s="293">
        <v>125</v>
      </c>
      <c r="H1309" s="178"/>
      <c r="I1309" s="293">
        <v>125</v>
      </c>
      <c r="J1309" s="111"/>
    </row>
    <row r="1310" spans="1:10" ht="30" x14ac:dyDescent="0.3">
      <c r="A1310" s="174">
        <v>1302</v>
      </c>
      <c r="B1310" s="328">
        <v>41085</v>
      </c>
      <c r="C1310" s="321" t="s">
        <v>3090</v>
      </c>
      <c r="D1310" s="314" t="s">
        <v>3091</v>
      </c>
      <c r="E1310" s="293" t="s">
        <v>508</v>
      </c>
      <c r="F1310" s="293">
        <v>125</v>
      </c>
      <c r="G1310" s="293">
        <v>125</v>
      </c>
      <c r="H1310" s="178"/>
      <c r="I1310" s="293">
        <v>125</v>
      </c>
      <c r="J1310" s="111"/>
    </row>
    <row r="1311" spans="1:10" ht="30" x14ac:dyDescent="0.3">
      <c r="A1311" s="174">
        <v>1303</v>
      </c>
      <c r="B1311" s="328">
        <v>41085</v>
      </c>
      <c r="C1311" s="321" t="s">
        <v>3092</v>
      </c>
      <c r="D1311" s="314" t="s">
        <v>3093</v>
      </c>
      <c r="E1311" s="293" t="s">
        <v>508</v>
      </c>
      <c r="F1311" s="293">
        <v>125</v>
      </c>
      <c r="G1311" s="293">
        <v>125</v>
      </c>
      <c r="H1311" s="178"/>
      <c r="I1311" s="293">
        <v>125</v>
      </c>
      <c r="J1311" s="111"/>
    </row>
    <row r="1312" spans="1:10" ht="30" x14ac:dyDescent="0.3">
      <c r="A1312" s="174">
        <v>1304</v>
      </c>
      <c r="B1312" s="328">
        <v>41085</v>
      </c>
      <c r="C1312" s="321" t="s">
        <v>3094</v>
      </c>
      <c r="D1312" s="314" t="s">
        <v>3095</v>
      </c>
      <c r="E1312" s="293" t="s">
        <v>508</v>
      </c>
      <c r="F1312" s="293">
        <v>125</v>
      </c>
      <c r="G1312" s="293">
        <v>125</v>
      </c>
      <c r="H1312" s="178"/>
      <c r="I1312" s="293">
        <v>125</v>
      </c>
      <c r="J1312" s="111"/>
    </row>
    <row r="1313" spans="1:10" ht="30" x14ac:dyDescent="0.3">
      <c r="A1313" s="174">
        <v>1305</v>
      </c>
      <c r="B1313" s="328">
        <v>41085</v>
      </c>
      <c r="C1313" s="321" t="s">
        <v>3096</v>
      </c>
      <c r="D1313" s="314" t="s">
        <v>3097</v>
      </c>
      <c r="E1313" s="293" t="s">
        <v>508</v>
      </c>
      <c r="F1313" s="293">
        <v>162.5</v>
      </c>
      <c r="G1313" s="293">
        <v>162.5</v>
      </c>
      <c r="H1313" s="178"/>
      <c r="I1313" s="293">
        <v>162.5</v>
      </c>
      <c r="J1313" s="111"/>
    </row>
    <row r="1314" spans="1:10" ht="30" x14ac:dyDescent="0.3">
      <c r="A1314" s="174">
        <v>1306</v>
      </c>
      <c r="B1314" s="328">
        <v>41085</v>
      </c>
      <c r="C1314" s="321" t="s">
        <v>3098</v>
      </c>
      <c r="D1314" s="314" t="s">
        <v>3099</v>
      </c>
      <c r="E1314" s="293" t="s">
        <v>508</v>
      </c>
      <c r="F1314" s="293">
        <v>162.5</v>
      </c>
      <c r="G1314" s="293">
        <v>162.5</v>
      </c>
      <c r="H1314" s="178"/>
      <c r="I1314" s="293">
        <v>162.5</v>
      </c>
      <c r="J1314" s="111"/>
    </row>
    <row r="1315" spans="1:10" ht="30" x14ac:dyDescent="0.3">
      <c r="A1315" s="174">
        <v>1307</v>
      </c>
      <c r="B1315" s="328">
        <v>41085</v>
      </c>
      <c r="C1315" s="321" t="s">
        <v>3100</v>
      </c>
      <c r="D1315" s="314" t="s">
        <v>3101</v>
      </c>
      <c r="E1315" s="293" t="s">
        <v>508</v>
      </c>
      <c r="F1315" s="293">
        <v>125</v>
      </c>
      <c r="G1315" s="293">
        <v>125</v>
      </c>
      <c r="H1315" s="178"/>
      <c r="I1315" s="293">
        <v>125</v>
      </c>
      <c r="J1315" s="111"/>
    </row>
    <row r="1316" spans="1:10" ht="30" x14ac:dyDescent="0.3">
      <c r="A1316" s="174">
        <v>1308</v>
      </c>
      <c r="B1316" s="328">
        <v>41085</v>
      </c>
      <c r="C1316" s="321" t="s">
        <v>3102</v>
      </c>
      <c r="D1316" s="314" t="s">
        <v>3103</v>
      </c>
      <c r="E1316" s="293" t="s">
        <v>508</v>
      </c>
      <c r="F1316" s="293">
        <v>125</v>
      </c>
      <c r="G1316" s="293">
        <v>125</v>
      </c>
      <c r="H1316" s="178"/>
      <c r="I1316" s="293">
        <v>125</v>
      </c>
      <c r="J1316" s="111"/>
    </row>
    <row r="1317" spans="1:10" ht="30" x14ac:dyDescent="0.3">
      <c r="A1317" s="174">
        <v>1309</v>
      </c>
      <c r="B1317" s="328">
        <v>41085</v>
      </c>
      <c r="C1317" s="321" t="s">
        <v>3104</v>
      </c>
      <c r="D1317" s="314" t="s">
        <v>3105</v>
      </c>
      <c r="E1317" s="293" t="s">
        <v>508</v>
      </c>
      <c r="F1317" s="293">
        <v>162.5</v>
      </c>
      <c r="G1317" s="293">
        <v>162.5</v>
      </c>
      <c r="H1317" s="178"/>
      <c r="I1317" s="293">
        <v>162.5</v>
      </c>
      <c r="J1317" s="111"/>
    </row>
    <row r="1318" spans="1:10" ht="30" x14ac:dyDescent="0.3">
      <c r="A1318" s="174">
        <v>1310</v>
      </c>
      <c r="B1318" s="346">
        <v>41085</v>
      </c>
      <c r="C1318" s="321" t="s">
        <v>3106</v>
      </c>
      <c r="D1318" s="314" t="s">
        <v>3107</v>
      </c>
      <c r="E1318" s="293" t="s">
        <v>508</v>
      </c>
      <c r="F1318" s="293">
        <v>162.5</v>
      </c>
      <c r="G1318" s="293">
        <v>162.5</v>
      </c>
      <c r="H1318" s="178"/>
      <c r="I1318" s="293">
        <v>162.5</v>
      </c>
      <c r="J1318" s="111"/>
    </row>
    <row r="1319" spans="1:10" ht="30" x14ac:dyDescent="0.3">
      <c r="A1319" s="174">
        <v>1311</v>
      </c>
      <c r="B1319" s="328">
        <v>41085</v>
      </c>
      <c r="C1319" s="321" t="s">
        <v>3108</v>
      </c>
      <c r="D1319" s="314" t="s">
        <v>3109</v>
      </c>
      <c r="E1319" s="293" t="s">
        <v>508</v>
      </c>
      <c r="F1319" s="293">
        <v>100</v>
      </c>
      <c r="G1319" s="293">
        <v>100</v>
      </c>
      <c r="H1319" s="178"/>
      <c r="I1319" s="293">
        <v>100</v>
      </c>
      <c r="J1319" s="111"/>
    </row>
    <row r="1320" spans="1:10" ht="30" x14ac:dyDescent="0.3">
      <c r="A1320" s="174">
        <v>1312</v>
      </c>
      <c r="B1320" s="328">
        <v>41085</v>
      </c>
      <c r="C1320" s="321" t="s">
        <v>3110</v>
      </c>
      <c r="D1320" s="314" t="s">
        <v>3111</v>
      </c>
      <c r="E1320" s="293" t="s">
        <v>508</v>
      </c>
      <c r="F1320" s="293">
        <v>162.5</v>
      </c>
      <c r="G1320" s="293">
        <v>162.5</v>
      </c>
      <c r="H1320" s="178"/>
      <c r="I1320" s="293">
        <v>162.5</v>
      </c>
      <c r="J1320" s="111"/>
    </row>
    <row r="1321" spans="1:10" ht="30" x14ac:dyDescent="0.3">
      <c r="A1321" s="174">
        <v>1313</v>
      </c>
      <c r="B1321" s="328">
        <v>41085</v>
      </c>
      <c r="C1321" s="321" t="s">
        <v>3112</v>
      </c>
      <c r="D1321" s="314" t="s">
        <v>3113</v>
      </c>
      <c r="E1321" s="293" t="s">
        <v>508</v>
      </c>
      <c r="F1321" s="293">
        <v>100</v>
      </c>
      <c r="G1321" s="293">
        <v>100</v>
      </c>
      <c r="H1321" s="178"/>
      <c r="I1321" s="293">
        <v>100</v>
      </c>
      <c r="J1321" s="111"/>
    </row>
    <row r="1322" spans="1:10" ht="30" x14ac:dyDescent="0.3">
      <c r="A1322" s="174">
        <v>1314</v>
      </c>
      <c r="B1322" s="328">
        <v>41085</v>
      </c>
      <c r="C1322" s="321" t="s">
        <v>3114</v>
      </c>
      <c r="D1322" s="314" t="s">
        <v>3115</v>
      </c>
      <c r="E1322" s="293" t="s">
        <v>508</v>
      </c>
      <c r="F1322" s="293">
        <v>100</v>
      </c>
      <c r="G1322" s="293">
        <v>100</v>
      </c>
      <c r="H1322" s="178"/>
      <c r="I1322" s="293">
        <v>100</v>
      </c>
      <c r="J1322" s="111"/>
    </row>
    <row r="1323" spans="1:10" ht="30" x14ac:dyDescent="0.3">
      <c r="A1323" s="174">
        <v>1315</v>
      </c>
      <c r="B1323" s="328">
        <v>41085</v>
      </c>
      <c r="C1323" s="321" t="s">
        <v>3116</v>
      </c>
      <c r="D1323" s="314" t="s">
        <v>3117</v>
      </c>
      <c r="E1323" s="293" t="s">
        <v>508</v>
      </c>
      <c r="F1323" s="293">
        <v>100</v>
      </c>
      <c r="G1323" s="293">
        <v>100</v>
      </c>
      <c r="H1323" s="178"/>
      <c r="I1323" s="293">
        <v>100</v>
      </c>
      <c r="J1323" s="111"/>
    </row>
    <row r="1324" spans="1:10" ht="30" x14ac:dyDescent="0.3">
      <c r="A1324" s="174">
        <v>1316</v>
      </c>
      <c r="B1324" s="328">
        <v>41085</v>
      </c>
      <c r="C1324" s="321" t="s">
        <v>3118</v>
      </c>
      <c r="D1324" s="314" t="s">
        <v>3119</v>
      </c>
      <c r="E1324" s="293" t="s">
        <v>508</v>
      </c>
      <c r="F1324" s="293">
        <v>100</v>
      </c>
      <c r="G1324" s="293">
        <v>100</v>
      </c>
      <c r="H1324" s="178"/>
      <c r="I1324" s="293">
        <v>100</v>
      </c>
      <c r="J1324" s="111"/>
    </row>
    <row r="1325" spans="1:10" ht="30" x14ac:dyDescent="0.3">
      <c r="A1325" s="174">
        <v>1317</v>
      </c>
      <c r="B1325" s="328">
        <v>41085</v>
      </c>
      <c r="C1325" s="321" t="s">
        <v>3120</v>
      </c>
      <c r="D1325" s="314" t="s">
        <v>3121</v>
      </c>
      <c r="E1325" s="293" t="s">
        <v>508</v>
      </c>
      <c r="F1325" s="293">
        <v>100</v>
      </c>
      <c r="G1325" s="293">
        <v>100</v>
      </c>
      <c r="H1325" s="178"/>
      <c r="I1325" s="293">
        <v>100</v>
      </c>
      <c r="J1325" s="111"/>
    </row>
    <row r="1326" spans="1:10" ht="30" x14ac:dyDescent="0.3">
      <c r="A1326" s="174">
        <v>1318</v>
      </c>
      <c r="B1326" s="328">
        <v>41085</v>
      </c>
      <c r="C1326" s="321" t="s">
        <v>3122</v>
      </c>
      <c r="D1326" s="314" t="s">
        <v>3123</v>
      </c>
      <c r="E1326" s="293" t="s">
        <v>508</v>
      </c>
      <c r="F1326" s="293">
        <v>100</v>
      </c>
      <c r="G1326" s="293">
        <v>100</v>
      </c>
      <c r="H1326" s="178"/>
      <c r="I1326" s="293">
        <v>100</v>
      </c>
      <c r="J1326" s="111"/>
    </row>
    <row r="1327" spans="1:10" ht="30" x14ac:dyDescent="0.3">
      <c r="A1327" s="174">
        <v>1319</v>
      </c>
      <c r="B1327" s="328">
        <v>41085</v>
      </c>
      <c r="C1327" s="321" t="s">
        <v>3124</v>
      </c>
      <c r="D1327" s="314" t="s">
        <v>3125</v>
      </c>
      <c r="E1327" s="293" t="s">
        <v>508</v>
      </c>
      <c r="F1327" s="293">
        <v>100</v>
      </c>
      <c r="G1327" s="293">
        <v>100</v>
      </c>
      <c r="H1327" s="178"/>
      <c r="I1327" s="293">
        <v>100</v>
      </c>
      <c r="J1327" s="111"/>
    </row>
    <row r="1328" spans="1:10" ht="30" x14ac:dyDescent="0.3">
      <c r="A1328" s="174">
        <v>1320</v>
      </c>
      <c r="B1328" s="328">
        <v>41085</v>
      </c>
      <c r="C1328" s="321" t="s">
        <v>3126</v>
      </c>
      <c r="D1328" s="314" t="s">
        <v>3127</v>
      </c>
      <c r="E1328" s="293" t="s">
        <v>508</v>
      </c>
      <c r="F1328" s="293">
        <v>100</v>
      </c>
      <c r="G1328" s="293">
        <v>100</v>
      </c>
      <c r="H1328" s="178"/>
      <c r="I1328" s="293">
        <v>100</v>
      </c>
      <c r="J1328" s="111"/>
    </row>
    <row r="1329" spans="1:10" ht="30" x14ac:dyDescent="0.3">
      <c r="A1329" s="174">
        <v>1321</v>
      </c>
      <c r="B1329" s="328">
        <v>41085</v>
      </c>
      <c r="C1329" s="321" t="s">
        <v>3128</v>
      </c>
      <c r="D1329" s="314" t="s">
        <v>3129</v>
      </c>
      <c r="E1329" s="293" t="s">
        <v>508</v>
      </c>
      <c r="F1329" s="293">
        <v>162.5</v>
      </c>
      <c r="G1329" s="293">
        <v>162.5</v>
      </c>
      <c r="H1329" s="178"/>
      <c r="I1329" s="293">
        <v>162.5</v>
      </c>
      <c r="J1329" s="111"/>
    </row>
    <row r="1330" spans="1:10" ht="30" x14ac:dyDescent="0.3">
      <c r="A1330" s="174">
        <v>1322</v>
      </c>
      <c r="B1330" s="328">
        <v>41085</v>
      </c>
      <c r="C1330" s="321" t="s">
        <v>3130</v>
      </c>
      <c r="D1330" s="314" t="s">
        <v>3131</v>
      </c>
      <c r="E1330" s="293" t="s">
        <v>508</v>
      </c>
      <c r="F1330" s="293">
        <v>162.5</v>
      </c>
      <c r="G1330" s="293">
        <v>162.5</v>
      </c>
      <c r="H1330" s="178"/>
      <c r="I1330" s="293">
        <v>162.5</v>
      </c>
      <c r="J1330" s="111"/>
    </row>
    <row r="1331" spans="1:10" ht="30" x14ac:dyDescent="0.3">
      <c r="A1331" s="174">
        <v>1323</v>
      </c>
      <c r="B1331" s="346">
        <v>41085</v>
      </c>
      <c r="C1331" s="321" t="s">
        <v>3132</v>
      </c>
      <c r="D1331" s="314" t="s">
        <v>3133</v>
      </c>
      <c r="E1331" s="293" t="s">
        <v>508</v>
      </c>
      <c r="F1331" s="293">
        <v>162.5</v>
      </c>
      <c r="G1331" s="293">
        <v>162.5</v>
      </c>
      <c r="H1331" s="178"/>
      <c r="I1331" s="293">
        <v>162.5</v>
      </c>
      <c r="J1331" s="111"/>
    </row>
    <row r="1332" spans="1:10" ht="30" x14ac:dyDescent="0.3">
      <c r="A1332" s="174">
        <v>1324</v>
      </c>
      <c r="B1332" s="328">
        <v>41085</v>
      </c>
      <c r="C1332" s="321" t="s">
        <v>3134</v>
      </c>
      <c r="D1332" s="314" t="s">
        <v>3135</v>
      </c>
      <c r="E1332" s="293" t="s">
        <v>508</v>
      </c>
      <c r="F1332" s="293">
        <v>162.5</v>
      </c>
      <c r="G1332" s="293">
        <v>162.5</v>
      </c>
      <c r="H1332" s="178"/>
      <c r="I1332" s="293">
        <v>162.5</v>
      </c>
      <c r="J1332" s="111"/>
    </row>
    <row r="1333" spans="1:10" ht="30" x14ac:dyDescent="0.3">
      <c r="A1333" s="174">
        <v>1325</v>
      </c>
      <c r="B1333" s="328">
        <v>41085</v>
      </c>
      <c r="C1333" s="321" t="s">
        <v>3136</v>
      </c>
      <c r="D1333" s="314" t="s">
        <v>3137</v>
      </c>
      <c r="E1333" s="293" t="s">
        <v>508</v>
      </c>
      <c r="F1333" s="293">
        <v>125</v>
      </c>
      <c r="G1333" s="293">
        <v>125</v>
      </c>
      <c r="H1333" s="178"/>
      <c r="I1333" s="293">
        <v>125</v>
      </c>
      <c r="J1333" s="111"/>
    </row>
    <row r="1334" spans="1:10" ht="30" x14ac:dyDescent="0.3">
      <c r="A1334" s="174">
        <v>1326</v>
      </c>
      <c r="B1334" s="343">
        <v>41085</v>
      </c>
      <c r="C1334" s="321" t="s">
        <v>3138</v>
      </c>
      <c r="D1334" s="314" t="s">
        <v>3139</v>
      </c>
      <c r="E1334" s="293" t="s">
        <v>508</v>
      </c>
      <c r="F1334" s="293">
        <v>125</v>
      </c>
      <c r="G1334" s="293">
        <v>125</v>
      </c>
      <c r="H1334" s="178"/>
      <c r="I1334" s="293">
        <v>125</v>
      </c>
      <c r="J1334" s="111"/>
    </row>
    <row r="1335" spans="1:10" ht="30" x14ac:dyDescent="0.3">
      <c r="A1335" s="174">
        <v>1327</v>
      </c>
      <c r="B1335" s="343">
        <v>41085</v>
      </c>
      <c r="C1335" s="321" t="s">
        <v>3140</v>
      </c>
      <c r="D1335" s="314" t="s">
        <v>3141</v>
      </c>
      <c r="E1335" s="293" t="s">
        <v>508</v>
      </c>
      <c r="F1335" s="293">
        <v>162.5</v>
      </c>
      <c r="G1335" s="293">
        <v>162.5</v>
      </c>
      <c r="H1335" s="178"/>
      <c r="I1335" s="293">
        <v>162.5</v>
      </c>
      <c r="J1335" s="111"/>
    </row>
    <row r="1336" spans="1:10" ht="30" x14ac:dyDescent="0.3">
      <c r="A1336" s="174">
        <v>1328</v>
      </c>
      <c r="B1336" s="343">
        <v>41085</v>
      </c>
      <c r="C1336" s="321" t="s">
        <v>3142</v>
      </c>
      <c r="D1336" s="314" t="s">
        <v>3143</v>
      </c>
      <c r="E1336" s="293" t="s">
        <v>508</v>
      </c>
      <c r="F1336" s="293">
        <v>162.5</v>
      </c>
      <c r="G1336" s="293">
        <v>162.5</v>
      </c>
      <c r="H1336" s="178"/>
      <c r="I1336" s="293">
        <v>162.5</v>
      </c>
      <c r="J1336" s="111"/>
    </row>
    <row r="1337" spans="1:10" s="361" customFormat="1" ht="30" x14ac:dyDescent="0.3">
      <c r="A1337" s="174">
        <v>1329</v>
      </c>
      <c r="B1337" s="343" t="s">
        <v>3202</v>
      </c>
      <c r="C1337" s="478" t="s">
        <v>3144</v>
      </c>
      <c r="D1337" s="479">
        <v>204973742</v>
      </c>
      <c r="E1337" s="480" t="s">
        <v>3145</v>
      </c>
      <c r="F1337" s="480">
        <v>59075.22</v>
      </c>
      <c r="G1337" s="480">
        <v>59075.22</v>
      </c>
      <c r="H1337" s="481"/>
      <c r="I1337" s="482">
        <v>59075.22</v>
      </c>
      <c r="J1337" s="483"/>
    </row>
    <row r="1338" spans="1:10" s="361" customFormat="1" ht="30" x14ac:dyDescent="0.3">
      <c r="A1338" s="174">
        <v>1330</v>
      </c>
      <c r="B1338" s="343" t="s">
        <v>3208</v>
      </c>
      <c r="C1338" s="478" t="s">
        <v>3146</v>
      </c>
      <c r="D1338" s="479">
        <v>206120437</v>
      </c>
      <c r="E1338" s="480" t="s">
        <v>3209</v>
      </c>
      <c r="F1338" s="480">
        <v>230</v>
      </c>
      <c r="G1338" s="480">
        <v>230</v>
      </c>
      <c r="H1338" s="481"/>
      <c r="I1338" s="482">
        <v>230</v>
      </c>
      <c r="J1338" s="360"/>
    </row>
    <row r="1339" spans="1:10" s="361" customFormat="1" x14ac:dyDescent="0.3">
      <c r="A1339" s="174">
        <v>1331</v>
      </c>
      <c r="B1339" s="343">
        <v>41127</v>
      </c>
      <c r="C1339" s="478" t="s">
        <v>3146</v>
      </c>
      <c r="D1339" s="479">
        <v>206120437</v>
      </c>
      <c r="E1339" s="480" t="s">
        <v>3147</v>
      </c>
      <c r="F1339" s="480">
        <v>561.70000000000005</v>
      </c>
      <c r="G1339" s="480">
        <v>561.70000000000005</v>
      </c>
      <c r="H1339" s="481"/>
      <c r="I1339" s="482">
        <v>561.70000000000005</v>
      </c>
      <c r="J1339" s="360"/>
    </row>
    <row r="1340" spans="1:10" s="361" customFormat="1" ht="30" x14ac:dyDescent="0.3">
      <c r="A1340" s="174">
        <v>1332</v>
      </c>
      <c r="B1340" s="343" t="s">
        <v>3200</v>
      </c>
      <c r="C1340" s="478" t="s">
        <v>3148</v>
      </c>
      <c r="D1340" s="479">
        <v>240885654</v>
      </c>
      <c r="E1340" s="480" t="s">
        <v>3149</v>
      </c>
      <c r="F1340" s="480">
        <v>1953.08</v>
      </c>
      <c r="G1340" s="480">
        <v>1953.08</v>
      </c>
      <c r="H1340" s="481"/>
      <c r="I1340" s="482">
        <v>1953.08</v>
      </c>
      <c r="J1340" s="360"/>
    </row>
    <row r="1341" spans="1:10" s="361" customFormat="1" ht="30" x14ac:dyDescent="0.3">
      <c r="A1341" s="174">
        <v>1333</v>
      </c>
      <c r="B1341" s="343" t="s">
        <v>3204</v>
      </c>
      <c r="C1341" s="478" t="s">
        <v>3150</v>
      </c>
      <c r="D1341" s="479">
        <v>204436173</v>
      </c>
      <c r="E1341" s="480" t="s">
        <v>3151</v>
      </c>
      <c r="F1341" s="480">
        <v>22492.57</v>
      </c>
      <c r="G1341" s="480">
        <v>22492.57</v>
      </c>
      <c r="H1341" s="481"/>
      <c r="I1341" s="482">
        <v>22492.57</v>
      </c>
      <c r="J1341" s="360"/>
    </row>
    <row r="1342" spans="1:10" s="361" customFormat="1" ht="30" x14ac:dyDescent="0.3">
      <c r="A1342" s="174">
        <v>1334</v>
      </c>
      <c r="B1342" s="343" t="s">
        <v>3207</v>
      </c>
      <c r="C1342" s="478" t="s">
        <v>3152</v>
      </c>
      <c r="D1342" s="479">
        <v>236080557</v>
      </c>
      <c r="E1342" s="480" t="s">
        <v>3151</v>
      </c>
      <c r="F1342" s="480">
        <v>12600</v>
      </c>
      <c r="G1342" s="480">
        <v>12600</v>
      </c>
      <c r="H1342" s="481"/>
      <c r="I1342" s="482">
        <v>12600</v>
      </c>
      <c r="J1342" s="360"/>
    </row>
    <row r="1343" spans="1:10" s="361" customFormat="1" ht="30" x14ac:dyDescent="0.3">
      <c r="A1343" s="174">
        <v>1335</v>
      </c>
      <c r="B1343" s="343">
        <v>40976</v>
      </c>
      <c r="C1343" s="478" t="s">
        <v>3152</v>
      </c>
      <c r="D1343" s="479">
        <v>236080557</v>
      </c>
      <c r="E1343" s="480" t="s">
        <v>3151</v>
      </c>
      <c r="F1343" s="480">
        <v>18420.54</v>
      </c>
      <c r="G1343" s="480">
        <v>18420.54</v>
      </c>
      <c r="H1343" s="481"/>
      <c r="I1343" s="482">
        <v>18420.54</v>
      </c>
      <c r="J1343" s="360"/>
    </row>
    <row r="1344" spans="1:10" s="484" customFormat="1" ht="30" x14ac:dyDescent="0.3">
      <c r="A1344" s="174">
        <v>1336</v>
      </c>
      <c r="B1344" s="343" t="s">
        <v>3207</v>
      </c>
      <c r="C1344" s="478" t="s">
        <v>3153</v>
      </c>
      <c r="D1344" s="479"/>
      <c r="E1344" s="480"/>
      <c r="F1344" s="480">
        <v>11478.37</v>
      </c>
      <c r="G1344" s="480">
        <v>11478.37</v>
      </c>
      <c r="H1344" s="481"/>
      <c r="I1344" s="482">
        <v>11478.37</v>
      </c>
      <c r="J1344" s="483"/>
    </row>
    <row r="1345" spans="1:10" s="484" customFormat="1" ht="45" x14ac:dyDescent="0.3">
      <c r="A1345" s="174">
        <v>1337</v>
      </c>
      <c r="B1345" s="343" t="s">
        <v>3201</v>
      </c>
      <c r="C1345" s="478" t="s">
        <v>3154</v>
      </c>
      <c r="D1345" s="479">
        <v>205177057</v>
      </c>
      <c r="E1345" s="480" t="s">
        <v>3155</v>
      </c>
      <c r="F1345" s="485">
        <v>128519.82</v>
      </c>
      <c r="G1345" s="485">
        <v>128519.82</v>
      </c>
      <c r="H1345" s="482"/>
      <c r="I1345" s="485">
        <v>128519.82</v>
      </c>
      <c r="J1345" s="483"/>
    </row>
    <row r="1346" spans="1:10" s="484" customFormat="1" x14ac:dyDescent="0.3">
      <c r="A1346" s="174">
        <v>1338</v>
      </c>
      <c r="B1346" s="343" t="s">
        <v>3206</v>
      </c>
      <c r="C1346" s="478" t="s">
        <v>3156</v>
      </c>
      <c r="D1346" s="486" t="s">
        <v>3157</v>
      </c>
      <c r="E1346" s="480" t="s">
        <v>3158</v>
      </c>
      <c r="F1346" s="480">
        <v>600</v>
      </c>
      <c r="G1346" s="480">
        <v>600</v>
      </c>
      <c r="H1346" s="481"/>
      <c r="I1346" s="482">
        <v>600</v>
      </c>
      <c r="J1346" s="483"/>
    </row>
    <row r="1347" spans="1:10" s="484" customFormat="1" x14ac:dyDescent="0.3">
      <c r="A1347" s="174">
        <v>1339</v>
      </c>
      <c r="B1347" s="343" t="s">
        <v>3205</v>
      </c>
      <c r="C1347" s="478" t="s">
        <v>3159</v>
      </c>
      <c r="D1347" s="486" t="s">
        <v>3160</v>
      </c>
      <c r="E1347" s="480" t="s">
        <v>3158</v>
      </c>
      <c r="F1347" s="480">
        <v>240</v>
      </c>
      <c r="G1347" s="480">
        <v>240</v>
      </c>
      <c r="H1347" s="487"/>
      <c r="I1347" s="482">
        <v>240</v>
      </c>
      <c r="J1347" s="483"/>
    </row>
    <row r="1348" spans="1:10" s="484" customFormat="1" x14ac:dyDescent="0.3">
      <c r="A1348" s="174">
        <v>1340</v>
      </c>
      <c r="B1348" s="343" t="s">
        <v>3206</v>
      </c>
      <c r="C1348" s="478" t="s">
        <v>3156</v>
      </c>
      <c r="D1348" s="486" t="s">
        <v>3157</v>
      </c>
      <c r="E1348" s="480" t="s">
        <v>353</v>
      </c>
      <c r="F1348" s="480">
        <v>2322.58</v>
      </c>
      <c r="G1348" s="480">
        <v>2322.58</v>
      </c>
      <c r="H1348" s="480"/>
      <c r="I1348" s="480">
        <v>2322.58</v>
      </c>
      <c r="J1348" s="483"/>
    </row>
    <row r="1349" spans="1:10" s="484" customFormat="1" x14ac:dyDescent="0.3">
      <c r="A1349" s="174">
        <v>1341</v>
      </c>
      <c r="B1349" s="343" t="s">
        <v>3205</v>
      </c>
      <c r="C1349" s="478" t="s">
        <v>3159</v>
      </c>
      <c r="D1349" s="486" t="s">
        <v>3160</v>
      </c>
      <c r="E1349" s="480" t="s">
        <v>353</v>
      </c>
      <c r="F1349" s="480">
        <v>1887.1</v>
      </c>
      <c r="G1349" s="480">
        <v>1887.1</v>
      </c>
      <c r="H1349" s="480"/>
      <c r="I1349" s="480">
        <v>1887.1</v>
      </c>
      <c r="J1349" s="483"/>
    </row>
    <row r="1350" spans="1:10" s="484" customFormat="1" x14ac:dyDescent="0.3">
      <c r="A1350" s="174">
        <v>1342</v>
      </c>
      <c r="B1350" s="343">
        <v>40909</v>
      </c>
      <c r="C1350" s="478" t="s">
        <v>3161</v>
      </c>
      <c r="D1350" s="479">
        <v>62001025469</v>
      </c>
      <c r="E1350" s="480" t="s">
        <v>353</v>
      </c>
      <c r="F1350" s="480">
        <v>3300</v>
      </c>
      <c r="G1350" s="480">
        <v>3300</v>
      </c>
      <c r="H1350" s="481"/>
      <c r="I1350" s="482">
        <v>3300</v>
      </c>
      <c r="J1350" s="483"/>
    </row>
    <row r="1351" spans="1:10" s="361" customFormat="1" x14ac:dyDescent="0.3">
      <c r="A1351" s="174">
        <v>1343</v>
      </c>
      <c r="B1351" s="343">
        <v>40909</v>
      </c>
      <c r="C1351" s="488" t="s">
        <v>3166</v>
      </c>
      <c r="D1351" s="489" t="s">
        <v>3167</v>
      </c>
      <c r="E1351" s="480" t="s">
        <v>353</v>
      </c>
      <c r="F1351" s="480">
        <v>1200</v>
      </c>
      <c r="G1351" s="480">
        <v>1200</v>
      </c>
      <c r="H1351" s="481"/>
      <c r="I1351" s="482">
        <v>1200</v>
      </c>
      <c r="J1351" s="360"/>
    </row>
    <row r="1352" spans="1:10" s="361" customFormat="1" ht="30" x14ac:dyDescent="0.3">
      <c r="A1352" s="174">
        <v>1344</v>
      </c>
      <c r="B1352" s="343">
        <v>40947</v>
      </c>
      <c r="C1352" s="368" t="s">
        <v>5023</v>
      </c>
      <c r="D1352" s="489">
        <v>211344188</v>
      </c>
      <c r="E1352" s="480" t="s">
        <v>5024</v>
      </c>
      <c r="F1352" s="480">
        <v>750</v>
      </c>
      <c r="G1352" s="480">
        <v>750</v>
      </c>
      <c r="H1352" s="481"/>
      <c r="I1352" s="482">
        <v>750</v>
      </c>
      <c r="J1352" s="360"/>
    </row>
    <row r="1353" spans="1:10" s="361" customFormat="1" ht="30" x14ac:dyDescent="0.3">
      <c r="A1353" s="174">
        <v>1345</v>
      </c>
      <c r="B1353" s="343">
        <v>40976</v>
      </c>
      <c r="C1353" s="368" t="s">
        <v>5025</v>
      </c>
      <c r="D1353" s="489">
        <v>240896125</v>
      </c>
      <c r="E1353" s="480" t="s">
        <v>5026</v>
      </c>
      <c r="F1353" s="480">
        <v>5.82</v>
      </c>
      <c r="G1353" s="480">
        <v>5.82</v>
      </c>
      <c r="H1353" s="481"/>
      <c r="I1353" s="482">
        <v>5.82</v>
      </c>
      <c r="J1353" s="360"/>
    </row>
    <row r="1354" spans="1:10" s="361" customFormat="1" x14ac:dyDescent="0.3">
      <c r="A1354" s="174">
        <v>1346</v>
      </c>
      <c r="B1354" s="343">
        <v>40977</v>
      </c>
      <c r="C1354" s="368" t="s">
        <v>5027</v>
      </c>
      <c r="D1354" s="490">
        <v>245440465</v>
      </c>
      <c r="E1354" s="480" t="s">
        <v>3164</v>
      </c>
      <c r="F1354" s="480">
        <v>1.38</v>
      </c>
      <c r="G1354" s="480">
        <v>1.38</v>
      </c>
      <c r="H1354" s="481"/>
      <c r="I1354" s="482">
        <v>1.38</v>
      </c>
      <c r="J1354" s="360"/>
    </row>
    <row r="1355" spans="1:10" s="361" customFormat="1" x14ac:dyDescent="0.3">
      <c r="A1355" s="174">
        <v>1347</v>
      </c>
      <c r="B1355" s="343">
        <v>40978</v>
      </c>
      <c r="C1355" s="368" t="s">
        <v>5028</v>
      </c>
      <c r="D1355" s="490">
        <v>203866824</v>
      </c>
      <c r="E1355" s="480" t="s">
        <v>3162</v>
      </c>
      <c r="F1355" s="480">
        <v>39.909999999999997</v>
      </c>
      <c r="G1355" s="480">
        <v>39.909999999999997</v>
      </c>
      <c r="H1355" s="481"/>
      <c r="I1355" s="482">
        <v>39.909999999999997</v>
      </c>
      <c r="J1355" s="360"/>
    </row>
    <row r="1356" spans="1:10" s="361" customFormat="1" x14ac:dyDescent="0.3">
      <c r="A1356" s="174">
        <v>1348</v>
      </c>
      <c r="B1356" s="343">
        <v>40976</v>
      </c>
      <c r="C1356" s="368" t="s">
        <v>3163</v>
      </c>
      <c r="D1356" s="490" t="s">
        <v>3196</v>
      </c>
      <c r="E1356" s="480" t="s">
        <v>3164</v>
      </c>
      <c r="F1356" s="480">
        <v>312.11</v>
      </c>
      <c r="G1356" s="480">
        <v>312.11</v>
      </c>
      <c r="H1356" s="481"/>
      <c r="I1356" s="482">
        <v>312.11</v>
      </c>
      <c r="J1356" s="360"/>
    </row>
    <row r="1357" spans="1:10" s="361" customFormat="1" ht="30" x14ac:dyDescent="0.3">
      <c r="A1357" s="174">
        <v>1349</v>
      </c>
      <c r="B1357" s="343" t="s">
        <v>5029</v>
      </c>
      <c r="C1357" s="368" t="s">
        <v>5030</v>
      </c>
      <c r="D1357" s="490">
        <v>203826002</v>
      </c>
      <c r="E1357" s="480" t="s">
        <v>3197</v>
      </c>
      <c r="F1357" s="480">
        <v>220</v>
      </c>
      <c r="G1357" s="480">
        <v>220</v>
      </c>
      <c r="H1357" s="481"/>
      <c r="I1357" s="482">
        <v>220</v>
      </c>
      <c r="J1357" s="360"/>
    </row>
    <row r="1358" spans="1:10" s="484" customFormat="1" x14ac:dyDescent="0.3">
      <c r="A1358" s="174">
        <v>1350</v>
      </c>
      <c r="B1358" s="343" t="s">
        <v>5029</v>
      </c>
      <c r="C1358" s="368" t="s">
        <v>5031</v>
      </c>
      <c r="D1358" s="490">
        <v>202403121</v>
      </c>
      <c r="E1358" s="480" t="s">
        <v>3164</v>
      </c>
      <c r="F1358" s="480">
        <v>2.93</v>
      </c>
      <c r="G1358" s="480">
        <v>2.93</v>
      </c>
      <c r="H1358" s="491"/>
      <c r="I1358" s="482">
        <v>2.93</v>
      </c>
      <c r="J1358" s="483"/>
    </row>
    <row r="1359" spans="1:10" s="361" customFormat="1" ht="30" x14ac:dyDescent="0.3">
      <c r="A1359" s="174">
        <v>1351</v>
      </c>
      <c r="B1359" s="343" t="s">
        <v>5029</v>
      </c>
      <c r="C1359" s="492" t="s">
        <v>5032</v>
      </c>
      <c r="D1359" s="493">
        <v>236052515</v>
      </c>
      <c r="E1359" s="480" t="s">
        <v>3197</v>
      </c>
      <c r="F1359" s="480">
        <v>33.130000000000003</v>
      </c>
      <c r="G1359" s="480">
        <v>33.130000000000003</v>
      </c>
      <c r="H1359" s="494"/>
      <c r="I1359" s="482">
        <v>33.130000000000003</v>
      </c>
      <c r="J1359" s="360"/>
    </row>
    <row r="1360" spans="1:10" s="361" customFormat="1" x14ac:dyDescent="0.3">
      <c r="A1360" s="174">
        <v>1352</v>
      </c>
      <c r="B1360" s="343" t="s">
        <v>5029</v>
      </c>
      <c r="C1360" s="479" t="s">
        <v>5033</v>
      </c>
      <c r="D1360" s="479">
        <v>239392215</v>
      </c>
      <c r="E1360" s="479" t="s">
        <v>3164</v>
      </c>
      <c r="F1360" s="480">
        <v>4.67</v>
      </c>
      <c r="G1360" s="480">
        <v>4.67</v>
      </c>
      <c r="H1360" s="495"/>
      <c r="I1360" s="482">
        <v>4.67</v>
      </c>
      <c r="J1360" s="360"/>
    </row>
    <row r="1361" spans="1:10" s="361" customFormat="1" ht="30" x14ac:dyDescent="0.3">
      <c r="A1361" s="174">
        <v>1353</v>
      </c>
      <c r="B1361" s="343" t="s">
        <v>5029</v>
      </c>
      <c r="C1361" s="479" t="s">
        <v>5034</v>
      </c>
      <c r="D1361" s="479">
        <v>239394259</v>
      </c>
      <c r="E1361" s="480" t="s">
        <v>3197</v>
      </c>
      <c r="F1361" s="480">
        <v>20.83</v>
      </c>
      <c r="G1361" s="480">
        <v>20.83</v>
      </c>
      <c r="H1361" s="495"/>
      <c r="I1361" s="482">
        <v>20.83</v>
      </c>
      <c r="J1361" s="360"/>
    </row>
    <row r="1362" spans="1:10" s="361" customFormat="1" ht="15.75" customHeight="1" x14ac:dyDescent="0.3">
      <c r="A1362" s="174">
        <v>1354</v>
      </c>
      <c r="B1362" s="343" t="s">
        <v>4044</v>
      </c>
      <c r="C1362" s="496" t="s">
        <v>3168</v>
      </c>
      <c r="D1362" s="496">
        <v>211359457</v>
      </c>
      <c r="E1362" s="497" t="s">
        <v>3151</v>
      </c>
      <c r="F1362" s="497">
        <v>15166.66</v>
      </c>
      <c r="G1362" s="497">
        <v>15166.66</v>
      </c>
      <c r="H1362" s="498"/>
      <c r="I1362" s="482">
        <v>15166.66</v>
      </c>
      <c r="J1362" s="360"/>
    </row>
    <row r="1363" spans="1:10" s="361" customFormat="1" ht="30" x14ac:dyDescent="0.3">
      <c r="A1363" s="174">
        <v>1355</v>
      </c>
      <c r="B1363" s="343">
        <v>40947</v>
      </c>
      <c r="C1363" s="499" t="s">
        <v>3169</v>
      </c>
      <c r="D1363" s="499">
        <v>204952275</v>
      </c>
      <c r="E1363" s="369" t="s">
        <v>3194</v>
      </c>
      <c r="F1363" s="369">
        <v>42</v>
      </c>
      <c r="G1363" s="369">
        <v>42</v>
      </c>
      <c r="H1363" s="491"/>
      <c r="I1363" s="482">
        <v>42</v>
      </c>
      <c r="J1363" s="360"/>
    </row>
    <row r="1364" spans="1:10" s="361" customFormat="1" ht="30" x14ac:dyDescent="0.3">
      <c r="A1364" s="174">
        <v>1356</v>
      </c>
      <c r="B1364" s="343">
        <v>40916</v>
      </c>
      <c r="C1364" s="499" t="s">
        <v>3170</v>
      </c>
      <c r="D1364" s="499"/>
      <c r="E1364" s="369" t="s">
        <v>3171</v>
      </c>
      <c r="F1364" s="369">
        <v>41471.64</v>
      </c>
      <c r="G1364" s="369">
        <v>41471.64</v>
      </c>
      <c r="H1364" s="481"/>
      <c r="I1364" s="500">
        <v>41471.64</v>
      </c>
      <c r="J1364" s="360"/>
    </row>
    <row r="1365" spans="1:10" s="361" customFormat="1" ht="30" x14ac:dyDescent="0.3">
      <c r="A1365" s="174">
        <v>1357</v>
      </c>
      <c r="B1365" s="343">
        <v>40912</v>
      </c>
      <c r="C1365" s="499" t="s">
        <v>3172</v>
      </c>
      <c r="D1365" s="499">
        <v>203842823</v>
      </c>
      <c r="E1365" s="369" t="s">
        <v>3151</v>
      </c>
      <c r="F1365" s="369">
        <v>4484.8999999999996</v>
      </c>
      <c r="G1365" s="369">
        <v>4484.8999999999996</v>
      </c>
      <c r="H1365" s="481"/>
      <c r="I1365" s="481">
        <v>4484.8999999999996</v>
      </c>
      <c r="J1365" s="360"/>
    </row>
    <row r="1366" spans="1:10" s="361" customFormat="1" ht="30" x14ac:dyDescent="0.3">
      <c r="A1366" s="174">
        <v>1358</v>
      </c>
      <c r="B1366" s="343" t="s">
        <v>3199</v>
      </c>
      <c r="C1366" s="499" t="s">
        <v>3173</v>
      </c>
      <c r="D1366" s="499">
        <v>208149859</v>
      </c>
      <c r="E1366" s="369" t="s">
        <v>3174</v>
      </c>
      <c r="F1366" s="369">
        <v>19216</v>
      </c>
      <c r="G1366" s="369">
        <v>19216</v>
      </c>
      <c r="H1366" s="481"/>
      <c r="I1366" s="481">
        <v>19216</v>
      </c>
      <c r="J1366" s="360"/>
    </row>
    <row r="1367" spans="1:10" s="361" customFormat="1" ht="30" x14ac:dyDescent="0.3">
      <c r="A1367" s="174">
        <v>1359</v>
      </c>
      <c r="B1367" s="343">
        <v>41157</v>
      </c>
      <c r="C1367" s="499" t="s">
        <v>3175</v>
      </c>
      <c r="D1367" s="499">
        <v>205150726</v>
      </c>
      <c r="E1367" s="369" t="s">
        <v>3151</v>
      </c>
      <c r="F1367" s="369">
        <v>7331.73</v>
      </c>
      <c r="G1367" s="369">
        <v>7331.73</v>
      </c>
      <c r="H1367" s="481"/>
      <c r="I1367" s="481">
        <v>7331.73</v>
      </c>
      <c r="J1367" s="360"/>
    </row>
    <row r="1368" spans="1:10" s="361" customFormat="1" ht="30" x14ac:dyDescent="0.3">
      <c r="A1368" s="174">
        <v>1360</v>
      </c>
      <c r="B1368" s="343">
        <v>41068</v>
      </c>
      <c r="C1368" s="499" t="s">
        <v>3176</v>
      </c>
      <c r="D1368" s="499">
        <v>205282905</v>
      </c>
      <c r="E1368" s="369" t="s">
        <v>3190</v>
      </c>
      <c r="F1368" s="369">
        <v>7855</v>
      </c>
      <c r="G1368" s="369">
        <v>7855</v>
      </c>
      <c r="H1368" s="481"/>
      <c r="I1368" s="481">
        <v>7855</v>
      </c>
      <c r="J1368" s="360"/>
    </row>
    <row r="1369" spans="1:10" s="361" customFormat="1" ht="30" x14ac:dyDescent="0.3">
      <c r="A1369" s="174">
        <v>1361</v>
      </c>
      <c r="B1369" s="343">
        <v>41068</v>
      </c>
      <c r="C1369" s="499" t="s">
        <v>3177</v>
      </c>
      <c r="D1369" s="499">
        <v>401963979</v>
      </c>
      <c r="E1369" s="369" t="s">
        <v>3189</v>
      </c>
      <c r="F1369" s="369">
        <v>4233.32</v>
      </c>
      <c r="G1369" s="369">
        <v>4233.32</v>
      </c>
      <c r="H1369" s="481"/>
      <c r="I1369" s="481">
        <v>4233.32</v>
      </c>
      <c r="J1369" s="360"/>
    </row>
    <row r="1370" spans="1:10" s="484" customFormat="1" x14ac:dyDescent="0.3">
      <c r="A1370" s="174">
        <v>1362</v>
      </c>
      <c r="B1370" s="343" t="s">
        <v>5029</v>
      </c>
      <c r="C1370" s="368" t="s">
        <v>3178</v>
      </c>
      <c r="D1370" s="368">
        <v>205283637</v>
      </c>
      <c r="E1370" s="501" t="s">
        <v>3191</v>
      </c>
      <c r="F1370" s="369">
        <v>28804.52</v>
      </c>
      <c r="G1370" s="369">
        <v>28804.52</v>
      </c>
      <c r="H1370" s="369"/>
      <c r="I1370" s="369">
        <v>28804.52</v>
      </c>
      <c r="J1370" s="483"/>
    </row>
    <row r="1371" spans="1:10" s="484" customFormat="1" x14ac:dyDescent="0.3">
      <c r="A1371" s="174">
        <v>1363</v>
      </c>
      <c r="B1371" s="343" t="s">
        <v>5029</v>
      </c>
      <c r="C1371" s="368" t="s">
        <v>5035</v>
      </c>
      <c r="D1371" s="368">
        <v>204891652</v>
      </c>
      <c r="E1371" s="501" t="s">
        <v>3191</v>
      </c>
      <c r="F1371" s="369">
        <v>275</v>
      </c>
      <c r="G1371" s="369">
        <v>275</v>
      </c>
      <c r="H1371" s="502"/>
      <c r="I1371" s="369">
        <v>275</v>
      </c>
      <c r="J1371" s="483"/>
    </row>
    <row r="1372" spans="1:10" s="484" customFormat="1" ht="45" x14ac:dyDescent="0.3">
      <c r="A1372" s="174">
        <v>1364</v>
      </c>
      <c r="B1372" s="343">
        <v>41190</v>
      </c>
      <c r="C1372" s="368" t="s">
        <v>3179</v>
      </c>
      <c r="D1372" s="368">
        <v>220101433</v>
      </c>
      <c r="E1372" s="501" t="s">
        <v>3195</v>
      </c>
      <c r="F1372" s="369">
        <v>83.33</v>
      </c>
      <c r="G1372" s="369">
        <v>83.33</v>
      </c>
      <c r="H1372" s="503"/>
      <c r="I1372" s="481">
        <v>83.33</v>
      </c>
      <c r="J1372" s="483"/>
    </row>
    <row r="1373" spans="1:10" s="484" customFormat="1" x14ac:dyDescent="0.3">
      <c r="A1373" s="174">
        <v>1365</v>
      </c>
      <c r="B1373" s="343" t="s">
        <v>3203</v>
      </c>
      <c r="C1373" s="368" t="s">
        <v>3180</v>
      </c>
      <c r="D1373" s="368">
        <v>205287526</v>
      </c>
      <c r="E1373" s="501" t="s">
        <v>3191</v>
      </c>
      <c r="F1373" s="369">
        <v>83.33</v>
      </c>
      <c r="G1373" s="369">
        <v>83.33</v>
      </c>
      <c r="H1373" s="504"/>
      <c r="I1373" s="481">
        <v>83.33</v>
      </c>
      <c r="J1373" s="483"/>
    </row>
    <row r="1374" spans="1:10" s="361" customFormat="1" ht="30" x14ac:dyDescent="0.3">
      <c r="A1374" s="174">
        <v>1366</v>
      </c>
      <c r="B1374" s="343">
        <v>41129</v>
      </c>
      <c r="C1374" s="368" t="s">
        <v>3181</v>
      </c>
      <c r="D1374" s="368">
        <v>204876606</v>
      </c>
      <c r="E1374" s="368" t="s">
        <v>3192</v>
      </c>
      <c r="F1374" s="369">
        <v>3897</v>
      </c>
      <c r="G1374" s="369">
        <v>3897</v>
      </c>
      <c r="H1374" s="504"/>
      <c r="I1374" s="481">
        <v>3897</v>
      </c>
      <c r="J1374" s="360"/>
    </row>
    <row r="1375" spans="1:10" s="361" customFormat="1" ht="30" x14ac:dyDescent="0.3">
      <c r="A1375" s="174">
        <v>1367</v>
      </c>
      <c r="B1375" s="343" t="s">
        <v>3201</v>
      </c>
      <c r="C1375" s="368" t="s">
        <v>3182</v>
      </c>
      <c r="D1375" s="368">
        <v>206169796</v>
      </c>
      <c r="E1375" s="368" t="s">
        <v>3188</v>
      </c>
      <c r="F1375" s="369">
        <v>300</v>
      </c>
      <c r="G1375" s="369">
        <v>300</v>
      </c>
      <c r="H1375" s="504"/>
      <c r="I1375" s="481">
        <v>300</v>
      </c>
      <c r="J1375" s="360"/>
    </row>
    <row r="1376" spans="1:10" s="361" customFormat="1" ht="30" x14ac:dyDescent="0.3">
      <c r="A1376" s="174">
        <v>1368</v>
      </c>
      <c r="B1376" s="343">
        <v>41129</v>
      </c>
      <c r="C1376" s="368" t="s">
        <v>3186</v>
      </c>
      <c r="D1376" s="368">
        <v>202913106</v>
      </c>
      <c r="E1376" s="368" t="s">
        <v>3193</v>
      </c>
      <c r="F1376" s="369">
        <v>144.54</v>
      </c>
      <c r="G1376" s="369">
        <v>144.54</v>
      </c>
      <c r="H1376" s="504"/>
      <c r="I1376" s="481">
        <v>144.54</v>
      </c>
      <c r="J1376" s="360"/>
    </row>
    <row r="1377" spans="1:10" s="361" customFormat="1" ht="30" x14ac:dyDescent="0.3">
      <c r="A1377" s="174">
        <v>1369</v>
      </c>
      <c r="B1377" s="343">
        <v>41129</v>
      </c>
      <c r="C1377" s="368" t="s">
        <v>3187</v>
      </c>
      <c r="D1377" s="368">
        <v>211326732</v>
      </c>
      <c r="E1377" s="368" t="s">
        <v>3193</v>
      </c>
      <c r="F1377" s="369">
        <v>409.26</v>
      </c>
      <c r="G1377" s="369">
        <v>409.26</v>
      </c>
      <c r="H1377" s="369"/>
      <c r="I1377" s="369">
        <v>409.26</v>
      </c>
      <c r="J1377" s="360"/>
    </row>
    <row r="1378" spans="1:10" s="361" customFormat="1" ht="30" x14ac:dyDescent="0.3">
      <c r="A1378" s="174">
        <v>1370</v>
      </c>
      <c r="B1378" s="362">
        <v>41183</v>
      </c>
      <c r="C1378" s="365" t="s">
        <v>3273</v>
      </c>
      <c r="D1378" s="367" t="s">
        <v>3274</v>
      </c>
      <c r="E1378" s="369" t="s">
        <v>3194</v>
      </c>
      <c r="F1378" s="369">
        <v>25.5</v>
      </c>
      <c r="G1378" s="369">
        <v>25.5</v>
      </c>
      <c r="H1378" s="369"/>
      <c r="I1378" s="369">
        <v>25.5</v>
      </c>
      <c r="J1378" s="360"/>
    </row>
    <row r="1379" spans="1:10" ht="30" x14ac:dyDescent="0.3">
      <c r="A1379" s="174">
        <v>1371</v>
      </c>
      <c r="B1379" s="362" t="s">
        <v>3222</v>
      </c>
      <c r="C1379" s="363" t="s">
        <v>3220</v>
      </c>
      <c r="D1379" s="363">
        <v>239867989</v>
      </c>
      <c r="E1379" s="364" t="s">
        <v>3219</v>
      </c>
      <c r="F1379" s="369">
        <v>200</v>
      </c>
      <c r="G1379" s="369">
        <v>200</v>
      </c>
      <c r="H1379" s="369"/>
      <c r="I1379" s="369">
        <v>200</v>
      </c>
      <c r="J1379" s="111"/>
    </row>
    <row r="1380" spans="1:10" ht="30" x14ac:dyDescent="0.3">
      <c r="A1380" s="174">
        <v>1372</v>
      </c>
      <c r="B1380" s="362" t="s">
        <v>3222</v>
      </c>
      <c r="C1380" s="363" t="s">
        <v>3221</v>
      </c>
      <c r="D1380" s="363">
        <v>202353185</v>
      </c>
      <c r="E1380" s="364" t="s">
        <v>3219</v>
      </c>
      <c r="F1380" s="369">
        <v>354</v>
      </c>
      <c r="G1380" s="369">
        <v>354</v>
      </c>
      <c r="H1380" s="369"/>
      <c r="I1380" s="369">
        <v>354</v>
      </c>
      <c r="J1380" s="111"/>
    </row>
    <row r="1381" spans="1:10" s="484" customFormat="1" ht="30" x14ac:dyDescent="0.3">
      <c r="A1381" s="174">
        <v>1373</v>
      </c>
      <c r="B1381" s="343">
        <v>41152</v>
      </c>
      <c r="C1381" s="368" t="s">
        <v>3215</v>
      </c>
      <c r="D1381" s="368">
        <v>35010101145</v>
      </c>
      <c r="E1381" s="501" t="s">
        <v>3216</v>
      </c>
      <c r="F1381" s="369">
        <v>1558.33</v>
      </c>
      <c r="G1381" s="369">
        <v>1558.33</v>
      </c>
      <c r="H1381" s="504"/>
      <c r="I1381" s="481">
        <v>1558.33</v>
      </c>
      <c r="J1381" s="483"/>
    </row>
    <row r="1382" spans="1:10" s="484" customFormat="1" ht="30" x14ac:dyDescent="0.3">
      <c r="A1382" s="174">
        <v>1374</v>
      </c>
      <c r="B1382" s="343">
        <v>41250</v>
      </c>
      <c r="C1382" s="368" t="s">
        <v>3183</v>
      </c>
      <c r="D1382" s="505" t="s">
        <v>3214</v>
      </c>
      <c r="E1382" s="368" t="s">
        <v>3145</v>
      </c>
      <c r="F1382" s="369">
        <v>200</v>
      </c>
      <c r="G1382" s="369">
        <v>200</v>
      </c>
      <c r="H1382" s="504"/>
      <c r="I1382" s="481">
        <v>200</v>
      </c>
      <c r="J1382" s="483"/>
    </row>
    <row r="1383" spans="1:10" s="484" customFormat="1" ht="30" x14ac:dyDescent="0.3">
      <c r="A1383" s="174">
        <v>1375</v>
      </c>
      <c r="B1383" s="343" t="s">
        <v>5036</v>
      </c>
      <c r="C1383" s="368" t="s">
        <v>3184</v>
      </c>
      <c r="D1383" s="368">
        <v>62001004482</v>
      </c>
      <c r="E1383" s="368" t="s">
        <v>3145</v>
      </c>
      <c r="F1383" s="369">
        <v>450</v>
      </c>
      <c r="G1383" s="369">
        <v>450</v>
      </c>
      <c r="H1383" s="504"/>
      <c r="I1383" s="481">
        <v>450</v>
      </c>
      <c r="J1383" s="483"/>
    </row>
    <row r="1384" spans="1:10" s="484" customFormat="1" ht="45" x14ac:dyDescent="0.3">
      <c r="A1384" s="174">
        <v>1376</v>
      </c>
      <c r="B1384" s="343" t="s">
        <v>5037</v>
      </c>
      <c r="C1384" s="368" t="s">
        <v>3185</v>
      </c>
      <c r="D1384" s="368">
        <v>33001022458</v>
      </c>
      <c r="E1384" s="501" t="s">
        <v>3198</v>
      </c>
      <c r="F1384" s="369">
        <v>582.94000000000005</v>
      </c>
      <c r="G1384" s="369">
        <v>582.94000000000005</v>
      </c>
      <c r="H1384" s="504"/>
      <c r="I1384" s="481">
        <v>582.94000000000005</v>
      </c>
      <c r="J1384" s="483"/>
    </row>
    <row r="1385" spans="1:10" s="484" customFormat="1" x14ac:dyDescent="0.3">
      <c r="A1385" s="174">
        <v>1377</v>
      </c>
      <c r="B1385" s="343">
        <v>41152</v>
      </c>
      <c r="C1385" s="368" t="s">
        <v>3210</v>
      </c>
      <c r="D1385" s="368">
        <v>28001002247</v>
      </c>
      <c r="E1385" s="501" t="s">
        <v>3191</v>
      </c>
      <c r="F1385" s="369">
        <v>333.33</v>
      </c>
      <c r="G1385" s="369">
        <v>333.33</v>
      </c>
      <c r="H1385" s="369"/>
      <c r="I1385" s="369">
        <v>333.33</v>
      </c>
      <c r="J1385" s="483"/>
    </row>
    <row r="1386" spans="1:10" s="484" customFormat="1" x14ac:dyDescent="0.3">
      <c r="A1386" s="174">
        <v>1378</v>
      </c>
      <c r="B1386" s="343">
        <v>41152</v>
      </c>
      <c r="C1386" s="368" t="s">
        <v>3211</v>
      </c>
      <c r="D1386" s="368">
        <v>7001005442</v>
      </c>
      <c r="E1386" s="501" t="s">
        <v>3191</v>
      </c>
      <c r="F1386" s="369">
        <v>816.66</v>
      </c>
      <c r="G1386" s="369">
        <v>816.66</v>
      </c>
      <c r="H1386" s="369"/>
      <c r="I1386" s="369">
        <v>816.66</v>
      </c>
      <c r="J1386" s="483"/>
    </row>
    <row r="1387" spans="1:10" x14ac:dyDescent="0.3">
      <c r="A1387" s="174">
        <v>1379</v>
      </c>
      <c r="B1387" s="343">
        <v>41152</v>
      </c>
      <c r="C1387" s="368" t="s">
        <v>3213</v>
      </c>
      <c r="D1387" s="367">
        <v>12001053877</v>
      </c>
      <c r="E1387" s="501" t="s">
        <v>3191</v>
      </c>
      <c r="F1387" s="369">
        <v>156.25</v>
      </c>
      <c r="G1387" s="369">
        <v>156.25</v>
      </c>
      <c r="H1387" s="504"/>
      <c r="I1387" s="481">
        <v>156.25</v>
      </c>
      <c r="J1387" s="111"/>
    </row>
    <row r="1388" spans="1:10" s="484" customFormat="1" x14ac:dyDescent="0.3">
      <c r="A1388" s="174">
        <v>1380</v>
      </c>
      <c r="B1388" s="343">
        <v>41152</v>
      </c>
      <c r="C1388" s="368" t="s">
        <v>3217</v>
      </c>
      <c r="D1388" s="367" t="s">
        <v>497</v>
      </c>
      <c r="E1388" s="501" t="s">
        <v>3191</v>
      </c>
      <c r="F1388" s="369">
        <v>5189.38</v>
      </c>
      <c r="G1388" s="369">
        <v>5189.38</v>
      </c>
      <c r="H1388" s="369"/>
      <c r="I1388" s="369">
        <v>5189.38</v>
      </c>
      <c r="J1388" s="483"/>
    </row>
    <row r="1389" spans="1:10" x14ac:dyDescent="0.3">
      <c r="A1389" s="174">
        <v>1381</v>
      </c>
      <c r="B1389" s="362" t="s">
        <v>3222</v>
      </c>
      <c r="C1389" s="363" t="s">
        <v>3223</v>
      </c>
      <c r="D1389" s="367" t="s">
        <v>5038</v>
      </c>
      <c r="E1389" s="364" t="s">
        <v>3224</v>
      </c>
      <c r="F1389" s="369">
        <v>4030.43</v>
      </c>
      <c r="G1389" s="369">
        <v>4030.43</v>
      </c>
      <c r="H1389" s="369"/>
      <c r="I1389" s="369">
        <v>4030.43</v>
      </c>
      <c r="J1389" s="111"/>
    </row>
    <row r="1390" spans="1:10" x14ac:dyDescent="0.3">
      <c r="A1390" s="174">
        <v>1382</v>
      </c>
      <c r="B1390" s="362">
        <v>41180</v>
      </c>
      <c r="C1390" s="365" t="s">
        <v>5039</v>
      </c>
      <c r="D1390" s="367" t="s">
        <v>3900</v>
      </c>
      <c r="E1390" s="364" t="s">
        <v>3224</v>
      </c>
      <c r="F1390" s="369">
        <v>187.5</v>
      </c>
      <c r="G1390" s="369">
        <v>187.5</v>
      </c>
      <c r="H1390" s="369"/>
      <c r="I1390" s="369">
        <v>187.5</v>
      </c>
      <c r="J1390" s="111"/>
    </row>
    <row r="1391" spans="1:10" x14ac:dyDescent="0.3">
      <c r="A1391" s="174">
        <v>1383</v>
      </c>
      <c r="B1391" s="362">
        <v>41180</v>
      </c>
      <c r="C1391" s="363" t="s">
        <v>5040</v>
      </c>
      <c r="D1391" s="367">
        <v>61008001376</v>
      </c>
      <c r="E1391" s="364" t="s">
        <v>3224</v>
      </c>
      <c r="F1391" s="369">
        <v>104.17</v>
      </c>
      <c r="G1391" s="369">
        <v>104.17</v>
      </c>
      <c r="H1391" s="369"/>
      <c r="I1391" s="369">
        <v>104.17</v>
      </c>
      <c r="J1391" s="111"/>
    </row>
    <row r="1392" spans="1:10" x14ac:dyDescent="0.3">
      <c r="A1392" s="174">
        <v>1384</v>
      </c>
      <c r="B1392" s="362">
        <v>41180</v>
      </c>
      <c r="C1392" s="363" t="s">
        <v>5041</v>
      </c>
      <c r="D1392" s="367" t="s">
        <v>3889</v>
      </c>
      <c r="E1392" s="364" t="s">
        <v>3224</v>
      </c>
      <c r="F1392" s="369">
        <v>221.43</v>
      </c>
      <c r="G1392" s="369">
        <v>221.43</v>
      </c>
      <c r="H1392" s="369"/>
      <c r="I1392" s="369">
        <v>221.43</v>
      </c>
      <c r="J1392" s="111"/>
    </row>
    <row r="1393" spans="1:10" x14ac:dyDescent="0.3">
      <c r="A1393" s="174">
        <v>1385</v>
      </c>
      <c r="B1393" s="362">
        <v>41180</v>
      </c>
      <c r="C1393" s="365" t="s">
        <v>3225</v>
      </c>
      <c r="D1393" s="367" t="s">
        <v>3756</v>
      </c>
      <c r="E1393" s="364" t="s">
        <v>3224</v>
      </c>
      <c r="F1393" s="369">
        <v>830.35</v>
      </c>
      <c r="G1393" s="369">
        <v>830.35</v>
      </c>
      <c r="H1393" s="369"/>
      <c r="I1393" s="369">
        <v>830.35</v>
      </c>
      <c r="J1393" s="111"/>
    </row>
    <row r="1394" spans="1:10" x14ac:dyDescent="0.3">
      <c r="A1394" s="174">
        <v>1386</v>
      </c>
      <c r="B1394" s="362">
        <v>41180</v>
      </c>
      <c r="C1394" s="363" t="s">
        <v>5042</v>
      </c>
      <c r="D1394" s="367" t="s">
        <v>3835</v>
      </c>
      <c r="E1394" s="364" t="s">
        <v>3224</v>
      </c>
      <c r="F1394" s="369">
        <v>411.02</v>
      </c>
      <c r="G1394" s="369">
        <v>411.02</v>
      </c>
      <c r="H1394" s="369"/>
      <c r="I1394" s="369">
        <v>411.02</v>
      </c>
      <c r="J1394" s="111"/>
    </row>
    <row r="1395" spans="1:10" x14ac:dyDescent="0.3">
      <c r="A1395" s="174">
        <v>1387</v>
      </c>
      <c r="B1395" s="362">
        <v>41180</v>
      </c>
      <c r="C1395" s="506" t="s">
        <v>3226</v>
      </c>
      <c r="D1395" s="367">
        <v>61006007512</v>
      </c>
      <c r="E1395" s="364" t="s">
        <v>3224</v>
      </c>
      <c r="F1395" s="369">
        <v>691.96</v>
      </c>
      <c r="G1395" s="369">
        <v>691.96</v>
      </c>
      <c r="H1395" s="369"/>
      <c r="I1395" s="369">
        <v>691.96</v>
      </c>
      <c r="J1395" s="369">
        <v>864.95</v>
      </c>
    </row>
    <row r="1396" spans="1:10" ht="15" customHeight="1" x14ac:dyDescent="0.3">
      <c r="A1396" s="174">
        <v>1388</v>
      </c>
      <c r="B1396" s="362">
        <v>41180</v>
      </c>
      <c r="C1396" s="507" t="s">
        <v>5043</v>
      </c>
      <c r="D1396" s="367" t="s">
        <v>3925</v>
      </c>
      <c r="E1396" s="364" t="s">
        <v>3224</v>
      </c>
      <c r="F1396" s="508">
        <v>1566.66</v>
      </c>
      <c r="G1396" s="508">
        <v>1566.66</v>
      </c>
      <c r="H1396" s="508"/>
      <c r="I1396" s="508">
        <v>1566.66</v>
      </c>
      <c r="J1396" s="111"/>
    </row>
    <row r="1397" spans="1:10" x14ac:dyDescent="0.3">
      <c r="A1397" s="174">
        <v>1389</v>
      </c>
      <c r="B1397" s="362">
        <v>41180</v>
      </c>
      <c r="C1397" s="509" t="s">
        <v>3227</v>
      </c>
      <c r="D1397" s="367" t="s">
        <v>3910</v>
      </c>
      <c r="E1397" s="364" t="s">
        <v>3224</v>
      </c>
      <c r="F1397" s="369">
        <v>116.67</v>
      </c>
      <c r="G1397" s="369">
        <v>116.67</v>
      </c>
      <c r="H1397" s="369"/>
      <c r="I1397" s="369">
        <v>116.67</v>
      </c>
      <c r="J1397" s="111"/>
    </row>
    <row r="1398" spans="1:10" x14ac:dyDescent="0.3">
      <c r="A1398" s="174">
        <v>1390</v>
      </c>
      <c r="B1398" s="362">
        <v>41180</v>
      </c>
      <c r="C1398" s="365" t="s">
        <v>5044</v>
      </c>
      <c r="D1398" s="367" t="s">
        <v>3771</v>
      </c>
      <c r="E1398" s="364" t="s">
        <v>3224</v>
      </c>
      <c r="F1398" s="369">
        <v>216.67</v>
      </c>
      <c r="G1398" s="369">
        <v>216.67</v>
      </c>
      <c r="H1398" s="369"/>
      <c r="I1398" s="369">
        <v>216.67</v>
      </c>
      <c r="J1398" s="111"/>
    </row>
    <row r="1399" spans="1:10" x14ac:dyDescent="0.3">
      <c r="A1399" s="174">
        <v>1391</v>
      </c>
      <c r="B1399" s="362" t="s">
        <v>3222</v>
      </c>
      <c r="C1399" s="365" t="s">
        <v>3227</v>
      </c>
      <c r="D1399" s="367">
        <v>26001002376</v>
      </c>
      <c r="E1399" s="364" t="s">
        <v>3224</v>
      </c>
      <c r="F1399" s="369">
        <v>117</v>
      </c>
      <c r="G1399" s="369">
        <v>117</v>
      </c>
      <c r="H1399" s="369"/>
      <c r="I1399" s="369">
        <v>117</v>
      </c>
      <c r="J1399" s="111"/>
    </row>
    <row r="1400" spans="1:10" x14ac:dyDescent="0.3">
      <c r="A1400" s="174">
        <v>1392</v>
      </c>
      <c r="B1400" s="362" t="s">
        <v>3222</v>
      </c>
      <c r="C1400" s="365" t="s">
        <v>3228</v>
      </c>
      <c r="D1400" s="367">
        <v>21001011677</v>
      </c>
      <c r="E1400" s="364" t="s">
        <v>3224</v>
      </c>
      <c r="F1400" s="369">
        <v>416.65</v>
      </c>
      <c r="G1400" s="369">
        <v>416.65</v>
      </c>
      <c r="H1400" s="369"/>
      <c r="I1400" s="369">
        <v>416.65</v>
      </c>
      <c r="J1400" s="111"/>
    </row>
    <row r="1401" spans="1:10" x14ac:dyDescent="0.3">
      <c r="A1401" s="174">
        <v>1393</v>
      </c>
      <c r="B1401" s="362" t="s">
        <v>3222</v>
      </c>
      <c r="C1401" s="365" t="s">
        <v>3229</v>
      </c>
      <c r="D1401" s="367">
        <v>47001012083</v>
      </c>
      <c r="E1401" s="364" t="s">
        <v>3224</v>
      </c>
      <c r="F1401" s="369">
        <v>50</v>
      </c>
      <c r="G1401" s="369">
        <v>50</v>
      </c>
      <c r="H1401" s="369"/>
      <c r="I1401" s="369">
        <v>50</v>
      </c>
      <c r="J1401" s="111"/>
    </row>
    <row r="1402" spans="1:10" x14ac:dyDescent="0.3">
      <c r="A1402" s="174">
        <v>1394</v>
      </c>
      <c r="B1402" s="362" t="s">
        <v>3222</v>
      </c>
      <c r="C1402" s="365" t="s">
        <v>3230</v>
      </c>
      <c r="D1402" s="367" t="s">
        <v>3231</v>
      </c>
      <c r="E1402" s="364" t="s">
        <v>3224</v>
      </c>
      <c r="F1402" s="369">
        <v>166.65</v>
      </c>
      <c r="G1402" s="369">
        <v>166.65</v>
      </c>
      <c r="H1402" s="369"/>
      <c r="I1402" s="369">
        <v>166.65</v>
      </c>
      <c r="J1402" s="111"/>
    </row>
    <row r="1403" spans="1:10" x14ac:dyDescent="0.3">
      <c r="A1403" s="174">
        <v>1395</v>
      </c>
      <c r="B1403" s="362" t="s">
        <v>3222</v>
      </c>
      <c r="C1403" s="365" t="s">
        <v>5045</v>
      </c>
      <c r="D1403" s="367" t="s">
        <v>5046</v>
      </c>
      <c r="E1403" s="364" t="s">
        <v>3224</v>
      </c>
      <c r="F1403" s="369">
        <v>1591.5</v>
      </c>
      <c r="G1403" s="369">
        <v>1591.5</v>
      </c>
      <c r="H1403" s="369"/>
      <c r="I1403" s="369">
        <v>1591.5</v>
      </c>
      <c r="J1403" s="111"/>
    </row>
    <row r="1404" spans="1:10" x14ac:dyDescent="0.3">
      <c r="A1404" s="174">
        <v>1396</v>
      </c>
      <c r="B1404" s="362" t="s">
        <v>3222</v>
      </c>
      <c r="C1404" s="365" t="s">
        <v>3212</v>
      </c>
      <c r="D1404" s="367" t="s">
        <v>3232</v>
      </c>
      <c r="E1404" s="364" t="s">
        <v>3224</v>
      </c>
      <c r="F1404" s="369">
        <v>226.58</v>
      </c>
      <c r="G1404" s="369">
        <v>226.58</v>
      </c>
      <c r="H1404" s="369"/>
      <c r="I1404" s="369">
        <v>226.58</v>
      </c>
      <c r="J1404" s="111"/>
    </row>
    <row r="1405" spans="1:10" x14ac:dyDescent="0.3">
      <c r="A1405" s="174">
        <v>1397</v>
      </c>
      <c r="B1405" s="362" t="s">
        <v>3222</v>
      </c>
      <c r="C1405" s="365" t="s">
        <v>3234</v>
      </c>
      <c r="D1405" s="367" t="s">
        <v>3233</v>
      </c>
      <c r="E1405" s="364" t="s">
        <v>3224</v>
      </c>
      <c r="F1405" s="369">
        <v>140.83000000000001</v>
      </c>
      <c r="G1405" s="369">
        <v>140.83000000000001</v>
      </c>
      <c r="H1405" s="369"/>
      <c r="I1405" s="369">
        <v>140.83000000000001</v>
      </c>
      <c r="J1405" s="111"/>
    </row>
    <row r="1406" spans="1:10" x14ac:dyDescent="0.3">
      <c r="A1406" s="174">
        <v>1398</v>
      </c>
      <c r="B1406" s="362" t="s">
        <v>3222</v>
      </c>
      <c r="C1406" s="365" t="s">
        <v>3235</v>
      </c>
      <c r="D1406" s="367" t="s">
        <v>3236</v>
      </c>
      <c r="E1406" s="364" t="s">
        <v>3224</v>
      </c>
      <c r="F1406" s="369">
        <v>375</v>
      </c>
      <c r="G1406" s="369">
        <v>375</v>
      </c>
      <c r="H1406" s="369"/>
      <c r="I1406" s="369">
        <v>375</v>
      </c>
      <c r="J1406" s="111"/>
    </row>
    <row r="1407" spans="1:10" x14ac:dyDescent="0.3">
      <c r="A1407" s="174">
        <v>1399</v>
      </c>
      <c r="B1407" s="362" t="s">
        <v>3222</v>
      </c>
      <c r="C1407" s="365" t="s">
        <v>5047</v>
      </c>
      <c r="D1407" s="367" t="s">
        <v>3799</v>
      </c>
      <c r="E1407" s="364" t="s">
        <v>3224</v>
      </c>
      <c r="F1407" s="369">
        <v>415.18</v>
      </c>
      <c r="G1407" s="369">
        <v>415.18</v>
      </c>
      <c r="H1407" s="369"/>
      <c r="I1407" s="369">
        <v>415.18</v>
      </c>
      <c r="J1407" s="111"/>
    </row>
    <row r="1408" spans="1:10" x14ac:dyDescent="0.3">
      <c r="A1408" s="174">
        <v>1400</v>
      </c>
      <c r="B1408" s="362" t="s">
        <v>3222</v>
      </c>
      <c r="C1408" s="365" t="s">
        <v>5048</v>
      </c>
      <c r="D1408" s="367" t="s">
        <v>3919</v>
      </c>
      <c r="E1408" s="364" t="s">
        <v>3224</v>
      </c>
      <c r="F1408" s="369">
        <v>83.34</v>
      </c>
      <c r="G1408" s="369">
        <v>83.34</v>
      </c>
      <c r="H1408" s="369"/>
      <c r="I1408" s="369">
        <v>83.34</v>
      </c>
      <c r="J1408" s="111"/>
    </row>
    <row r="1409" spans="1:10" x14ac:dyDescent="0.3">
      <c r="A1409" s="174">
        <v>1401</v>
      </c>
      <c r="B1409" s="362" t="s">
        <v>3222</v>
      </c>
      <c r="C1409" s="365" t="s">
        <v>3237</v>
      </c>
      <c r="D1409" s="367" t="s">
        <v>3238</v>
      </c>
      <c r="E1409" s="364" t="s">
        <v>3224</v>
      </c>
      <c r="F1409" s="369">
        <v>333.33</v>
      </c>
      <c r="G1409" s="369">
        <v>333.33</v>
      </c>
      <c r="H1409" s="369"/>
      <c r="I1409" s="369">
        <v>333.33</v>
      </c>
      <c r="J1409" s="111"/>
    </row>
    <row r="1410" spans="1:10" x14ac:dyDescent="0.3">
      <c r="A1410" s="174">
        <v>1402</v>
      </c>
      <c r="B1410" s="362" t="s">
        <v>3222</v>
      </c>
      <c r="C1410" s="365" t="s">
        <v>3239</v>
      </c>
      <c r="D1410" s="367" t="s">
        <v>3233</v>
      </c>
      <c r="E1410" s="364" t="s">
        <v>3224</v>
      </c>
      <c r="F1410" s="369">
        <v>589.54999999999995</v>
      </c>
      <c r="G1410" s="369">
        <v>589.54999999999995</v>
      </c>
      <c r="H1410" s="369"/>
      <c r="I1410" s="369">
        <v>589.54999999999995</v>
      </c>
      <c r="J1410" s="111"/>
    </row>
    <row r="1411" spans="1:10" x14ac:dyDescent="0.3">
      <c r="A1411" s="174">
        <v>1403</v>
      </c>
      <c r="B1411" s="362" t="s">
        <v>3222</v>
      </c>
      <c r="C1411" s="365" t="s">
        <v>3240</v>
      </c>
      <c r="D1411" s="367" t="s">
        <v>3241</v>
      </c>
      <c r="E1411" s="364" t="s">
        <v>3224</v>
      </c>
      <c r="F1411" s="369">
        <v>1807.43</v>
      </c>
      <c r="G1411" s="369">
        <v>1807.43</v>
      </c>
      <c r="H1411" s="369"/>
      <c r="I1411" s="369">
        <v>1807.43</v>
      </c>
      <c r="J1411" s="111"/>
    </row>
    <row r="1412" spans="1:10" x14ac:dyDescent="0.3">
      <c r="A1412" s="174">
        <v>1404</v>
      </c>
      <c r="B1412" s="362" t="s">
        <v>3222</v>
      </c>
      <c r="C1412" s="365" t="s">
        <v>5049</v>
      </c>
      <c r="D1412" s="367" t="s">
        <v>3832</v>
      </c>
      <c r="E1412" s="364" t="s">
        <v>3224</v>
      </c>
      <c r="F1412" s="369">
        <v>208.14</v>
      </c>
      <c r="G1412" s="369">
        <v>208.14</v>
      </c>
      <c r="H1412" s="369"/>
      <c r="I1412" s="369">
        <v>208.14</v>
      </c>
      <c r="J1412" s="111"/>
    </row>
    <row r="1413" spans="1:10" x14ac:dyDescent="0.3">
      <c r="A1413" s="174">
        <v>1405</v>
      </c>
      <c r="B1413" s="362" t="s">
        <v>3222</v>
      </c>
      <c r="C1413" s="365" t="s">
        <v>5050</v>
      </c>
      <c r="D1413" s="367" t="s">
        <v>3875</v>
      </c>
      <c r="E1413" s="364" t="s">
        <v>3224</v>
      </c>
      <c r="F1413" s="369">
        <v>208.33</v>
      </c>
      <c r="G1413" s="369">
        <v>208.33</v>
      </c>
      <c r="H1413" s="369"/>
      <c r="I1413" s="369">
        <v>208.33</v>
      </c>
      <c r="J1413" s="111"/>
    </row>
    <row r="1414" spans="1:10" x14ac:dyDescent="0.3">
      <c r="A1414" s="174">
        <v>1406</v>
      </c>
      <c r="B1414" s="362" t="s">
        <v>3222</v>
      </c>
      <c r="C1414" s="368" t="s">
        <v>3218</v>
      </c>
      <c r="D1414" s="368">
        <v>1003001569</v>
      </c>
      <c r="E1414" s="501" t="s">
        <v>3191</v>
      </c>
      <c r="F1414" s="369">
        <v>808.21</v>
      </c>
      <c r="G1414" s="369">
        <v>808.21</v>
      </c>
      <c r="H1414" s="369"/>
      <c r="I1414" s="369">
        <v>808.21</v>
      </c>
      <c r="J1414" s="111"/>
    </row>
    <row r="1415" spans="1:10" x14ac:dyDescent="0.3">
      <c r="A1415" s="174">
        <v>1407</v>
      </c>
      <c r="B1415" s="362" t="s">
        <v>3222</v>
      </c>
      <c r="C1415" s="365" t="s">
        <v>5051</v>
      </c>
      <c r="D1415" s="367" t="s">
        <v>3943</v>
      </c>
      <c r="E1415" s="501" t="s">
        <v>3191</v>
      </c>
      <c r="F1415" s="369">
        <v>133.33000000000001</v>
      </c>
      <c r="G1415" s="369">
        <v>133.33000000000001</v>
      </c>
      <c r="H1415" s="369"/>
      <c r="I1415" s="369">
        <v>133.33000000000001</v>
      </c>
      <c r="J1415" s="111"/>
    </row>
    <row r="1416" spans="1:10" x14ac:dyDescent="0.3">
      <c r="A1416" s="174">
        <v>1408</v>
      </c>
      <c r="B1416" s="362" t="s">
        <v>3222</v>
      </c>
      <c r="C1416" s="365" t="s">
        <v>5052</v>
      </c>
      <c r="D1416" s="367" t="s">
        <v>3858</v>
      </c>
      <c r="E1416" s="501" t="s">
        <v>3191</v>
      </c>
      <c r="F1416" s="369">
        <v>104.16</v>
      </c>
      <c r="G1416" s="369">
        <v>104.16</v>
      </c>
      <c r="H1416" s="369"/>
      <c r="I1416" s="369">
        <v>104.16</v>
      </c>
      <c r="J1416" s="111"/>
    </row>
    <row r="1417" spans="1:10" x14ac:dyDescent="0.3">
      <c r="A1417" s="174">
        <v>1409</v>
      </c>
      <c r="B1417" s="362" t="s">
        <v>3222</v>
      </c>
      <c r="C1417" s="365" t="s">
        <v>5053</v>
      </c>
      <c r="D1417" s="367" t="s">
        <v>3950</v>
      </c>
      <c r="E1417" s="501" t="s">
        <v>3191</v>
      </c>
      <c r="F1417" s="369">
        <v>133.33000000000001</v>
      </c>
      <c r="G1417" s="369">
        <v>133.33000000000001</v>
      </c>
      <c r="H1417" s="369"/>
      <c r="I1417" s="369">
        <v>133.33000000000001</v>
      </c>
      <c r="J1417" s="111"/>
    </row>
    <row r="1418" spans="1:10" x14ac:dyDescent="0.3">
      <c r="A1418" s="174">
        <v>1410</v>
      </c>
      <c r="B1418" s="362" t="s">
        <v>3222</v>
      </c>
      <c r="C1418" s="365" t="s">
        <v>5054</v>
      </c>
      <c r="D1418" s="367" t="s">
        <v>3921</v>
      </c>
      <c r="E1418" s="501" t="s">
        <v>3191</v>
      </c>
      <c r="F1418" s="369">
        <v>415.18</v>
      </c>
      <c r="G1418" s="369">
        <v>415.18</v>
      </c>
      <c r="H1418" s="369"/>
      <c r="I1418" s="369">
        <v>415.18</v>
      </c>
      <c r="J1418" s="111"/>
    </row>
    <row r="1419" spans="1:10" x14ac:dyDescent="0.3">
      <c r="A1419" s="174">
        <v>1411</v>
      </c>
      <c r="B1419" s="362" t="s">
        <v>3222</v>
      </c>
      <c r="C1419" s="365" t="s">
        <v>5055</v>
      </c>
      <c r="D1419" s="367" t="s">
        <v>3822</v>
      </c>
      <c r="E1419" s="501" t="s">
        <v>3191</v>
      </c>
      <c r="F1419" s="369">
        <v>133.33000000000001</v>
      </c>
      <c r="G1419" s="369">
        <v>133.33000000000001</v>
      </c>
      <c r="H1419" s="369"/>
      <c r="I1419" s="369">
        <v>133.33000000000001</v>
      </c>
      <c r="J1419" s="111"/>
    </row>
    <row r="1420" spans="1:10" x14ac:dyDescent="0.3">
      <c r="A1420" s="174">
        <v>1412</v>
      </c>
      <c r="B1420" s="362" t="s">
        <v>3222</v>
      </c>
      <c r="C1420" s="365" t="s">
        <v>5056</v>
      </c>
      <c r="D1420" s="367" t="s">
        <v>3815</v>
      </c>
      <c r="E1420" s="501" t="s">
        <v>3191</v>
      </c>
      <c r="F1420" s="369">
        <v>270.83999999999997</v>
      </c>
      <c r="G1420" s="369">
        <v>270.83999999999997</v>
      </c>
      <c r="H1420" s="369"/>
      <c r="I1420" s="369">
        <v>270.83999999999997</v>
      </c>
      <c r="J1420" s="111"/>
    </row>
    <row r="1421" spans="1:10" x14ac:dyDescent="0.3">
      <c r="A1421" s="174">
        <v>1413</v>
      </c>
      <c r="B1421" s="362" t="s">
        <v>3222</v>
      </c>
      <c r="C1421" s="365" t="s">
        <v>3243</v>
      </c>
      <c r="D1421" s="367" t="s">
        <v>3267</v>
      </c>
      <c r="E1421" s="501" t="s">
        <v>3191</v>
      </c>
      <c r="F1421" s="369">
        <v>291.64999999999998</v>
      </c>
      <c r="G1421" s="369">
        <v>291.64999999999998</v>
      </c>
      <c r="H1421" s="369"/>
      <c r="I1421" s="369">
        <v>291.64999999999998</v>
      </c>
      <c r="J1421" s="111"/>
    </row>
    <row r="1422" spans="1:10" x14ac:dyDescent="0.3">
      <c r="A1422" s="174">
        <v>1414</v>
      </c>
      <c r="B1422" s="362" t="s">
        <v>3222</v>
      </c>
      <c r="C1422" s="365" t="s">
        <v>5057</v>
      </c>
      <c r="D1422" s="367" t="s">
        <v>5058</v>
      </c>
      <c r="E1422" s="501" t="s">
        <v>3191</v>
      </c>
      <c r="F1422" s="369">
        <v>345.96</v>
      </c>
      <c r="G1422" s="369">
        <v>345.96</v>
      </c>
      <c r="H1422" s="369"/>
      <c r="I1422" s="369">
        <v>345.96</v>
      </c>
      <c r="J1422" s="111"/>
    </row>
    <row r="1423" spans="1:10" x14ac:dyDescent="0.3">
      <c r="A1423" s="174">
        <v>1415</v>
      </c>
      <c r="B1423" s="362" t="s">
        <v>3222</v>
      </c>
      <c r="C1423" s="365" t="s">
        <v>3244</v>
      </c>
      <c r="D1423" s="367" t="s">
        <v>3245</v>
      </c>
      <c r="E1423" s="501" t="s">
        <v>3191</v>
      </c>
      <c r="F1423" s="369">
        <v>933.86</v>
      </c>
      <c r="G1423" s="369">
        <v>933.86</v>
      </c>
      <c r="H1423" s="369"/>
      <c r="I1423" s="369">
        <v>933.86</v>
      </c>
      <c r="J1423" s="111"/>
    </row>
    <row r="1424" spans="1:10" x14ac:dyDescent="0.3">
      <c r="A1424" s="174">
        <v>1416</v>
      </c>
      <c r="B1424" s="362" t="s">
        <v>3222</v>
      </c>
      <c r="C1424" s="365" t="s">
        <v>5059</v>
      </c>
      <c r="D1424" s="367" t="s">
        <v>5060</v>
      </c>
      <c r="E1424" s="501" t="s">
        <v>3191</v>
      </c>
      <c r="F1424" s="369">
        <v>276.77999999999997</v>
      </c>
      <c r="G1424" s="369">
        <v>276.77999999999997</v>
      </c>
      <c r="H1424" s="369"/>
      <c r="I1424" s="369">
        <v>276.77999999999997</v>
      </c>
      <c r="J1424" s="111"/>
    </row>
    <row r="1425" spans="1:10" x14ac:dyDescent="0.3">
      <c r="A1425" s="174">
        <v>1417</v>
      </c>
      <c r="B1425" s="362" t="s">
        <v>3222</v>
      </c>
      <c r="C1425" s="365" t="s">
        <v>5061</v>
      </c>
      <c r="D1425" s="367" t="s">
        <v>5062</v>
      </c>
      <c r="E1425" s="501" t="s">
        <v>3191</v>
      </c>
      <c r="F1425" s="369">
        <v>145.83000000000001</v>
      </c>
      <c r="G1425" s="369">
        <v>145.83000000000001</v>
      </c>
      <c r="H1425" s="369"/>
      <c r="I1425" s="369">
        <v>145.83000000000001</v>
      </c>
      <c r="J1425" s="111"/>
    </row>
    <row r="1426" spans="1:10" x14ac:dyDescent="0.3">
      <c r="A1426" s="174">
        <v>1418</v>
      </c>
      <c r="B1426" s="362" t="s">
        <v>3222</v>
      </c>
      <c r="C1426" s="365" t="s">
        <v>5063</v>
      </c>
      <c r="D1426" s="367" t="s">
        <v>3896</v>
      </c>
      <c r="E1426" s="501" t="s">
        <v>3191</v>
      </c>
      <c r="F1426" s="369">
        <v>62.25</v>
      </c>
      <c r="G1426" s="369">
        <v>62.25</v>
      </c>
      <c r="H1426" s="369"/>
      <c r="I1426" s="369">
        <v>62.25</v>
      </c>
      <c r="J1426" s="111"/>
    </row>
    <row r="1427" spans="1:10" x14ac:dyDescent="0.3">
      <c r="A1427" s="174">
        <v>1419</v>
      </c>
      <c r="B1427" s="362" t="s">
        <v>3222</v>
      </c>
      <c r="C1427" s="365" t="s">
        <v>3246</v>
      </c>
      <c r="D1427" s="367" t="s">
        <v>5064</v>
      </c>
      <c r="E1427" s="501" t="s">
        <v>3191</v>
      </c>
      <c r="F1427" s="369">
        <v>136.28</v>
      </c>
      <c r="G1427" s="369">
        <v>136.28</v>
      </c>
      <c r="H1427" s="369"/>
      <c r="I1427" s="369">
        <v>136.28</v>
      </c>
      <c r="J1427" s="111"/>
    </row>
    <row r="1428" spans="1:10" x14ac:dyDescent="0.3">
      <c r="A1428" s="174">
        <v>1420</v>
      </c>
      <c r="B1428" s="362" t="s">
        <v>3222</v>
      </c>
      <c r="C1428" s="365" t="s">
        <v>5065</v>
      </c>
      <c r="D1428" s="367" t="s">
        <v>5066</v>
      </c>
      <c r="E1428" s="501" t="s">
        <v>3191</v>
      </c>
      <c r="F1428" s="369">
        <v>104.16</v>
      </c>
      <c r="G1428" s="369">
        <v>104.16</v>
      </c>
      <c r="H1428" s="369"/>
      <c r="I1428" s="369">
        <v>104.16</v>
      </c>
      <c r="J1428" s="111"/>
    </row>
    <row r="1429" spans="1:10" x14ac:dyDescent="0.3">
      <c r="A1429" s="174">
        <v>1421</v>
      </c>
      <c r="B1429" s="362" t="s">
        <v>3222</v>
      </c>
      <c r="C1429" s="365" t="s">
        <v>3247</v>
      </c>
      <c r="D1429" s="367" t="s">
        <v>3248</v>
      </c>
      <c r="E1429" s="501" t="s">
        <v>3191</v>
      </c>
      <c r="F1429" s="369">
        <v>73</v>
      </c>
      <c r="G1429" s="369">
        <v>73</v>
      </c>
      <c r="H1429" s="369"/>
      <c r="I1429" s="369">
        <v>73</v>
      </c>
      <c r="J1429" s="111"/>
    </row>
    <row r="1430" spans="1:10" x14ac:dyDescent="0.3">
      <c r="A1430" s="174">
        <v>1422</v>
      </c>
      <c r="B1430" s="362" t="s">
        <v>3222</v>
      </c>
      <c r="C1430" s="365" t="s">
        <v>3249</v>
      </c>
      <c r="D1430" s="367" t="s">
        <v>3250</v>
      </c>
      <c r="E1430" s="501" t="s">
        <v>3191</v>
      </c>
      <c r="F1430" s="369">
        <v>541.53</v>
      </c>
      <c r="G1430" s="369">
        <v>541.53</v>
      </c>
      <c r="H1430" s="369"/>
      <c r="I1430" s="369">
        <v>541.53</v>
      </c>
      <c r="J1430" s="111"/>
    </row>
    <row r="1431" spans="1:10" x14ac:dyDescent="0.3">
      <c r="A1431" s="174">
        <v>1423</v>
      </c>
      <c r="B1431" s="362" t="s">
        <v>3222</v>
      </c>
      <c r="C1431" s="365" t="s">
        <v>5067</v>
      </c>
      <c r="D1431" s="367" t="s">
        <v>3839</v>
      </c>
      <c r="E1431" s="501" t="s">
        <v>3191</v>
      </c>
      <c r="F1431" s="369">
        <v>125</v>
      </c>
      <c r="G1431" s="369">
        <v>125</v>
      </c>
      <c r="H1431" s="369"/>
      <c r="I1431" s="369">
        <v>125</v>
      </c>
      <c r="J1431" s="111"/>
    </row>
    <row r="1432" spans="1:10" x14ac:dyDescent="0.3">
      <c r="A1432" s="174">
        <v>1424</v>
      </c>
      <c r="B1432" s="362" t="s">
        <v>3222</v>
      </c>
      <c r="C1432" s="365" t="s">
        <v>5068</v>
      </c>
      <c r="D1432" s="367" t="s">
        <v>3776</v>
      </c>
      <c r="E1432" s="501" t="s">
        <v>3191</v>
      </c>
      <c r="F1432" s="369">
        <v>208.33</v>
      </c>
      <c r="G1432" s="369">
        <v>208.33</v>
      </c>
      <c r="H1432" s="369"/>
      <c r="I1432" s="369">
        <v>208.33</v>
      </c>
      <c r="J1432" s="111"/>
    </row>
    <row r="1433" spans="1:10" x14ac:dyDescent="0.3">
      <c r="A1433" s="174">
        <v>1425</v>
      </c>
      <c r="B1433" s="362" t="s">
        <v>3222</v>
      </c>
      <c r="C1433" s="365" t="s">
        <v>5069</v>
      </c>
      <c r="D1433" s="367" t="s">
        <v>3856</v>
      </c>
      <c r="E1433" s="501" t="s">
        <v>3191</v>
      </c>
      <c r="F1433" s="369">
        <v>104.16</v>
      </c>
      <c r="G1433" s="369">
        <v>104.16</v>
      </c>
      <c r="H1433" s="369"/>
      <c r="I1433" s="369">
        <v>104.16</v>
      </c>
      <c r="J1433" s="111"/>
    </row>
    <row r="1434" spans="1:10" x14ac:dyDescent="0.3">
      <c r="A1434" s="174">
        <v>1426</v>
      </c>
      <c r="B1434" s="362" t="s">
        <v>3222</v>
      </c>
      <c r="C1434" s="365" t="s">
        <v>3251</v>
      </c>
      <c r="D1434" s="367" t="s">
        <v>3252</v>
      </c>
      <c r="E1434" s="501" t="s">
        <v>3191</v>
      </c>
      <c r="F1434" s="369">
        <v>276.79000000000002</v>
      </c>
      <c r="G1434" s="369">
        <v>276.79000000000002</v>
      </c>
      <c r="H1434" s="369"/>
      <c r="I1434" s="369">
        <v>276.79000000000002</v>
      </c>
      <c r="J1434" s="111"/>
    </row>
    <row r="1435" spans="1:10" x14ac:dyDescent="0.3">
      <c r="A1435" s="174">
        <v>1427</v>
      </c>
      <c r="B1435" s="362" t="s">
        <v>3222</v>
      </c>
      <c r="C1435" s="365" t="s">
        <v>5070</v>
      </c>
      <c r="D1435" s="367" t="s">
        <v>3809</v>
      </c>
      <c r="E1435" s="501" t="s">
        <v>3191</v>
      </c>
      <c r="F1435" s="369">
        <v>104.16</v>
      </c>
      <c r="G1435" s="369">
        <v>104.16</v>
      </c>
      <c r="H1435" s="369"/>
      <c r="I1435" s="369">
        <v>104.16</v>
      </c>
      <c r="J1435" s="111"/>
    </row>
    <row r="1436" spans="1:10" x14ac:dyDescent="0.3">
      <c r="A1436" s="174">
        <v>1428</v>
      </c>
      <c r="B1436" s="362" t="s">
        <v>3222</v>
      </c>
      <c r="C1436" s="365" t="s">
        <v>3253</v>
      </c>
      <c r="D1436" s="367" t="s">
        <v>3254</v>
      </c>
      <c r="E1436" s="364" t="s">
        <v>3224</v>
      </c>
      <c r="F1436" s="369">
        <v>104.16</v>
      </c>
      <c r="G1436" s="369">
        <v>104.16</v>
      </c>
      <c r="H1436" s="369"/>
      <c r="I1436" s="369">
        <v>104.16</v>
      </c>
      <c r="J1436" s="111"/>
    </row>
    <row r="1437" spans="1:10" x14ac:dyDescent="0.3">
      <c r="A1437" s="174">
        <v>1429</v>
      </c>
      <c r="B1437" s="362" t="s">
        <v>3222</v>
      </c>
      <c r="C1437" s="365" t="s">
        <v>3255</v>
      </c>
      <c r="D1437" s="367" t="s">
        <v>3256</v>
      </c>
      <c r="E1437" s="364" t="s">
        <v>3224</v>
      </c>
      <c r="F1437" s="369">
        <v>1037.94</v>
      </c>
      <c r="G1437" s="369">
        <v>1037.94</v>
      </c>
      <c r="H1437" s="369"/>
      <c r="I1437" s="369">
        <v>1037.94</v>
      </c>
      <c r="J1437" s="111"/>
    </row>
    <row r="1438" spans="1:10" x14ac:dyDescent="0.3">
      <c r="A1438" s="174">
        <v>1430</v>
      </c>
      <c r="B1438" s="362" t="s">
        <v>3222</v>
      </c>
      <c r="C1438" s="365" t="s">
        <v>3257</v>
      </c>
      <c r="D1438" s="367" t="s">
        <v>3258</v>
      </c>
      <c r="E1438" s="364" t="s">
        <v>3224</v>
      </c>
      <c r="F1438" s="369">
        <v>691.66</v>
      </c>
      <c r="G1438" s="369">
        <v>691.66</v>
      </c>
      <c r="H1438" s="369"/>
      <c r="I1438" s="369">
        <v>691.66</v>
      </c>
      <c r="J1438" s="111"/>
    </row>
    <row r="1439" spans="1:10" x14ac:dyDescent="0.3">
      <c r="A1439" s="174">
        <v>1431</v>
      </c>
      <c r="B1439" s="362" t="s">
        <v>3222</v>
      </c>
      <c r="C1439" s="365" t="s">
        <v>3259</v>
      </c>
      <c r="D1439" s="367" t="s">
        <v>3260</v>
      </c>
      <c r="E1439" s="364" t="s">
        <v>3224</v>
      </c>
      <c r="F1439" s="369">
        <v>375</v>
      </c>
      <c r="G1439" s="369">
        <v>375</v>
      </c>
      <c r="H1439" s="369"/>
      <c r="I1439" s="369">
        <v>375</v>
      </c>
      <c r="J1439" s="111"/>
    </row>
    <row r="1440" spans="1:10" ht="17.25" customHeight="1" x14ac:dyDescent="0.3">
      <c r="A1440" s="174">
        <v>1432</v>
      </c>
      <c r="B1440" s="362" t="s">
        <v>3222</v>
      </c>
      <c r="C1440" s="365" t="s">
        <v>3261</v>
      </c>
      <c r="D1440" s="367" t="s">
        <v>3262</v>
      </c>
      <c r="E1440" s="364" t="s">
        <v>3224</v>
      </c>
      <c r="F1440" s="369">
        <v>345.83</v>
      </c>
      <c r="G1440" s="369">
        <v>345.83</v>
      </c>
      <c r="H1440" s="369"/>
      <c r="I1440" s="369">
        <v>345.83</v>
      </c>
      <c r="J1440" s="111"/>
    </row>
    <row r="1441" spans="1:10" ht="17.25" customHeight="1" x14ac:dyDescent="0.3">
      <c r="A1441" s="174">
        <v>1433</v>
      </c>
      <c r="B1441" s="362" t="s">
        <v>3222</v>
      </c>
      <c r="C1441" s="365" t="s">
        <v>5071</v>
      </c>
      <c r="D1441" s="367" t="s">
        <v>3806</v>
      </c>
      <c r="E1441" s="364" t="s">
        <v>3224</v>
      </c>
      <c r="F1441" s="369">
        <v>106.94</v>
      </c>
      <c r="G1441" s="369">
        <v>106.94</v>
      </c>
      <c r="H1441" s="369"/>
      <c r="I1441" s="369">
        <v>106.94</v>
      </c>
      <c r="J1441" s="111"/>
    </row>
    <row r="1442" spans="1:10" x14ac:dyDescent="0.3">
      <c r="A1442" s="174">
        <v>1434</v>
      </c>
      <c r="B1442" s="362" t="s">
        <v>3222</v>
      </c>
      <c r="C1442" s="365" t="s">
        <v>3263</v>
      </c>
      <c r="D1442" s="367" t="s">
        <v>3264</v>
      </c>
      <c r="E1442" s="364" t="s">
        <v>3224</v>
      </c>
      <c r="F1442" s="369">
        <v>415.18</v>
      </c>
      <c r="G1442" s="369">
        <v>415.18</v>
      </c>
      <c r="H1442" s="369"/>
      <c r="I1442" s="369">
        <v>415.18</v>
      </c>
      <c r="J1442" s="111"/>
    </row>
    <row r="1443" spans="1:10" x14ac:dyDescent="0.3">
      <c r="A1443" s="174">
        <v>1435</v>
      </c>
      <c r="B1443" s="362" t="s">
        <v>3222</v>
      </c>
      <c r="C1443" s="365" t="s">
        <v>5072</v>
      </c>
      <c r="D1443" s="367" t="s">
        <v>3862</v>
      </c>
      <c r="E1443" s="364" t="s">
        <v>3224</v>
      </c>
      <c r="F1443" s="369">
        <v>166.66</v>
      </c>
      <c r="G1443" s="369">
        <v>166.66</v>
      </c>
      <c r="H1443" s="369"/>
      <c r="I1443" s="369">
        <v>166.66</v>
      </c>
      <c r="J1443" s="111"/>
    </row>
    <row r="1444" spans="1:10" x14ac:dyDescent="0.3">
      <c r="A1444" s="174">
        <v>1436</v>
      </c>
      <c r="B1444" s="362" t="s">
        <v>3222</v>
      </c>
      <c r="C1444" s="365" t="s">
        <v>3265</v>
      </c>
      <c r="D1444" s="367" t="s">
        <v>3266</v>
      </c>
      <c r="E1444" s="364" t="s">
        <v>3224</v>
      </c>
      <c r="F1444" s="369">
        <v>83.34</v>
      </c>
      <c r="G1444" s="369">
        <v>83.34</v>
      </c>
      <c r="H1444" s="369"/>
      <c r="I1444" s="369">
        <v>83.34</v>
      </c>
      <c r="J1444" s="111"/>
    </row>
    <row r="1445" spans="1:10" ht="15.75" customHeight="1" x14ac:dyDescent="0.3">
      <c r="A1445" s="174">
        <v>1437</v>
      </c>
      <c r="B1445" s="362" t="s">
        <v>3222</v>
      </c>
      <c r="C1445" s="365" t="s">
        <v>5073</v>
      </c>
      <c r="D1445" s="367" t="s">
        <v>3913</v>
      </c>
      <c r="E1445" s="364" t="s">
        <v>3224</v>
      </c>
      <c r="F1445" s="369">
        <v>52.5</v>
      </c>
      <c r="G1445" s="369">
        <v>52.5</v>
      </c>
      <c r="H1445" s="369"/>
      <c r="I1445" s="369">
        <v>52.5</v>
      </c>
      <c r="J1445" s="111"/>
    </row>
    <row r="1446" spans="1:10" ht="15.75" customHeight="1" x14ac:dyDescent="0.3">
      <c r="A1446" s="174">
        <v>1438</v>
      </c>
      <c r="B1446" s="362" t="s">
        <v>3222</v>
      </c>
      <c r="C1446" s="365" t="s">
        <v>5074</v>
      </c>
      <c r="D1446" s="367" t="s">
        <v>3847</v>
      </c>
      <c r="E1446" s="364" t="s">
        <v>3224</v>
      </c>
      <c r="F1446" s="369">
        <v>66.66</v>
      </c>
      <c r="G1446" s="369">
        <v>66.66</v>
      </c>
      <c r="H1446" s="369"/>
      <c r="I1446" s="369">
        <v>66.66</v>
      </c>
      <c r="J1446" s="111"/>
    </row>
    <row r="1447" spans="1:10" x14ac:dyDescent="0.3">
      <c r="A1447" s="174">
        <v>1439</v>
      </c>
      <c r="B1447" s="362" t="s">
        <v>3222</v>
      </c>
      <c r="C1447" s="365" t="s">
        <v>3268</v>
      </c>
      <c r="D1447" s="367" t="s">
        <v>3954</v>
      </c>
      <c r="E1447" s="364" t="s">
        <v>3224</v>
      </c>
      <c r="F1447" s="369">
        <v>416.66</v>
      </c>
      <c r="G1447" s="369">
        <v>416.66</v>
      </c>
      <c r="H1447" s="369"/>
      <c r="I1447" s="369">
        <v>416.66</v>
      </c>
      <c r="J1447" s="111"/>
    </row>
    <row r="1448" spans="1:10" x14ac:dyDescent="0.3">
      <c r="A1448" s="174">
        <v>1440</v>
      </c>
      <c r="B1448" s="362" t="s">
        <v>3222</v>
      </c>
      <c r="C1448" s="365" t="s">
        <v>3269</v>
      </c>
      <c r="D1448" s="367"/>
      <c r="E1448" s="364" t="s">
        <v>3224</v>
      </c>
      <c r="F1448" s="369">
        <v>725.81</v>
      </c>
      <c r="G1448" s="369">
        <v>725.81</v>
      </c>
      <c r="H1448" s="369"/>
      <c r="I1448" s="369">
        <v>725.81</v>
      </c>
      <c r="J1448" s="111"/>
    </row>
    <row r="1449" spans="1:10" ht="16.5" customHeight="1" x14ac:dyDescent="0.3">
      <c r="A1449" s="174">
        <v>1441</v>
      </c>
      <c r="B1449" s="362" t="s">
        <v>3222</v>
      </c>
      <c r="C1449" s="365" t="s">
        <v>3270</v>
      </c>
      <c r="D1449" s="367" t="s">
        <v>3271</v>
      </c>
      <c r="E1449" s="364" t="s">
        <v>3224</v>
      </c>
      <c r="F1449" s="369">
        <v>903.7</v>
      </c>
      <c r="G1449" s="369">
        <v>903.7</v>
      </c>
      <c r="H1449" s="369"/>
      <c r="I1449" s="369">
        <v>903.7</v>
      </c>
      <c r="J1449" s="111"/>
    </row>
    <row r="1450" spans="1:10" x14ac:dyDescent="0.3">
      <c r="A1450" s="174">
        <v>1442</v>
      </c>
      <c r="B1450" s="362" t="s">
        <v>3222</v>
      </c>
      <c r="C1450" s="365" t="s">
        <v>5075</v>
      </c>
      <c r="D1450" s="367" t="s">
        <v>3826</v>
      </c>
      <c r="E1450" s="364" t="s">
        <v>3224</v>
      </c>
      <c r="F1450" s="369">
        <v>125</v>
      </c>
      <c r="G1450" s="369">
        <v>125</v>
      </c>
      <c r="H1450" s="369"/>
      <c r="I1450" s="369">
        <v>125</v>
      </c>
      <c r="J1450" s="111"/>
    </row>
    <row r="1451" spans="1:10" x14ac:dyDescent="0.3">
      <c r="A1451" s="174">
        <v>1443</v>
      </c>
      <c r="B1451" s="362" t="s">
        <v>3222</v>
      </c>
      <c r="C1451" s="365" t="s">
        <v>5076</v>
      </c>
      <c r="D1451" s="367" t="s">
        <v>3796</v>
      </c>
      <c r="E1451" s="364" t="s">
        <v>3224</v>
      </c>
      <c r="F1451" s="369">
        <v>208.33</v>
      </c>
      <c r="G1451" s="369">
        <v>208.33</v>
      </c>
      <c r="H1451" s="369"/>
      <c r="I1451" s="369">
        <v>208.33</v>
      </c>
      <c r="J1451" s="111"/>
    </row>
    <row r="1452" spans="1:10" x14ac:dyDescent="0.3">
      <c r="A1452" s="174">
        <v>1444</v>
      </c>
      <c r="B1452" s="362" t="s">
        <v>3222</v>
      </c>
      <c r="C1452" s="365" t="s">
        <v>5077</v>
      </c>
      <c r="D1452" s="367" t="s">
        <v>3865</v>
      </c>
      <c r="E1452" s="364" t="s">
        <v>3224</v>
      </c>
      <c r="F1452" s="369">
        <v>416.66</v>
      </c>
      <c r="G1452" s="369">
        <v>416.66</v>
      </c>
      <c r="H1452" s="512"/>
      <c r="I1452" s="512">
        <v>416.66</v>
      </c>
      <c r="J1452" s="111"/>
    </row>
    <row r="1453" spans="1:10" ht="30" x14ac:dyDescent="0.3">
      <c r="A1453" s="174">
        <v>1445</v>
      </c>
      <c r="B1453" s="362"/>
      <c r="C1453" s="365" t="s">
        <v>5078</v>
      </c>
      <c r="D1453" s="367"/>
      <c r="E1453" s="364"/>
      <c r="F1453" s="369">
        <v>128187.5</v>
      </c>
      <c r="G1453" s="510">
        <v>128187.5</v>
      </c>
      <c r="H1453" s="480"/>
      <c r="I1453" s="480">
        <v>128187.5</v>
      </c>
      <c r="J1453" s="111"/>
    </row>
    <row r="1454" spans="1:10" x14ac:dyDescent="0.3">
      <c r="A1454" s="174"/>
      <c r="B1454" s="362"/>
      <c r="C1454" s="365"/>
      <c r="D1454" s="365"/>
      <c r="E1454" s="364"/>
      <c r="F1454" s="366"/>
      <c r="G1454" s="511"/>
      <c r="H1454" s="506"/>
      <c r="I1454" s="506"/>
      <c r="J1454" s="111"/>
    </row>
    <row r="1455" spans="1:10" x14ac:dyDescent="0.3">
      <c r="A1455" s="174" t="s">
        <v>283</v>
      </c>
      <c r="B1455" s="362"/>
      <c r="C1455" s="182"/>
      <c r="D1455" s="182"/>
      <c r="E1455" s="181"/>
      <c r="F1455" s="278">
        <f>SUM(F9:F1453)</f>
        <v>748837.9</v>
      </c>
      <c r="G1455" s="278">
        <f>SUM(G9:G1453)</f>
        <v>748837.9</v>
      </c>
      <c r="H1455" s="513" t="s">
        <v>437</v>
      </c>
      <c r="I1455" s="514">
        <f>SUM(I9:I1453)</f>
        <v>748837.9</v>
      </c>
      <c r="J1455" s="111"/>
    </row>
    <row r="1457" spans="1:12" x14ac:dyDescent="0.3">
      <c r="A1457" s="186" t="s">
        <v>472</v>
      </c>
    </row>
    <row r="1459" spans="1:12" x14ac:dyDescent="0.3">
      <c r="B1459" s="188" t="s">
        <v>107</v>
      </c>
      <c r="F1459" s="189"/>
    </row>
    <row r="1460" spans="1:12" x14ac:dyDescent="0.3">
      <c r="F1460" s="187"/>
      <c r="I1460" s="187"/>
      <c r="J1460" s="187"/>
      <c r="K1460" s="187"/>
      <c r="L1460" s="187"/>
    </row>
    <row r="1461" spans="1:12" x14ac:dyDescent="0.3">
      <c r="C1461" s="190"/>
      <c r="F1461" s="190"/>
      <c r="G1461" s="190"/>
      <c r="H1461" s="193"/>
      <c r="I1461" s="191"/>
      <c r="J1461" s="187"/>
      <c r="K1461" s="187"/>
      <c r="L1461" s="187"/>
    </row>
    <row r="1462" spans="1:12" x14ac:dyDescent="0.3">
      <c r="A1462" s="187"/>
      <c r="C1462" s="192" t="s">
        <v>271</v>
      </c>
      <c r="F1462" s="193" t="s">
        <v>276</v>
      </c>
      <c r="G1462" s="192"/>
      <c r="H1462" s="192"/>
      <c r="I1462" s="191"/>
      <c r="J1462" s="187"/>
      <c r="K1462" s="187"/>
      <c r="L1462" s="187"/>
    </row>
    <row r="1463" spans="1:12" x14ac:dyDescent="0.3">
      <c r="A1463" s="187"/>
      <c r="C1463" s="194" t="s">
        <v>140</v>
      </c>
      <c r="F1463" s="186" t="s">
        <v>272</v>
      </c>
      <c r="I1463" s="187"/>
      <c r="J1463" s="187"/>
      <c r="K1463" s="187"/>
      <c r="L1463" s="187"/>
    </row>
    <row r="1464" spans="1:12" s="187" customFormat="1" x14ac:dyDescent="0.3">
      <c r="B1464" s="186"/>
      <c r="C1464" s="194"/>
      <c r="G1464" s="194"/>
      <c r="H1464" s="194"/>
    </row>
    <row r="1465" spans="1:12" s="187" customFormat="1" ht="12.75" x14ac:dyDescent="0.2"/>
    <row r="1466" spans="1:12" s="187" customFormat="1" ht="12.75" x14ac:dyDescent="0.2"/>
    <row r="1467" spans="1:12" s="187" customFormat="1" ht="12.75" x14ac:dyDescent="0.2"/>
    <row r="1468" spans="1:12" s="187" customFormat="1" ht="12.75" x14ac:dyDescent="0.2"/>
  </sheetData>
  <mergeCells count="2">
    <mergeCell ref="B5:F5"/>
    <mergeCell ref="I2:J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337:B1349 B1351:B1455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336">
      <formula1>40543</formula1>
      <formula2>42004</formula2>
    </dataValidation>
  </dataValidations>
  <printOptions gridLines="1"/>
  <pageMargins left="0.28999999999999998" right="0.19" top="0.24" bottom="0.24" header="0.15" footer="0.18"/>
  <pageSetup scale="77" orientation="landscape" r:id="rId1"/>
  <rowBreaks count="1" manualBreakCount="1">
    <brk id="1414" max="8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N43"/>
  <sheetViews>
    <sheetView showGridLines="0" view="pageBreakPreview" zoomScaleSheetLayoutView="100" workbookViewId="0">
      <selection activeCell="M22" sqref="M22"/>
    </sheetView>
  </sheetViews>
  <sheetFormatPr defaultRowHeight="12.75" x14ac:dyDescent="0.2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 ht="13.5" x14ac:dyDescent="0.2">
      <c r="A1" s="195" t="s">
        <v>474</v>
      </c>
      <c r="B1" s="196"/>
      <c r="C1" s="196"/>
      <c r="D1" s="196"/>
      <c r="E1" s="196"/>
      <c r="F1" s="196"/>
      <c r="G1" s="196"/>
      <c r="H1" s="196"/>
      <c r="I1" s="199"/>
      <c r="J1" s="264"/>
      <c r="K1" s="264"/>
      <c r="L1" s="264"/>
      <c r="M1" s="264" t="s">
        <v>426</v>
      </c>
      <c r="N1" s="199"/>
    </row>
    <row r="2" spans="1:14" ht="15" x14ac:dyDescent="0.2">
      <c r="A2" s="199" t="s">
        <v>322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568" t="s">
        <v>3276</v>
      </c>
      <c r="N2" s="569"/>
    </row>
    <row r="3" spans="1:14" x14ac:dyDescent="0.2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 x14ac:dyDescent="0.3">
      <c r="A4" s="120" t="s">
        <v>277</v>
      </c>
      <c r="B4" s="196"/>
      <c r="C4" s="196"/>
      <c r="D4" s="200"/>
      <c r="E4" s="265"/>
      <c r="F4" s="200"/>
      <c r="G4" s="197"/>
      <c r="H4" s="197"/>
      <c r="I4" s="197"/>
      <c r="J4" s="197"/>
      <c r="K4" s="197"/>
      <c r="L4" s="196"/>
      <c r="M4" s="197"/>
      <c r="N4" s="199"/>
    </row>
    <row r="5" spans="1:14" ht="15" x14ac:dyDescent="0.3">
      <c r="A5" s="571" t="s">
        <v>3441</v>
      </c>
      <c r="B5" s="571"/>
      <c r="C5" s="571"/>
      <c r="D5" s="571"/>
      <c r="E5" s="571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 x14ac:dyDescent="0.25">
      <c r="A6" s="266"/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199"/>
    </row>
    <row r="7" spans="1:14" ht="51" x14ac:dyDescent="0.2">
      <c r="A7" s="267" t="s">
        <v>64</v>
      </c>
      <c r="B7" s="268" t="s">
        <v>427</v>
      </c>
      <c r="C7" s="268" t="s">
        <v>428</v>
      </c>
      <c r="D7" s="269" t="s">
        <v>429</v>
      </c>
      <c r="E7" s="269" t="s">
        <v>278</v>
      </c>
      <c r="F7" s="269" t="s">
        <v>430</v>
      </c>
      <c r="G7" s="269" t="s">
        <v>431</v>
      </c>
      <c r="H7" s="268" t="s">
        <v>432</v>
      </c>
      <c r="I7" s="270" t="s">
        <v>433</v>
      </c>
      <c r="J7" s="270" t="s">
        <v>434</v>
      </c>
      <c r="K7" s="271" t="s">
        <v>435</v>
      </c>
      <c r="L7" s="271" t="s">
        <v>436</v>
      </c>
      <c r="M7" s="269" t="s">
        <v>426</v>
      </c>
      <c r="N7" s="199"/>
    </row>
    <row r="8" spans="1:14" x14ac:dyDescent="0.2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 x14ac:dyDescent="0.25">
      <c r="A9" s="207">
        <v>1</v>
      </c>
      <c r="B9" s="208"/>
      <c r="C9" s="272"/>
      <c r="D9" s="207"/>
      <c r="E9" s="207"/>
      <c r="F9" s="207"/>
      <c r="G9" s="207"/>
      <c r="H9" s="207"/>
      <c r="I9" s="207"/>
      <c r="J9" s="207"/>
      <c r="K9" s="207"/>
      <c r="L9" s="207"/>
      <c r="M9" s="273" t="str">
        <f t="shared" ref="M9:M33" si="0">IF(ISBLANK(B9),"",$M$2)</f>
        <v/>
      </c>
      <c r="N9" s="199"/>
    </row>
    <row r="10" spans="1:14" ht="15" x14ac:dyDescent="0.25">
      <c r="A10" s="207">
        <v>2</v>
      </c>
      <c r="B10" s="208"/>
      <c r="C10" s="272"/>
      <c r="D10" s="207"/>
      <c r="E10" s="207"/>
      <c r="F10" s="207"/>
      <c r="G10" s="207"/>
      <c r="H10" s="207"/>
      <c r="I10" s="207"/>
      <c r="J10" s="207"/>
      <c r="K10" s="207"/>
      <c r="L10" s="207"/>
      <c r="M10" s="273" t="str">
        <f t="shared" si="0"/>
        <v/>
      </c>
      <c r="N10" s="199"/>
    </row>
    <row r="11" spans="1:14" ht="15" x14ac:dyDescent="0.25">
      <c r="A11" s="207">
        <v>3</v>
      </c>
      <c r="B11" s="208"/>
      <c r="C11" s="272"/>
      <c r="D11" s="207"/>
      <c r="E11" s="207"/>
      <c r="F11" s="207"/>
      <c r="G11" s="207"/>
      <c r="H11" s="207"/>
      <c r="I11" s="207"/>
      <c r="J11" s="207"/>
      <c r="K11" s="207"/>
      <c r="L11" s="207"/>
      <c r="M11" s="273" t="str">
        <f t="shared" si="0"/>
        <v/>
      </c>
      <c r="N11" s="199"/>
    </row>
    <row r="12" spans="1:14" ht="15" x14ac:dyDescent="0.25">
      <c r="A12" s="207">
        <v>4</v>
      </c>
      <c r="B12" s="208"/>
      <c r="C12" s="272"/>
      <c r="D12" s="207"/>
      <c r="E12" s="207"/>
      <c r="F12" s="207"/>
      <c r="G12" s="207"/>
      <c r="H12" s="207"/>
      <c r="I12" s="207"/>
      <c r="J12" s="207"/>
      <c r="K12" s="207"/>
      <c r="L12" s="207"/>
      <c r="M12" s="273" t="str">
        <f t="shared" si="0"/>
        <v/>
      </c>
      <c r="N12" s="199"/>
    </row>
    <row r="13" spans="1:14" ht="15" x14ac:dyDescent="0.25">
      <c r="A13" s="207">
        <v>5</v>
      </c>
      <c r="B13" s="208"/>
      <c r="C13" s="272"/>
      <c r="D13" s="207"/>
      <c r="E13" s="207"/>
      <c r="F13" s="207"/>
      <c r="G13" s="207"/>
      <c r="H13" s="207"/>
      <c r="I13" s="207"/>
      <c r="J13" s="207"/>
      <c r="K13" s="207"/>
      <c r="L13" s="207"/>
      <c r="M13" s="273" t="str">
        <f t="shared" si="0"/>
        <v/>
      </c>
      <c r="N13" s="199"/>
    </row>
    <row r="14" spans="1:14" ht="15" x14ac:dyDescent="0.25">
      <c r="A14" s="207">
        <v>6</v>
      </c>
      <c r="B14" s="208"/>
      <c r="C14" s="272"/>
      <c r="D14" s="207"/>
      <c r="E14" s="207"/>
      <c r="F14" s="207"/>
      <c r="G14" s="207"/>
      <c r="H14" s="207"/>
      <c r="I14" s="207"/>
      <c r="J14" s="207"/>
      <c r="K14" s="207"/>
      <c r="L14" s="207"/>
      <c r="M14" s="273" t="str">
        <f t="shared" si="0"/>
        <v/>
      </c>
      <c r="N14" s="199"/>
    </row>
    <row r="15" spans="1:14" ht="15" x14ac:dyDescent="0.25">
      <c r="A15" s="207">
        <v>7</v>
      </c>
      <c r="B15" s="208"/>
      <c r="C15" s="272"/>
      <c r="D15" s="207"/>
      <c r="E15" s="207"/>
      <c r="F15" s="207"/>
      <c r="G15" s="207"/>
      <c r="H15" s="207"/>
      <c r="I15" s="207"/>
      <c r="J15" s="207"/>
      <c r="K15" s="207"/>
      <c r="L15" s="207"/>
      <c r="M15" s="273" t="str">
        <f t="shared" si="0"/>
        <v/>
      </c>
      <c r="N15" s="199"/>
    </row>
    <row r="16" spans="1:14" ht="15" x14ac:dyDescent="0.25">
      <c r="A16" s="207">
        <v>8</v>
      </c>
      <c r="B16" s="208"/>
      <c r="C16" s="272"/>
      <c r="D16" s="207"/>
      <c r="E16" s="207"/>
      <c r="F16" s="207"/>
      <c r="G16" s="207"/>
      <c r="H16" s="207"/>
      <c r="I16" s="207"/>
      <c r="J16" s="207"/>
      <c r="K16" s="207"/>
      <c r="L16" s="207"/>
      <c r="M16" s="273" t="str">
        <f t="shared" si="0"/>
        <v/>
      </c>
      <c r="N16" s="199"/>
    </row>
    <row r="17" spans="1:14" ht="15" x14ac:dyDescent="0.25">
      <c r="A17" s="207">
        <v>9</v>
      </c>
      <c r="B17" s="208"/>
      <c r="C17" s="272"/>
      <c r="D17" s="207"/>
      <c r="E17" s="207"/>
      <c r="F17" s="207"/>
      <c r="G17" s="207"/>
      <c r="H17" s="207"/>
      <c r="I17" s="207"/>
      <c r="J17" s="207"/>
      <c r="K17" s="207"/>
      <c r="L17" s="207"/>
      <c r="M17" s="273" t="str">
        <f t="shared" si="0"/>
        <v/>
      </c>
      <c r="N17" s="199"/>
    </row>
    <row r="18" spans="1:14" ht="15" x14ac:dyDescent="0.25">
      <c r="A18" s="207">
        <v>10</v>
      </c>
      <c r="B18" s="208"/>
      <c r="C18" s="272"/>
      <c r="D18" s="207"/>
      <c r="E18" s="207"/>
      <c r="F18" s="207"/>
      <c r="G18" s="207"/>
      <c r="H18" s="207"/>
      <c r="I18" s="207"/>
      <c r="J18" s="207"/>
      <c r="K18" s="207"/>
      <c r="L18" s="207"/>
      <c r="M18" s="273" t="str">
        <f t="shared" si="0"/>
        <v/>
      </c>
      <c r="N18" s="199"/>
    </row>
    <row r="19" spans="1:14" ht="15" x14ac:dyDescent="0.25">
      <c r="A19" s="207">
        <v>11</v>
      </c>
      <c r="B19" s="208"/>
      <c r="C19" s="272"/>
      <c r="D19" s="207"/>
      <c r="E19" s="207"/>
      <c r="F19" s="207"/>
      <c r="G19" s="207"/>
      <c r="H19" s="207"/>
      <c r="I19" s="207"/>
      <c r="J19" s="207"/>
      <c r="K19" s="207"/>
      <c r="L19" s="207"/>
      <c r="M19" s="273" t="str">
        <f t="shared" si="0"/>
        <v/>
      </c>
      <c r="N19" s="199"/>
    </row>
    <row r="20" spans="1:14" ht="15" x14ac:dyDescent="0.25">
      <c r="A20" s="207">
        <v>12</v>
      </c>
      <c r="B20" s="208"/>
      <c r="C20" s="272"/>
      <c r="D20" s="207"/>
      <c r="E20" s="207"/>
      <c r="F20" s="207"/>
      <c r="G20" s="207"/>
      <c r="H20" s="207"/>
      <c r="I20" s="207"/>
      <c r="J20" s="207"/>
      <c r="K20" s="207"/>
      <c r="L20" s="207"/>
      <c r="M20" s="273" t="str">
        <f t="shared" si="0"/>
        <v/>
      </c>
      <c r="N20" s="199"/>
    </row>
    <row r="21" spans="1:14" ht="15" x14ac:dyDescent="0.25">
      <c r="A21" s="207">
        <v>13</v>
      </c>
      <c r="B21" s="208"/>
      <c r="C21" s="272"/>
      <c r="D21" s="207"/>
      <c r="E21" s="207"/>
      <c r="F21" s="207"/>
      <c r="G21" s="207"/>
      <c r="H21" s="207"/>
      <c r="I21" s="207"/>
      <c r="J21" s="207"/>
      <c r="K21" s="207"/>
      <c r="L21" s="207"/>
      <c r="M21" s="273" t="str">
        <f t="shared" si="0"/>
        <v/>
      </c>
      <c r="N21" s="199"/>
    </row>
    <row r="22" spans="1:14" ht="15" x14ac:dyDescent="0.25">
      <c r="A22" s="207">
        <v>14</v>
      </c>
      <c r="B22" s="208"/>
      <c r="C22" s="272"/>
      <c r="D22" s="207"/>
      <c r="E22" s="207"/>
      <c r="F22" s="207"/>
      <c r="G22" s="207"/>
      <c r="H22" s="207"/>
      <c r="I22" s="207"/>
      <c r="J22" s="207"/>
      <c r="K22" s="207"/>
      <c r="L22" s="207"/>
      <c r="M22" s="273" t="str">
        <f t="shared" si="0"/>
        <v/>
      </c>
      <c r="N22" s="199"/>
    </row>
    <row r="23" spans="1:14" ht="15" x14ac:dyDescent="0.25">
      <c r="A23" s="207">
        <v>15</v>
      </c>
      <c r="B23" s="208"/>
      <c r="C23" s="272"/>
      <c r="D23" s="207"/>
      <c r="E23" s="207"/>
      <c r="F23" s="207"/>
      <c r="G23" s="207"/>
      <c r="H23" s="207"/>
      <c r="I23" s="207"/>
      <c r="J23" s="207"/>
      <c r="K23" s="207"/>
      <c r="L23" s="207"/>
      <c r="M23" s="273" t="str">
        <f t="shared" si="0"/>
        <v/>
      </c>
      <c r="N23" s="199"/>
    </row>
    <row r="24" spans="1:14" ht="15" x14ac:dyDescent="0.25">
      <c r="A24" s="207">
        <v>16</v>
      </c>
      <c r="B24" s="208"/>
      <c r="C24" s="272"/>
      <c r="D24" s="207"/>
      <c r="E24" s="207"/>
      <c r="F24" s="207"/>
      <c r="G24" s="207"/>
      <c r="H24" s="207"/>
      <c r="I24" s="207"/>
      <c r="J24" s="207"/>
      <c r="K24" s="207"/>
      <c r="L24" s="207"/>
      <c r="M24" s="273" t="str">
        <f t="shared" si="0"/>
        <v/>
      </c>
      <c r="N24" s="199"/>
    </row>
    <row r="25" spans="1:14" ht="15" x14ac:dyDescent="0.25">
      <c r="A25" s="207">
        <v>17</v>
      </c>
      <c r="B25" s="208"/>
      <c r="C25" s="272"/>
      <c r="D25" s="207"/>
      <c r="E25" s="207"/>
      <c r="F25" s="207"/>
      <c r="G25" s="207"/>
      <c r="H25" s="207"/>
      <c r="I25" s="207"/>
      <c r="J25" s="207"/>
      <c r="K25" s="207"/>
      <c r="L25" s="207"/>
      <c r="M25" s="273" t="str">
        <f t="shared" si="0"/>
        <v/>
      </c>
      <c r="N25" s="199"/>
    </row>
    <row r="26" spans="1:14" ht="15" x14ac:dyDescent="0.25">
      <c r="A26" s="207">
        <v>18</v>
      </c>
      <c r="B26" s="208"/>
      <c r="C26" s="272"/>
      <c r="D26" s="207"/>
      <c r="E26" s="207"/>
      <c r="F26" s="207"/>
      <c r="G26" s="207"/>
      <c r="H26" s="207"/>
      <c r="I26" s="207"/>
      <c r="J26" s="207"/>
      <c r="K26" s="207"/>
      <c r="L26" s="207"/>
      <c r="M26" s="273" t="str">
        <f t="shared" si="0"/>
        <v/>
      </c>
      <c r="N26" s="199"/>
    </row>
    <row r="27" spans="1:14" ht="15" x14ac:dyDescent="0.25">
      <c r="A27" s="207">
        <v>19</v>
      </c>
      <c r="B27" s="208"/>
      <c r="C27" s="272"/>
      <c r="D27" s="207"/>
      <c r="E27" s="207"/>
      <c r="F27" s="207"/>
      <c r="G27" s="207"/>
      <c r="H27" s="207"/>
      <c r="I27" s="207"/>
      <c r="J27" s="207"/>
      <c r="K27" s="207"/>
      <c r="L27" s="207"/>
      <c r="M27" s="273" t="str">
        <f t="shared" si="0"/>
        <v/>
      </c>
      <c r="N27" s="199"/>
    </row>
    <row r="28" spans="1:14" ht="15" x14ac:dyDescent="0.25">
      <c r="A28" s="207">
        <v>20</v>
      </c>
      <c r="B28" s="208"/>
      <c r="C28" s="272"/>
      <c r="D28" s="207"/>
      <c r="E28" s="207"/>
      <c r="F28" s="207"/>
      <c r="G28" s="207"/>
      <c r="H28" s="207"/>
      <c r="I28" s="207"/>
      <c r="J28" s="207"/>
      <c r="K28" s="207"/>
      <c r="L28" s="207"/>
      <c r="M28" s="273" t="str">
        <f t="shared" si="0"/>
        <v/>
      </c>
      <c r="N28" s="199"/>
    </row>
    <row r="29" spans="1:14" ht="15" x14ac:dyDescent="0.25">
      <c r="A29" s="207">
        <v>21</v>
      </c>
      <c r="B29" s="208"/>
      <c r="C29" s="272"/>
      <c r="D29" s="207"/>
      <c r="E29" s="207"/>
      <c r="F29" s="207"/>
      <c r="G29" s="207"/>
      <c r="H29" s="207"/>
      <c r="I29" s="207"/>
      <c r="J29" s="207"/>
      <c r="K29" s="207"/>
      <c r="L29" s="207"/>
      <c r="M29" s="273" t="str">
        <f t="shared" si="0"/>
        <v/>
      </c>
      <c r="N29" s="199"/>
    </row>
    <row r="30" spans="1:14" ht="15" x14ac:dyDescent="0.25">
      <c r="A30" s="207">
        <v>22</v>
      </c>
      <c r="B30" s="208"/>
      <c r="C30" s="272"/>
      <c r="D30" s="207"/>
      <c r="E30" s="207"/>
      <c r="F30" s="207"/>
      <c r="G30" s="207"/>
      <c r="H30" s="207"/>
      <c r="I30" s="207"/>
      <c r="J30" s="207"/>
      <c r="K30" s="207"/>
      <c r="L30" s="207"/>
      <c r="M30" s="273" t="str">
        <f t="shared" si="0"/>
        <v/>
      </c>
      <c r="N30" s="199"/>
    </row>
    <row r="31" spans="1:14" ht="15" x14ac:dyDescent="0.25">
      <c r="A31" s="207">
        <v>23</v>
      </c>
      <c r="B31" s="208"/>
      <c r="C31" s="272"/>
      <c r="D31" s="207"/>
      <c r="E31" s="207"/>
      <c r="F31" s="207"/>
      <c r="G31" s="207"/>
      <c r="H31" s="207"/>
      <c r="I31" s="207"/>
      <c r="J31" s="207"/>
      <c r="K31" s="207"/>
      <c r="L31" s="207"/>
      <c r="M31" s="273" t="str">
        <f t="shared" si="0"/>
        <v/>
      </c>
      <c r="N31" s="199"/>
    </row>
    <row r="32" spans="1:14" ht="15" x14ac:dyDescent="0.25">
      <c r="A32" s="207">
        <v>24</v>
      </c>
      <c r="B32" s="208"/>
      <c r="C32" s="272"/>
      <c r="D32" s="207"/>
      <c r="E32" s="207"/>
      <c r="F32" s="207"/>
      <c r="G32" s="207"/>
      <c r="H32" s="207"/>
      <c r="I32" s="207"/>
      <c r="J32" s="207"/>
      <c r="K32" s="207"/>
      <c r="L32" s="207"/>
      <c r="M32" s="273" t="str">
        <f t="shared" si="0"/>
        <v/>
      </c>
      <c r="N32" s="199"/>
    </row>
    <row r="33" spans="1:14" ht="15" x14ac:dyDescent="0.25">
      <c r="A33" s="274" t="s">
        <v>283</v>
      </c>
      <c r="B33" s="208"/>
      <c r="C33" s="272"/>
      <c r="D33" s="207"/>
      <c r="E33" s="207"/>
      <c r="F33" s="207"/>
      <c r="G33" s="207"/>
      <c r="H33" s="207"/>
      <c r="I33" s="207"/>
      <c r="J33" s="207"/>
      <c r="K33" s="207"/>
      <c r="L33" s="207"/>
      <c r="M33" s="273" t="str">
        <f t="shared" si="0"/>
        <v/>
      </c>
      <c r="N33" s="199"/>
    </row>
    <row r="34" spans="1:14" s="214" customFormat="1" x14ac:dyDescent="0.2"/>
    <row r="37" spans="1:14" s="21" customFormat="1" ht="15" x14ac:dyDescent="0.3">
      <c r="B37" s="209" t="s">
        <v>107</v>
      </c>
    </row>
    <row r="38" spans="1:14" s="21" customFormat="1" ht="15" x14ac:dyDescent="0.3">
      <c r="B38" s="209"/>
    </row>
    <row r="39" spans="1:14" s="21" customFormat="1" ht="15" x14ac:dyDescent="0.3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 x14ac:dyDescent="0.3">
      <c r="C40" s="212" t="s">
        <v>271</v>
      </c>
      <c r="D40" s="210"/>
      <c r="E40" s="210"/>
      <c r="H40" s="209" t="s">
        <v>324</v>
      </c>
      <c r="M40" s="210"/>
    </row>
    <row r="41" spans="1:14" s="21" customFormat="1" ht="15" x14ac:dyDescent="0.3">
      <c r="C41" s="212" t="s">
        <v>140</v>
      </c>
      <c r="D41" s="210"/>
      <c r="E41" s="210"/>
      <c r="H41" s="213" t="s">
        <v>272</v>
      </c>
      <c r="M41" s="210"/>
    </row>
    <row r="42" spans="1:14" ht="15" x14ac:dyDescent="0.3">
      <c r="C42" s="212"/>
      <c r="F42" s="213"/>
      <c r="J42" s="215"/>
      <c r="K42" s="215"/>
      <c r="L42" s="215"/>
      <c r="M42" s="215"/>
    </row>
    <row r="43" spans="1:14" ht="15" x14ac:dyDescent="0.3">
      <c r="C43" s="212"/>
    </row>
  </sheetData>
  <sheetProtection insertColumns="0" insertRows="0" deleteRows="0"/>
  <mergeCells count="2">
    <mergeCell ref="A5:E5"/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63">
        <v>40907</v>
      </c>
      <c r="C2" t="s">
        <v>201</v>
      </c>
      <c r="E2" t="s">
        <v>234</v>
      </c>
      <c r="G2" s="66" t="s">
        <v>240</v>
      </c>
    </row>
    <row r="3" spans="1:7" ht="15" x14ac:dyDescent="0.2">
      <c r="A3" s="63">
        <v>40908</v>
      </c>
      <c r="C3" t="s">
        <v>202</v>
      </c>
      <c r="E3" t="s">
        <v>235</v>
      </c>
      <c r="G3" s="66" t="s">
        <v>241</v>
      </c>
    </row>
    <row r="4" spans="1:7" ht="15" x14ac:dyDescent="0.2">
      <c r="A4" s="63">
        <v>40909</v>
      </c>
      <c r="C4" t="s">
        <v>203</v>
      </c>
      <c r="E4" t="s">
        <v>236</v>
      </c>
      <c r="G4" s="66" t="s">
        <v>242</v>
      </c>
    </row>
    <row r="5" spans="1:7" x14ac:dyDescent="0.2">
      <c r="A5" s="63">
        <v>40910</v>
      </c>
      <c r="C5" t="s">
        <v>204</v>
      </c>
      <c r="E5" t="s">
        <v>237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-0.249977111117893"/>
  </sheetPr>
  <dimension ref="A1:L42"/>
  <sheetViews>
    <sheetView showGridLines="0" view="pageBreakPreview" zoomScale="97" zoomScaleSheetLayoutView="97" workbookViewId="0">
      <selection activeCell="A6" sqref="A6"/>
    </sheetView>
  </sheetViews>
  <sheetFormatPr defaultRowHeight="15" x14ac:dyDescent="0.3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80" t="s">
        <v>275</v>
      </c>
      <c r="B1" s="254"/>
      <c r="C1" s="570" t="s">
        <v>110</v>
      </c>
      <c r="D1" s="570"/>
      <c r="E1" s="119"/>
    </row>
    <row r="2" spans="1:12" s="6" customFormat="1" x14ac:dyDescent="0.3">
      <c r="A2" s="82" t="s">
        <v>141</v>
      </c>
      <c r="B2" s="254"/>
      <c r="C2" s="568" t="s">
        <v>3276</v>
      </c>
      <c r="D2" s="569"/>
      <c r="E2" s="119"/>
    </row>
    <row r="3" spans="1:12" s="6" customFormat="1" x14ac:dyDescent="0.3">
      <c r="A3" s="82"/>
      <c r="B3" s="254"/>
      <c r="C3" s="81"/>
      <c r="D3" s="81"/>
      <c r="E3" s="119"/>
    </row>
    <row r="4" spans="1:12" s="2" customFormat="1" x14ac:dyDescent="0.3">
      <c r="A4" s="83" t="str">
        <f>'ფორმა N2'!A4</f>
        <v>ანგარიშვალდებული პირის დასახელება:</v>
      </c>
      <c r="B4" s="255"/>
      <c r="C4" s="82"/>
      <c r="D4" s="82"/>
      <c r="E4" s="114"/>
      <c r="L4" s="6"/>
    </row>
    <row r="5" spans="1:12" s="2" customFormat="1" x14ac:dyDescent="0.3">
      <c r="A5" s="571" t="s">
        <v>3441</v>
      </c>
      <c r="B5" s="571"/>
      <c r="C5" s="571"/>
      <c r="D5" s="571"/>
      <c r="E5" s="571"/>
    </row>
    <row r="6" spans="1:12" s="2" customFormat="1" x14ac:dyDescent="0.3">
      <c r="A6" s="83"/>
      <c r="B6" s="255"/>
      <c r="C6" s="82"/>
      <c r="D6" s="82"/>
      <c r="E6" s="114"/>
    </row>
    <row r="7" spans="1:12" s="6" customFormat="1" ht="18" x14ac:dyDescent="0.3">
      <c r="A7" s="106"/>
      <c r="B7" s="118"/>
      <c r="C7" s="84"/>
      <c r="D7" s="84"/>
      <c r="E7" s="119"/>
    </row>
    <row r="8" spans="1:12" s="6" customFormat="1" ht="30" x14ac:dyDescent="0.3">
      <c r="A8" s="112" t="s">
        <v>64</v>
      </c>
      <c r="B8" s="85" t="s">
        <v>252</v>
      </c>
      <c r="C8" s="85" t="s">
        <v>66</v>
      </c>
      <c r="D8" s="85" t="s">
        <v>67</v>
      </c>
      <c r="E8" s="119"/>
      <c r="F8" s="20"/>
    </row>
    <row r="9" spans="1:12" s="7" customFormat="1" x14ac:dyDescent="0.3">
      <c r="A9" s="241">
        <v>1</v>
      </c>
      <c r="B9" s="241" t="s">
        <v>65</v>
      </c>
      <c r="C9" s="91">
        <f>SUM(C10,C25)</f>
        <v>0</v>
      </c>
      <c r="D9" s="91">
        <f>SUM(D10,D25)</f>
        <v>0</v>
      </c>
      <c r="E9" s="119"/>
    </row>
    <row r="10" spans="1:12" s="7" customFormat="1" x14ac:dyDescent="0.3">
      <c r="A10" s="93">
        <v>1.1000000000000001</v>
      </c>
      <c r="B10" s="93" t="s">
        <v>80</v>
      </c>
      <c r="C10" s="91">
        <f>SUM(C11,C12,C15,C18,C24)</f>
        <v>0</v>
      </c>
      <c r="D10" s="91">
        <f>SUM(D11,D12,D15,D18,D23,D24)</f>
        <v>0</v>
      </c>
      <c r="E10" s="119"/>
    </row>
    <row r="11" spans="1:12" s="9" customFormat="1" ht="18" x14ac:dyDescent="0.3">
      <c r="A11" s="94" t="s">
        <v>30</v>
      </c>
      <c r="B11" s="94" t="s">
        <v>79</v>
      </c>
      <c r="C11" s="8"/>
      <c r="D11" s="8"/>
      <c r="E11" s="119"/>
    </row>
    <row r="12" spans="1:12" s="10" customFormat="1" x14ac:dyDescent="0.3">
      <c r="A12" s="94" t="s">
        <v>31</v>
      </c>
      <c r="B12" s="94" t="s">
        <v>313</v>
      </c>
      <c r="C12" s="113">
        <f>SUM(C13:C14)</f>
        <v>0</v>
      </c>
      <c r="D12" s="113">
        <f>SUM(D13:D14)</f>
        <v>0</v>
      </c>
      <c r="E12" s="119"/>
    </row>
    <row r="13" spans="1:12" s="3" customFormat="1" x14ac:dyDescent="0.3">
      <c r="A13" s="103" t="s">
        <v>81</v>
      </c>
      <c r="B13" s="103" t="s">
        <v>316</v>
      </c>
      <c r="C13" s="8"/>
      <c r="D13" s="8"/>
      <c r="E13" s="119"/>
    </row>
    <row r="14" spans="1:12" s="3" customFormat="1" x14ac:dyDescent="0.3">
      <c r="A14" s="103" t="s">
        <v>109</v>
      </c>
      <c r="B14" s="103" t="s">
        <v>97</v>
      </c>
      <c r="C14" s="8"/>
      <c r="D14" s="8"/>
      <c r="E14" s="119"/>
    </row>
    <row r="15" spans="1:12" s="3" customFormat="1" x14ac:dyDescent="0.3">
      <c r="A15" s="94" t="s">
        <v>82</v>
      </c>
      <c r="B15" s="94" t="s">
        <v>83</v>
      </c>
      <c r="C15" s="113">
        <f>SUM(C16:C17)</f>
        <v>0</v>
      </c>
      <c r="D15" s="113">
        <f>SUM(D16:D17)</f>
        <v>0</v>
      </c>
      <c r="E15" s="119"/>
    </row>
    <row r="16" spans="1:12" s="3" customFormat="1" x14ac:dyDescent="0.3">
      <c r="A16" s="103" t="s">
        <v>84</v>
      </c>
      <c r="B16" s="103" t="s">
        <v>86</v>
      </c>
      <c r="C16" s="8"/>
      <c r="D16" s="8"/>
      <c r="E16" s="119"/>
    </row>
    <row r="17" spans="1:5" s="3" customFormat="1" ht="30" x14ac:dyDescent="0.3">
      <c r="A17" s="103" t="s">
        <v>85</v>
      </c>
      <c r="B17" s="103" t="s">
        <v>111</v>
      </c>
      <c r="C17" s="8"/>
      <c r="D17" s="8"/>
      <c r="E17" s="119"/>
    </row>
    <row r="18" spans="1:5" s="3" customFormat="1" x14ac:dyDescent="0.3">
      <c r="A18" s="94" t="s">
        <v>87</v>
      </c>
      <c r="B18" s="94" t="s">
        <v>423</v>
      </c>
      <c r="C18" s="113">
        <f>SUM(C19:C22)</f>
        <v>0</v>
      </c>
      <c r="D18" s="113">
        <f>SUM(D19:D22)</f>
        <v>0</v>
      </c>
      <c r="E18" s="119"/>
    </row>
    <row r="19" spans="1:5" s="3" customFormat="1" x14ac:dyDescent="0.3">
      <c r="A19" s="103" t="s">
        <v>88</v>
      </c>
      <c r="B19" s="103" t="s">
        <v>89</v>
      </c>
      <c r="C19" s="8"/>
      <c r="D19" s="8"/>
      <c r="E19" s="119"/>
    </row>
    <row r="20" spans="1:5" s="3" customFormat="1" ht="30" x14ac:dyDescent="0.3">
      <c r="A20" s="103" t="s">
        <v>92</v>
      </c>
      <c r="B20" s="103" t="s">
        <v>90</v>
      </c>
      <c r="C20" s="8"/>
      <c r="D20" s="8"/>
      <c r="E20" s="119"/>
    </row>
    <row r="21" spans="1:5" s="3" customFormat="1" x14ac:dyDescent="0.3">
      <c r="A21" s="103" t="s">
        <v>93</v>
      </c>
      <c r="B21" s="103" t="s">
        <v>91</v>
      </c>
      <c r="C21" s="8"/>
      <c r="D21" s="8"/>
      <c r="E21" s="119"/>
    </row>
    <row r="22" spans="1:5" s="3" customFormat="1" x14ac:dyDescent="0.3">
      <c r="A22" s="103" t="s">
        <v>94</v>
      </c>
      <c r="B22" s="103" t="s">
        <v>450</v>
      </c>
      <c r="C22" s="8"/>
      <c r="D22" s="8"/>
      <c r="E22" s="119"/>
    </row>
    <row r="23" spans="1:5" s="3" customFormat="1" x14ac:dyDescent="0.3">
      <c r="A23" s="94" t="s">
        <v>95</v>
      </c>
      <c r="B23" s="94" t="s">
        <v>451</v>
      </c>
      <c r="C23" s="279"/>
      <c r="D23" s="8"/>
      <c r="E23" s="119"/>
    </row>
    <row r="24" spans="1:5" s="3" customFormat="1" x14ac:dyDescent="0.3">
      <c r="A24" s="94" t="s">
        <v>254</v>
      </c>
      <c r="B24" s="94" t="s">
        <v>457</v>
      </c>
      <c r="C24" s="8"/>
      <c r="D24" s="8"/>
      <c r="E24" s="119"/>
    </row>
    <row r="25" spans="1:5" s="3" customFormat="1" x14ac:dyDescent="0.3">
      <c r="A25" s="93">
        <v>1.2</v>
      </c>
      <c r="B25" s="241" t="s">
        <v>96</v>
      </c>
      <c r="C25" s="91">
        <f>SUM(C26,C30)</f>
        <v>0</v>
      </c>
      <c r="D25" s="91">
        <f>SUM(D26,D30)</f>
        <v>0</v>
      </c>
      <c r="E25" s="119"/>
    </row>
    <row r="26" spans="1:5" x14ac:dyDescent="0.3">
      <c r="A26" s="94" t="s">
        <v>32</v>
      </c>
      <c r="B26" s="94" t="s">
        <v>316</v>
      </c>
      <c r="C26" s="113">
        <f>SUM(C27:C29)</f>
        <v>0</v>
      </c>
      <c r="D26" s="113">
        <f>SUM(D27:D29)</f>
        <v>0</v>
      </c>
      <c r="E26" s="119"/>
    </row>
    <row r="27" spans="1:5" x14ac:dyDescent="0.3">
      <c r="A27" s="249" t="s">
        <v>98</v>
      </c>
      <c r="B27" s="103" t="s">
        <v>314</v>
      </c>
      <c r="C27" s="8"/>
      <c r="D27" s="8"/>
      <c r="E27" s="119"/>
    </row>
    <row r="28" spans="1:5" x14ac:dyDescent="0.3">
      <c r="A28" s="249" t="s">
        <v>99</v>
      </c>
      <c r="B28" s="103" t="s">
        <v>317</v>
      </c>
      <c r="C28" s="8"/>
      <c r="D28" s="8"/>
      <c r="E28" s="119"/>
    </row>
    <row r="29" spans="1:5" x14ac:dyDescent="0.3">
      <c r="A29" s="249" t="s">
        <v>460</v>
      </c>
      <c r="B29" s="103" t="s">
        <v>315</v>
      </c>
      <c r="C29" s="8"/>
      <c r="D29" s="8"/>
      <c r="E29" s="119"/>
    </row>
    <row r="30" spans="1:5" x14ac:dyDescent="0.3">
      <c r="A30" s="94" t="s">
        <v>33</v>
      </c>
      <c r="B30" s="277" t="s">
        <v>458</v>
      </c>
      <c r="C30" s="8"/>
      <c r="D30" s="8"/>
      <c r="E30" s="119"/>
    </row>
    <row r="31" spans="1:5" s="23" customFormat="1" ht="12.75" x14ac:dyDescent="0.2">
      <c r="B31" s="256"/>
    </row>
    <row r="32" spans="1:5" s="2" customFormat="1" x14ac:dyDescent="0.3">
      <c r="A32" s="1"/>
      <c r="B32" s="257"/>
      <c r="E32" s="5"/>
    </row>
    <row r="33" spans="1:9" s="2" customFormat="1" x14ac:dyDescent="0.3">
      <c r="B33" s="257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74" t="s">
        <v>107</v>
      </c>
      <c r="B36" s="257"/>
      <c r="E36" s="5"/>
    </row>
    <row r="37" spans="1:9" s="2" customFormat="1" x14ac:dyDescent="0.3">
      <c r="B37" s="257"/>
      <c r="E37"/>
      <c r="F37"/>
      <c r="G37"/>
      <c r="H37"/>
      <c r="I37"/>
    </row>
    <row r="38" spans="1:9" s="2" customFormat="1" x14ac:dyDescent="0.3">
      <c r="B38" s="257"/>
      <c r="D38" s="12"/>
      <c r="E38"/>
      <c r="F38"/>
      <c r="G38"/>
      <c r="H38"/>
      <c r="I38"/>
    </row>
    <row r="39" spans="1:9" s="2" customFormat="1" x14ac:dyDescent="0.3">
      <c r="A39"/>
      <c r="B39" s="259" t="s">
        <v>454</v>
      </c>
      <c r="D39" s="12"/>
      <c r="E39"/>
      <c r="F39"/>
      <c r="G39"/>
      <c r="H39"/>
      <c r="I39"/>
    </row>
    <row r="40" spans="1:9" s="2" customFormat="1" x14ac:dyDescent="0.3">
      <c r="A40"/>
      <c r="B40" s="257" t="s">
        <v>273</v>
      </c>
      <c r="D40" s="12"/>
      <c r="E40"/>
      <c r="F40"/>
      <c r="G40"/>
      <c r="H40"/>
      <c r="I40"/>
    </row>
    <row r="41" spans="1:9" customFormat="1" ht="12.75" x14ac:dyDescent="0.2">
      <c r="B41" s="260" t="s">
        <v>140</v>
      </c>
    </row>
    <row r="42" spans="1:9" customFormat="1" ht="12.75" x14ac:dyDescent="0.2">
      <c r="B42" s="261"/>
    </row>
  </sheetData>
  <mergeCells count="3">
    <mergeCell ref="C1:D1"/>
    <mergeCell ref="C2:D2"/>
    <mergeCell ref="A5:E5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88"/>
  <sheetViews>
    <sheetView showGridLines="0" view="pageBreakPreview" zoomScale="106" zoomScaleSheetLayoutView="106" workbookViewId="0">
      <selection sqref="A1:IV65536"/>
    </sheetView>
  </sheetViews>
  <sheetFormatPr defaultRowHeight="15" x14ac:dyDescent="0.3"/>
  <cols>
    <col min="1" max="1" width="13.42578125" style="2" customWidth="1"/>
    <col min="2" max="2" width="65" style="2" customWidth="1"/>
    <col min="3" max="3" width="13.140625" style="2" customWidth="1"/>
    <col min="4" max="4" width="13" style="2" customWidth="1"/>
    <col min="5" max="5" width="0.7109375" style="2" customWidth="1"/>
    <col min="6" max="16384" width="9.140625" style="2"/>
  </cols>
  <sheetData>
    <row r="1" spans="1:9" s="6" customFormat="1" x14ac:dyDescent="0.3">
      <c r="A1" s="80" t="s">
        <v>411</v>
      </c>
      <c r="B1" s="475"/>
      <c r="C1" s="570" t="s">
        <v>110</v>
      </c>
      <c r="D1" s="570"/>
      <c r="E1" s="97"/>
    </row>
    <row r="2" spans="1:9" s="6" customFormat="1" x14ac:dyDescent="0.3">
      <c r="A2" s="80" t="s">
        <v>412</v>
      </c>
      <c r="B2" s="475"/>
      <c r="C2" s="568" t="s">
        <v>3276</v>
      </c>
      <c r="D2" s="569"/>
      <c r="E2" s="97"/>
    </row>
    <row r="3" spans="1:9" s="6" customFormat="1" x14ac:dyDescent="0.3">
      <c r="A3" s="80" t="s">
        <v>413</v>
      </c>
      <c r="B3" s="475"/>
      <c r="C3" s="476"/>
      <c r="D3" s="476"/>
      <c r="E3" s="97"/>
    </row>
    <row r="4" spans="1:9" s="6" customFormat="1" x14ac:dyDescent="0.3">
      <c r="A4" s="82" t="s">
        <v>141</v>
      </c>
      <c r="B4" s="475"/>
      <c r="C4" s="476"/>
      <c r="D4" s="476"/>
      <c r="E4" s="97"/>
    </row>
    <row r="5" spans="1:9" s="6" customFormat="1" x14ac:dyDescent="0.3">
      <c r="A5" s="82"/>
      <c r="B5" s="475"/>
      <c r="C5" s="476"/>
      <c r="D5" s="476"/>
      <c r="E5" s="97"/>
    </row>
    <row r="6" spans="1:9" x14ac:dyDescent="0.3">
      <c r="A6" s="83" t="str">
        <f>'[1]ფორმა N2'!A4</f>
        <v>ანგარიშვალდებული პირის დასახელება:</v>
      </c>
      <c r="B6" s="83"/>
      <c r="C6" s="82"/>
      <c r="D6" s="82"/>
      <c r="E6" s="98"/>
    </row>
    <row r="7" spans="1:9" x14ac:dyDescent="0.3">
      <c r="A7" s="571" t="s">
        <v>3441</v>
      </c>
      <c r="B7" s="571"/>
      <c r="C7" s="571"/>
      <c r="D7" s="571"/>
      <c r="E7" s="571"/>
    </row>
    <row r="8" spans="1:9" x14ac:dyDescent="0.3">
      <c r="A8" s="83"/>
      <c r="B8" s="83"/>
      <c r="C8" s="82"/>
      <c r="D8" s="82"/>
      <c r="E8" s="98"/>
    </row>
    <row r="9" spans="1:9" s="6" customFormat="1" x14ac:dyDescent="0.3">
      <c r="A9" s="475"/>
      <c r="B9" s="475"/>
      <c r="C9" s="84"/>
      <c r="D9" s="84"/>
      <c r="E9" s="97"/>
    </row>
    <row r="10" spans="1:9" s="6" customFormat="1" ht="30" x14ac:dyDescent="0.3">
      <c r="A10" s="95" t="s">
        <v>64</v>
      </c>
      <c r="B10" s="96" t="s">
        <v>11</v>
      </c>
      <c r="C10" s="85" t="s">
        <v>10</v>
      </c>
      <c r="D10" s="85" t="s">
        <v>9</v>
      </c>
      <c r="E10" s="97"/>
    </row>
    <row r="11" spans="1:9" s="7" customFormat="1" x14ac:dyDescent="0.2">
      <c r="A11" s="241">
        <v>1</v>
      </c>
      <c r="B11" s="241" t="s">
        <v>57</v>
      </c>
      <c r="C11" s="88">
        <f>SUM(C12,C15,C54,C57,C58,C59,C77)</f>
        <v>1934843.4600000002</v>
      </c>
      <c r="D11" s="291">
        <f>SUM(D12,D15,D54,D57,D58,D59,D65,D73,D74)</f>
        <v>1779115.58</v>
      </c>
      <c r="E11" s="242"/>
    </row>
    <row r="12" spans="1:9" s="9" customFormat="1" ht="18" x14ac:dyDescent="0.2">
      <c r="A12" s="93">
        <v>1.1000000000000001</v>
      </c>
      <c r="B12" s="93" t="s">
        <v>58</v>
      </c>
      <c r="C12" s="89">
        <f>SUM(C13:C14)</f>
        <v>172404</v>
      </c>
      <c r="D12" s="89">
        <f>SUM(D13:D14)</f>
        <v>267175</v>
      </c>
      <c r="E12" s="99"/>
    </row>
    <row r="13" spans="1:9" s="10" customFormat="1" x14ac:dyDescent="0.2">
      <c r="A13" s="94" t="s">
        <v>30</v>
      </c>
      <c r="B13" s="94" t="s">
        <v>59</v>
      </c>
      <c r="C13" s="4">
        <v>127194</v>
      </c>
      <c r="D13" s="4">
        <v>221965</v>
      </c>
      <c r="E13" s="100"/>
      <c r="I13" s="292"/>
    </row>
    <row r="14" spans="1:9" s="3" customFormat="1" x14ac:dyDescent="0.2">
      <c r="A14" s="94" t="s">
        <v>31</v>
      </c>
      <c r="B14" s="94" t="s">
        <v>0</v>
      </c>
      <c r="C14" s="4">
        <v>45210</v>
      </c>
      <c r="D14" s="4">
        <v>45210</v>
      </c>
      <c r="E14" s="101"/>
    </row>
    <row r="15" spans="1:9" s="7" customFormat="1" x14ac:dyDescent="0.2">
      <c r="A15" s="93">
        <v>1.2</v>
      </c>
      <c r="B15" s="93" t="s">
        <v>60</v>
      </c>
      <c r="C15" s="90">
        <f>SUM(C16,C19,C31,C32,C33,C34,C37,C38,C44:C48,C52,C53)</f>
        <v>1691600.79</v>
      </c>
      <c r="D15" s="90">
        <f>SUM(D16,D19,D31,D32,D33,D34,D37,D38,D44:D48,D52,D53)</f>
        <v>1448938.53</v>
      </c>
      <c r="E15" s="242"/>
    </row>
    <row r="16" spans="1:9" s="3" customFormat="1" x14ac:dyDescent="0.2">
      <c r="A16" s="94" t="s">
        <v>32</v>
      </c>
      <c r="B16" s="94" t="s">
        <v>1</v>
      </c>
      <c r="C16" s="89">
        <f>SUM(C17:C18)</f>
        <v>0</v>
      </c>
      <c r="D16" s="89">
        <f>SUM(D17:D18)</f>
        <v>0</v>
      </c>
      <c r="E16" s="101"/>
    </row>
    <row r="17" spans="1:6" s="3" customFormat="1" x14ac:dyDescent="0.2">
      <c r="A17" s="103" t="s">
        <v>98</v>
      </c>
      <c r="B17" s="103" t="s">
        <v>61</v>
      </c>
      <c r="C17" s="4"/>
      <c r="D17" s="243"/>
      <c r="E17" s="101"/>
    </row>
    <row r="18" spans="1:6" s="3" customFormat="1" x14ac:dyDescent="0.2">
      <c r="A18" s="103" t="s">
        <v>99</v>
      </c>
      <c r="B18" s="103" t="s">
        <v>62</v>
      </c>
      <c r="C18" s="4"/>
      <c r="D18" s="243"/>
      <c r="E18" s="101"/>
    </row>
    <row r="19" spans="1:6" s="3" customFormat="1" x14ac:dyDescent="0.2">
      <c r="A19" s="94" t="s">
        <v>33</v>
      </c>
      <c r="B19" s="94" t="s">
        <v>2</v>
      </c>
      <c r="C19" s="89">
        <f>SUM(C20:C25,C30)</f>
        <v>138686.79</v>
      </c>
      <c r="D19" s="89">
        <f>SUM(D20:D25,D30)</f>
        <v>191756.52999999997</v>
      </c>
      <c r="E19" s="244"/>
      <c r="F19" s="245"/>
    </row>
    <row r="20" spans="1:6" s="248" customFormat="1" ht="30" x14ac:dyDescent="0.2">
      <c r="A20" s="103" t="s">
        <v>12</v>
      </c>
      <c r="B20" s="103" t="s">
        <v>253</v>
      </c>
      <c r="C20" s="38">
        <v>45345.67</v>
      </c>
      <c r="D20" s="38">
        <v>57449.67</v>
      </c>
      <c r="E20" s="247"/>
    </row>
    <row r="21" spans="1:6" s="248" customFormat="1" x14ac:dyDescent="0.2">
      <c r="A21" s="103" t="s">
        <v>13</v>
      </c>
      <c r="B21" s="103" t="s">
        <v>14</v>
      </c>
      <c r="C21" s="246"/>
      <c r="D21" s="40"/>
      <c r="E21" s="247"/>
    </row>
    <row r="22" spans="1:6" s="248" customFormat="1" ht="30" x14ac:dyDescent="0.2">
      <c r="A22" s="103" t="s">
        <v>286</v>
      </c>
      <c r="B22" s="103" t="s">
        <v>22</v>
      </c>
      <c r="C22" s="246">
        <v>13846</v>
      </c>
      <c r="D22" s="41">
        <v>4311</v>
      </c>
      <c r="E22" s="247"/>
    </row>
    <row r="23" spans="1:6" s="248" customFormat="1" ht="16.5" customHeight="1" x14ac:dyDescent="0.2">
      <c r="A23" s="103" t="s">
        <v>287</v>
      </c>
      <c r="B23" s="103" t="s">
        <v>15</v>
      </c>
      <c r="C23" s="246">
        <v>21040.18</v>
      </c>
      <c r="D23" s="41">
        <v>49897.7</v>
      </c>
      <c r="E23" s="247"/>
    </row>
    <row r="24" spans="1:6" s="248" customFormat="1" ht="16.5" customHeight="1" x14ac:dyDescent="0.2">
      <c r="A24" s="103" t="s">
        <v>288</v>
      </c>
      <c r="B24" s="103" t="s">
        <v>16</v>
      </c>
      <c r="C24" s="246">
        <v>251.26</v>
      </c>
      <c r="D24" s="41">
        <v>251.26</v>
      </c>
      <c r="E24" s="247"/>
    </row>
    <row r="25" spans="1:6" s="248" customFormat="1" ht="16.5" customHeight="1" x14ac:dyDescent="0.2">
      <c r="A25" s="103" t="s">
        <v>289</v>
      </c>
      <c r="B25" s="103" t="s">
        <v>17</v>
      </c>
      <c r="C25" s="89">
        <f>SUM(C26:C29)</f>
        <v>58203.68</v>
      </c>
      <c r="D25" s="89">
        <f>SUM(D26:D29)</f>
        <v>79846.899999999994</v>
      </c>
      <c r="E25" s="247"/>
    </row>
    <row r="26" spans="1:6" s="248" customFormat="1" ht="16.5" customHeight="1" x14ac:dyDescent="0.2">
      <c r="A26" s="249" t="s">
        <v>290</v>
      </c>
      <c r="B26" s="249" t="s">
        <v>18</v>
      </c>
      <c r="C26" s="246">
        <v>4178.6000000000004</v>
      </c>
      <c r="D26" s="41">
        <v>12970.2</v>
      </c>
      <c r="E26" s="247"/>
    </row>
    <row r="27" spans="1:6" s="248" customFormat="1" ht="16.5" customHeight="1" x14ac:dyDescent="0.2">
      <c r="A27" s="249" t="s">
        <v>291</v>
      </c>
      <c r="B27" s="249" t="s">
        <v>19</v>
      </c>
      <c r="C27" s="246">
        <v>4267.55</v>
      </c>
      <c r="D27" s="41">
        <v>3400.4</v>
      </c>
      <c r="E27" s="247"/>
    </row>
    <row r="28" spans="1:6" s="248" customFormat="1" ht="16.5" customHeight="1" x14ac:dyDescent="0.2">
      <c r="A28" s="249" t="s">
        <v>292</v>
      </c>
      <c r="B28" s="249" t="s">
        <v>20</v>
      </c>
      <c r="C28" s="246">
        <v>16282.58</v>
      </c>
      <c r="D28" s="41">
        <v>18080.5</v>
      </c>
      <c r="E28" s="247"/>
    </row>
    <row r="29" spans="1:6" s="248" customFormat="1" ht="16.5" customHeight="1" x14ac:dyDescent="0.2">
      <c r="A29" s="249" t="s">
        <v>293</v>
      </c>
      <c r="B29" s="249" t="s">
        <v>23</v>
      </c>
      <c r="C29" s="246">
        <v>33474.949999999997</v>
      </c>
      <c r="D29" s="41">
        <v>45395.8</v>
      </c>
      <c r="E29" s="247"/>
    </row>
    <row r="30" spans="1:6" s="248" customFormat="1" ht="16.5" customHeight="1" x14ac:dyDescent="0.2">
      <c r="A30" s="103" t="s">
        <v>294</v>
      </c>
      <c r="B30" s="103" t="s">
        <v>21</v>
      </c>
      <c r="C30" s="246"/>
      <c r="D30" s="42"/>
      <c r="E30" s="247"/>
    </row>
    <row r="31" spans="1:6" s="3" customFormat="1" ht="16.5" customHeight="1" x14ac:dyDescent="0.2">
      <c r="A31" s="94" t="s">
        <v>34</v>
      </c>
      <c r="B31" s="94" t="s">
        <v>3</v>
      </c>
      <c r="C31" s="4">
        <v>1071</v>
      </c>
      <c r="D31" s="243">
        <v>1071</v>
      </c>
      <c r="E31" s="244"/>
    </row>
    <row r="32" spans="1:6" s="3" customFormat="1" ht="16.5" customHeight="1" x14ac:dyDescent="0.2">
      <c r="A32" s="94" t="s">
        <v>35</v>
      </c>
      <c r="B32" s="94" t="s">
        <v>4</v>
      </c>
      <c r="C32" s="4"/>
      <c r="D32" s="243"/>
      <c r="E32" s="101"/>
    </row>
    <row r="33" spans="1:5" s="3" customFormat="1" ht="16.5" customHeight="1" x14ac:dyDescent="0.2">
      <c r="A33" s="94" t="s">
        <v>36</v>
      </c>
      <c r="B33" s="94" t="s">
        <v>5</v>
      </c>
      <c r="C33" s="4"/>
      <c r="D33" s="243"/>
      <c r="E33" s="101"/>
    </row>
    <row r="34" spans="1:5" s="3" customFormat="1" ht="30" x14ac:dyDescent="0.2">
      <c r="A34" s="94" t="s">
        <v>37</v>
      </c>
      <c r="B34" s="94" t="s">
        <v>63</v>
      </c>
      <c r="C34" s="89">
        <f>SUM(C35:C36)</f>
        <v>21500</v>
      </c>
      <c r="D34" s="89">
        <f>SUM(D35:D36)</f>
        <v>21500</v>
      </c>
      <c r="E34" s="101"/>
    </row>
    <row r="35" spans="1:5" s="3" customFormat="1" ht="16.5" customHeight="1" x14ac:dyDescent="0.2">
      <c r="A35" s="103" t="s">
        <v>295</v>
      </c>
      <c r="B35" s="103" t="s">
        <v>56</v>
      </c>
      <c r="C35" s="4">
        <v>21500</v>
      </c>
      <c r="D35" s="243">
        <v>21500</v>
      </c>
      <c r="E35" s="101"/>
    </row>
    <row r="36" spans="1:5" s="3" customFormat="1" ht="16.5" customHeight="1" x14ac:dyDescent="0.2">
      <c r="A36" s="103" t="s">
        <v>296</v>
      </c>
      <c r="B36" s="103" t="s">
        <v>55</v>
      </c>
      <c r="C36" s="4"/>
      <c r="D36" s="243"/>
      <c r="E36" s="101"/>
    </row>
    <row r="37" spans="1:5" s="3" customFormat="1" ht="16.5" customHeight="1" x14ac:dyDescent="0.2">
      <c r="A37" s="94" t="s">
        <v>38</v>
      </c>
      <c r="B37" s="94" t="s">
        <v>49</v>
      </c>
      <c r="C37" s="4">
        <v>3680</v>
      </c>
      <c r="D37" s="243">
        <v>3680</v>
      </c>
      <c r="E37" s="101"/>
    </row>
    <row r="38" spans="1:5" s="3" customFormat="1" ht="16.5" customHeight="1" x14ac:dyDescent="0.2">
      <c r="A38" s="94" t="s">
        <v>39</v>
      </c>
      <c r="B38" s="94" t="s">
        <v>414</v>
      </c>
      <c r="C38" s="89">
        <f>SUM(C39:C43)</f>
        <v>211528</v>
      </c>
      <c r="D38" s="89">
        <f>SUM(D39:D43)</f>
        <v>160646</v>
      </c>
      <c r="E38" s="101"/>
    </row>
    <row r="39" spans="1:5" s="3" customFormat="1" ht="16.5" customHeight="1" x14ac:dyDescent="0.2">
      <c r="A39" s="17" t="s">
        <v>360</v>
      </c>
      <c r="B39" s="17" t="s">
        <v>364</v>
      </c>
      <c r="C39" s="4">
        <v>119170</v>
      </c>
      <c r="D39" s="243">
        <v>100532</v>
      </c>
      <c r="E39" s="101"/>
    </row>
    <row r="40" spans="1:5" s="3" customFormat="1" ht="16.5" customHeight="1" x14ac:dyDescent="0.2">
      <c r="A40" s="17" t="s">
        <v>361</v>
      </c>
      <c r="B40" s="17" t="s">
        <v>365</v>
      </c>
      <c r="C40" s="4">
        <v>89367</v>
      </c>
      <c r="D40" s="243">
        <v>56928</v>
      </c>
      <c r="E40" s="101">
        <v>0</v>
      </c>
    </row>
    <row r="41" spans="1:5" s="3" customFormat="1" ht="16.5" customHeight="1" x14ac:dyDescent="0.2">
      <c r="A41" s="17" t="s">
        <v>362</v>
      </c>
      <c r="B41" s="17" t="s">
        <v>368</v>
      </c>
      <c r="C41" s="4">
        <v>1791</v>
      </c>
      <c r="D41" s="243">
        <v>2186</v>
      </c>
      <c r="E41" s="101"/>
    </row>
    <row r="42" spans="1:5" s="3" customFormat="1" ht="16.5" customHeight="1" x14ac:dyDescent="0.2">
      <c r="A42" s="17" t="s">
        <v>367</v>
      </c>
      <c r="B42" s="17" t="s">
        <v>369</v>
      </c>
      <c r="C42" s="4"/>
      <c r="D42" s="243"/>
      <c r="E42" s="101"/>
    </row>
    <row r="43" spans="1:5" s="3" customFormat="1" ht="16.5" customHeight="1" x14ac:dyDescent="0.2">
      <c r="A43" s="17" t="s">
        <v>370</v>
      </c>
      <c r="B43" s="17" t="s">
        <v>366</v>
      </c>
      <c r="C43" s="4">
        <v>1200</v>
      </c>
      <c r="D43" s="243">
        <v>1000</v>
      </c>
      <c r="E43" s="101"/>
    </row>
    <row r="44" spans="1:5" s="3" customFormat="1" ht="30" x14ac:dyDescent="0.2">
      <c r="A44" s="94" t="s">
        <v>40</v>
      </c>
      <c r="B44" s="94" t="s">
        <v>28</v>
      </c>
      <c r="C44" s="4"/>
      <c r="D44" s="243"/>
      <c r="E44" s="101"/>
    </row>
    <row r="45" spans="1:5" s="3" customFormat="1" ht="16.5" customHeight="1" x14ac:dyDescent="0.2">
      <c r="A45" s="94" t="s">
        <v>41</v>
      </c>
      <c r="B45" s="94" t="s">
        <v>24</v>
      </c>
      <c r="C45" s="4">
        <v>378838</v>
      </c>
      <c r="D45" s="243">
        <v>378421</v>
      </c>
      <c r="E45" s="101"/>
    </row>
    <row r="46" spans="1:5" s="3" customFormat="1" ht="16.5" customHeight="1" x14ac:dyDescent="0.2">
      <c r="A46" s="94" t="s">
        <v>42</v>
      </c>
      <c r="B46" s="94" t="s">
        <v>25</v>
      </c>
      <c r="C46" s="4">
        <v>8750</v>
      </c>
      <c r="D46" s="243">
        <v>8750</v>
      </c>
      <c r="E46" s="101"/>
    </row>
    <row r="47" spans="1:5" s="3" customFormat="1" ht="16.5" customHeight="1" x14ac:dyDescent="0.2">
      <c r="A47" s="94" t="s">
        <v>43</v>
      </c>
      <c r="B47" s="94" t="s">
        <v>26</v>
      </c>
      <c r="C47" s="4"/>
      <c r="D47" s="243"/>
      <c r="E47" s="101"/>
    </row>
    <row r="48" spans="1:5" s="3" customFormat="1" ht="16.5" customHeight="1" x14ac:dyDescent="0.2">
      <c r="A48" s="94" t="s">
        <v>44</v>
      </c>
      <c r="B48" s="94" t="s">
        <v>415</v>
      </c>
      <c r="C48" s="89">
        <f>SUM(C49:C51)</f>
        <v>702619</v>
      </c>
      <c r="D48" s="89">
        <f>SUM(D49:D51)</f>
        <v>620196</v>
      </c>
      <c r="E48" s="101"/>
    </row>
    <row r="49" spans="1:6" s="3" customFormat="1" ht="16.5" customHeight="1" x14ac:dyDescent="0.2">
      <c r="A49" s="103" t="s">
        <v>376</v>
      </c>
      <c r="B49" s="103" t="s">
        <v>379</v>
      </c>
      <c r="C49" s="4">
        <v>512754</v>
      </c>
      <c r="D49" s="243">
        <v>480418</v>
      </c>
      <c r="E49" s="101"/>
    </row>
    <row r="50" spans="1:6" s="3" customFormat="1" ht="16.5" customHeight="1" x14ac:dyDescent="0.2">
      <c r="A50" s="103" t="s">
        <v>377</v>
      </c>
      <c r="B50" s="103" t="s">
        <v>378</v>
      </c>
      <c r="C50" s="4">
        <v>130483</v>
      </c>
      <c r="D50" s="243">
        <v>98992</v>
      </c>
      <c r="E50" s="101"/>
    </row>
    <row r="51" spans="1:6" s="3" customFormat="1" ht="16.5" customHeight="1" x14ac:dyDescent="0.2">
      <c r="A51" s="103" t="s">
        <v>380</v>
      </c>
      <c r="B51" s="103" t="s">
        <v>381</v>
      </c>
      <c r="C51" s="4">
        <v>59382</v>
      </c>
      <c r="D51" s="243">
        <v>40786</v>
      </c>
      <c r="E51" s="101"/>
    </row>
    <row r="52" spans="1:6" s="3" customFormat="1" ht="30" x14ac:dyDescent="0.2">
      <c r="A52" s="94" t="s">
        <v>45</v>
      </c>
      <c r="B52" s="94" t="s">
        <v>29</v>
      </c>
      <c r="C52" s="4"/>
      <c r="D52" s="243"/>
      <c r="E52" s="101"/>
    </row>
    <row r="53" spans="1:6" s="3" customFormat="1" ht="16.5" customHeight="1" x14ac:dyDescent="0.2">
      <c r="A53" s="94" t="s">
        <v>46</v>
      </c>
      <c r="B53" s="94" t="s">
        <v>6</v>
      </c>
      <c r="C53" s="4">
        <v>224928</v>
      </c>
      <c r="D53" s="243">
        <v>62918</v>
      </c>
      <c r="E53" s="244"/>
      <c r="F53" s="245"/>
    </row>
    <row r="54" spans="1:6" s="3" customFormat="1" ht="30" x14ac:dyDescent="0.2">
      <c r="A54" s="93">
        <v>1.3</v>
      </c>
      <c r="B54" s="93" t="s">
        <v>420</v>
      </c>
      <c r="C54" s="90">
        <f>SUM(C55:C56)</f>
        <v>0</v>
      </c>
      <c r="D54" s="90">
        <f>SUM(D55:D56)</f>
        <v>11975</v>
      </c>
      <c r="E54" s="244"/>
      <c r="F54" s="245"/>
    </row>
    <row r="55" spans="1:6" s="3" customFormat="1" ht="30" x14ac:dyDescent="0.2">
      <c r="A55" s="94" t="s">
        <v>50</v>
      </c>
      <c r="B55" s="94" t="s">
        <v>48</v>
      </c>
      <c r="C55" s="4"/>
      <c r="D55" s="243">
        <v>11975</v>
      </c>
      <c r="E55" s="244"/>
      <c r="F55" s="245"/>
    </row>
    <row r="56" spans="1:6" s="3" customFormat="1" ht="16.5" customHeight="1" x14ac:dyDescent="0.2">
      <c r="A56" s="94" t="s">
        <v>51</v>
      </c>
      <c r="B56" s="94" t="s">
        <v>47</v>
      </c>
      <c r="C56" s="4"/>
      <c r="D56" s="243"/>
      <c r="E56" s="244"/>
      <c r="F56" s="245"/>
    </row>
    <row r="57" spans="1:6" s="3" customFormat="1" x14ac:dyDescent="0.2">
      <c r="A57" s="93">
        <v>1.4</v>
      </c>
      <c r="B57" s="93" t="s">
        <v>422</v>
      </c>
      <c r="C57" s="4"/>
      <c r="D57" s="243"/>
      <c r="E57" s="244"/>
      <c r="F57" s="245"/>
    </row>
    <row r="58" spans="1:6" s="248" customFormat="1" x14ac:dyDescent="0.2">
      <c r="A58" s="93">
        <v>1.5</v>
      </c>
      <c r="B58" s="93" t="s">
        <v>7</v>
      </c>
      <c r="C58" s="246"/>
      <c r="D58" s="41"/>
      <c r="E58" s="247"/>
    </row>
    <row r="59" spans="1:6" s="248" customFormat="1" x14ac:dyDescent="0.3">
      <c r="A59" s="93">
        <v>1.6</v>
      </c>
      <c r="B59" s="46" t="s">
        <v>8</v>
      </c>
      <c r="C59" s="92">
        <f>SUM(C60:C64)</f>
        <v>41806.050000000003</v>
      </c>
      <c r="D59" s="92">
        <f>SUM(D60:D64)</f>
        <v>32827.050000000003</v>
      </c>
      <c r="E59" s="247"/>
    </row>
    <row r="60" spans="1:6" s="248" customFormat="1" x14ac:dyDescent="0.2">
      <c r="A60" s="94" t="s">
        <v>302</v>
      </c>
      <c r="B60" s="47" t="s">
        <v>52</v>
      </c>
      <c r="C60" s="246">
        <v>1646.05</v>
      </c>
      <c r="D60" s="38">
        <v>1646.05</v>
      </c>
      <c r="E60" s="247"/>
    </row>
    <row r="61" spans="1:6" s="248" customFormat="1" ht="30" x14ac:dyDescent="0.2">
      <c r="A61" s="94" t="s">
        <v>303</v>
      </c>
      <c r="B61" s="47" t="s">
        <v>54</v>
      </c>
      <c r="C61" s="246">
        <v>200</v>
      </c>
      <c r="D61" s="41">
        <v>200</v>
      </c>
      <c r="E61" s="247"/>
    </row>
    <row r="62" spans="1:6" s="248" customFormat="1" x14ac:dyDescent="0.2">
      <c r="A62" s="94" t="s">
        <v>304</v>
      </c>
      <c r="B62" s="47" t="s">
        <v>53</v>
      </c>
      <c r="C62" s="41"/>
      <c r="D62" s="41"/>
      <c r="E62" s="247"/>
    </row>
    <row r="63" spans="1:6" s="248" customFormat="1" x14ac:dyDescent="0.2">
      <c r="A63" s="94" t="s">
        <v>305</v>
      </c>
      <c r="B63" s="47" t="s">
        <v>5014</v>
      </c>
      <c r="C63" s="246">
        <v>36053</v>
      </c>
      <c r="D63" s="41">
        <v>27074</v>
      </c>
      <c r="E63" s="247"/>
    </row>
    <row r="64" spans="1:6" s="248" customFormat="1" x14ac:dyDescent="0.2">
      <c r="A64" s="94" t="s">
        <v>342</v>
      </c>
      <c r="B64" s="47" t="s">
        <v>343</v>
      </c>
      <c r="C64" s="246">
        <v>3907</v>
      </c>
      <c r="D64" s="41">
        <v>3907</v>
      </c>
      <c r="E64" s="247"/>
    </row>
    <row r="65" spans="1:5" x14ac:dyDescent="0.3">
      <c r="A65" s="241">
        <v>2</v>
      </c>
      <c r="B65" s="241" t="s">
        <v>416</v>
      </c>
      <c r="C65" s="250"/>
      <c r="D65" s="91">
        <f>SUM(D66:D72)</f>
        <v>0</v>
      </c>
      <c r="E65" s="102"/>
    </row>
    <row r="66" spans="1:5" x14ac:dyDescent="0.3">
      <c r="A66" s="104">
        <v>2.1</v>
      </c>
      <c r="B66" s="251" t="s">
        <v>100</v>
      </c>
      <c r="C66" s="252"/>
      <c r="D66" s="22"/>
      <c r="E66" s="102"/>
    </row>
    <row r="67" spans="1:5" x14ac:dyDescent="0.3">
      <c r="A67" s="104">
        <v>2.2000000000000002</v>
      </c>
      <c r="B67" s="251" t="s">
        <v>417</v>
      </c>
      <c r="C67" s="252"/>
      <c r="D67" s="22"/>
      <c r="E67" s="102"/>
    </row>
    <row r="68" spans="1:5" x14ac:dyDescent="0.3">
      <c r="A68" s="104">
        <v>2.2999999999999998</v>
      </c>
      <c r="B68" s="251" t="s">
        <v>104</v>
      </c>
      <c r="C68" s="252"/>
      <c r="D68" s="22"/>
      <c r="E68" s="102"/>
    </row>
    <row r="69" spans="1:5" x14ac:dyDescent="0.3">
      <c r="A69" s="104">
        <v>2.4</v>
      </c>
      <c r="B69" s="251" t="s">
        <v>103</v>
      </c>
      <c r="C69" s="252"/>
      <c r="D69" s="22"/>
      <c r="E69" s="102"/>
    </row>
    <row r="70" spans="1:5" x14ac:dyDescent="0.3">
      <c r="A70" s="104">
        <v>2.5</v>
      </c>
      <c r="B70" s="251" t="s">
        <v>418</v>
      </c>
      <c r="C70" s="252"/>
      <c r="D70" s="22"/>
      <c r="E70" s="102"/>
    </row>
    <row r="71" spans="1:5" x14ac:dyDescent="0.3">
      <c r="A71" s="104">
        <v>2.6</v>
      </c>
      <c r="B71" s="251" t="s">
        <v>101</v>
      </c>
      <c r="C71" s="252"/>
      <c r="D71" s="22"/>
      <c r="E71" s="102"/>
    </row>
    <row r="72" spans="1:5" x14ac:dyDescent="0.3">
      <c r="A72" s="104">
        <v>2.7</v>
      </c>
      <c r="B72" s="251" t="s">
        <v>102</v>
      </c>
      <c r="C72" s="253"/>
      <c r="D72" s="22"/>
      <c r="E72" s="102"/>
    </row>
    <row r="73" spans="1:5" x14ac:dyDescent="0.3">
      <c r="A73" s="241">
        <v>3</v>
      </c>
      <c r="B73" s="241" t="s">
        <v>455</v>
      </c>
      <c r="C73" s="91"/>
      <c r="D73" s="22"/>
      <c r="E73" s="102"/>
    </row>
    <row r="74" spans="1:5" x14ac:dyDescent="0.3">
      <c r="A74" s="241">
        <v>4</v>
      </c>
      <c r="B74" s="241" t="s">
        <v>255</v>
      </c>
      <c r="C74" s="91"/>
      <c r="D74" s="91">
        <f>SUM(D75:D76)</f>
        <v>18200</v>
      </c>
      <c r="E74" s="102"/>
    </row>
    <row r="75" spans="1:5" x14ac:dyDescent="0.3">
      <c r="A75" s="104">
        <v>4.0999999999999996</v>
      </c>
      <c r="B75" s="104" t="s">
        <v>256</v>
      </c>
      <c r="C75" s="252"/>
      <c r="D75" s="8"/>
      <c r="E75" s="102"/>
    </row>
    <row r="76" spans="1:5" x14ac:dyDescent="0.3">
      <c r="A76" s="104">
        <v>4.2</v>
      </c>
      <c r="B76" s="104" t="s">
        <v>257</v>
      </c>
      <c r="C76" s="253"/>
      <c r="D76" s="8">
        <v>18200</v>
      </c>
      <c r="E76" s="102"/>
    </row>
    <row r="77" spans="1:5" x14ac:dyDescent="0.3">
      <c r="A77" s="241">
        <v>5</v>
      </c>
      <c r="B77" s="241" t="s">
        <v>284</v>
      </c>
      <c r="C77" s="281">
        <v>29032.62</v>
      </c>
      <c r="D77" s="253"/>
      <c r="E77" s="102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74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74" t="s">
        <v>452</v>
      </c>
      <c r="D85" s="12"/>
      <c r="E85"/>
      <c r="F85"/>
      <c r="G85"/>
      <c r="H85"/>
      <c r="I85"/>
    </row>
    <row r="86" spans="1:9" x14ac:dyDescent="0.3">
      <c r="A86"/>
      <c r="B86" s="2" t="s">
        <v>453</v>
      </c>
      <c r="D86" s="12"/>
      <c r="E86"/>
      <c r="F86"/>
      <c r="G86"/>
      <c r="H86"/>
      <c r="I86"/>
    </row>
    <row r="87" spans="1:9" customFormat="1" ht="12.75" x14ac:dyDescent="0.2">
      <c r="B87" s="69" t="s">
        <v>140</v>
      </c>
    </row>
    <row r="88" spans="1:9" s="23" customFormat="1" ht="12.75" x14ac:dyDescent="0.2"/>
  </sheetData>
  <mergeCells count="3">
    <mergeCell ref="C1:D1"/>
    <mergeCell ref="C2:D2"/>
    <mergeCell ref="A7:E7"/>
  </mergeCells>
  <pageMargins left="0.196850393700787" right="0.196850393700787" top="0.196850393700787" bottom="0.196850393700787" header="0.16" footer="0.15748031496063"/>
  <pageSetup paperSize="9" scale="9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8"/>
  <sheetViews>
    <sheetView showGridLines="0" view="pageBreakPreview" zoomScale="106" zoomScaleSheetLayoutView="106" workbookViewId="0">
      <selection activeCell="C2" sqref="C2:D2"/>
    </sheetView>
  </sheetViews>
  <sheetFormatPr defaultRowHeight="15" x14ac:dyDescent="0.3"/>
  <cols>
    <col min="1" max="1" width="10.4257812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80" t="s">
        <v>332</v>
      </c>
      <c r="B1" s="83"/>
      <c r="C1" s="570" t="s">
        <v>110</v>
      </c>
      <c r="D1" s="570"/>
      <c r="E1" s="97"/>
    </row>
    <row r="2" spans="1:5" s="6" customFormat="1" x14ac:dyDescent="0.3">
      <c r="A2" s="80" t="s">
        <v>333</v>
      </c>
      <c r="B2" s="83"/>
      <c r="C2" s="568" t="s">
        <v>3276</v>
      </c>
      <c r="D2" s="569"/>
      <c r="E2" s="97"/>
    </row>
    <row r="3" spans="1:5" s="6" customFormat="1" x14ac:dyDescent="0.3">
      <c r="A3" s="82" t="s">
        <v>141</v>
      </c>
      <c r="B3" s="80"/>
      <c r="C3" s="476"/>
      <c r="D3" s="476"/>
      <c r="E3" s="97"/>
    </row>
    <row r="4" spans="1:5" s="6" customFormat="1" x14ac:dyDescent="0.3">
      <c r="A4" s="82"/>
      <c r="B4" s="82"/>
      <c r="C4" s="476"/>
      <c r="D4" s="476"/>
      <c r="E4" s="97"/>
    </row>
    <row r="5" spans="1:5" x14ac:dyDescent="0.3">
      <c r="A5" s="83" t="str">
        <f>'[2]ფორმა N2'!A4</f>
        <v>ანგარიშვალდებული პირის დასახელება:</v>
      </c>
      <c r="B5" s="83"/>
      <c r="C5" s="82"/>
      <c r="D5" s="82"/>
      <c r="E5" s="98"/>
    </row>
    <row r="6" spans="1:5" x14ac:dyDescent="0.3">
      <c r="A6" s="571" t="s">
        <v>3441</v>
      </c>
      <c r="B6" s="571"/>
      <c r="C6" s="571"/>
      <c r="D6" s="571"/>
      <c r="E6" s="571"/>
    </row>
    <row r="7" spans="1:5" x14ac:dyDescent="0.3">
      <c r="A7" s="83"/>
      <c r="B7" s="83"/>
      <c r="C7" s="82"/>
      <c r="D7" s="82"/>
      <c r="E7" s="98"/>
    </row>
    <row r="8" spans="1:5" s="6" customFormat="1" x14ac:dyDescent="0.3">
      <c r="A8" s="475"/>
      <c r="B8" s="475"/>
      <c r="C8" s="84"/>
      <c r="D8" s="84"/>
      <c r="E8" s="97"/>
    </row>
    <row r="9" spans="1:5" s="6" customFormat="1" ht="30" x14ac:dyDescent="0.3">
      <c r="A9" s="95" t="s">
        <v>64</v>
      </c>
      <c r="B9" s="95" t="s">
        <v>338</v>
      </c>
      <c r="C9" s="85" t="s">
        <v>10</v>
      </c>
      <c r="D9" s="85" t="s">
        <v>9</v>
      </c>
      <c r="E9" s="97"/>
    </row>
    <row r="10" spans="1:5" s="9" customFormat="1" ht="18" x14ac:dyDescent="0.2">
      <c r="A10" s="104" t="s">
        <v>334</v>
      </c>
      <c r="B10" s="104" t="s">
        <v>5015</v>
      </c>
      <c r="C10" s="4">
        <v>8979</v>
      </c>
      <c r="D10" s="4"/>
      <c r="E10" s="99"/>
    </row>
    <row r="11" spans="1:5" s="10" customFormat="1" x14ac:dyDescent="0.2">
      <c r="A11" s="104" t="s">
        <v>335</v>
      </c>
      <c r="B11" s="104" t="s">
        <v>5016</v>
      </c>
      <c r="C11" s="4">
        <v>3059</v>
      </c>
      <c r="D11" s="4">
        <v>3059</v>
      </c>
      <c r="E11" s="100"/>
    </row>
    <row r="12" spans="1:5" s="10" customFormat="1" x14ac:dyDescent="0.2">
      <c r="A12" s="104" t="s">
        <v>475</v>
      </c>
      <c r="B12" s="93" t="s">
        <v>5017</v>
      </c>
      <c r="C12" s="4">
        <v>898</v>
      </c>
      <c r="D12" s="4">
        <v>898</v>
      </c>
      <c r="E12" s="100"/>
    </row>
    <row r="13" spans="1:5" s="10" customFormat="1" x14ac:dyDescent="0.2">
      <c r="A13" s="104" t="s">
        <v>5018</v>
      </c>
      <c r="B13" s="93" t="s">
        <v>3219</v>
      </c>
      <c r="C13" s="4">
        <v>23117</v>
      </c>
      <c r="D13" s="4">
        <v>23117</v>
      </c>
      <c r="E13" s="100"/>
    </row>
    <row r="14" spans="1:5" s="10" customFormat="1" x14ac:dyDescent="0.2">
      <c r="A14" s="93" t="s">
        <v>283</v>
      </c>
      <c r="B14" s="93"/>
      <c r="C14" s="4"/>
      <c r="D14" s="4"/>
      <c r="E14" s="100"/>
    </row>
    <row r="15" spans="1:5" s="10" customFormat="1" x14ac:dyDescent="0.2">
      <c r="A15" s="93" t="s">
        <v>283</v>
      </c>
      <c r="B15" s="93"/>
      <c r="C15" s="4"/>
      <c r="D15" s="4"/>
      <c r="E15" s="100"/>
    </row>
    <row r="16" spans="1:5" s="10" customFormat="1" x14ac:dyDescent="0.2">
      <c r="A16" s="93" t="s">
        <v>283</v>
      </c>
      <c r="B16" s="93"/>
      <c r="C16" s="4"/>
      <c r="D16" s="4"/>
      <c r="E16" s="100"/>
    </row>
    <row r="17" spans="1:5" s="10" customFormat="1" ht="17.25" customHeight="1" x14ac:dyDescent="0.2">
      <c r="A17" s="104" t="s">
        <v>336</v>
      </c>
      <c r="B17" s="93" t="s">
        <v>5019</v>
      </c>
      <c r="C17" s="4">
        <v>191925</v>
      </c>
      <c r="D17" s="4"/>
      <c r="E17" s="100"/>
    </row>
    <row r="18" spans="1:5" s="10" customFormat="1" ht="18" customHeight="1" x14ac:dyDescent="0.2">
      <c r="A18" s="104" t="s">
        <v>337</v>
      </c>
      <c r="B18" s="93" t="s">
        <v>5020</v>
      </c>
      <c r="C18" s="4">
        <v>128187.5</v>
      </c>
      <c r="D18" s="4"/>
      <c r="E18" s="100"/>
    </row>
    <row r="19" spans="1:5" s="10" customFormat="1" x14ac:dyDescent="0.2">
      <c r="A19" s="104" t="s">
        <v>5021</v>
      </c>
      <c r="B19" s="93" t="s">
        <v>5022</v>
      </c>
      <c r="C19" s="4">
        <v>62918</v>
      </c>
      <c r="D19" s="4">
        <v>62918</v>
      </c>
      <c r="E19" s="100"/>
    </row>
    <row r="20" spans="1:5" s="10" customFormat="1" x14ac:dyDescent="0.2">
      <c r="A20" s="93" t="s">
        <v>283</v>
      </c>
      <c r="B20" s="93"/>
      <c r="C20" s="4"/>
      <c r="D20" s="4"/>
      <c r="E20" s="100"/>
    </row>
    <row r="21" spans="1:5" s="10" customFormat="1" x14ac:dyDescent="0.2">
      <c r="A21" s="93" t="s">
        <v>283</v>
      </c>
      <c r="B21" s="93"/>
      <c r="C21" s="4"/>
      <c r="D21" s="4"/>
      <c r="E21" s="100"/>
    </row>
    <row r="22" spans="1:5" s="10" customFormat="1" x14ac:dyDescent="0.2">
      <c r="A22" s="93" t="s">
        <v>283</v>
      </c>
      <c r="B22" s="93"/>
      <c r="C22" s="4"/>
      <c r="D22" s="4"/>
      <c r="E22" s="100"/>
    </row>
    <row r="23" spans="1:5" s="10" customFormat="1" x14ac:dyDescent="0.2">
      <c r="A23" s="93" t="s">
        <v>283</v>
      </c>
      <c r="B23" s="93"/>
      <c r="C23" s="4"/>
      <c r="D23" s="4"/>
      <c r="E23" s="100"/>
    </row>
    <row r="24" spans="1:5" x14ac:dyDescent="0.3">
      <c r="A24" s="105"/>
      <c r="B24" s="105" t="s">
        <v>341</v>
      </c>
      <c r="C24" s="92">
        <f>SUM(C10:C23)</f>
        <v>419083.5</v>
      </c>
      <c r="D24" s="92">
        <f>SUM(D10:D23)</f>
        <v>89992</v>
      </c>
      <c r="E24" s="102"/>
    </row>
    <row r="25" spans="1:5" x14ac:dyDescent="0.3">
      <c r="A25" s="45"/>
      <c r="B25" s="45"/>
    </row>
    <row r="26" spans="1:5" x14ac:dyDescent="0.3">
      <c r="A26" s="262" t="s">
        <v>445</v>
      </c>
      <c r="E26" s="5"/>
    </row>
    <row r="27" spans="1:5" x14ac:dyDescent="0.3">
      <c r="A27" s="2" t="s">
        <v>446</v>
      </c>
    </row>
    <row r="28" spans="1:5" x14ac:dyDescent="0.3">
      <c r="A28" s="217" t="s">
        <v>447</v>
      </c>
    </row>
    <row r="29" spans="1:5" x14ac:dyDescent="0.3">
      <c r="A29" s="217"/>
    </row>
    <row r="30" spans="1:5" x14ac:dyDescent="0.3">
      <c r="A30" s="217" t="s">
        <v>356</v>
      </c>
    </row>
    <row r="31" spans="1:5" s="23" customFormat="1" ht="12.75" x14ac:dyDescent="0.2"/>
    <row r="32" spans="1:5" x14ac:dyDescent="0.3">
      <c r="A32" s="74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4"/>
      <c r="B35" s="74" t="s">
        <v>274</v>
      </c>
      <c r="D35" s="12"/>
      <c r="E35"/>
      <c r="F35"/>
      <c r="G35"/>
      <c r="H35"/>
      <c r="I35"/>
    </row>
    <row r="36" spans="1:9" x14ac:dyDescent="0.3">
      <c r="B36" s="2" t="s">
        <v>273</v>
      </c>
      <c r="D36" s="12"/>
      <c r="E36"/>
      <c r="F36"/>
      <c r="G36"/>
      <c r="H36"/>
      <c r="I36"/>
    </row>
    <row r="37" spans="1:9" customFormat="1" ht="12.75" x14ac:dyDescent="0.2">
      <c r="A37" s="69"/>
      <c r="B37" s="69" t="s">
        <v>140</v>
      </c>
    </row>
    <row r="38" spans="1:9" s="23" customFormat="1" ht="12.75" x14ac:dyDescent="0.2"/>
  </sheetData>
  <mergeCells count="3">
    <mergeCell ref="C1:D1"/>
    <mergeCell ref="C2:D2"/>
    <mergeCell ref="A6:E6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K323"/>
  <sheetViews>
    <sheetView view="pageBreakPreview" zoomScale="96" zoomScaleSheetLayoutView="96" workbookViewId="0">
      <selection activeCell="G311" sqref="G311"/>
    </sheetView>
  </sheetViews>
  <sheetFormatPr defaultRowHeight="12.75" x14ac:dyDescent="0.2"/>
  <cols>
    <col min="1" max="1" width="7" style="187" customWidth="1"/>
    <col min="2" max="2" width="16.28515625" style="116" customWidth="1"/>
    <col min="3" max="3" width="21.85546875" style="116" customWidth="1"/>
    <col min="4" max="4" width="17" style="116" customWidth="1"/>
    <col min="5" max="5" width="13.85546875" style="116" customWidth="1"/>
    <col min="6" max="6" width="14.7109375" style="116" customWidth="1"/>
    <col min="7" max="7" width="15.5703125" style="116" customWidth="1"/>
    <col min="8" max="8" width="14.7109375" style="116" customWidth="1"/>
    <col min="9" max="9" width="25.7109375" style="116" customWidth="1"/>
    <col min="10" max="10" width="0" style="187" hidden="1" customWidth="1"/>
    <col min="11" max="16384" width="9.140625" style="187"/>
  </cols>
  <sheetData>
    <row r="1" spans="1:10" ht="15" x14ac:dyDescent="0.3">
      <c r="A1" s="80" t="s">
        <v>419</v>
      </c>
      <c r="B1" s="395"/>
      <c r="C1" s="445"/>
      <c r="D1" s="445"/>
      <c r="E1" s="445"/>
      <c r="F1" s="445"/>
      <c r="G1" s="442"/>
      <c r="H1" s="442"/>
      <c r="I1" s="570" t="s">
        <v>110</v>
      </c>
      <c r="J1" s="570"/>
    </row>
    <row r="2" spans="1:10" ht="15" x14ac:dyDescent="0.3">
      <c r="A2" s="82" t="s">
        <v>141</v>
      </c>
      <c r="B2" s="395"/>
      <c r="C2" s="445"/>
      <c r="D2" s="445"/>
      <c r="E2" s="445"/>
      <c r="F2" s="445"/>
      <c r="G2" s="442"/>
      <c r="H2" s="442"/>
      <c r="I2" s="568" t="s">
        <v>3276</v>
      </c>
      <c r="J2" s="569"/>
    </row>
    <row r="3" spans="1:10" ht="15" x14ac:dyDescent="0.3">
      <c r="A3" s="82"/>
      <c r="B3" s="60"/>
      <c r="C3" s="395"/>
      <c r="D3" s="395"/>
      <c r="E3" s="395"/>
      <c r="F3" s="395"/>
      <c r="G3" s="442"/>
      <c r="H3" s="442"/>
      <c r="I3" s="442"/>
    </row>
    <row r="4" spans="1:10" ht="15" x14ac:dyDescent="0.3">
      <c r="A4" s="83" t="str">
        <f>'ფორმა N2'!A4</f>
        <v>ანგარიშვალდებული პირის დასახელება:</v>
      </c>
      <c r="B4" s="445"/>
      <c r="C4" s="445"/>
      <c r="D4" s="445"/>
      <c r="E4" s="445"/>
      <c r="F4" s="445"/>
      <c r="G4" s="60"/>
      <c r="H4" s="60"/>
      <c r="I4" s="60"/>
    </row>
    <row r="5" spans="1:10" ht="15" x14ac:dyDescent="0.3">
      <c r="A5" s="571" t="s">
        <v>3441</v>
      </c>
      <c r="B5" s="571"/>
      <c r="C5" s="571"/>
      <c r="D5" s="571"/>
      <c r="E5" s="571"/>
      <c r="F5" s="445"/>
      <c r="G5" s="60"/>
      <c r="H5" s="60"/>
      <c r="I5" s="60"/>
    </row>
    <row r="6" spans="1:10" ht="15" x14ac:dyDescent="0.3">
      <c r="A6" s="83"/>
      <c r="B6" s="445"/>
      <c r="C6" s="445"/>
      <c r="D6" s="445"/>
      <c r="E6" s="445"/>
      <c r="F6" s="445"/>
      <c r="G6" s="60"/>
      <c r="H6" s="60"/>
      <c r="I6" s="60"/>
    </row>
    <row r="7" spans="1:10" ht="15" x14ac:dyDescent="0.2">
      <c r="A7" s="167"/>
      <c r="B7" s="446"/>
      <c r="C7" s="446"/>
      <c r="D7" s="446"/>
      <c r="E7" s="446"/>
      <c r="F7" s="446"/>
      <c r="G7" s="447"/>
      <c r="H7" s="447"/>
      <c r="I7" s="447"/>
    </row>
    <row r="8" spans="1:10" ht="60" x14ac:dyDescent="0.2">
      <c r="A8" s="96" t="s">
        <v>64</v>
      </c>
      <c r="B8" s="448" t="s">
        <v>345</v>
      </c>
      <c r="C8" s="448" t="s">
        <v>346</v>
      </c>
      <c r="D8" s="448" t="s">
        <v>230</v>
      </c>
      <c r="E8" s="448" t="s">
        <v>350</v>
      </c>
      <c r="F8" s="448" t="s">
        <v>354</v>
      </c>
      <c r="G8" s="448" t="s">
        <v>10</v>
      </c>
      <c r="H8" s="448" t="s">
        <v>9</v>
      </c>
      <c r="I8" s="448" t="s">
        <v>401</v>
      </c>
      <c r="J8" s="231" t="s">
        <v>353</v>
      </c>
    </row>
    <row r="9" spans="1:10" ht="15" x14ac:dyDescent="0.2">
      <c r="A9" s="104">
        <v>1</v>
      </c>
      <c r="B9" s="449" t="s">
        <v>4504</v>
      </c>
      <c r="C9" s="449" t="s">
        <v>4507</v>
      </c>
      <c r="D9" s="450" t="s">
        <v>4237</v>
      </c>
      <c r="E9" s="104"/>
      <c r="F9" s="104" t="s">
        <v>353</v>
      </c>
      <c r="G9" s="451">
        <v>125</v>
      </c>
      <c r="H9" s="451">
        <v>125</v>
      </c>
      <c r="I9" s="451">
        <v>25</v>
      </c>
      <c r="J9" s="231" t="s">
        <v>0</v>
      </c>
    </row>
    <row r="10" spans="1:10" ht="15" x14ac:dyDescent="0.2">
      <c r="A10" s="104">
        <v>2</v>
      </c>
      <c r="B10" s="449" t="s">
        <v>4104</v>
      </c>
      <c r="C10" s="449" t="s">
        <v>3498</v>
      </c>
      <c r="D10" s="450" t="s">
        <v>4105</v>
      </c>
      <c r="E10" s="104"/>
      <c r="F10" s="104" t="s">
        <v>353</v>
      </c>
      <c r="G10" s="451">
        <v>125</v>
      </c>
      <c r="H10" s="451">
        <v>125</v>
      </c>
      <c r="I10" s="451">
        <v>25</v>
      </c>
    </row>
    <row r="11" spans="1:10" ht="15" x14ac:dyDescent="0.2">
      <c r="A11" s="104">
        <v>3</v>
      </c>
      <c r="B11" s="449" t="s">
        <v>4505</v>
      </c>
      <c r="C11" s="449" t="s">
        <v>4508</v>
      </c>
      <c r="D11" s="450" t="s">
        <v>4238</v>
      </c>
      <c r="E11" s="104"/>
      <c r="F11" s="104" t="s">
        <v>353</v>
      </c>
      <c r="G11" s="451">
        <v>125</v>
      </c>
      <c r="H11" s="451">
        <v>125</v>
      </c>
      <c r="I11" s="451">
        <v>25</v>
      </c>
    </row>
    <row r="12" spans="1:10" ht="15" x14ac:dyDescent="0.2">
      <c r="A12" s="104">
        <v>4</v>
      </c>
      <c r="B12" s="449" t="s">
        <v>4506</v>
      </c>
      <c r="C12" s="449" t="s">
        <v>4509</v>
      </c>
      <c r="D12" s="450" t="s">
        <v>4239</v>
      </c>
      <c r="E12" s="104"/>
      <c r="F12" s="104" t="s">
        <v>353</v>
      </c>
      <c r="G12" s="451">
        <v>410</v>
      </c>
      <c r="H12" s="451">
        <v>410</v>
      </c>
      <c r="I12" s="451">
        <v>82</v>
      </c>
    </row>
    <row r="13" spans="1:10" ht="15" x14ac:dyDescent="0.2">
      <c r="A13" s="104">
        <v>5</v>
      </c>
      <c r="B13" s="449" t="s">
        <v>3840</v>
      </c>
      <c r="C13" s="449" t="s">
        <v>4510</v>
      </c>
      <c r="D13" s="450" t="s">
        <v>4240</v>
      </c>
      <c r="E13" s="104"/>
      <c r="F13" s="104" t="s">
        <v>353</v>
      </c>
      <c r="G13" s="451">
        <v>125</v>
      </c>
      <c r="H13" s="451">
        <v>125</v>
      </c>
      <c r="I13" s="451">
        <v>25</v>
      </c>
    </row>
    <row r="14" spans="1:10" ht="15" x14ac:dyDescent="0.2">
      <c r="A14" s="104">
        <v>6</v>
      </c>
      <c r="B14" s="449" t="s">
        <v>4506</v>
      </c>
      <c r="C14" s="449" t="s">
        <v>4511</v>
      </c>
      <c r="D14" s="450" t="s">
        <v>4241</v>
      </c>
      <c r="E14" s="104"/>
      <c r="F14" s="104" t="s">
        <v>353</v>
      </c>
      <c r="G14" s="451">
        <v>182.5</v>
      </c>
      <c r="H14" s="451">
        <v>182.5</v>
      </c>
      <c r="I14" s="451">
        <v>36.5</v>
      </c>
    </row>
    <row r="15" spans="1:10" ht="15" x14ac:dyDescent="0.2">
      <c r="A15" s="104">
        <v>7</v>
      </c>
      <c r="B15" s="449" t="s">
        <v>3382</v>
      </c>
      <c r="C15" s="449" t="s">
        <v>3491</v>
      </c>
      <c r="D15" s="450" t="s">
        <v>4062</v>
      </c>
      <c r="E15" s="104"/>
      <c r="F15" s="104" t="s">
        <v>353</v>
      </c>
      <c r="G15" s="451">
        <v>125</v>
      </c>
      <c r="H15" s="451">
        <v>125</v>
      </c>
      <c r="I15" s="451">
        <v>25</v>
      </c>
    </row>
    <row r="16" spans="1:10" ht="15" x14ac:dyDescent="0.2">
      <c r="A16" s="104">
        <v>8</v>
      </c>
      <c r="B16" s="449" t="s">
        <v>4761</v>
      </c>
      <c r="C16" s="449" t="s">
        <v>4512</v>
      </c>
      <c r="D16" s="450" t="s">
        <v>4242</v>
      </c>
      <c r="E16" s="104"/>
      <c r="F16" s="104" t="s">
        <v>353</v>
      </c>
      <c r="G16" s="451">
        <v>125</v>
      </c>
      <c r="H16" s="451">
        <v>125</v>
      </c>
      <c r="I16" s="451">
        <v>25</v>
      </c>
    </row>
    <row r="17" spans="1:9" ht="15" x14ac:dyDescent="0.2">
      <c r="A17" s="104">
        <v>9</v>
      </c>
      <c r="B17" s="449" t="s">
        <v>4762</v>
      </c>
      <c r="C17" s="449" t="s">
        <v>4513</v>
      </c>
      <c r="D17" s="450" t="s">
        <v>4243</v>
      </c>
      <c r="E17" s="104"/>
      <c r="F17" s="104" t="s">
        <v>353</v>
      </c>
      <c r="G17" s="451">
        <v>125</v>
      </c>
      <c r="H17" s="451">
        <v>125</v>
      </c>
      <c r="I17" s="451">
        <v>25</v>
      </c>
    </row>
    <row r="18" spans="1:9" ht="15" x14ac:dyDescent="0.2">
      <c r="A18" s="104">
        <v>10</v>
      </c>
      <c r="B18" s="449" t="s">
        <v>4763</v>
      </c>
      <c r="C18" s="449" t="s">
        <v>4514</v>
      </c>
      <c r="D18" s="450" t="s">
        <v>4244</v>
      </c>
      <c r="E18" s="104"/>
      <c r="F18" s="104" t="s">
        <v>353</v>
      </c>
      <c r="G18" s="451">
        <v>125</v>
      </c>
      <c r="H18" s="451">
        <v>125</v>
      </c>
      <c r="I18" s="451">
        <v>25</v>
      </c>
    </row>
    <row r="19" spans="1:9" ht="15" x14ac:dyDescent="0.2">
      <c r="A19" s="104">
        <v>11</v>
      </c>
      <c r="B19" s="449" t="s">
        <v>4764</v>
      </c>
      <c r="C19" s="449" t="s">
        <v>4515</v>
      </c>
      <c r="D19" s="450" t="s">
        <v>4245</v>
      </c>
      <c r="E19" s="104"/>
      <c r="F19" s="104" t="s">
        <v>353</v>
      </c>
      <c r="G19" s="451">
        <v>232.5</v>
      </c>
      <c r="H19" s="451">
        <v>232.5</v>
      </c>
      <c r="I19" s="451">
        <v>46.5</v>
      </c>
    </row>
    <row r="20" spans="1:9" ht="15" x14ac:dyDescent="0.2">
      <c r="A20" s="104">
        <v>12</v>
      </c>
      <c r="B20" s="449" t="s">
        <v>4765</v>
      </c>
      <c r="C20" s="449" t="s">
        <v>4516</v>
      </c>
      <c r="D20" s="450" t="s">
        <v>4246</v>
      </c>
      <c r="E20" s="104"/>
      <c r="F20" s="104" t="s">
        <v>353</v>
      </c>
      <c r="G20" s="451">
        <v>125</v>
      </c>
      <c r="H20" s="451">
        <v>125</v>
      </c>
      <c r="I20" s="451">
        <v>25</v>
      </c>
    </row>
    <row r="21" spans="1:9" ht="15" x14ac:dyDescent="0.2">
      <c r="A21" s="104">
        <v>13</v>
      </c>
      <c r="B21" s="449" t="s">
        <v>4766</v>
      </c>
      <c r="C21" s="449" t="s">
        <v>4517</v>
      </c>
      <c r="D21" s="450" t="s">
        <v>4247</v>
      </c>
      <c r="E21" s="104"/>
      <c r="F21" s="104" t="s">
        <v>353</v>
      </c>
      <c r="G21" s="451">
        <v>282.5</v>
      </c>
      <c r="H21" s="451">
        <v>282.5</v>
      </c>
      <c r="I21" s="451">
        <v>56.5</v>
      </c>
    </row>
    <row r="22" spans="1:9" ht="15" x14ac:dyDescent="0.2">
      <c r="A22" s="104">
        <v>14</v>
      </c>
      <c r="B22" s="449" t="s">
        <v>4767</v>
      </c>
      <c r="C22" s="449" t="s">
        <v>4518</v>
      </c>
      <c r="D22" s="450" t="s">
        <v>4248</v>
      </c>
      <c r="E22" s="104"/>
      <c r="F22" s="104" t="s">
        <v>353</v>
      </c>
      <c r="G22" s="451">
        <v>257.5</v>
      </c>
      <c r="H22" s="451">
        <v>257.5</v>
      </c>
      <c r="I22" s="451">
        <v>51.5</v>
      </c>
    </row>
    <row r="23" spans="1:9" ht="15" x14ac:dyDescent="0.2">
      <c r="A23" s="104">
        <v>15</v>
      </c>
      <c r="B23" s="449" t="s">
        <v>4768</v>
      </c>
      <c r="C23" s="449" t="s">
        <v>4519</v>
      </c>
      <c r="D23" s="450" t="s">
        <v>4249</v>
      </c>
      <c r="E23" s="104"/>
      <c r="F23" s="104" t="s">
        <v>353</v>
      </c>
      <c r="G23" s="451">
        <v>263.75</v>
      </c>
      <c r="H23" s="451">
        <v>263.75</v>
      </c>
      <c r="I23" s="451">
        <v>52.75</v>
      </c>
    </row>
    <row r="24" spans="1:9" ht="15" x14ac:dyDescent="0.2">
      <c r="A24" s="104">
        <v>16</v>
      </c>
      <c r="B24" s="452" t="s">
        <v>4769</v>
      </c>
      <c r="C24" s="452" t="s">
        <v>4520</v>
      </c>
      <c r="D24" s="453" t="s">
        <v>4250</v>
      </c>
      <c r="E24" s="104"/>
      <c r="F24" s="104" t="s">
        <v>353</v>
      </c>
      <c r="G24" s="451">
        <v>125</v>
      </c>
      <c r="H24" s="451">
        <v>125</v>
      </c>
      <c r="I24" s="451">
        <v>25</v>
      </c>
    </row>
    <row r="25" spans="1:9" ht="15" x14ac:dyDescent="0.2">
      <c r="A25" s="104">
        <v>17</v>
      </c>
      <c r="B25" s="452" t="s">
        <v>4761</v>
      </c>
      <c r="C25" s="452" t="s">
        <v>4521</v>
      </c>
      <c r="D25" s="453" t="s">
        <v>4251</v>
      </c>
      <c r="E25" s="104"/>
      <c r="F25" s="104" t="s">
        <v>353</v>
      </c>
      <c r="G25" s="451">
        <v>208.75</v>
      </c>
      <c r="H25" s="451">
        <v>208.75</v>
      </c>
      <c r="I25" s="451">
        <v>41.75</v>
      </c>
    </row>
    <row r="26" spans="1:9" ht="15" x14ac:dyDescent="0.2">
      <c r="A26" s="104">
        <v>18</v>
      </c>
      <c r="B26" s="452" t="s">
        <v>4770</v>
      </c>
      <c r="C26" s="452" t="s">
        <v>4522</v>
      </c>
      <c r="D26" s="453" t="s">
        <v>4252</v>
      </c>
      <c r="E26" s="104"/>
      <c r="F26" s="104" t="s">
        <v>353</v>
      </c>
      <c r="G26" s="451">
        <v>125</v>
      </c>
      <c r="H26" s="451">
        <v>125</v>
      </c>
      <c r="I26" s="451">
        <v>25</v>
      </c>
    </row>
    <row r="27" spans="1:9" ht="15" x14ac:dyDescent="0.2">
      <c r="A27" s="104">
        <v>19</v>
      </c>
      <c r="B27" s="452" t="s">
        <v>4761</v>
      </c>
      <c r="C27" s="452" t="s">
        <v>4523</v>
      </c>
      <c r="D27" s="453" t="s">
        <v>4253</v>
      </c>
      <c r="E27" s="104"/>
      <c r="F27" s="104" t="s">
        <v>353</v>
      </c>
      <c r="G27" s="451">
        <v>190</v>
      </c>
      <c r="H27" s="451">
        <v>190</v>
      </c>
      <c r="I27" s="451">
        <v>38</v>
      </c>
    </row>
    <row r="28" spans="1:9" ht="15" x14ac:dyDescent="0.2">
      <c r="A28" s="104">
        <v>20</v>
      </c>
      <c r="B28" s="452" t="s">
        <v>4763</v>
      </c>
      <c r="C28" s="452" t="s">
        <v>4524</v>
      </c>
      <c r="D28" s="453" t="s">
        <v>4254</v>
      </c>
      <c r="E28" s="104"/>
      <c r="F28" s="104" t="s">
        <v>353</v>
      </c>
      <c r="G28" s="451">
        <v>125</v>
      </c>
      <c r="H28" s="451">
        <v>125</v>
      </c>
      <c r="I28" s="451">
        <v>25</v>
      </c>
    </row>
    <row r="29" spans="1:9" ht="15" x14ac:dyDescent="0.2">
      <c r="A29" s="104">
        <v>21</v>
      </c>
      <c r="B29" s="452" t="s">
        <v>4771</v>
      </c>
      <c r="C29" s="452" t="s">
        <v>4525</v>
      </c>
      <c r="D29" s="453" t="s">
        <v>4255</v>
      </c>
      <c r="E29" s="104"/>
      <c r="F29" s="104" t="s">
        <v>353</v>
      </c>
      <c r="G29" s="451">
        <v>411.25</v>
      </c>
      <c r="H29" s="451">
        <v>411.25</v>
      </c>
      <c r="I29" s="451">
        <v>82.25</v>
      </c>
    </row>
    <row r="30" spans="1:9" ht="15" x14ac:dyDescent="0.2">
      <c r="A30" s="104">
        <v>22</v>
      </c>
      <c r="B30" s="452" t="s">
        <v>4772</v>
      </c>
      <c r="C30" s="452" t="s">
        <v>4526</v>
      </c>
      <c r="D30" s="453" t="s">
        <v>4256</v>
      </c>
      <c r="E30" s="104"/>
      <c r="F30" s="104" t="s">
        <v>353</v>
      </c>
      <c r="G30" s="451">
        <v>186.25</v>
      </c>
      <c r="H30" s="451">
        <v>186.25</v>
      </c>
      <c r="I30" s="451">
        <v>37.25</v>
      </c>
    </row>
    <row r="31" spans="1:9" ht="15" x14ac:dyDescent="0.2">
      <c r="A31" s="104">
        <v>23</v>
      </c>
      <c r="B31" s="452" t="s">
        <v>4773</v>
      </c>
      <c r="C31" s="452" t="s">
        <v>4527</v>
      </c>
      <c r="D31" s="453" t="s">
        <v>4257</v>
      </c>
      <c r="E31" s="104"/>
      <c r="F31" s="104" t="s">
        <v>353</v>
      </c>
      <c r="G31" s="451">
        <v>257.5</v>
      </c>
      <c r="H31" s="451">
        <v>257.5</v>
      </c>
      <c r="I31" s="451">
        <v>51.5</v>
      </c>
    </row>
    <row r="32" spans="1:9" ht="15" x14ac:dyDescent="0.2">
      <c r="A32" s="104">
        <v>24</v>
      </c>
      <c r="B32" s="452" t="s">
        <v>4774</v>
      </c>
      <c r="C32" s="452" t="s">
        <v>4528</v>
      </c>
      <c r="D32" s="453" t="s">
        <v>4258</v>
      </c>
      <c r="E32" s="104"/>
      <c r="F32" s="104" t="s">
        <v>353</v>
      </c>
      <c r="G32" s="451">
        <v>125</v>
      </c>
      <c r="H32" s="451">
        <v>125</v>
      </c>
      <c r="I32" s="451">
        <v>25</v>
      </c>
    </row>
    <row r="33" spans="1:9" ht="15" x14ac:dyDescent="0.2">
      <c r="A33" s="104">
        <v>25</v>
      </c>
      <c r="B33" s="452" t="s">
        <v>4775</v>
      </c>
      <c r="C33" s="452" t="s">
        <v>4529</v>
      </c>
      <c r="D33" s="453" t="s">
        <v>4259</v>
      </c>
      <c r="E33" s="104"/>
      <c r="F33" s="104" t="s">
        <v>353</v>
      </c>
      <c r="G33" s="451">
        <v>125</v>
      </c>
      <c r="H33" s="451">
        <v>125</v>
      </c>
      <c r="I33" s="451">
        <v>25</v>
      </c>
    </row>
    <row r="34" spans="1:9" ht="15" x14ac:dyDescent="0.2">
      <c r="A34" s="104">
        <v>26</v>
      </c>
      <c r="B34" s="452" t="s">
        <v>4776</v>
      </c>
      <c r="C34" s="452" t="s">
        <v>4530</v>
      </c>
      <c r="D34" s="453" t="s">
        <v>4260</v>
      </c>
      <c r="E34" s="104"/>
      <c r="F34" s="104" t="s">
        <v>353</v>
      </c>
      <c r="G34" s="451">
        <v>125</v>
      </c>
      <c r="H34" s="451">
        <v>125</v>
      </c>
      <c r="I34" s="451">
        <v>25</v>
      </c>
    </row>
    <row r="35" spans="1:9" ht="15" x14ac:dyDescent="0.2">
      <c r="A35" s="104">
        <v>27</v>
      </c>
      <c r="B35" s="452" t="s">
        <v>4777</v>
      </c>
      <c r="C35" s="452" t="s">
        <v>4531</v>
      </c>
      <c r="D35" s="453" t="s">
        <v>4261</v>
      </c>
      <c r="E35" s="104"/>
      <c r="F35" s="104" t="s">
        <v>353</v>
      </c>
      <c r="G35" s="451">
        <v>125</v>
      </c>
      <c r="H35" s="451">
        <v>125</v>
      </c>
      <c r="I35" s="451">
        <v>25</v>
      </c>
    </row>
    <row r="36" spans="1:9" ht="15" x14ac:dyDescent="0.2">
      <c r="A36" s="104">
        <v>28</v>
      </c>
      <c r="B36" s="452" t="s">
        <v>4778</v>
      </c>
      <c r="C36" s="452" t="s">
        <v>4532</v>
      </c>
      <c r="D36" s="453" t="s">
        <v>4262</v>
      </c>
      <c r="E36" s="104"/>
      <c r="F36" s="104" t="s">
        <v>353</v>
      </c>
      <c r="G36" s="451">
        <v>128.75</v>
      </c>
      <c r="H36" s="451">
        <v>128.75</v>
      </c>
      <c r="I36" s="451">
        <v>25.75</v>
      </c>
    </row>
    <row r="37" spans="1:9" ht="15" x14ac:dyDescent="0.2">
      <c r="A37" s="104">
        <v>29</v>
      </c>
      <c r="B37" s="452" t="s">
        <v>4779</v>
      </c>
      <c r="C37" s="452" t="s">
        <v>4533</v>
      </c>
      <c r="D37" s="453" t="s">
        <v>4263</v>
      </c>
      <c r="E37" s="104"/>
      <c r="F37" s="104" t="s">
        <v>353</v>
      </c>
      <c r="G37" s="451">
        <v>125</v>
      </c>
      <c r="H37" s="451">
        <v>125</v>
      </c>
      <c r="I37" s="451">
        <v>25</v>
      </c>
    </row>
    <row r="38" spans="1:9" ht="15" x14ac:dyDescent="0.2">
      <c r="A38" s="104">
        <v>30</v>
      </c>
      <c r="B38" s="452" t="s">
        <v>4780</v>
      </c>
      <c r="C38" s="452" t="s">
        <v>4534</v>
      </c>
      <c r="D38" s="453" t="s">
        <v>4264</v>
      </c>
      <c r="E38" s="104"/>
      <c r="F38" s="104" t="s">
        <v>353</v>
      </c>
      <c r="G38" s="451">
        <v>125</v>
      </c>
      <c r="H38" s="451">
        <v>125</v>
      </c>
      <c r="I38" s="451">
        <v>25</v>
      </c>
    </row>
    <row r="39" spans="1:9" ht="15" x14ac:dyDescent="0.2">
      <c r="A39" s="104">
        <v>31</v>
      </c>
      <c r="B39" s="452" t="s">
        <v>4781</v>
      </c>
      <c r="C39" s="452" t="s">
        <v>4535</v>
      </c>
      <c r="D39" s="453" t="s">
        <v>4265</v>
      </c>
      <c r="E39" s="104"/>
      <c r="F39" s="104" t="s">
        <v>353</v>
      </c>
      <c r="G39" s="451">
        <v>125</v>
      </c>
      <c r="H39" s="451">
        <v>125</v>
      </c>
      <c r="I39" s="451">
        <v>25</v>
      </c>
    </row>
    <row r="40" spans="1:9" ht="15" x14ac:dyDescent="0.2">
      <c r="A40" s="104">
        <v>32</v>
      </c>
      <c r="B40" s="452" t="s">
        <v>4782</v>
      </c>
      <c r="C40" s="452" t="s">
        <v>4536</v>
      </c>
      <c r="D40" s="453" t="s">
        <v>4266</v>
      </c>
      <c r="E40" s="104"/>
      <c r="F40" s="104" t="s">
        <v>353</v>
      </c>
      <c r="G40" s="451">
        <v>225</v>
      </c>
      <c r="H40" s="451">
        <v>225</v>
      </c>
      <c r="I40" s="451">
        <v>45</v>
      </c>
    </row>
    <row r="41" spans="1:9" ht="15" x14ac:dyDescent="0.2">
      <c r="A41" s="104">
        <v>33</v>
      </c>
      <c r="B41" s="452" t="s">
        <v>4783</v>
      </c>
      <c r="C41" s="452" t="s">
        <v>4537</v>
      </c>
      <c r="D41" s="453" t="s">
        <v>4267</v>
      </c>
      <c r="E41" s="104"/>
      <c r="F41" s="104" t="s">
        <v>353</v>
      </c>
      <c r="G41" s="451">
        <v>125</v>
      </c>
      <c r="H41" s="451">
        <v>125</v>
      </c>
      <c r="I41" s="451">
        <v>25</v>
      </c>
    </row>
    <row r="42" spans="1:9" ht="15" x14ac:dyDescent="0.2">
      <c r="A42" s="104">
        <v>34</v>
      </c>
      <c r="B42" s="452" t="s">
        <v>4784</v>
      </c>
      <c r="C42" s="452" t="s">
        <v>4538</v>
      </c>
      <c r="D42" s="453" t="s">
        <v>4268</v>
      </c>
      <c r="E42" s="104"/>
      <c r="F42" s="104" t="s">
        <v>353</v>
      </c>
      <c r="G42" s="451">
        <v>125</v>
      </c>
      <c r="H42" s="451">
        <v>125</v>
      </c>
      <c r="I42" s="451">
        <v>25</v>
      </c>
    </row>
    <row r="43" spans="1:9" ht="15" x14ac:dyDescent="0.2">
      <c r="A43" s="104">
        <v>35</v>
      </c>
      <c r="B43" s="452" t="s">
        <v>4785</v>
      </c>
      <c r="C43" s="452" t="s">
        <v>4539</v>
      </c>
      <c r="D43" s="453" t="s">
        <v>4269</v>
      </c>
      <c r="E43" s="104"/>
      <c r="F43" s="104" t="s">
        <v>353</v>
      </c>
      <c r="G43" s="451">
        <v>125</v>
      </c>
      <c r="H43" s="451">
        <v>125</v>
      </c>
      <c r="I43" s="451">
        <v>25</v>
      </c>
    </row>
    <row r="44" spans="1:9" ht="15" x14ac:dyDescent="0.2">
      <c r="A44" s="104">
        <v>36</v>
      </c>
      <c r="B44" s="452" t="s">
        <v>4786</v>
      </c>
      <c r="C44" s="452" t="s">
        <v>4540</v>
      </c>
      <c r="D44" s="453" t="s">
        <v>4270</v>
      </c>
      <c r="E44" s="104"/>
      <c r="F44" s="104" t="s">
        <v>353</v>
      </c>
      <c r="G44" s="451">
        <v>192.5</v>
      </c>
      <c r="H44" s="451">
        <v>192.5</v>
      </c>
      <c r="I44" s="451">
        <v>38.5</v>
      </c>
    </row>
    <row r="45" spans="1:9" ht="15" x14ac:dyDescent="0.2">
      <c r="A45" s="104">
        <v>37</v>
      </c>
      <c r="B45" s="452" t="s">
        <v>4787</v>
      </c>
      <c r="C45" s="452" t="s">
        <v>4541</v>
      </c>
      <c r="D45" s="453" t="s">
        <v>4271</v>
      </c>
      <c r="E45" s="104"/>
      <c r="F45" s="104" t="s">
        <v>353</v>
      </c>
      <c r="G45" s="451">
        <v>135</v>
      </c>
      <c r="H45" s="451">
        <v>135</v>
      </c>
      <c r="I45" s="451">
        <v>27</v>
      </c>
    </row>
    <row r="46" spans="1:9" ht="15" x14ac:dyDescent="0.2">
      <c r="A46" s="104">
        <v>38</v>
      </c>
      <c r="B46" s="452" t="s">
        <v>4764</v>
      </c>
      <c r="C46" s="452" t="s">
        <v>4542</v>
      </c>
      <c r="D46" s="453" t="s">
        <v>4272</v>
      </c>
      <c r="E46" s="104"/>
      <c r="F46" s="104" t="s">
        <v>353</v>
      </c>
      <c r="G46" s="451">
        <v>125</v>
      </c>
      <c r="H46" s="451">
        <v>125</v>
      </c>
      <c r="I46" s="451">
        <v>25</v>
      </c>
    </row>
    <row r="47" spans="1:9" ht="15" x14ac:dyDescent="0.2">
      <c r="A47" s="104">
        <v>39</v>
      </c>
      <c r="B47" s="452" t="s">
        <v>4788</v>
      </c>
      <c r="C47" s="452" t="s">
        <v>4543</v>
      </c>
      <c r="D47" s="453" t="s">
        <v>4273</v>
      </c>
      <c r="E47" s="104"/>
      <c r="F47" s="104" t="s">
        <v>353</v>
      </c>
      <c r="G47" s="451">
        <v>125</v>
      </c>
      <c r="H47" s="451">
        <v>125</v>
      </c>
      <c r="I47" s="451">
        <v>25</v>
      </c>
    </row>
    <row r="48" spans="1:9" ht="15" x14ac:dyDescent="0.2">
      <c r="A48" s="104">
        <v>40</v>
      </c>
      <c r="B48" s="452" t="s">
        <v>4789</v>
      </c>
      <c r="C48" s="452" t="s">
        <v>4544</v>
      </c>
      <c r="D48" s="453" t="s">
        <v>4274</v>
      </c>
      <c r="E48" s="104"/>
      <c r="F48" s="104" t="s">
        <v>353</v>
      </c>
      <c r="G48" s="451">
        <v>125</v>
      </c>
      <c r="H48" s="451">
        <v>125</v>
      </c>
      <c r="I48" s="451">
        <v>25</v>
      </c>
    </row>
    <row r="49" spans="1:9" ht="15" x14ac:dyDescent="0.2">
      <c r="A49" s="104">
        <v>41</v>
      </c>
      <c r="B49" s="452" t="s">
        <v>4782</v>
      </c>
      <c r="C49" s="452" t="s">
        <v>4545</v>
      </c>
      <c r="D49" s="453" t="s">
        <v>4275</v>
      </c>
      <c r="E49" s="104"/>
      <c r="F49" s="104" t="s">
        <v>353</v>
      </c>
      <c r="G49" s="451">
        <v>125</v>
      </c>
      <c r="H49" s="451">
        <v>125</v>
      </c>
      <c r="I49" s="451">
        <v>25</v>
      </c>
    </row>
    <row r="50" spans="1:9" ht="15" x14ac:dyDescent="0.2">
      <c r="A50" s="104">
        <v>42</v>
      </c>
      <c r="B50" s="452" t="s">
        <v>4790</v>
      </c>
      <c r="C50" s="452" t="s">
        <v>4546</v>
      </c>
      <c r="D50" s="453" t="s">
        <v>4276</v>
      </c>
      <c r="E50" s="104"/>
      <c r="F50" s="104" t="s">
        <v>353</v>
      </c>
      <c r="G50" s="451">
        <v>125</v>
      </c>
      <c r="H50" s="451">
        <v>125</v>
      </c>
      <c r="I50" s="451">
        <v>25</v>
      </c>
    </row>
    <row r="51" spans="1:9" ht="15" x14ac:dyDescent="0.2">
      <c r="A51" s="104">
        <v>43</v>
      </c>
      <c r="B51" s="452" t="s">
        <v>4780</v>
      </c>
      <c r="C51" s="452" t="s">
        <v>4547</v>
      </c>
      <c r="D51" s="453" t="s">
        <v>4277</v>
      </c>
      <c r="E51" s="104"/>
      <c r="F51" s="104" t="s">
        <v>353</v>
      </c>
      <c r="G51" s="451">
        <v>133.75</v>
      </c>
      <c r="H51" s="451">
        <v>133.75</v>
      </c>
      <c r="I51" s="451">
        <v>26.75</v>
      </c>
    </row>
    <row r="52" spans="1:9" ht="15" x14ac:dyDescent="0.2">
      <c r="A52" s="104">
        <v>44</v>
      </c>
      <c r="B52" s="452" t="s">
        <v>4791</v>
      </c>
      <c r="C52" s="452" t="s">
        <v>4548</v>
      </c>
      <c r="D52" s="453" t="s">
        <v>4278</v>
      </c>
      <c r="E52" s="104"/>
      <c r="F52" s="104" t="s">
        <v>353</v>
      </c>
      <c r="G52" s="451">
        <v>150</v>
      </c>
      <c r="H52" s="451">
        <v>150</v>
      </c>
      <c r="I52" s="451">
        <v>30</v>
      </c>
    </row>
    <row r="53" spans="1:9" ht="15" x14ac:dyDescent="0.2">
      <c r="A53" s="104">
        <v>45</v>
      </c>
      <c r="B53" s="452" t="s">
        <v>4792</v>
      </c>
      <c r="C53" s="452" t="s">
        <v>4549</v>
      </c>
      <c r="D53" s="453" t="s">
        <v>4279</v>
      </c>
      <c r="E53" s="104"/>
      <c r="F53" s="104" t="s">
        <v>353</v>
      </c>
      <c r="G53" s="451">
        <v>142.5</v>
      </c>
      <c r="H53" s="451">
        <v>142.5</v>
      </c>
      <c r="I53" s="451">
        <v>28.5</v>
      </c>
    </row>
    <row r="54" spans="1:9" ht="15" x14ac:dyDescent="0.2">
      <c r="A54" s="104">
        <v>46</v>
      </c>
      <c r="B54" s="452" t="s">
        <v>4775</v>
      </c>
      <c r="C54" s="452" t="s">
        <v>4550</v>
      </c>
      <c r="D54" s="453" t="s">
        <v>4280</v>
      </c>
      <c r="E54" s="104"/>
      <c r="F54" s="104" t="s">
        <v>353</v>
      </c>
      <c r="G54" s="451">
        <v>125</v>
      </c>
      <c r="H54" s="451">
        <v>125</v>
      </c>
      <c r="I54" s="451">
        <v>25</v>
      </c>
    </row>
    <row r="55" spans="1:9" ht="15" x14ac:dyDescent="0.2">
      <c r="A55" s="104">
        <v>47</v>
      </c>
      <c r="B55" s="452" t="s">
        <v>4793</v>
      </c>
      <c r="C55" s="452" t="s">
        <v>4551</v>
      </c>
      <c r="D55" s="453" t="s">
        <v>4281</v>
      </c>
      <c r="E55" s="104"/>
      <c r="F55" s="104" t="s">
        <v>353</v>
      </c>
      <c r="G55" s="451">
        <v>282.5</v>
      </c>
      <c r="H55" s="451">
        <v>282.5</v>
      </c>
      <c r="I55" s="451">
        <v>56.5</v>
      </c>
    </row>
    <row r="56" spans="1:9" ht="15" x14ac:dyDescent="0.2">
      <c r="A56" s="104">
        <v>48</v>
      </c>
      <c r="B56" s="452" t="s">
        <v>4794</v>
      </c>
      <c r="C56" s="452" t="s">
        <v>4552</v>
      </c>
      <c r="D56" s="453" t="s">
        <v>4282</v>
      </c>
      <c r="E56" s="104"/>
      <c r="F56" s="104" t="s">
        <v>353</v>
      </c>
      <c r="G56" s="451">
        <v>206.25</v>
      </c>
      <c r="H56" s="451">
        <v>206.25</v>
      </c>
      <c r="I56" s="451">
        <v>41.25</v>
      </c>
    </row>
    <row r="57" spans="1:9" ht="15" x14ac:dyDescent="0.2">
      <c r="A57" s="104">
        <v>49</v>
      </c>
      <c r="B57" s="452" t="s">
        <v>4795</v>
      </c>
      <c r="C57" s="452" t="s">
        <v>4553</v>
      </c>
      <c r="D57" s="453" t="s">
        <v>4283</v>
      </c>
      <c r="E57" s="104"/>
      <c r="F57" s="104" t="s">
        <v>353</v>
      </c>
      <c r="G57" s="451">
        <v>125</v>
      </c>
      <c r="H57" s="451">
        <v>125</v>
      </c>
      <c r="I57" s="451">
        <v>25</v>
      </c>
    </row>
    <row r="58" spans="1:9" ht="15" x14ac:dyDescent="0.2">
      <c r="A58" s="104">
        <v>50</v>
      </c>
      <c r="B58" s="452" t="s">
        <v>4796</v>
      </c>
      <c r="C58" s="452" t="s">
        <v>4554</v>
      </c>
      <c r="D58" s="453" t="s">
        <v>4284</v>
      </c>
      <c r="E58" s="104"/>
      <c r="F58" s="104" t="s">
        <v>353</v>
      </c>
      <c r="G58" s="451">
        <v>125</v>
      </c>
      <c r="H58" s="451">
        <v>125</v>
      </c>
      <c r="I58" s="451">
        <v>25</v>
      </c>
    </row>
    <row r="59" spans="1:9" ht="15" x14ac:dyDescent="0.2">
      <c r="A59" s="104">
        <v>51</v>
      </c>
      <c r="B59" s="452" t="s">
        <v>4761</v>
      </c>
      <c r="C59" s="452" t="s">
        <v>4555</v>
      </c>
      <c r="D59" s="453" t="s">
        <v>4285</v>
      </c>
      <c r="E59" s="104"/>
      <c r="F59" s="104" t="s">
        <v>353</v>
      </c>
      <c r="G59" s="451">
        <v>150</v>
      </c>
      <c r="H59" s="451">
        <v>150</v>
      </c>
      <c r="I59" s="451">
        <v>30</v>
      </c>
    </row>
    <row r="60" spans="1:9" ht="15" x14ac:dyDescent="0.2">
      <c r="A60" s="104">
        <v>52</v>
      </c>
      <c r="B60" s="452" t="s">
        <v>4797</v>
      </c>
      <c r="C60" s="452" t="s">
        <v>4517</v>
      </c>
      <c r="D60" s="453" t="s">
        <v>4286</v>
      </c>
      <c r="E60" s="104"/>
      <c r="F60" s="104" t="s">
        <v>353</v>
      </c>
      <c r="G60" s="451">
        <v>225</v>
      </c>
      <c r="H60" s="451">
        <v>225</v>
      </c>
      <c r="I60" s="451">
        <v>45</v>
      </c>
    </row>
    <row r="61" spans="1:9" ht="15" x14ac:dyDescent="0.2">
      <c r="A61" s="104">
        <v>53</v>
      </c>
      <c r="B61" s="452" t="s">
        <v>4798</v>
      </c>
      <c r="C61" s="452" t="s">
        <v>4556</v>
      </c>
      <c r="D61" s="453" t="s">
        <v>4287</v>
      </c>
      <c r="E61" s="104"/>
      <c r="F61" s="104" t="s">
        <v>353</v>
      </c>
      <c r="G61" s="451">
        <v>125</v>
      </c>
      <c r="H61" s="451">
        <v>125</v>
      </c>
      <c r="I61" s="451">
        <v>25</v>
      </c>
    </row>
    <row r="62" spans="1:9" ht="15" x14ac:dyDescent="0.2">
      <c r="A62" s="104">
        <v>54</v>
      </c>
      <c r="B62" s="452" t="s">
        <v>4799</v>
      </c>
      <c r="C62" s="452" t="s">
        <v>4557</v>
      </c>
      <c r="D62" s="453" t="s">
        <v>4288</v>
      </c>
      <c r="E62" s="104"/>
      <c r="F62" s="104" t="s">
        <v>353</v>
      </c>
      <c r="G62" s="451">
        <v>225</v>
      </c>
      <c r="H62" s="451">
        <v>225</v>
      </c>
      <c r="I62" s="451">
        <v>45</v>
      </c>
    </row>
    <row r="63" spans="1:9" ht="15" x14ac:dyDescent="0.2">
      <c r="A63" s="104">
        <v>55</v>
      </c>
      <c r="B63" s="452" t="s">
        <v>4800</v>
      </c>
      <c r="C63" s="452" t="s">
        <v>4558</v>
      </c>
      <c r="D63" s="453" t="s">
        <v>4289</v>
      </c>
      <c r="E63" s="104"/>
      <c r="F63" s="104" t="s">
        <v>353</v>
      </c>
      <c r="G63" s="451">
        <v>125</v>
      </c>
      <c r="H63" s="451">
        <v>125</v>
      </c>
      <c r="I63" s="451">
        <v>25</v>
      </c>
    </row>
    <row r="64" spans="1:9" ht="15" x14ac:dyDescent="0.2">
      <c r="A64" s="104">
        <v>56</v>
      </c>
      <c r="B64" s="452" t="s">
        <v>4762</v>
      </c>
      <c r="C64" s="452" t="s">
        <v>4559</v>
      </c>
      <c r="D64" s="453" t="s">
        <v>4290</v>
      </c>
      <c r="E64" s="104"/>
      <c r="F64" s="104" t="s">
        <v>353</v>
      </c>
      <c r="G64" s="451">
        <v>128.75</v>
      </c>
      <c r="H64" s="451">
        <v>128.75</v>
      </c>
      <c r="I64" s="451">
        <v>25.75</v>
      </c>
    </row>
    <row r="65" spans="1:9" ht="15" x14ac:dyDescent="0.2">
      <c r="A65" s="104">
        <v>57</v>
      </c>
      <c r="B65" s="452" t="s">
        <v>4801</v>
      </c>
      <c r="C65" s="452" t="s">
        <v>4560</v>
      </c>
      <c r="D65" s="453" t="s">
        <v>4291</v>
      </c>
      <c r="E65" s="104"/>
      <c r="F65" s="104" t="s">
        <v>353</v>
      </c>
      <c r="G65" s="451">
        <v>200</v>
      </c>
      <c r="H65" s="451">
        <v>200</v>
      </c>
      <c r="I65" s="451">
        <v>40</v>
      </c>
    </row>
    <row r="66" spans="1:9" ht="15" x14ac:dyDescent="0.2">
      <c r="A66" s="104">
        <v>58</v>
      </c>
      <c r="B66" s="452" t="s">
        <v>4802</v>
      </c>
      <c r="C66" s="452" t="s">
        <v>4561</v>
      </c>
      <c r="D66" s="453" t="s">
        <v>4292</v>
      </c>
      <c r="E66" s="104"/>
      <c r="F66" s="104" t="s">
        <v>353</v>
      </c>
      <c r="G66" s="451">
        <v>205</v>
      </c>
      <c r="H66" s="451">
        <v>205</v>
      </c>
      <c r="I66" s="451">
        <v>41</v>
      </c>
    </row>
    <row r="67" spans="1:9" ht="15" x14ac:dyDescent="0.2">
      <c r="A67" s="104">
        <v>59</v>
      </c>
      <c r="B67" s="452" t="s">
        <v>4803</v>
      </c>
      <c r="C67" s="452" t="s">
        <v>4562</v>
      </c>
      <c r="D67" s="453" t="s">
        <v>4293</v>
      </c>
      <c r="E67" s="104"/>
      <c r="F67" s="104" t="s">
        <v>353</v>
      </c>
      <c r="G67" s="451">
        <v>125</v>
      </c>
      <c r="H67" s="451">
        <v>125</v>
      </c>
      <c r="I67" s="451">
        <v>25</v>
      </c>
    </row>
    <row r="68" spans="1:9" ht="15" x14ac:dyDescent="0.2">
      <c r="A68" s="104">
        <v>60</v>
      </c>
      <c r="B68" s="452" t="s">
        <v>4804</v>
      </c>
      <c r="C68" s="452" t="s">
        <v>4563</v>
      </c>
      <c r="D68" s="453" t="s">
        <v>4294</v>
      </c>
      <c r="E68" s="104"/>
      <c r="F68" s="104" t="s">
        <v>353</v>
      </c>
      <c r="G68" s="451">
        <v>125</v>
      </c>
      <c r="H68" s="451">
        <v>125</v>
      </c>
      <c r="I68" s="451">
        <v>25</v>
      </c>
    </row>
    <row r="69" spans="1:9" ht="15" x14ac:dyDescent="0.2">
      <c r="A69" s="104">
        <v>61</v>
      </c>
      <c r="B69" s="452" t="s">
        <v>4805</v>
      </c>
      <c r="C69" s="452" t="s">
        <v>4564</v>
      </c>
      <c r="D69" s="453" t="s">
        <v>4295</v>
      </c>
      <c r="E69" s="104"/>
      <c r="F69" s="104" t="s">
        <v>353</v>
      </c>
      <c r="G69" s="451">
        <v>125</v>
      </c>
      <c r="H69" s="451">
        <v>125</v>
      </c>
      <c r="I69" s="451">
        <v>25</v>
      </c>
    </row>
    <row r="70" spans="1:9" ht="15" x14ac:dyDescent="0.2">
      <c r="A70" s="104">
        <v>62</v>
      </c>
      <c r="B70" s="452" t="s">
        <v>4763</v>
      </c>
      <c r="C70" s="452" t="s">
        <v>4565</v>
      </c>
      <c r="D70" s="453" t="s">
        <v>4296</v>
      </c>
      <c r="E70" s="104"/>
      <c r="F70" s="104" t="s">
        <v>353</v>
      </c>
      <c r="G70" s="451">
        <v>125</v>
      </c>
      <c r="H70" s="451">
        <v>125</v>
      </c>
      <c r="I70" s="451">
        <v>25</v>
      </c>
    </row>
    <row r="71" spans="1:9" ht="15" x14ac:dyDescent="0.2">
      <c r="A71" s="104">
        <v>63</v>
      </c>
      <c r="B71" s="452" t="s">
        <v>4778</v>
      </c>
      <c r="C71" s="452" t="s">
        <v>4566</v>
      </c>
      <c r="D71" s="453" t="s">
        <v>4297</v>
      </c>
      <c r="E71" s="104"/>
      <c r="F71" s="104" t="s">
        <v>353</v>
      </c>
      <c r="G71" s="451">
        <v>125</v>
      </c>
      <c r="H71" s="451">
        <v>125</v>
      </c>
      <c r="I71" s="451">
        <v>25</v>
      </c>
    </row>
    <row r="72" spans="1:9" ht="15" x14ac:dyDescent="0.2">
      <c r="A72" s="104">
        <v>64</v>
      </c>
      <c r="B72" s="452" t="s">
        <v>3506</v>
      </c>
      <c r="C72" s="452" t="s">
        <v>4567</v>
      </c>
      <c r="D72" s="453" t="s">
        <v>4298</v>
      </c>
      <c r="E72" s="104"/>
      <c r="F72" s="104" t="s">
        <v>353</v>
      </c>
      <c r="G72" s="451">
        <v>288.75</v>
      </c>
      <c r="H72" s="451">
        <v>288.75</v>
      </c>
      <c r="I72" s="451">
        <v>57.75</v>
      </c>
    </row>
    <row r="73" spans="1:9" ht="15" x14ac:dyDescent="0.2">
      <c r="A73" s="104">
        <v>65</v>
      </c>
      <c r="B73" s="452" t="s">
        <v>4877</v>
      </c>
      <c r="C73" s="452" t="s">
        <v>4568</v>
      </c>
      <c r="D73" s="453" t="s">
        <v>4299</v>
      </c>
      <c r="E73" s="104"/>
      <c r="F73" s="104" t="s">
        <v>353</v>
      </c>
      <c r="G73" s="451">
        <v>205</v>
      </c>
      <c r="H73" s="451">
        <v>205</v>
      </c>
      <c r="I73" s="451">
        <v>41</v>
      </c>
    </row>
    <row r="74" spans="1:9" ht="15" x14ac:dyDescent="0.2">
      <c r="A74" s="104">
        <v>66</v>
      </c>
      <c r="B74" s="452" t="s">
        <v>3529</v>
      </c>
      <c r="C74" s="452" t="s">
        <v>4569</v>
      </c>
      <c r="D74" s="453" t="s">
        <v>4300</v>
      </c>
      <c r="E74" s="104"/>
      <c r="F74" s="104" t="s">
        <v>353</v>
      </c>
      <c r="G74" s="451">
        <v>218.75</v>
      </c>
      <c r="H74" s="451">
        <v>218.75</v>
      </c>
      <c r="I74" s="451">
        <v>43.75</v>
      </c>
    </row>
    <row r="75" spans="1:9" ht="15" x14ac:dyDescent="0.2">
      <c r="A75" s="104">
        <v>67</v>
      </c>
      <c r="B75" s="452" t="s">
        <v>4761</v>
      </c>
      <c r="C75" s="452" t="s">
        <v>4570</v>
      </c>
      <c r="D75" s="453" t="s">
        <v>4301</v>
      </c>
      <c r="E75" s="104"/>
      <c r="F75" s="104" t="s">
        <v>353</v>
      </c>
      <c r="G75" s="451">
        <v>207.5</v>
      </c>
      <c r="H75" s="451">
        <v>207.5</v>
      </c>
      <c r="I75" s="451">
        <v>41.5</v>
      </c>
    </row>
    <row r="76" spans="1:9" ht="15" x14ac:dyDescent="0.2">
      <c r="A76" s="104">
        <v>68</v>
      </c>
      <c r="B76" s="452" t="s">
        <v>4833</v>
      </c>
      <c r="C76" s="452" t="s">
        <v>4571</v>
      </c>
      <c r="D76" s="453" t="s">
        <v>4302</v>
      </c>
      <c r="E76" s="104"/>
      <c r="F76" s="104" t="s">
        <v>353</v>
      </c>
      <c r="G76" s="451">
        <v>125</v>
      </c>
      <c r="H76" s="451">
        <v>125</v>
      </c>
      <c r="I76" s="451">
        <v>25</v>
      </c>
    </row>
    <row r="77" spans="1:9" ht="15" x14ac:dyDescent="0.2">
      <c r="A77" s="104">
        <v>69</v>
      </c>
      <c r="B77" s="452" t="s">
        <v>4878</v>
      </c>
      <c r="C77" s="452" t="s">
        <v>4572</v>
      </c>
      <c r="D77" s="453" t="s">
        <v>4303</v>
      </c>
      <c r="E77" s="104"/>
      <c r="F77" s="104" t="s">
        <v>353</v>
      </c>
      <c r="G77" s="451">
        <v>125</v>
      </c>
      <c r="H77" s="451">
        <v>125</v>
      </c>
      <c r="I77" s="451">
        <v>25</v>
      </c>
    </row>
    <row r="78" spans="1:9" ht="15" x14ac:dyDescent="0.2">
      <c r="A78" s="104">
        <v>70</v>
      </c>
      <c r="B78" s="452" t="s">
        <v>4879</v>
      </c>
      <c r="C78" s="452" t="s">
        <v>4573</v>
      </c>
      <c r="D78" s="453" t="s">
        <v>4304</v>
      </c>
      <c r="E78" s="104"/>
      <c r="F78" s="104" t="s">
        <v>353</v>
      </c>
      <c r="G78" s="451">
        <v>125</v>
      </c>
      <c r="H78" s="451">
        <v>125</v>
      </c>
      <c r="I78" s="451">
        <v>25</v>
      </c>
    </row>
    <row r="79" spans="1:9" ht="15" x14ac:dyDescent="0.2">
      <c r="A79" s="104">
        <v>71</v>
      </c>
      <c r="B79" s="452" t="s">
        <v>4832</v>
      </c>
      <c r="C79" s="452" t="s">
        <v>4574</v>
      </c>
      <c r="D79" s="453" t="s">
        <v>4305</v>
      </c>
      <c r="E79" s="104"/>
      <c r="F79" s="104" t="s">
        <v>353</v>
      </c>
      <c r="G79" s="451">
        <v>250</v>
      </c>
      <c r="H79" s="451">
        <v>250</v>
      </c>
      <c r="I79" s="451">
        <v>50</v>
      </c>
    </row>
    <row r="80" spans="1:9" ht="15" x14ac:dyDescent="0.2">
      <c r="A80" s="104">
        <v>72</v>
      </c>
      <c r="B80" s="452" t="s">
        <v>3382</v>
      </c>
      <c r="C80" s="452" t="s">
        <v>4575</v>
      </c>
      <c r="D80" s="453" t="s">
        <v>3383</v>
      </c>
      <c r="E80" s="104"/>
      <c r="F80" s="104" t="s">
        <v>353</v>
      </c>
      <c r="G80" s="451">
        <v>250</v>
      </c>
      <c r="H80" s="451">
        <v>250</v>
      </c>
      <c r="I80" s="451">
        <v>50</v>
      </c>
    </row>
    <row r="81" spans="1:9" ht="15" x14ac:dyDescent="0.2">
      <c r="A81" s="104">
        <v>73</v>
      </c>
      <c r="B81" s="452" t="s">
        <v>4880</v>
      </c>
      <c r="C81" s="452" t="s">
        <v>4576</v>
      </c>
      <c r="D81" s="453" t="s">
        <v>4306</v>
      </c>
      <c r="E81" s="104"/>
      <c r="F81" s="104" t="s">
        <v>353</v>
      </c>
      <c r="G81" s="451">
        <v>250</v>
      </c>
      <c r="H81" s="451">
        <v>250</v>
      </c>
      <c r="I81" s="451">
        <v>50</v>
      </c>
    </row>
    <row r="82" spans="1:9" ht="15" x14ac:dyDescent="0.2">
      <c r="A82" s="104">
        <v>74</v>
      </c>
      <c r="B82" s="452" t="s">
        <v>4881</v>
      </c>
      <c r="C82" s="452" t="s">
        <v>4577</v>
      </c>
      <c r="D82" s="453" t="s">
        <v>4307</v>
      </c>
      <c r="E82" s="104"/>
      <c r="F82" s="104" t="s">
        <v>353</v>
      </c>
      <c r="G82" s="451">
        <v>250</v>
      </c>
      <c r="H82" s="451">
        <v>250</v>
      </c>
      <c r="I82" s="451">
        <v>50</v>
      </c>
    </row>
    <row r="83" spans="1:9" ht="15" x14ac:dyDescent="0.2">
      <c r="A83" s="104">
        <v>75</v>
      </c>
      <c r="B83" s="452" t="s">
        <v>4842</v>
      </c>
      <c r="C83" s="452" t="s">
        <v>4578</v>
      </c>
      <c r="D83" s="453" t="s">
        <v>4308</v>
      </c>
      <c r="E83" s="104"/>
      <c r="F83" s="104" t="s">
        <v>353</v>
      </c>
      <c r="G83" s="451">
        <v>250</v>
      </c>
      <c r="H83" s="451">
        <v>250</v>
      </c>
      <c r="I83" s="451">
        <v>50</v>
      </c>
    </row>
    <row r="84" spans="1:9" ht="15" x14ac:dyDescent="0.2">
      <c r="A84" s="104">
        <v>76</v>
      </c>
      <c r="B84" s="452" t="s">
        <v>4837</v>
      </c>
      <c r="C84" s="452" t="s">
        <v>4579</v>
      </c>
      <c r="D84" s="453" t="s">
        <v>4309</v>
      </c>
      <c r="E84" s="104"/>
      <c r="F84" s="104" t="s">
        <v>353</v>
      </c>
      <c r="G84" s="451">
        <v>250</v>
      </c>
      <c r="H84" s="451">
        <v>250</v>
      </c>
      <c r="I84" s="451">
        <v>50</v>
      </c>
    </row>
    <row r="85" spans="1:9" ht="15" x14ac:dyDescent="0.2">
      <c r="A85" s="104">
        <v>77</v>
      </c>
      <c r="B85" s="452" t="s">
        <v>3382</v>
      </c>
      <c r="C85" s="452" t="s">
        <v>4580</v>
      </c>
      <c r="D85" s="453" t="s">
        <v>4310</v>
      </c>
      <c r="E85" s="104"/>
      <c r="F85" s="104" t="s">
        <v>353</v>
      </c>
      <c r="G85" s="451">
        <v>250</v>
      </c>
      <c r="H85" s="451">
        <v>250</v>
      </c>
      <c r="I85" s="451">
        <v>50</v>
      </c>
    </row>
    <row r="86" spans="1:9" ht="15" x14ac:dyDescent="0.2">
      <c r="A86" s="104">
        <v>78</v>
      </c>
      <c r="B86" s="452" t="s">
        <v>4882</v>
      </c>
      <c r="C86" s="452" t="s">
        <v>4581</v>
      </c>
      <c r="D86" s="453" t="s">
        <v>3567</v>
      </c>
      <c r="E86" s="104"/>
      <c r="F86" s="104" t="s">
        <v>353</v>
      </c>
      <c r="G86" s="451">
        <v>250</v>
      </c>
      <c r="H86" s="451">
        <v>250</v>
      </c>
      <c r="I86" s="451">
        <v>50</v>
      </c>
    </row>
    <row r="87" spans="1:9" ht="15" x14ac:dyDescent="0.2">
      <c r="A87" s="104">
        <v>79</v>
      </c>
      <c r="B87" s="452" t="s">
        <v>4883</v>
      </c>
      <c r="C87" s="452" t="s">
        <v>4582</v>
      </c>
      <c r="D87" s="453" t="s">
        <v>3607</v>
      </c>
      <c r="E87" s="104"/>
      <c r="F87" s="104" t="s">
        <v>353</v>
      </c>
      <c r="G87" s="451">
        <v>250</v>
      </c>
      <c r="H87" s="451">
        <v>250</v>
      </c>
      <c r="I87" s="451">
        <v>50</v>
      </c>
    </row>
    <row r="88" spans="1:9" ht="15" x14ac:dyDescent="0.2">
      <c r="A88" s="104">
        <v>80</v>
      </c>
      <c r="B88" s="452" t="s">
        <v>3382</v>
      </c>
      <c r="C88" s="452" t="s">
        <v>4583</v>
      </c>
      <c r="D88" s="453" t="s">
        <v>4311</v>
      </c>
      <c r="E88" s="104"/>
      <c r="F88" s="104" t="s">
        <v>353</v>
      </c>
      <c r="G88" s="451">
        <v>250</v>
      </c>
      <c r="H88" s="451">
        <v>250</v>
      </c>
      <c r="I88" s="451">
        <v>50</v>
      </c>
    </row>
    <row r="89" spans="1:9" ht="15" x14ac:dyDescent="0.2">
      <c r="A89" s="104">
        <v>81</v>
      </c>
      <c r="B89" s="454" t="s">
        <v>4884</v>
      </c>
      <c r="C89" s="454" t="s">
        <v>4584</v>
      </c>
      <c r="D89" s="453" t="s">
        <v>4312</v>
      </c>
      <c r="E89" s="104"/>
      <c r="F89" s="104" t="s">
        <v>353</v>
      </c>
      <c r="G89" s="451">
        <f>5709.68-3000+3375</f>
        <v>6084.68</v>
      </c>
      <c r="H89" s="451">
        <v>2709.68</v>
      </c>
      <c r="I89" s="451">
        <v>0</v>
      </c>
    </row>
    <row r="90" spans="1:9" ht="15" x14ac:dyDescent="0.2">
      <c r="A90" s="104">
        <v>82</v>
      </c>
      <c r="B90" s="454" t="s">
        <v>4884</v>
      </c>
      <c r="C90" s="454" t="s">
        <v>4584</v>
      </c>
      <c r="D90" s="453" t="s">
        <v>4312</v>
      </c>
      <c r="E90" s="104"/>
      <c r="F90" s="104" t="s">
        <v>0</v>
      </c>
      <c r="G90" s="451">
        <v>3000</v>
      </c>
      <c r="H90" s="451">
        <v>3000</v>
      </c>
      <c r="I90" s="451">
        <v>541.94000000000005</v>
      </c>
    </row>
    <row r="91" spans="1:9" ht="15" x14ac:dyDescent="0.2">
      <c r="A91" s="104">
        <v>83</v>
      </c>
      <c r="B91" s="454" t="s">
        <v>4885</v>
      </c>
      <c r="C91" s="454" t="s">
        <v>4585</v>
      </c>
      <c r="D91" s="453" t="s">
        <v>4020</v>
      </c>
      <c r="E91" s="104"/>
      <c r="F91" s="104" t="s">
        <v>353</v>
      </c>
      <c r="G91" s="451">
        <f>10403.22-5625</f>
        <v>4778.2199999999993</v>
      </c>
      <c r="H91" s="451">
        <v>4778.22</v>
      </c>
      <c r="I91" s="451">
        <f>2080.65-1125</f>
        <v>955.65000000000009</v>
      </c>
    </row>
    <row r="92" spans="1:9" ht="15" x14ac:dyDescent="0.2">
      <c r="A92" s="104">
        <v>84</v>
      </c>
      <c r="B92" s="454" t="s">
        <v>4885</v>
      </c>
      <c r="C92" s="454" t="s">
        <v>4585</v>
      </c>
      <c r="D92" s="453" t="s">
        <v>4020</v>
      </c>
      <c r="E92" s="104"/>
      <c r="F92" s="104" t="s">
        <v>0</v>
      </c>
      <c r="G92" s="451">
        <v>5625</v>
      </c>
      <c r="H92" s="451">
        <v>5625</v>
      </c>
      <c r="I92" s="451">
        <v>1125</v>
      </c>
    </row>
    <row r="93" spans="1:9" ht="15" x14ac:dyDescent="0.2">
      <c r="A93" s="104">
        <v>85</v>
      </c>
      <c r="B93" s="454" t="s">
        <v>4886</v>
      </c>
      <c r="C93" s="454" t="s">
        <v>4586</v>
      </c>
      <c r="D93" s="453" t="s">
        <v>4313</v>
      </c>
      <c r="E93" s="104"/>
      <c r="F93" s="104" t="s">
        <v>353</v>
      </c>
      <c r="G93" s="451">
        <f>5774.19-3000</f>
        <v>2774.1899999999996</v>
      </c>
      <c r="H93" s="451">
        <v>2774.19</v>
      </c>
      <c r="I93" s="451">
        <v>0</v>
      </c>
    </row>
    <row r="94" spans="1:9" ht="15" x14ac:dyDescent="0.2">
      <c r="A94" s="104">
        <v>86</v>
      </c>
      <c r="B94" s="454" t="s">
        <v>4886</v>
      </c>
      <c r="C94" s="454" t="s">
        <v>4586</v>
      </c>
      <c r="D94" s="453" t="s">
        <v>4313</v>
      </c>
      <c r="E94" s="104"/>
      <c r="F94" s="104" t="s">
        <v>0</v>
      </c>
      <c r="G94" s="451">
        <v>3000</v>
      </c>
      <c r="H94" s="451">
        <v>3000</v>
      </c>
      <c r="I94" s="451">
        <v>554.84</v>
      </c>
    </row>
    <row r="95" spans="1:9" ht="15" x14ac:dyDescent="0.2">
      <c r="A95" s="104">
        <v>87</v>
      </c>
      <c r="B95" s="454" t="s">
        <v>4887</v>
      </c>
      <c r="C95" s="454" t="s">
        <v>4587</v>
      </c>
      <c r="D95" s="453" t="s">
        <v>4314</v>
      </c>
      <c r="E95" s="104"/>
      <c r="F95" s="104" t="s">
        <v>353</v>
      </c>
      <c r="G95" s="451">
        <f>4890-2445</f>
        <v>2445</v>
      </c>
      <c r="H95" s="451">
        <v>2445</v>
      </c>
      <c r="I95" s="451">
        <v>489</v>
      </c>
    </row>
    <row r="96" spans="1:9" ht="15" x14ac:dyDescent="0.2">
      <c r="A96" s="104">
        <v>88</v>
      </c>
      <c r="B96" s="454" t="s">
        <v>4887</v>
      </c>
      <c r="C96" s="454" t="s">
        <v>4587</v>
      </c>
      <c r="D96" s="453" t="s">
        <v>4314</v>
      </c>
      <c r="E96" s="104"/>
      <c r="F96" s="104" t="s">
        <v>0</v>
      </c>
      <c r="G96" s="451">
        <v>2445</v>
      </c>
      <c r="H96" s="451">
        <v>2445</v>
      </c>
      <c r="I96" s="451">
        <v>489</v>
      </c>
    </row>
    <row r="97" spans="1:9" ht="15" x14ac:dyDescent="0.2">
      <c r="A97" s="104">
        <v>89</v>
      </c>
      <c r="B97" s="454" t="s">
        <v>4888</v>
      </c>
      <c r="C97" s="454" t="s">
        <v>4588</v>
      </c>
      <c r="D97" s="453" t="s">
        <v>3978</v>
      </c>
      <c r="E97" s="104"/>
      <c r="F97" s="104" t="s">
        <v>353</v>
      </c>
      <c r="G97" s="451">
        <f>11250-5625</f>
        <v>5625</v>
      </c>
      <c r="H97" s="451">
        <v>5625</v>
      </c>
      <c r="I97" s="451">
        <v>1125</v>
      </c>
    </row>
    <row r="98" spans="1:9" ht="15" x14ac:dyDescent="0.2">
      <c r="A98" s="104">
        <v>90</v>
      </c>
      <c r="B98" s="454" t="s">
        <v>4888</v>
      </c>
      <c r="C98" s="454" t="s">
        <v>4588</v>
      </c>
      <c r="D98" s="453" t="s">
        <v>3978</v>
      </c>
      <c r="E98" s="104"/>
      <c r="F98" s="104" t="s">
        <v>0</v>
      </c>
      <c r="G98" s="451">
        <v>5625</v>
      </c>
      <c r="H98" s="451">
        <v>5625</v>
      </c>
      <c r="I98" s="451">
        <v>1125</v>
      </c>
    </row>
    <row r="99" spans="1:9" ht="15" x14ac:dyDescent="0.2">
      <c r="A99" s="104">
        <v>91</v>
      </c>
      <c r="B99" s="452" t="s">
        <v>4881</v>
      </c>
      <c r="C99" s="452" t="s">
        <v>4589</v>
      </c>
      <c r="D99" s="453" t="s">
        <v>4313</v>
      </c>
      <c r="E99" s="104"/>
      <c r="F99" s="104" t="s">
        <v>353</v>
      </c>
      <c r="G99" s="451">
        <f>4890-2445</f>
        <v>2445</v>
      </c>
      <c r="H99" s="451">
        <v>2445</v>
      </c>
      <c r="I99" s="451">
        <v>489</v>
      </c>
    </row>
    <row r="100" spans="1:9" ht="15" x14ac:dyDescent="0.2">
      <c r="A100" s="104">
        <v>92</v>
      </c>
      <c r="B100" s="452" t="s">
        <v>4881</v>
      </c>
      <c r="C100" s="452" t="s">
        <v>4589</v>
      </c>
      <c r="D100" s="453" t="s">
        <v>4313</v>
      </c>
      <c r="E100" s="104"/>
      <c r="F100" s="104" t="s">
        <v>0</v>
      </c>
      <c r="G100" s="451">
        <v>2445</v>
      </c>
      <c r="H100" s="451">
        <v>2445</v>
      </c>
      <c r="I100" s="451">
        <v>489</v>
      </c>
    </row>
    <row r="101" spans="1:9" ht="15" x14ac:dyDescent="0.2">
      <c r="A101" s="104">
        <v>93</v>
      </c>
      <c r="B101" s="454" t="s">
        <v>4889</v>
      </c>
      <c r="C101" s="454" t="s">
        <v>4590</v>
      </c>
      <c r="D101" s="453" t="s">
        <v>4315</v>
      </c>
      <c r="E101" s="104"/>
      <c r="F101" s="104" t="s">
        <v>353</v>
      </c>
      <c r="G101" s="451">
        <f>4890-2445</f>
        <v>2445</v>
      </c>
      <c r="H101" s="451">
        <v>2445</v>
      </c>
      <c r="I101" s="451">
        <v>0</v>
      </c>
    </row>
    <row r="102" spans="1:9" ht="15" x14ac:dyDescent="0.2">
      <c r="A102" s="104">
        <v>94</v>
      </c>
      <c r="B102" s="454" t="s">
        <v>4889</v>
      </c>
      <c r="C102" s="454" t="s">
        <v>4590</v>
      </c>
      <c r="D102" s="453" t="s">
        <v>4315</v>
      </c>
      <c r="E102" s="104"/>
      <c r="F102" s="104" t="s">
        <v>0</v>
      </c>
      <c r="G102" s="451">
        <v>2445</v>
      </c>
      <c r="H102" s="451">
        <v>2445</v>
      </c>
      <c r="I102" s="451">
        <v>378</v>
      </c>
    </row>
    <row r="103" spans="1:9" ht="15" x14ac:dyDescent="0.2">
      <c r="A103" s="104">
        <v>95</v>
      </c>
      <c r="B103" s="454" t="s">
        <v>4890</v>
      </c>
      <c r="C103" s="454" t="s">
        <v>4591</v>
      </c>
      <c r="D103" s="453" t="s">
        <v>3157</v>
      </c>
      <c r="E103" s="104"/>
      <c r="F103" s="104" t="s">
        <v>353</v>
      </c>
      <c r="G103" s="451">
        <f>7500-3750+2323</f>
        <v>6073</v>
      </c>
      <c r="H103" s="451">
        <v>3750</v>
      </c>
      <c r="I103" s="451">
        <f>900-750</f>
        <v>150</v>
      </c>
    </row>
    <row r="104" spans="1:9" ht="15" x14ac:dyDescent="0.2">
      <c r="A104" s="104">
        <v>96</v>
      </c>
      <c r="B104" s="454" t="s">
        <v>4890</v>
      </c>
      <c r="C104" s="454" t="s">
        <v>4591</v>
      </c>
      <c r="D104" s="453" t="s">
        <v>3157</v>
      </c>
      <c r="E104" s="104"/>
      <c r="F104" s="104" t="s">
        <v>0</v>
      </c>
      <c r="G104" s="451">
        <v>3750</v>
      </c>
      <c r="H104" s="451">
        <v>3750</v>
      </c>
      <c r="I104" s="451">
        <v>750</v>
      </c>
    </row>
    <row r="105" spans="1:9" ht="15" x14ac:dyDescent="0.2">
      <c r="A105" s="104">
        <v>97</v>
      </c>
      <c r="B105" s="454" t="s">
        <v>4891</v>
      </c>
      <c r="C105" s="454" t="s">
        <v>4592</v>
      </c>
      <c r="D105" s="453" t="s">
        <v>4316</v>
      </c>
      <c r="E105" s="104"/>
      <c r="F105" s="104" t="s">
        <v>353</v>
      </c>
      <c r="G105" s="451">
        <f>4500-2250</f>
        <v>2250</v>
      </c>
      <c r="H105" s="451">
        <v>2250</v>
      </c>
      <c r="I105" s="451">
        <v>450</v>
      </c>
    </row>
    <row r="106" spans="1:9" ht="15" x14ac:dyDescent="0.2">
      <c r="A106" s="104">
        <v>98</v>
      </c>
      <c r="B106" s="454" t="s">
        <v>4891</v>
      </c>
      <c r="C106" s="454" t="s">
        <v>4592</v>
      </c>
      <c r="D106" s="453" t="s">
        <v>4316</v>
      </c>
      <c r="E106" s="104"/>
      <c r="F106" s="104" t="s">
        <v>0</v>
      </c>
      <c r="G106" s="451">
        <v>2250</v>
      </c>
      <c r="H106" s="451">
        <v>2250</v>
      </c>
      <c r="I106" s="451">
        <v>450</v>
      </c>
    </row>
    <row r="107" spans="1:9" ht="15" x14ac:dyDescent="0.2">
      <c r="A107" s="104">
        <v>99</v>
      </c>
      <c r="B107" s="454" t="s">
        <v>4892</v>
      </c>
      <c r="C107" s="454" t="s">
        <v>4593</v>
      </c>
      <c r="D107" s="453" t="s">
        <v>4317</v>
      </c>
      <c r="E107" s="104"/>
      <c r="F107" s="104" t="s">
        <v>353</v>
      </c>
      <c r="G107" s="451">
        <f>6000-3000</f>
        <v>3000</v>
      </c>
      <c r="H107" s="451">
        <v>3000</v>
      </c>
      <c r="I107" s="451">
        <v>600</v>
      </c>
    </row>
    <row r="108" spans="1:9" ht="15" x14ac:dyDescent="0.2">
      <c r="A108" s="104">
        <v>100</v>
      </c>
      <c r="B108" s="454" t="s">
        <v>4892</v>
      </c>
      <c r="C108" s="454" t="s">
        <v>4593</v>
      </c>
      <c r="D108" s="453" t="s">
        <v>4317</v>
      </c>
      <c r="E108" s="104"/>
      <c r="F108" s="104" t="s">
        <v>0</v>
      </c>
      <c r="G108" s="451">
        <v>3000</v>
      </c>
      <c r="H108" s="451">
        <v>3000</v>
      </c>
      <c r="I108" s="451">
        <v>600</v>
      </c>
    </row>
    <row r="109" spans="1:9" ht="15" x14ac:dyDescent="0.2">
      <c r="A109" s="104">
        <v>101</v>
      </c>
      <c r="B109" s="454" t="s">
        <v>4893</v>
      </c>
      <c r="C109" s="454" t="s">
        <v>4594</v>
      </c>
      <c r="D109" s="453" t="s">
        <v>4318</v>
      </c>
      <c r="E109" s="104"/>
      <c r="F109" s="104" t="s">
        <v>353</v>
      </c>
      <c r="G109" s="451">
        <f>3000-1500</f>
        <v>1500</v>
      </c>
      <c r="H109" s="451">
        <v>1500</v>
      </c>
      <c r="I109" s="451">
        <v>300</v>
      </c>
    </row>
    <row r="110" spans="1:9" ht="15" x14ac:dyDescent="0.2">
      <c r="A110" s="104">
        <v>102</v>
      </c>
      <c r="B110" s="454" t="s">
        <v>4893</v>
      </c>
      <c r="C110" s="454" t="s">
        <v>4594</v>
      </c>
      <c r="D110" s="453" t="s">
        <v>4318</v>
      </c>
      <c r="E110" s="104"/>
      <c r="F110" s="104" t="s">
        <v>0</v>
      </c>
      <c r="G110" s="451">
        <v>1500</v>
      </c>
      <c r="H110" s="451">
        <v>1500</v>
      </c>
      <c r="I110" s="451">
        <v>300</v>
      </c>
    </row>
    <row r="111" spans="1:9" ht="15" x14ac:dyDescent="0.2">
      <c r="A111" s="104">
        <v>103</v>
      </c>
      <c r="B111" s="454" t="s">
        <v>4894</v>
      </c>
      <c r="C111" s="454" t="s">
        <v>4595</v>
      </c>
      <c r="D111" s="453" t="s">
        <v>4319</v>
      </c>
      <c r="E111" s="104"/>
      <c r="F111" s="104" t="s">
        <v>353</v>
      </c>
      <c r="G111" s="451">
        <f>3000-1500</f>
        <v>1500</v>
      </c>
      <c r="H111" s="451">
        <v>1500</v>
      </c>
      <c r="I111" s="451">
        <v>300</v>
      </c>
    </row>
    <row r="112" spans="1:9" ht="15" x14ac:dyDescent="0.2">
      <c r="A112" s="104">
        <v>104</v>
      </c>
      <c r="B112" s="454" t="s">
        <v>4894</v>
      </c>
      <c r="C112" s="454" t="s">
        <v>4595</v>
      </c>
      <c r="D112" s="453" t="s">
        <v>4319</v>
      </c>
      <c r="E112" s="104"/>
      <c r="F112" s="104" t="s">
        <v>0</v>
      </c>
      <c r="G112" s="451">
        <v>1500</v>
      </c>
      <c r="H112" s="451">
        <v>1500</v>
      </c>
      <c r="I112" s="451">
        <v>300</v>
      </c>
    </row>
    <row r="113" spans="1:11" ht="15" x14ac:dyDescent="0.2">
      <c r="A113" s="104">
        <v>105</v>
      </c>
      <c r="B113" s="454" t="s">
        <v>4895</v>
      </c>
      <c r="C113" s="454" t="s">
        <v>4596</v>
      </c>
      <c r="D113" s="453" t="s">
        <v>3167</v>
      </c>
      <c r="E113" s="104"/>
      <c r="F113" s="104" t="s">
        <v>353</v>
      </c>
      <c r="G113" s="451">
        <f>9300-4000+3750</f>
        <v>9050</v>
      </c>
      <c r="H113" s="451">
        <f>5300+2250</f>
        <v>7550</v>
      </c>
      <c r="I113" s="451">
        <f>1860-800+450</f>
        <v>1510</v>
      </c>
      <c r="K113" s="444"/>
    </row>
    <row r="114" spans="1:11" ht="15" x14ac:dyDescent="0.2">
      <c r="A114" s="104">
        <v>106</v>
      </c>
      <c r="B114" s="454" t="s">
        <v>4895</v>
      </c>
      <c r="C114" s="454" t="s">
        <v>4596</v>
      </c>
      <c r="D114" s="453" t="s">
        <v>3167</v>
      </c>
      <c r="E114" s="104"/>
      <c r="F114" s="104" t="s">
        <v>0</v>
      </c>
      <c r="G114" s="451">
        <v>4000</v>
      </c>
      <c r="H114" s="451">
        <v>4000</v>
      </c>
      <c r="I114" s="451">
        <v>800</v>
      </c>
    </row>
    <row r="115" spans="1:11" ht="15" x14ac:dyDescent="0.2">
      <c r="A115" s="104">
        <v>107</v>
      </c>
      <c r="B115" s="452" t="s">
        <v>3521</v>
      </c>
      <c r="C115" s="452" t="s">
        <v>4597</v>
      </c>
      <c r="D115" s="453" t="s">
        <v>4320</v>
      </c>
      <c r="E115" s="104"/>
      <c r="F115" s="104" t="s">
        <v>353</v>
      </c>
      <c r="G115" s="451">
        <v>2500</v>
      </c>
      <c r="H115" s="451">
        <v>2500</v>
      </c>
      <c r="I115" s="451">
        <v>500</v>
      </c>
    </row>
    <row r="116" spans="1:11" ht="15" x14ac:dyDescent="0.2">
      <c r="A116" s="104">
        <v>108</v>
      </c>
      <c r="B116" s="452" t="s">
        <v>3554</v>
      </c>
      <c r="C116" s="452" t="s">
        <v>4598</v>
      </c>
      <c r="D116" s="453" t="s">
        <v>4321</v>
      </c>
      <c r="E116" s="104"/>
      <c r="F116" s="104" t="s">
        <v>353</v>
      </c>
      <c r="G116" s="451">
        <v>125</v>
      </c>
      <c r="H116" s="451">
        <v>125</v>
      </c>
      <c r="I116" s="451">
        <v>25</v>
      </c>
    </row>
    <row r="117" spans="1:11" ht="15" x14ac:dyDescent="0.2">
      <c r="A117" s="104">
        <v>109</v>
      </c>
      <c r="B117" s="452" t="s">
        <v>4896</v>
      </c>
      <c r="C117" s="452" t="s">
        <v>4599</v>
      </c>
      <c r="D117" s="453" t="s">
        <v>4322</v>
      </c>
      <c r="E117" s="104"/>
      <c r="F117" s="104" t="s">
        <v>353</v>
      </c>
      <c r="G117" s="451">
        <v>125</v>
      </c>
      <c r="H117" s="451">
        <v>125</v>
      </c>
      <c r="I117" s="451">
        <v>25</v>
      </c>
    </row>
    <row r="118" spans="1:11" ht="15" x14ac:dyDescent="0.2">
      <c r="A118" s="104">
        <v>110</v>
      </c>
      <c r="B118" s="452" t="s">
        <v>3553</v>
      </c>
      <c r="C118" s="452" t="s">
        <v>4651</v>
      </c>
      <c r="D118" s="453" t="s">
        <v>4323</v>
      </c>
      <c r="E118" s="104"/>
      <c r="F118" s="104" t="s">
        <v>353</v>
      </c>
      <c r="G118" s="451">
        <v>125</v>
      </c>
      <c r="H118" s="451">
        <v>125</v>
      </c>
      <c r="I118" s="451">
        <v>25</v>
      </c>
    </row>
    <row r="119" spans="1:11" ht="15" x14ac:dyDescent="0.2">
      <c r="A119" s="104">
        <v>111</v>
      </c>
      <c r="B119" s="452" t="s">
        <v>4801</v>
      </c>
      <c r="C119" s="452" t="s">
        <v>4600</v>
      </c>
      <c r="D119" s="453" t="s">
        <v>4324</v>
      </c>
      <c r="E119" s="104"/>
      <c r="F119" s="104" t="s">
        <v>353</v>
      </c>
      <c r="G119" s="451">
        <v>502.5</v>
      </c>
      <c r="H119" s="451">
        <v>502.5</v>
      </c>
      <c r="I119" s="451">
        <v>100.5</v>
      </c>
    </row>
    <row r="120" spans="1:11" ht="15" x14ac:dyDescent="0.2">
      <c r="A120" s="104">
        <v>112</v>
      </c>
      <c r="B120" s="452" t="s">
        <v>3526</v>
      </c>
      <c r="C120" s="452" t="s">
        <v>4652</v>
      </c>
      <c r="D120" s="453" t="s">
        <v>4325</v>
      </c>
      <c r="E120" s="104"/>
      <c r="F120" s="104" t="s">
        <v>353</v>
      </c>
      <c r="G120" s="451">
        <v>317.5</v>
      </c>
      <c r="H120" s="451">
        <v>317.5</v>
      </c>
      <c r="I120" s="451">
        <v>63.5</v>
      </c>
    </row>
    <row r="121" spans="1:11" ht="15" x14ac:dyDescent="0.2">
      <c r="A121" s="104">
        <v>113</v>
      </c>
      <c r="B121" s="452" t="s">
        <v>3781</v>
      </c>
      <c r="C121" s="452" t="s">
        <v>4601</v>
      </c>
      <c r="D121" s="453" t="s">
        <v>4326</v>
      </c>
      <c r="E121" s="104"/>
      <c r="F121" s="104" t="s">
        <v>353</v>
      </c>
      <c r="G121" s="451">
        <v>258.75</v>
      </c>
      <c r="H121" s="451">
        <v>258.75</v>
      </c>
      <c r="I121" s="451">
        <v>51.75</v>
      </c>
    </row>
    <row r="122" spans="1:11" ht="15" x14ac:dyDescent="0.2">
      <c r="A122" s="104">
        <v>114</v>
      </c>
      <c r="B122" s="452" t="s">
        <v>3965</v>
      </c>
      <c r="C122" s="452" t="s">
        <v>4602</v>
      </c>
      <c r="D122" s="453" t="s">
        <v>4327</v>
      </c>
      <c r="E122" s="104"/>
      <c r="F122" s="104" t="s">
        <v>353</v>
      </c>
      <c r="G122" s="451">
        <v>125</v>
      </c>
      <c r="H122" s="451">
        <v>125</v>
      </c>
      <c r="I122" s="451">
        <v>25</v>
      </c>
    </row>
    <row r="123" spans="1:11" ht="15" x14ac:dyDescent="0.2">
      <c r="A123" s="104">
        <v>115</v>
      </c>
      <c r="B123" s="452" t="s">
        <v>4836</v>
      </c>
      <c r="C123" s="452" t="s">
        <v>4603</v>
      </c>
      <c r="D123" s="453" t="s">
        <v>4328</v>
      </c>
      <c r="E123" s="104"/>
      <c r="F123" s="104" t="s">
        <v>353</v>
      </c>
      <c r="G123" s="451">
        <v>191.25</v>
      </c>
      <c r="H123" s="451">
        <v>191.25</v>
      </c>
      <c r="I123" s="451">
        <v>38.25</v>
      </c>
    </row>
    <row r="124" spans="1:11" ht="15" x14ac:dyDescent="0.2">
      <c r="A124" s="104">
        <v>116</v>
      </c>
      <c r="B124" s="452" t="s">
        <v>4841</v>
      </c>
      <c r="C124" s="452" t="s">
        <v>4604</v>
      </c>
      <c r="D124" s="453" t="s">
        <v>4329</v>
      </c>
      <c r="E124" s="104"/>
      <c r="F124" s="104" t="s">
        <v>353</v>
      </c>
      <c r="G124" s="451">
        <v>125</v>
      </c>
      <c r="H124" s="451">
        <v>125</v>
      </c>
      <c r="I124" s="451">
        <v>25</v>
      </c>
    </row>
    <row r="125" spans="1:11" ht="15" x14ac:dyDescent="0.2">
      <c r="A125" s="104">
        <v>117</v>
      </c>
      <c r="B125" s="452" t="s">
        <v>3553</v>
      </c>
      <c r="C125" s="452" t="s">
        <v>4605</v>
      </c>
      <c r="D125" s="453" t="s">
        <v>4330</v>
      </c>
      <c r="E125" s="104"/>
      <c r="F125" s="104" t="s">
        <v>353</v>
      </c>
      <c r="G125" s="451">
        <v>330</v>
      </c>
      <c r="H125" s="451">
        <v>330</v>
      </c>
      <c r="I125" s="451">
        <v>66</v>
      </c>
    </row>
    <row r="126" spans="1:11" ht="15" x14ac:dyDescent="0.2">
      <c r="A126" s="104">
        <v>118</v>
      </c>
      <c r="B126" s="452" t="s">
        <v>4897</v>
      </c>
      <c r="C126" s="452" t="s">
        <v>4606</v>
      </c>
      <c r="D126" s="453" t="s">
        <v>4331</v>
      </c>
      <c r="E126" s="104"/>
      <c r="F126" s="104" t="s">
        <v>353</v>
      </c>
      <c r="G126" s="451">
        <v>125</v>
      </c>
      <c r="H126" s="451">
        <v>125</v>
      </c>
      <c r="I126" s="451">
        <v>25</v>
      </c>
    </row>
    <row r="127" spans="1:11" ht="15" x14ac:dyDescent="0.2">
      <c r="A127" s="104">
        <v>119</v>
      </c>
      <c r="B127" s="452" t="s">
        <v>4898</v>
      </c>
      <c r="C127" s="452" t="s">
        <v>4604</v>
      </c>
      <c r="D127" s="453" t="s">
        <v>4332</v>
      </c>
      <c r="E127" s="104"/>
      <c r="F127" s="104" t="s">
        <v>353</v>
      </c>
      <c r="G127" s="451">
        <v>253.75</v>
      </c>
      <c r="H127" s="451">
        <v>253.75</v>
      </c>
      <c r="I127" s="451">
        <v>50.75</v>
      </c>
    </row>
    <row r="128" spans="1:11" ht="15" x14ac:dyDescent="0.2">
      <c r="A128" s="104">
        <v>120</v>
      </c>
      <c r="B128" s="452" t="s">
        <v>4504</v>
      </c>
      <c r="C128" s="452" t="s">
        <v>4607</v>
      </c>
      <c r="D128" s="453" t="s">
        <v>4333</v>
      </c>
      <c r="E128" s="104"/>
      <c r="F128" s="104" t="s">
        <v>353</v>
      </c>
      <c r="G128" s="451">
        <v>125</v>
      </c>
      <c r="H128" s="451">
        <v>125</v>
      </c>
      <c r="I128" s="451">
        <v>25</v>
      </c>
    </row>
    <row r="129" spans="1:9" ht="15" x14ac:dyDescent="0.2">
      <c r="A129" s="104">
        <v>121</v>
      </c>
      <c r="B129" s="452" t="s">
        <v>4846</v>
      </c>
      <c r="C129" s="452" t="s">
        <v>4608</v>
      </c>
      <c r="D129" s="453" t="s">
        <v>4334</v>
      </c>
      <c r="E129" s="104"/>
      <c r="F129" s="104" t="s">
        <v>353</v>
      </c>
      <c r="G129" s="451">
        <v>125</v>
      </c>
      <c r="H129" s="451">
        <v>125</v>
      </c>
      <c r="I129" s="451">
        <v>25</v>
      </c>
    </row>
    <row r="130" spans="1:9" ht="15" x14ac:dyDescent="0.2">
      <c r="A130" s="104">
        <v>122</v>
      </c>
      <c r="B130" s="452" t="s">
        <v>4899</v>
      </c>
      <c r="C130" s="452" t="s">
        <v>4609</v>
      </c>
      <c r="D130" s="453" t="s">
        <v>4335</v>
      </c>
      <c r="E130" s="104"/>
      <c r="F130" s="104" t="s">
        <v>353</v>
      </c>
      <c r="G130" s="451">
        <v>125</v>
      </c>
      <c r="H130" s="451">
        <v>125</v>
      </c>
      <c r="I130" s="451">
        <v>25</v>
      </c>
    </row>
    <row r="131" spans="1:9" ht="15" x14ac:dyDescent="0.2">
      <c r="A131" s="104">
        <v>123</v>
      </c>
      <c r="B131" s="452" t="s">
        <v>4086</v>
      </c>
      <c r="C131" s="452" t="s">
        <v>4610</v>
      </c>
      <c r="D131" s="453" t="s">
        <v>4336</v>
      </c>
      <c r="E131" s="104"/>
      <c r="F131" s="104" t="s">
        <v>353</v>
      </c>
      <c r="G131" s="451">
        <v>125</v>
      </c>
      <c r="H131" s="451">
        <v>125</v>
      </c>
      <c r="I131" s="451">
        <v>25</v>
      </c>
    </row>
    <row r="132" spans="1:9" ht="15" x14ac:dyDescent="0.2">
      <c r="A132" s="104">
        <v>124</v>
      </c>
      <c r="B132" s="452" t="s">
        <v>4900</v>
      </c>
      <c r="C132" s="452" t="s">
        <v>4611</v>
      </c>
      <c r="D132" s="453" t="s">
        <v>4337</v>
      </c>
      <c r="E132" s="104"/>
      <c r="F132" s="104" t="s">
        <v>353</v>
      </c>
      <c r="G132" s="451">
        <v>125</v>
      </c>
      <c r="H132" s="451">
        <v>125</v>
      </c>
      <c r="I132" s="451">
        <v>25</v>
      </c>
    </row>
    <row r="133" spans="1:9" ht="15" x14ac:dyDescent="0.2">
      <c r="A133" s="104">
        <v>125</v>
      </c>
      <c r="B133" s="452" t="s">
        <v>4901</v>
      </c>
      <c r="C133" s="452" t="s">
        <v>4612</v>
      </c>
      <c r="D133" s="453" t="s">
        <v>4338</v>
      </c>
      <c r="E133" s="104"/>
      <c r="F133" s="104" t="s">
        <v>353</v>
      </c>
      <c r="G133" s="451">
        <v>125</v>
      </c>
      <c r="H133" s="451">
        <v>125</v>
      </c>
      <c r="I133" s="451">
        <v>25</v>
      </c>
    </row>
    <row r="134" spans="1:9" ht="15" x14ac:dyDescent="0.2">
      <c r="A134" s="104">
        <v>126</v>
      </c>
      <c r="B134" s="452" t="s">
        <v>3916</v>
      </c>
      <c r="C134" s="452" t="s">
        <v>4613</v>
      </c>
      <c r="D134" s="453" t="s">
        <v>4339</v>
      </c>
      <c r="E134" s="104"/>
      <c r="F134" s="104" t="s">
        <v>353</v>
      </c>
      <c r="G134" s="451">
        <v>125</v>
      </c>
      <c r="H134" s="451">
        <v>125</v>
      </c>
      <c r="I134" s="451">
        <v>25</v>
      </c>
    </row>
    <row r="135" spans="1:9" ht="15" x14ac:dyDescent="0.2">
      <c r="A135" s="104">
        <v>127</v>
      </c>
      <c r="B135" s="452" t="s">
        <v>3781</v>
      </c>
      <c r="C135" s="452" t="s">
        <v>4614</v>
      </c>
      <c r="D135" s="453" t="s">
        <v>4340</v>
      </c>
      <c r="E135" s="104"/>
      <c r="F135" s="104" t="s">
        <v>353</v>
      </c>
      <c r="G135" s="451">
        <v>125</v>
      </c>
      <c r="H135" s="451">
        <v>125</v>
      </c>
      <c r="I135" s="451">
        <v>25</v>
      </c>
    </row>
    <row r="136" spans="1:9" ht="15" x14ac:dyDescent="0.2">
      <c r="A136" s="104">
        <v>128</v>
      </c>
      <c r="B136" s="452" t="s">
        <v>3967</v>
      </c>
      <c r="C136" s="452" t="s">
        <v>4540</v>
      </c>
      <c r="D136" s="453" t="s">
        <v>4341</v>
      </c>
      <c r="E136" s="104"/>
      <c r="F136" s="104" t="s">
        <v>353</v>
      </c>
      <c r="G136" s="451">
        <v>125</v>
      </c>
      <c r="H136" s="451">
        <v>125</v>
      </c>
      <c r="I136" s="451">
        <v>25</v>
      </c>
    </row>
    <row r="137" spans="1:9" ht="15" x14ac:dyDescent="0.2">
      <c r="A137" s="104">
        <v>129</v>
      </c>
      <c r="B137" s="452" t="s">
        <v>4902</v>
      </c>
      <c r="C137" s="452" t="s">
        <v>4615</v>
      </c>
      <c r="D137" s="453" t="s">
        <v>4342</v>
      </c>
      <c r="E137" s="104"/>
      <c r="F137" s="104" t="s">
        <v>353</v>
      </c>
      <c r="G137" s="451">
        <v>125</v>
      </c>
      <c r="H137" s="451">
        <v>125</v>
      </c>
      <c r="I137" s="451">
        <v>25</v>
      </c>
    </row>
    <row r="138" spans="1:9" ht="15" x14ac:dyDescent="0.2">
      <c r="A138" s="104">
        <v>130</v>
      </c>
      <c r="B138" s="452" t="s">
        <v>4896</v>
      </c>
      <c r="C138" s="452" t="s">
        <v>4616</v>
      </c>
      <c r="D138" s="453" t="s">
        <v>4343</v>
      </c>
      <c r="E138" s="104"/>
      <c r="F138" s="104" t="s">
        <v>353</v>
      </c>
      <c r="G138" s="451">
        <v>125</v>
      </c>
      <c r="H138" s="451">
        <v>125</v>
      </c>
      <c r="I138" s="451">
        <v>25</v>
      </c>
    </row>
    <row r="139" spans="1:9" ht="15" x14ac:dyDescent="0.2">
      <c r="A139" s="104">
        <v>131</v>
      </c>
      <c r="B139" s="452" t="s">
        <v>4901</v>
      </c>
      <c r="C139" s="452" t="s">
        <v>4617</v>
      </c>
      <c r="D139" s="453" t="s">
        <v>4344</v>
      </c>
      <c r="E139" s="104"/>
      <c r="F139" s="104" t="s">
        <v>353</v>
      </c>
      <c r="G139" s="451">
        <v>173.75</v>
      </c>
      <c r="H139" s="451">
        <v>173.75</v>
      </c>
      <c r="I139" s="451">
        <v>34.75</v>
      </c>
    </row>
    <row r="140" spans="1:9" ht="15" x14ac:dyDescent="0.2">
      <c r="A140" s="104">
        <v>132</v>
      </c>
      <c r="B140" s="452" t="s">
        <v>4842</v>
      </c>
      <c r="C140" s="452" t="s">
        <v>4618</v>
      </c>
      <c r="D140" s="453" t="s">
        <v>4345</v>
      </c>
      <c r="E140" s="104"/>
      <c r="F140" s="104" t="s">
        <v>353</v>
      </c>
      <c r="G140" s="451">
        <v>125</v>
      </c>
      <c r="H140" s="451">
        <v>125</v>
      </c>
      <c r="I140" s="451">
        <v>25</v>
      </c>
    </row>
    <row r="141" spans="1:9" ht="15" x14ac:dyDescent="0.2">
      <c r="A141" s="104">
        <v>133</v>
      </c>
      <c r="B141" s="452" t="s">
        <v>3527</v>
      </c>
      <c r="C141" s="452" t="s">
        <v>4619</v>
      </c>
      <c r="D141" s="453" t="s">
        <v>4346</v>
      </c>
      <c r="E141" s="104"/>
      <c r="F141" s="104" t="s">
        <v>353</v>
      </c>
      <c r="G141" s="451">
        <v>125</v>
      </c>
      <c r="H141" s="451">
        <v>125</v>
      </c>
      <c r="I141" s="451">
        <v>25</v>
      </c>
    </row>
    <row r="142" spans="1:9" ht="15" x14ac:dyDescent="0.2">
      <c r="A142" s="104">
        <v>134</v>
      </c>
      <c r="B142" s="452" t="s">
        <v>3657</v>
      </c>
      <c r="C142" s="452" t="s">
        <v>4620</v>
      </c>
      <c r="D142" s="453" t="s">
        <v>4347</v>
      </c>
      <c r="E142" s="104"/>
      <c r="F142" s="104" t="s">
        <v>353</v>
      </c>
      <c r="G142" s="451">
        <v>125</v>
      </c>
      <c r="H142" s="451">
        <v>125</v>
      </c>
      <c r="I142" s="451">
        <v>25</v>
      </c>
    </row>
    <row r="143" spans="1:9" ht="15" x14ac:dyDescent="0.2">
      <c r="A143" s="104">
        <v>135</v>
      </c>
      <c r="B143" s="452" t="s">
        <v>4792</v>
      </c>
      <c r="C143" s="452" t="s">
        <v>4621</v>
      </c>
      <c r="D143" s="453" t="s">
        <v>4348</v>
      </c>
      <c r="E143" s="104"/>
      <c r="F143" s="104" t="s">
        <v>353</v>
      </c>
      <c r="G143" s="451">
        <v>125</v>
      </c>
      <c r="H143" s="451">
        <v>125</v>
      </c>
      <c r="I143" s="451">
        <v>25</v>
      </c>
    </row>
    <row r="144" spans="1:9" ht="15" x14ac:dyDescent="0.2">
      <c r="A144" s="104">
        <v>136</v>
      </c>
      <c r="B144" s="452" t="s">
        <v>4780</v>
      </c>
      <c r="C144" s="452" t="s">
        <v>4653</v>
      </c>
      <c r="D144" s="453" t="s">
        <v>4349</v>
      </c>
      <c r="E144" s="104"/>
      <c r="F144" s="104" t="s">
        <v>353</v>
      </c>
      <c r="G144" s="451">
        <v>125</v>
      </c>
      <c r="H144" s="451">
        <v>125</v>
      </c>
      <c r="I144" s="451">
        <v>25</v>
      </c>
    </row>
    <row r="145" spans="1:9" ht="15" x14ac:dyDescent="0.2">
      <c r="A145" s="104">
        <v>137</v>
      </c>
      <c r="B145" s="452" t="s">
        <v>4876</v>
      </c>
      <c r="C145" s="452" t="s">
        <v>4654</v>
      </c>
      <c r="D145" s="453" t="s">
        <v>4350</v>
      </c>
      <c r="E145" s="104"/>
      <c r="F145" s="104" t="s">
        <v>353</v>
      </c>
      <c r="G145" s="451">
        <v>125</v>
      </c>
      <c r="H145" s="451">
        <v>125</v>
      </c>
      <c r="I145" s="451">
        <v>25</v>
      </c>
    </row>
    <row r="146" spans="1:9" ht="15" x14ac:dyDescent="0.2">
      <c r="A146" s="104">
        <v>138</v>
      </c>
      <c r="B146" s="452" t="s">
        <v>3781</v>
      </c>
      <c r="C146" s="452" t="s">
        <v>4655</v>
      </c>
      <c r="D146" s="453" t="s">
        <v>4351</v>
      </c>
      <c r="E146" s="104"/>
      <c r="F146" s="104" t="s">
        <v>353</v>
      </c>
      <c r="G146" s="451">
        <v>212.5</v>
      </c>
      <c r="H146" s="451">
        <v>212.5</v>
      </c>
      <c r="I146" s="451">
        <v>42.5</v>
      </c>
    </row>
    <row r="147" spans="1:9" ht="15" x14ac:dyDescent="0.2">
      <c r="A147" s="104">
        <v>139</v>
      </c>
      <c r="B147" s="452" t="s">
        <v>4800</v>
      </c>
      <c r="C147" s="452" t="s">
        <v>4656</v>
      </c>
      <c r="D147" s="453" t="s">
        <v>4352</v>
      </c>
      <c r="E147" s="104"/>
      <c r="F147" s="104" t="s">
        <v>353</v>
      </c>
      <c r="G147" s="451">
        <v>125</v>
      </c>
      <c r="H147" s="451">
        <v>125</v>
      </c>
      <c r="I147" s="451">
        <v>25</v>
      </c>
    </row>
    <row r="148" spans="1:9" ht="15" x14ac:dyDescent="0.2">
      <c r="A148" s="104">
        <v>140</v>
      </c>
      <c r="B148" s="452" t="s">
        <v>4795</v>
      </c>
      <c r="C148" s="452" t="s">
        <v>4657</v>
      </c>
      <c r="D148" s="453" t="s">
        <v>4353</v>
      </c>
      <c r="E148" s="104"/>
      <c r="F148" s="104" t="s">
        <v>353</v>
      </c>
      <c r="G148" s="451">
        <v>125</v>
      </c>
      <c r="H148" s="451">
        <v>125</v>
      </c>
      <c r="I148" s="451">
        <v>25</v>
      </c>
    </row>
    <row r="149" spans="1:9" ht="15" x14ac:dyDescent="0.2">
      <c r="A149" s="104">
        <v>141</v>
      </c>
      <c r="B149" s="452" t="s">
        <v>4768</v>
      </c>
      <c r="C149" s="452" t="s">
        <v>4658</v>
      </c>
      <c r="D149" s="453" t="s">
        <v>4354</v>
      </c>
      <c r="E149" s="104"/>
      <c r="F149" s="104" t="s">
        <v>353</v>
      </c>
      <c r="G149" s="451">
        <v>186.25</v>
      </c>
      <c r="H149" s="451">
        <v>186.25</v>
      </c>
      <c r="I149" s="451">
        <v>37.25</v>
      </c>
    </row>
    <row r="150" spans="1:9" ht="15" x14ac:dyDescent="0.2">
      <c r="A150" s="104">
        <v>142</v>
      </c>
      <c r="B150" s="452" t="s">
        <v>4761</v>
      </c>
      <c r="C150" s="452" t="s">
        <v>4659</v>
      </c>
      <c r="D150" s="453" t="s">
        <v>4355</v>
      </c>
      <c r="E150" s="104"/>
      <c r="F150" s="104" t="s">
        <v>353</v>
      </c>
      <c r="G150" s="451">
        <v>125</v>
      </c>
      <c r="H150" s="451">
        <v>125</v>
      </c>
      <c r="I150" s="451">
        <v>25</v>
      </c>
    </row>
    <row r="151" spans="1:9" ht="15" x14ac:dyDescent="0.2">
      <c r="A151" s="104">
        <v>143</v>
      </c>
      <c r="B151" s="452" t="s">
        <v>4763</v>
      </c>
      <c r="C151" s="452" t="s">
        <v>4660</v>
      </c>
      <c r="D151" s="453" t="s">
        <v>4356</v>
      </c>
      <c r="E151" s="104"/>
      <c r="F151" s="104" t="s">
        <v>353</v>
      </c>
      <c r="G151" s="451">
        <v>125</v>
      </c>
      <c r="H151" s="451">
        <v>125</v>
      </c>
      <c r="I151" s="451">
        <v>25</v>
      </c>
    </row>
    <row r="152" spans="1:9" ht="15" x14ac:dyDescent="0.2">
      <c r="A152" s="104">
        <v>144</v>
      </c>
      <c r="B152" s="452" t="s">
        <v>4875</v>
      </c>
      <c r="C152" s="452" t="s">
        <v>4661</v>
      </c>
      <c r="D152" s="453" t="s">
        <v>4068</v>
      </c>
      <c r="E152" s="104"/>
      <c r="F152" s="104" t="s">
        <v>353</v>
      </c>
      <c r="G152" s="451">
        <v>252.5</v>
      </c>
      <c r="H152" s="451">
        <v>252.5</v>
      </c>
      <c r="I152" s="451">
        <v>50.5</v>
      </c>
    </row>
    <row r="153" spans="1:9" ht="15" x14ac:dyDescent="0.2">
      <c r="A153" s="104">
        <v>145</v>
      </c>
      <c r="B153" s="452" t="s">
        <v>4875</v>
      </c>
      <c r="C153" s="452" t="s">
        <v>4662</v>
      </c>
      <c r="D153" s="453" t="s">
        <v>4357</v>
      </c>
      <c r="E153" s="104"/>
      <c r="F153" s="104" t="s">
        <v>353</v>
      </c>
      <c r="G153" s="451">
        <v>217.5</v>
      </c>
      <c r="H153" s="451">
        <v>217.5</v>
      </c>
      <c r="I153" s="451">
        <v>43.5</v>
      </c>
    </row>
    <row r="154" spans="1:9" ht="15" x14ac:dyDescent="0.2">
      <c r="A154" s="104">
        <v>146</v>
      </c>
      <c r="B154" s="452" t="s">
        <v>4783</v>
      </c>
      <c r="C154" s="452" t="s">
        <v>4663</v>
      </c>
      <c r="D154" s="453" t="s">
        <v>4358</v>
      </c>
      <c r="E154" s="104"/>
      <c r="F154" s="104" t="s">
        <v>353</v>
      </c>
      <c r="G154" s="451">
        <v>278.75</v>
      </c>
      <c r="H154" s="451">
        <v>278.75</v>
      </c>
      <c r="I154" s="451">
        <v>55.75</v>
      </c>
    </row>
    <row r="155" spans="1:9" ht="15" x14ac:dyDescent="0.2">
      <c r="A155" s="104">
        <v>147</v>
      </c>
      <c r="B155" s="452" t="s">
        <v>4795</v>
      </c>
      <c r="C155" s="452" t="s">
        <v>4664</v>
      </c>
      <c r="D155" s="453" t="s">
        <v>4359</v>
      </c>
      <c r="E155" s="104"/>
      <c r="F155" s="104" t="s">
        <v>353</v>
      </c>
      <c r="G155" s="451">
        <v>125</v>
      </c>
      <c r="H155" s="451">
        <v>125</v>
      </c>
      <c r="I155" s="451">
        <v>25</v>
      </c>
    </row>
    <row r="156" spans="1:9" ht="15" x14ac:dyDescent="0.2">
      <c r="A156" s="104">
        <v>148</v>
      </c>
      <c r="B156" s="452" t="s">
        <v>4874</v>
      </c>
      <c r="C156" s="452" t="s">
        <v>4665</v>
      </c>
      <c r="D156" s="453" t="s">
        <v>4360</v>
      </c>
      <c r="E156" s="104"/>
      <c r="F156" s="104" t="s">
        <v>353</v>
      </c>
      <c r="G156" s="451">
        <v>125</v>
      </c>
      <c r="H156" s="451">
        <v>125</v>
      </c>
      <c r="I156" s="451">
        <v>25</v>
      </c>
    </row>
    <row r="157" spans="1:9" ht="30" x14ac:dyDescent="0.2">
      <c r="A157" s="104">
        <v>149</v>
      </c>
      <c r="B157" s="452" t="s">
        <v>4235</v>
      </c>
      <c r="C157" s="452" t="s">
        <v>4666</v>
      </c>
      <c r="D157" s="453" t="s">
        <v>4361</v>
      </c>
      <c r="E157" s="104"/>
      <c r="F157" s="104" t="s">
        <v>353</v>
      </c>
      <c r="G157" s="451">
        <v>147.5</v>
      </c>
      <c r="H157" s="451">
        <v>147.5</v>
      </c>
      <c r="I157" s="451">
        <v>29.5</v>
      </c>
    </row>
    <row r="158" spans="1:9" ht="30" x14ac:dyDescent="0.2">
      <c r="A158" s="104">
        <v>150</v>
      </c>
      <c r="B158" s="452" t="s">
        <v>4236</v>
      </c>
      <c r="C158" s="452" t="s">
        <v>4667</v>
      </c>
      <c r="D158" s="453" t="s">
        <v>4362</v>
      </c>
      <c r="E158" s="104"/>
      <c r="F158" s="104" t="s">
        <v>353</v>
      </c>
      <c r="G158" s="451">
        <v>125</v>
      </c>
      <c r="H158" s="451">
        <v>125</v>
      </c>
      <c r="I158" s="451">
        <v>25</v>
      </c>
    </row>
    <row r="159" spans="1:9" ht="15" x14ac:dyDescent="0.2">
      <c r="A159" s="104">
        <v>151</v>
      </c>
      <c r="B159" s="452" t="s">
        <v>4873</v>
      </c>
      <c r="C159" s="452" t="s">
        <v>4668</v>
      </c>
      <c r="D159" s="453" t="s">
        <v>4363</v>
      </c>
      <c r="E159" s="104"/>
      <c r="F159" s="104" t="s">
        <v>353</v>
      </c>
      <c r="G159" s="451">
        <v>125</v>
      </c>
      <c r="H159" s="451">
        <v>125</v>
      </c>
      <c r="I159" s="451">
        <v>25</v>
      </c>
    </row>
    <row r="160" spans="1:9" ht="15" x14ac:dyDescent="0.2">
      <c r="A160" s="104">
        <v>152</v>
      </c>
      <c r="B160" s="452" t="s">
        <v>4761</v>
      </c>
      <c r="C160" s="452" t="s">
        <v>4669</v>
      </c>
      <c r="D160" s="453" t="s">
        <v>4364</v>
      </c>
      <c r="E160" s="104"/>
      <c r="F160" s="104" t="s">
        <v>353</v>
      </c>
      <c r="G160" s="451">
        <v>266.25</v>
      </c>
      <c r="H160" s="451">
        <v>266.25</v>
      </c>
      <c r="I160" s="451">
        <v>53.25</v>
      </c>
    </row>
    <row r="161" spans="1:9" ht="15" x14ac:dyDescent="0.2">
      <c r="A161" s="104">
        <v>153</v>
      </c>
      <c r="B161" s="452" t="s">
        <v>4872</v>
      </c>
      <c r="C161" s="452" t="s">
        <v>4671</v>
      </c>
      <c r="D161" s="453" t="s">
        <v>4365</v>
      </c>
      <c r="E161" s="104"/>
      <c r="F161" s="104" t="s">
        <v>353</v>
      </c>
      <c r="G161" s="451">
        <v>406.25</v>
      </c>
      <c r="H161" s="451">
        <v>406.25</v>
      </c>
      <c r="I161" s="451">
        <v>81.25</v>
      </c>
    </row>
    <row r="162" spans="1:9" ht="15" x14ac:dyDescent="0.2">
      <c r="A162" s="104">
        <v>154</v>
      </c>
      <c r="B162" s="452" t="s">
        <v>4670</v>
      </c>
      <c r="C162" s="452" t="s">
        <v>4673</v>
      </c>
      <c r="D162" s="453" t="s">
        <v>4366</v>
      </c>
      <c r="E162" s="104"/>
      <c r="F162" s="104" t="s">
        <v>353</v>
      </c>
      <c r="G162" s="451">
        <v>125</v>
      </c>
      <c r="H162" s="451">
        <v>125</v>
      </c>
      <c r="I162" s="451">
        <v>25</v>
      </c>
    </row>
    <row r="163" spans="1:9" ht="15" x14ac:dyDescent="0.2">
      <c r="A163" s="104">
        <v>155</v>
      </c>
      <c r="B163" s="452" t="s">
        <v>3968</v>
      </c>
      <c r="C163" s="452" t="s">
        <v>4672</v>
      </c>
      <c r="D163" s="453" t="s">
        <v>4367</v>
      </c>
      <c r="E163" s="104"/>
      <c r="F163" s="104" t="s">
        <v>353</v>
      </c>
      <c r="G163" s="451">
        <v>127.5</v>
      </c>
      <c r="H163" s="451">
        <v>127.5</v>
      </c>
      <c r="I163" s="451">
        <v>25.5</v>
      </c>
    </row>
    <row r="164" spans="1:9" ht="15" x14ac:dyDescent="0.2">
      <c r="A164" s="104">
        <v>156</v>
      </c>
      <c r="B164" s="452" t="s">
        <v>4869</v>
      </c>
      <c r="C164" s="452" t="s">
        <v>4674</v>
      </c>
      <c r="D164" s="453" t="s">
        <v>4368</v>
      </c>
      <c r="E164" s="104"/>
      <c r="F164" s="104" t="s">
        <v>353</v>
      </c>
      <c r="G164" s="451">
        <v>162.5</v>
      </c>
      <c r="H164" s="451">
        <v>162.5</v>
      </c>
      <c r="I164" s="451">
        <v>32.5</v>
      </c>
    </row>
    <row r="165" spans="1:9" ht="15" x14ac:dyDescent="0.2">
      <c r="A165" s="104">
        <v>157</v>
      </c>
      <c r="B165" s="452" t="s">
        <v>4869</v>
      </c>
      <c r="C165" s="452" t="s">
        <v>3644</v>
      </c>
      <c r="D165" s="453" t="s">
        <v>4369</v>
      </c>
      <c r="E165" s="104"/>
      <c r="F165" s="104" t="s">
        <v>353</v>
      </c>
      <c r="G165" s="451">
        <v>155</v>
      </c>
      <c r="H165" s="451">
        <v>155</v>
      </c>
      <c r="I165" s="451">
        <v>31</v>
      </c>
    </row>
    <row r="166" spans="1:9" ht="15" x14ac:dyDescent="0.2">
      <c r="A166" s="104">
        <v>158</v>
      </c>
      <c r="B166" s="452" t="s">
        <v>4871</v>
      </c>
      <c r="C166" s="452" t="s">
        <v>4675</v>
      </c>
      <c r="D166" s="453" t="s">
        <v>4370</v>
      </c>
      <c r="E166" s="104"/>
      <c r="F166" s="104" t="s">
        <v>353</v>
      </c>
      <c r="G166" s="451">
        <v>262.5</v>
      </c>
      <c r="H166" s="451">
        <v>262.5</v>
      </c>
      <c r="I166" s="451">
        <v>52.5</v>
      </c>
    </row>
    <row r="167" spans="1:9" ht="15" x14ac:dyDescent="0.2">
      <c r="A167" s="104">
        <v>159</v>
      </c>
      <c r="B167" s="452" t="s">
        <v>4869</v>
      </c>
      <c r="C167" s="452" t="s">
        <v>4676</v>
      </c>
      <c r="D167" s="453" t="s">
        <v>4371</v>
      </c>
      <c r="E167" s="104"/>
      <c r="F167" s="104" t="s">
        <v>353</v>
      </c>
      <c r="G167" s="451">
        <v>125</v>
      </c>
      <c r="H167" s="451">
        <v>125</v>
      </c>
      <c r="I167" s="451">
        <v>25</v>
      </c>
    </row>
    <row r="168" spans="1:9" ht="15" x14ac:dyDescent="0.2">
      <c r="A168" s="104">
        <v>160</v>
      </c>
      <c r="B168" s="452" t="s">
        <v>4870</v>
      </c>
      <c r="C168" s="452" t="s">
        <v>4619</v>
      </c>
      <c r="D168" s="453" t="s">
        <v>4372</v>
      </c>
      <c r="E168" s="104"/>
      <c r="F168" s="104" t="s">
        <v>353</v>
      </c>
      <c r="G168" s="451">
        <v>172.5</v>
      </c>
      <c r="H168" s="451">
        <v>172.5</v>
      </c>
      <c r="I168" s="451">
        <v>34.5</v>
      </c>
    </row>
    <row r="169" spans="1:9" ht="15" x14ac:dyDescent="0.2">
      <c r="A169" s="104">
        <v>161</v>
      </c>
      <c r="B169" s="452" t="s">
        <v>4869</v>
      </c>
      <c r="C169" s="452" t="s">
        <v>4677</v>
      </c>
      <c r="D169" s="453" t="s">
        <v>4373</v>
      </c>
      <c r="E169" s="104"/>
      <c r="F169" s="104" t="s">
        <v>353</v>
      </c>
      <c r="G169" s="451">
        <v>125</v>
      </c>
      <c r="H169" s="451">
        <v>125</v>
      </c>
      <c r="I169" s="451">
        <v>25</v>
      </c>
    </row>
    <row r="170" spans="1:9" ht="15" x14ac:dyDescent="0.2">
      <c r="A170" s="104">
        <v>162</v>
      </c>
      <c r="B170" s="452" t="s">
        <v>4868</v>
      </c>
      <c r="C170" s="452" t="s">
        <v>4678</v>
      </c>
      <c r="D170" s="453" t="s">
        <v>4374</v>
      </c>
      <c r="E170" s="104"/>
      <c r="F170" s="104" t="s">
        <v>353</v>
      </c>
      <c r="G170" s="451">
        <v>137.5</v>
      </c>
      <c r="H170" s="451">
        <v>137.5</v>
      </c>
      <c r="I170" s="451">
        <v>27.5</v>
      </c>
    </row>
    <row r="171" spans="1:9" ht="15" x14ac:dyDescent="0.2">
      <c r="A171" s="104">
        <v>163</v>
      </c>
      <c r="B171" s="452" t="s">
        <v>4798</v>
      </c>
      <c r="C171" s="452" t="s">
        <v>4679</v>
      </c>
      <c r="D171" s="453" t="s">
        <v>4375</v>
      </c>
      <c r="E171" s="104"/>
      <c r="F171" s="104" t="s">
        <v>353</v>
      </c>
      <c r="G171" s="451">
        <v>125</v>
      </c>
      <c r="H171" s="451">
        <v>125</v>
      </c>
      <c r="I171" s="451">
        <v>25</v>
      </c>
    </row>
    <row r="172" spans="1:9" ht="15" x14ac:dyDescent="0.2">
      <c r="A172" s="104">
        <v>164</v>
      </c>
      <c r="B172" s="452" t="s">
        <v>4834</v>
      </c>
      <c r="C172" s="452" t="s">
        <v>4680</v>
      </c>
      <c r="D172" s="453" t="s">
        <v>4376</v>
      </c>
      <c r="E172" s="104"/>
      <c r="F172" s="104" t="s">
        <v>353</v>
      </c>
      <c r="G172" s="451">
        <v>250</v>
      </c>
      <c r="H172" s="451">
        <v>250</v>
      </c>
      <c r="I172" s="451">
        <v>50</v>
      </c>
    </row>
    <row r="173" spans="1:9" ht="15" x14ac:dyDescent="0.2">
      <c r="A173" s="104">
        <v>165</v>
      </c>
      <c r="B173" s="452" t="s">
        <v>4819</v>
      </c>
      <c r="C173" s="452" t="s">
        <v>4681</v>
      </c>
      <c r="D173" s="453" t="s">
        <v>4377</v>
      </c>
      <c r="E173" s="104"/>
      <c r="F173" s="104" t="s">
        <v>353</v>
      </c>
      <c r="G173" s="451">
        <v>175</v>
      </c>
      <c r="H173" s="451">
        <v>175</v>
      </c>
      <c r="I173" s="451">
        <v>35</v>
      </c>
    </row>
    <row r="174" spans="1:9" ht="15" x14ac:dyDescent="0.2">
      <c r="A174" s="104">
        <v>166</v>
      </c>
      <c r="B174" s="452" t="s">
        <v>4867</v>
      </c>
      <c r="C174" s="452" t="s">
        <v>4682</v>
      </c>
      <c r="D174" s="453" t="s">
        <v>4378</v>
      </c>
      <c r="E174" s="104"/>
      <c r="F174" s="104" t="s">
        <v>353</v>
      </c>
      <c r="G174" s="451">
        <v>191.25</v>
      </c>
      <c r="H174" s="451">
        <v>191.25</v>
      </c>
      <c r="I174" s="451">
        <v>38.25</v>
      </c>
    </row>
    <row r="175" spans="1:9" ht="15" x14ac:dyDescent="0.2">
      <c r="A175" s="104">
        <v>167</v>
      </c>
      <c r="B175" s="452" t="s">
        <v>4866</v>
      </c>
      <c r="C175" s="452" t="s">
        <v>4683</v>
      </c>
      <c r="D175" s="453" t="s">
        <v>4379</v>
      </c>
      <c r="E175" s="104"/>
      <c r="F175" s="104" t="s">
        <v>353</v>
      </c>
      <c r="G175" s="451">
        <v>125</v>
      </c>
      <c r="H175" s="451">
        <v>125</v>
      </c>
      <c r="I175" s="451">
        <v>25</v>
      </c>
    </row>
    <row r="176" spans="1:9" ht="15" x14ac:dyDescent="0.2">
      <c r="A176" s="104">
        <v>168</v>
      </c>
      <c r="B176" s="452" t="s">
        <v>4857</v>
      </c>
      <c r="C176" s="452" t="s">
        <v>4684</v>
      </c>
      <c r="D176" s="453" t="s">
        <v>4380</v>
      </c>
      <c r="E176" s="104"/>
      <c r="F176" s="104" t="s">
        <v>353</v>
      </c>
      <c r="G176" s="451">
        <v>131.25</v>
      </c>
      <c r="H176" s="451">
        <v>131.25</v>
      </c>
      <c r="I176" s="451">
        <v>26.25</v>
      </c>
    </row>
    <row r="177" spans="1:9" ht="15" x14ac:dyDescent="0.2">
      <c r="A177" s="104">
        <v>169</v>
      </c>
      <c r="B177" s="452" t="s">
        <v>4772</v>
      </c>
      <c r="C177" s="452" t="s">
        <v>4685</v>
      </c>
      <c r="D177" s="453" t="s">
        <v>4381</v>
      </c>
      <c r="E177" s="104"/>
      <c r="F177" s="104" t="s">
        <v>353</v>
      </c>
      <c r="G177" s="451">
        <v>146.25</v>
      </c>
      <c r="H177" s="451">
        <v>146.25</v>
      </c>
      <c r="I177" s="451">
        <v>29.25</v>
      </c>
    </row>
    <row r="178" spans="1:9" ht="15" x14ac:dyDescent="0.2">
      <c r="A178" s="104">
        <v>170</v>
      </c>
      <c r="B178" s="452" t="s">
        <v>4865</v>
      </c>
      <c r="C178" s="452" t="s">
        <v>4686</v>
      </c>
      <c r="D178" s="453" t="s">
        <v>4382</v>
      </c>
      <c r="E178" s="104"/>
      <c r="F178" s="104" t="s">
        <v>353</v>
      </c>
      <c r="G178" s="451">
        <v>225</v>
      </c>
      <c r="H178" s="451">
        <v>225</v>
      </c>
      <c r="I178" s="451">
        <v>45</v>
      </c>
    </row>
    <row r="179" spans="1:9" ht="15" x14ac:dyDescent="0.2">
      <c r="A179" s="104">
        <v>171</v>
      </c>
      <c r="B179" s="452" t="s">
        <v>4864</v>
      </c>
      <c r="C179" s="452" t="s">
        <v>4687</v>
      </c>
      <c r="D179" s="453" t="s">
        <v>4383</v>
      </c>
      <c r="E179" s="104"/>
      <c r="F179" s="104" t="s">
        <v>353</v>
      </c>
      <c r="G179" s="451">
        <v>150</v>
      </c>
      <c r="H179" s="451">
        <v>150</v>
      </c>
      <c r="I179" s="451">
        <v>30</v>
      </c>
    </row>
    <row r="180" spans="1:9" ht="15" x14ac:dyDescent="0.2">
      <c r="A180" s="104">
        <v>172</v>
      </c>
      <c r="B180" s="452" t="s">
        <v>4820</v>
      </c>
      <c r="C180" s="452" t="s">
        <v>4688</v>
      </c>
      <c r="D180" s="453" t="s">
        <v>4384</v>
      </c>
      <c r="E180" s="104"/>
      <c r="F180" s="104" t="s">
        <v>353</v>
      </c>
      <c r="G180" s="451">
        <v>125</v>
      </c>
      <c r="H180" s="451">
        <v>125</v>
      </c>
      <c r="I180" s="451">
        <v>25</v>
      </c>
    </row>
    <row r="181" spans="1:9" ht="15" x14ac:dyDescent="0.2">
      <c r="A181" s="104">
        <v>173</v>
      </c>
      <c r="B181" s="452" t="s">
        <v>4863</v>
      </c>
      <c r="C181" s="452" t="s">
        <v>4689</v>
      </c>
      <c r="D181" s="453" t="s">
        <v>4385</v>
      </c>
      <c r="E181" s="104"/>
      <c r="F181" s="104" t="s">
        <v>353</v>
      </c>
      <c r="G181" s="451">
        <v>187.5</v>
      </c>
      <c r="H181" s="451">
        <v>187.5</v>
      </c>
      <c r="I181" s="451">
        <v>37.5</v>
      </c>
    </row>
    <row r="182" spans="1:9" ht="15" x14ac:dyDescent="0.2">
      <c r="A182" s="104">
        <v>174</v>
      </c>
      <c r="B182" s="452" t="s">
        <v>4801</v>
      </c>
      <c r="C182" s="452" t="s">
        <v>4690</v>
      </c>
      <c r="D182" s="453" t="s">
        <v>4386</v>
      </c>
      <c r="E182" s="104"/>
      <c r="F182" s="104" t="s">
        <v>353</v>
      </c>
      <c r="G182" s="451">
        <v>125</v>
      </c>
      <c r="H182" s="451">
        <v>125</v>
      </c>
      <c r="I182" s="451">
        <v>25</v>
      </c>
    </row>
    <row r="183" spans="1:9" ht="15" x14ac:dyDescent="0.2">
      <c r="A183" s="104">
        <v>175</v>
      </c>
      <c r="B183" s="452" t="s">
        <v>4862</v>
      </c>
      <c r="C183" s="452" t="s">
        <v>4691</v>
      </c>
      <c r="D183" s="453" t="s">
        <v>4387</v>
      </c>
      <c r="E183" s="104"/>
      <c r="F183" s="104" t="s">
        <v>353</v>
      </c>
      <c r="G183" s="451">
        <v>286.25</v>
      </c>
      <c r="H183" s="451">
        <v>286.25</v>
      </c>
      <c r="I183" s="451">
        <v>57.25</v>
      </c>
    </row>
    <row r="184" spans="1:9" ht="15" x14ac:dyDescent="0.2">
      <c r="A184" s="104">
        <v>176</v>
      </c>
      <c r="B184" s="452" t="s">
        <v>4823</v>
      </c>
      <c r="C184" s="452" t="s">
        <v>4634</v>
      </c>
      <c r="D184" s="453" t="s">
        <v>4388</v>
      </c>
      <c r="E184" s="104"/>
      <c r="F184" s="104" t="s">
        <v>353</v>
      </c>
      <c r="G184" s="451">
        <v>125</v>
      </c>
      <c r="H184" s="451">
        <v>125</v>
      </c>
      <c r="I184" s="451">
        <v>25</v>
      </c>
    </row>
    <row r="185" spans="1:9" ht="15" x14ac:dyDescent="0.2">
      <c r="A185" s="104">
        <v>177</v>
      </c>
      <c r="B185" s="452" t="s">
        <v>4798</v>
      </c>
      <c r="C185" s="452" t="s">
        <v>4692</v>
      </c>
      <c r="D185" s="453" t="s">
        <v>4389</v>
      </c>
      <c r="E185" s="104"/>
      <c r="F185" s="104" t="s">
        <v>353</v>
      </c>
      <c r="G185" s="451">
        <v>125</v>
      </c>
      <c r="H185" s="451">
        <v>125</v>
      </c>
      <c r="I185" s="451">
        <v>25</v>
      </c>
    </row>
    <row r="186" spans="1:9" ht="15" x14ac:dyDescent="0.2">
      <c r="A186" s="104">
        <v>178</v>
      </c>
      <c r="B186" s="452" t="s">
        <v>4861</v>
      </c>
      <c r="C186" s="452" t="s">
        <v>4693</v>
      </c>
      <c r="D186" s="453" t="s">
        <v>4390</v>
      </c>
      <c r="E186" s="104"/>
      <c r="F186" s="104" t="s">
        <v>353</v>
      </c>
      <c r="G186" s="451">
        <v>357.5</v>
      </c>
      <c r="H186" s="451">
        <v>357.5</v>
      </c>
      <c r="I186" s="451">
        <v>71.5</v>
      </c>
    </row>
    <row r="187" spans="1:9" ht="15" x14ac:dyDescent="0.2">
      <c r="A187" s="104">
        <v>179</v>
      </c>
      <c r="B187" s="452" t="s">
        <v>4763</v>
      </c>
      <c r="C187" s="452" t="s">
        <v>4694</v>
      </c>
      <c r="D187" s="453" t="s">
        <v>4391</v>
      </c>
      <c r="E187" s="104"/>
      <c r="F187" s="104" t="s">
        <v>353</v>
      </c>
      <c r="G187" s="451">
        <v>170</v>
      </c>
      <c r="H187" s="451">
        <v>170</v>
      </c>
      <c r="I187" s="451">
        <v>34</v>
      </c>
    </row>
    <row r="188" spans="1:9" ht="15" x14ac:dyDescent="0.2">
      <c r="A188" s="104">
        <v>180</v>
      </c>
      <c r="B188" s="452" t="s">
        <v>4775</v>
      </c>
      <c r="C188" s="452" t="s">
        <v>4695</v>
      </c>
      <c r="D188" s="453" t="s">
        <v>4392</v>
      </c>
      <c r="E188" s="104"/>
      <c r="F188" s="104" t="s">
        <v>353</v>
      </c>
      <c r="G188" s="451">
        <v>125</v>
      </c>
      <c r="H188" s="451">
        <v>125</v>
      </c>
      <c r="I188" s="451">
        <v>25</v>
      </c>
    </row>
    <row r="189" spans="1:9" ht="15" x14ac:dyDescent="0.2">
      <c r="A189" s="104">
        <v>181</v>
      </c>
      <c r="B189" s="452" t="s">
        <v>4860</v>
      </c>
      <c r="C189" s="452" t="s">
        <v>4696</v>
      </c>
      <c r="D189" s="453" t="s">
        <v>4393</v>
      </c>
      <c r="E189" s="104"/>
      <c r="F189" s="104" t="s">
        <v>353</v>
      </c>
      <c r="G189" s="451">
        <v>125</v>
      </c>
      <c r="H189" s="451">
        <v>125</v>
      </c>
      <c r="I189" s="451">
        <v>25</v>
      </c>
    </row>
    <row r="190" spans="1:9" ht="15" x14ac:dyDescent="0.2">
      <c r="A190" s="104">
        <v>182</v>
      </c>
      <c r="B190" s="452" t="s">
        <v>4859</v>
      </c>
      <c r="C190" s="452" t="s">
        <v>4694</v>
      </c>
      <c r="D190" s="453" t="s">
        <v>4394</v>
      </c>
      <c r="E190" s="104"/>
      <c r="F190" s="104" t="s">
        <v>353</v>
      </c>
      <c r="G190" s="451">
        <v>125</v>
      </c>
      <c r="H190" s="451">
        <v>125</v>
      </c>
      <c r="I190" s="451">
        <v>25</v>
      </c>
    </row>
    <row r="191" spans="1:9" ht="15" x14ac:dyDescent="0.2">
      <c r="A191" s="104">
        <v>183</v>
      </c>
      <c r="B191" s="452" t="s">
        <v>4763</v>
      </c>
      <c r="C191" s="452" t="s">
        <v>4697</v>
      </c>
      <c r="D191" s="453" t="s">
        <v>4395</v>
      </c>
      <c r="E191" s="104"/>
      <c r="F191" s="104" t="s">
        <v>353</v>
      </c>
      <c r="G191" s="451">
        <v>125</v>
      </c>
      <c r="H191" s="451">
        <v>125</v>
      </c>
      <c r="I191" s="451">
        <v>25</v>
      </c>
    </row>
    <row r="192" spans="1:9" ht="15" x14ac:dyDescent="0.2">
      <c r="A192" s="104">
        <v>184</v>
      </c>
      <c r="B192" s="452" t="s">
        <v>4858</v>
      </c>
      <c r="C192" s="452" t="s">
        <v>3927</v>
      </c>
      <c r="D192" s="453" t="s">
        <v>4396</v>
      </c>
      <c r="E192" s="104"/>
      <c r="F192" s="104" t="s">
        <v>353</v>
      </c>
      <c r="G192" s="451">
        <v>175</v>
      </c>
      <c r="H192" s="451">
        <v>175</v>
      </c>
      <c r="I192" s="451">
        <v>35</v>
      </c>
    </row>
    <row r="193" spans="1:9" ht="15" x14ac:dyDescent="0.2">
      <c r="A193" s="104">
        <v>185</v>
      </c>
      <c r="B193" s="452" t="s">
        <v>4764</v>
      </c>
      <c r="C193" s="452" t="s">
        <v>4698</v>
      </c>
      <c r="D193" s="453" t="s">
        <v>4397</v>
      </c>
      <c r="E193" s="104"/>
      <c r="F193" s="104" t="s">
        <v>353</v>
      </c>
      <c r="G193" s="451">
        <v>125</v>
      </c>
      <c r="H193" s="451">
        <v>125</v>
      </c>
      <c r="I193" s="451">
        <v>25</v>
      </c>
    </row>
    <row r="194" spans="1:9" ht="15" x14ac:dyDescent="0.2">
      <c r="A194" s="104">
        <v>186</v>
      </c>
      <c r="B194" s="452" t="s">
        <v>4763</v>
      </c>
      <c r="C194" s="452" t="s">
        <v>4699</v>
      </c>
      <c r="D194" s="453" t="s">
        <v>4398</v>
      </c>
      <c r="E194" s="104"/>
      <c r="F194" s="104" t="s">
        <v>353</v>
      </c>
      <c r="G194" s="451">
        <v>250</v>
      </c>
      <c r="H194" s="451">
        <v>250</v>
      </c>
      <c r="I194" s="451">
        <v>50</v>
      </c>
    </row>
    <row r="195" spans="1:9" ht="15" x14ac:dyDescent="0.2">
      <c r="A195" s="104">
        <v>187</v>
      </c>
      <c r="B195" s="452" t="s">
        <v>4857</v>
      </c>
      <c r="C195" s="452" t="s">
        <v>4674</v>
      </c>
      <c r="D195" s="453" t="s">
        <v>4399</v>
      </c>
      <c r="E195" s="104"/>
      <c r="F195" s="104" t="s">
        <v>353</v>
      </c>
      <c r="G195" s="451">
        <v>181.25</v>
      </c>
      <c r="H195" s="451">
        <v>181.25</v>
      </c>
      <c r="I195" s="451">
        <v>36.25</v>
      </c>
    </row>
    <row r="196" spans="1:9" ht="15" x14ac:dyDescent="0.2">
      <c r="A196" s="104">
        <v>188</v>
      </c>
      <c r="B196" s="452" t="s">
        <v>4771</v>
      </c>
      <c r="C196" s="452" t="s">
        <v>4700</v>
      </c>
      <c r="D196" s="453" t="s">
        <v>4400</v>
      </c>
      <c r="E196" s="104"/>
      <c r="F196" s="104" t="s">
        <v>353</v>
      </c>
      <c r="G196" s="451">
        <v>125</v>
      </c>
      <c r="H196" s="451">
        <v>125</v>
      </c>
      <c r="I196" s="451">
        <v>25</v>
      </c>
    </row>
    <row r="197" spans="1:9" ht="15" x14ac:dyDescent="0.2">
      <c r="A197" s="104">
        <v>189</v>
      </c>
      <c r="B197" s="452" t="s">
        <v>4761</v>
      </c>
      <c r="C197" s="452" t="s">
        <v>4701</v>
      </c>
      <c r="D197" s="453" t="s">
        <v>4401</v>
      </c>
      <c r="E197" s="104"/>
      <c r="F197" s="104" t="s">
        <v>353</v>
      </c>
      <c r="G197" s="451">
        <v>125</v>
      </c>
      <c r="H197" s="451">
        <v>125</v>
      </c>
      <c r="I197" s="451">
        <v>25</v>
      </c>
    </row>
    <row r="198" spans="1:9" ht="15" x14ac:dyDescent="0.2">
      <c r="A198" s="104">
        <v>190</v>
      </c>
      <c r="B198" s="452" t="s">
        <v>4856</v>
      </c>
      <c r="C198" s="452" t="s">
        <v>4702</v>
      </c>
      <c r="D198" s="453" t="s">
        <v>4402</v>
      </c>
      <c r="E198" s="104"/>
      <c r="F198" s="104" t="s">
        <v>353</v>
      </c>
      <c r="G198" s="451">
        <v>125</v>
      </c>
      <c r="H198" s="451">
        <v>125</v>
      </c>
      <c r="I198" s="451">
        <v>25</v>
      </c>
    </row>
    <row r="199" spans="1:9" ht="15" x14ac:dyDescent="0.2">
      <c r="A199" s="104">
        <v>191</v>
      </c>
      <c r="B199" s="452" t="s">
        <v>4799</v>
      </c>
      <c r="C199" s="452" t="s">
        <v>4663</v>
      </c>
      <c r="D199" s="453" t="s">
        <v>4403</v>
      </c>
      <c r="E199" s="104"/>
      <c r="F199" s="104" t="s">
        <v>353</v>
      </c>
      <c r="G199" s="451">
        <v>125</v>
      </c>
      <c r="H199" s="451">
        <v>125</v>
      </c>
      <c r="I199" s="451">
        <v>25</v>
      </c>
    </row>
    <row r="200" spans="1:9" ht="15" x14ac:dyDescent="0.2">
      <c r="A200" s="104">
        <v>192</v>
      </c>
      <c r="B200" s="452" t="s">
        <v>4802</v>
      </c>
      <c r="C200" s="452" t="s">
        <v>4703</v>
      </c>
      <c r="D200" s="453" t="s">
        <v>4404</v>
      </c>
      <c r="E200" s="104"/>
      <c r="F200" s="104" t="s">
        <v>353</v>
      </c>
      <c r="G200" s="451">
        <v>125</v>
      </c>
      <c r="H200" s="451">
        <v>125</v>
      </c>
      <c r="I200" s="451">
        <v>25</v>
      </c>
    </row>
    <row r="201" spans="1:9" ht="15" x14ac:dyDescent="0.2">
      <c r="A201" s="104">
        <v>193</v>
      </c>
      <c r="B201" s="452" t="s">
        <v>4823</v>
      </c>
      <c r="C201" s="452" t="s">
        <v>4704</v>
      </c>
      <c r="D201" s="453" t="s">
        <v>4405</v>
      </c>
      <c r="E201" s="104"/>
      <c r="F201" s="104" t="s">
        <v>353</v>
      </c>
      <c r="G201" s="451">
        <v>125</v>
      </c>
      <c r="H201" s="451">
        <v>125</v>
      </c>
      <c r="I201" s="451">
        <v>25</v>
      </c>
    </row>
    <row r="202" spans="1:9" ht="15" x14ac:dyDescent="0.2">
      <c r="A202" s="104">
        <v>194</v>
      </c>
      <c r="B202" s="452" t="s">
        <v>4815</v>
      </c>
      <c r="C202" s="452" t="s">
        <v>4705</v>
      </c>
      <c r="D202" s="453" t="s">
        <v>4406</v>
      </c>
      <c r="E202" s="104"/>
      <c r="F202" s="104" t="s">
        <v>353</v>
      </c>
      <c r="G202" s="451">
        <v>125</v>
      </c>
      <c r="H202" s="451">
        <v>125</v>
      </c>
      <c r="I202" s="451">
        <v>25</v>
      </c>
    </row>
    <row r="203" spans="1:9" ht="15" x14ac:dyDescent="0.2">
      <c r="A203" s="104">
        <v>195</v>
      </c>
      <c r="B203" s="452" t="s">
        <v>4855</v>
      </c>
      <c r="C203" s="452" t="s">
        <v>4706</v>
      </c>
      <c r="D203" s="453" t="s">
        <v>4407</v>
      </c>
      <c r="E203" s="104"/>
      <c r="F203" s="104" t="s">
        <v>353</v>
      </c>
      <c r="G203" s="451">
        <v>125</v>
      </c>
      <c r="H203" s="451">
        <v>125</v>
      </c>
      <c r="I203" s="451">
        <v>25</v>
      </c>
    </row>
    <row r="204" spans="1:9" ht="15" x14ac:dyDescent="0.2">
      <c r="A204" s="104">
        <v>196</v>
      </c>
      <c r="B204" s="452" t="s">
        <v>4854</v>
      </c>
      <c r="C204" s="452" t="s">
        <v>4707</v>
      </c>
      <c r="D204" s="453" t="s">
        <v>4408</v>
      </c>
      <c r="E204" s="104"/>
      <c r="F204" s="104" t="s">
        <v>353</v>
      </c>
      <c r="G204" s="451">
        <v>125</v>
      </c>
      <c r="H204" s="451">
        <v>125</v>
      </c>
      <c r="I204" s="451">
        <v>25</v>
      </c>
    </row>
    <row r="205" spans="1:9" ht="15" x14ac:dyDescent="0.2">
      <c r="A205" s="104">
        <v>197</v>
      </c>
      <c r="B205" s="452" t="s">
        <v>4798</v>
      </c>
      <c r="C205" s="452" t="s">
        <v>4708</v>
      </c>
      <c r="D205" s="453" t="s">
        <v>4409</v>
      </c>
      <c r="E205" s="104"/>
      <c r="F205" s="104" t="s">
        <v>353</v>
      </c>
      <c r="G205" s="451">
        <v>141.25</v>
      </c>
      <c r="H205" s="451">
        <v>141.25</v>
      </c>
      <c r="I205" s="451">
        <v>28.25</v>
      </c>
    </row>
    <row r="206" spans="1:9" ht="15" x14ac:dyDescent="0.2">
      <c r="A206" s="104">
        <v>198</v>
      </c>
      <c r="B206" s="452" t="s">
        <v>4853</v>
      </c>
      <c r="C206" s="452" t="s">
        <v>4709</v>
      </c>
      <c r="D206" s="453" t="s">
        <v>4410</v>
      </c>
      <c r="E206" s="104"/>
      <c r="F206" s="104" t="s">
        <v>353</v>
      </c>
      <c r="G206" s="451">
        <v>125</v>
      </c>
      <c r="H206" s="451">
        <v>125</v>
      </c>
      <c r="I206" s="451">
        <v>25</v>
      </c>
    </row>
    <row r="207" spans="1:9" ht="15" x14ac:dyDescent="0.2">
      <c r="A207" s="104">
        <v>199</v>
      </c>
      <c r="B207" s="452" t="s">
        <v>4834</v>
      </c>
      <c r="C207" s="452" t="s">
        <v>4710</v>
      </c>
      <c r="D207" s="453" t="s">
        <v>4411</v>
      </c>
      <c r="E207" s="104"/>
      <c r="F207" s="104" t="s">
        <v>353</v>
      </c>
      <c r="G207" s="451">
        <v>125</v>
      </c>
      <c r="H207" s="451">
        <v>125</v>
      </c>
      <c r="I207" s="451">
        <v>25</v>
      </c>
    </row>
    <row r="208" spans="1:9" ht="15" x14ac:dyDescent="0.2">
      <c r="A208" s="104">
        <v>200</v>
      </c>
      <c r="B208" s="452" t="s">
        <v>4852</v>
      </c>
      <c r="C208" s="452" t="s">
        <v>4711</v>
      </c>
      <c r="D208" s="453" t="s">
        <v>4412</v>
      </c>
      <c r="E208" s="104"/>
      <c r="F208" s="104" t="s">
        <v>353</v>
      </c>
      <c r="G208" s="451">
        <v>125</v>
      </c>
      <c r="H208" s="451">
        <v>125</v>
      </c>
      <c r="I208" s="451">
        <v>25</v>
      </c>
    </row>
    <row r="209" spans="1:9" ht="15" x14ac:dyDescent="0.2">
      <c r="A209" s="104">
        <v>201</v>
      </c>
      <c r="B209" s="452" t="s">
        <v>4778</v>
      </c>
      <c r="C209" s="452" t="s">
        <v>4711</v>
      </c>
      <c r="D209" s="453" t="s">
        <v>4413</v>
      </c>
      <c r="E209" s="104"/>
      <c r="F209" s="104" t="s">
        <v>353</v>
      </c>
      <c r="G209" s="451">
        <v>125</v>
      </c>
      <c r="H209" s="451">
        <v>125</v>
      </c>
      <c r="I209" s="451">
        <v>25</v>
      </c>
    </row>
    <row r="210" spans="1:9" ht="15" x14ac:dyDescent="0.2">
      <c r="A210" s="104">
        <v>202</v>
      </c>
      <c r="B210" s="452" t="s">
        <v>4823</v>
      </c>
      <c r="C210" s="452" t="s">
        <v>4712</v>
      </c>
      <c r="D210" s="453" t="s">
        <v>4414</v>
      </c>
      <c r="E210" s="104"/>
      <c r="F210" s="104" t="s">
        <v>353</v>
      </c>
      <c r="G210" s="451">
        <v>125</v>
      </c>
      <c r="H210" s="451">
        <v>125</v>
      </c>
      <c r="I210" s="451">
        <v>25</v>
      </c>
    </row>
    <row r="211" spans="1:9" ht="15" x14ac:dyDescent="0.2">
      <c r="A211" s="104">
        <v>203</v>
      </c>
      <c r="B211" s="452" t="s">
        <v>4851</v>
      </c>
      <c r="C211" s="452" t="s">
        <v>4713</v>
      </c>
      <c r="D211" s="453" t="s">
        <v>4415</v>
      </c>
      <c r="E211" s="104"/>
      <c r="F211" s="104" t="s">
        <v>353</v>
      </c>
      <c r="G211" s="451">
        <v>200</v>
      </c>
      <c r="H211" s="451">
        <v>200</v>
      </c>
      <c r="I211" s="451">
        <v>40</v>
      </c>
    </row>
    <row r="212" spans="1:9" ht="15" x14ac:dyDescent="0.2">
      <c r="A212" s="104">
        <v>204</v>
      </c>
      <c r="B212" s="452" t="s">
        <v>4798</v>
      </c>
      <c r="C212" s="452" t="s">
        <v>4714</v>
      </c>
      <c r="D212" s="453" t="s">
        <v>4416</v>
      </c>
      <c r="E212" s="104"/>
      <c r="F212" s="104" t="s">
        <v>353</v>
      </c>
      <c r="G212" s="451">
        <v>125</v>
      </c>
      <c r="H212" s="451">
        <v>125</v>
      </c>
      <c r="I212" s="451">
        <v>25</v>
      </c>
    </row>
    <row r="213" spans="1:9" ht="15" x14ac:dyDescent="0.2">
      <c r="A213" s="104">
        <v>205</v>
      </c>
      <c r="B213" s="452" t="s">
        <v>4800</v>
      </c>
      <c r="C213" s="452" t="s">
        <v>4715</v>
      </c>
      <c r="D213" s="453" t="s">
        <v>4417</v>
      </c>
      <c r="E213" s="104"/>
      <c r="F213" s="104" t="s">
        <v>353</v>
      </c>
      <c r="G213" s="451">
        <v>125</v>
      </c>
      <c r="H213" s="451">
        <v>125</v>
      </c>
      <c r="I213" s="451">
        <v>25</v>
      </c>
    </row>
    <row r="214" spans="1:9" ht="15" x14ac:dyDescent="0.2">
      <c r="A214" s="104">
        <v>206</v>
      </c>
      <c r="B214" s="452" t="s">
        <v>4831</v>
      </c>
      <c r="C214" s="452" t="s">
        <v>4716</v>
      </c>
      <c r="D214" s="453" t="s">
        <v>4418</v>
      </c>
      <c r="E214" s="104"/>
      <c r="F214" s="104" t="s">
        <v>353</v>
      </c>
      <c r="G214" s="451">
        <v>453.75</v>
      </c>
      <c r="H214" s="451">
        <v>453.75</v>
      </c>
      <c r="I214" s="451">
        <v>90.75</v>
      </c>
    </row>
    <row r="215" spans="1:9" ht="15" x14ac:dyDescent="0.2">
      <c r="A215" s="104">
        <v>207</v>
      </c>
      <c r="B215" s="452" t="s">
        <v>4819</v>
      </c>
      <c r="C215" s="452" t="s">
        <v>4717</v>
      </c>
      <c r="D215" s="453" t="s">
        <v>4419</v>
      </c>
      <c r="E215" s="104"/>
      <c r="F215" s="104" t="s">
        <v>353</v>
      </c>
      <c r="G215" s="451">
        <v>125</v>
      </c>
      <c r="H215" s="451">
        <v>125</v>
      </c>
      <c r="I215" s="451">
        <v>25</v>
      </c>
    </row>
    <row r="216" spans="1:9" ht="15" x14ac:dyDescent="0.2">
      <c r="A216" s="104">
        <v>208</v>
      </c>
      <c r="B216" s="452" t="s">
        <v>4800</v>
      </c>
      <c r="C216" s="452" t="s">
        <v>4638</v>
      </c>
      <c r="D216" s="453" t="s">
        <v>4420</v>
      </c>
      <c r="E216" s="104"/>
      <c r="F216" s="104" t="s">
        <v>353</v>
      </c>
      <c r="G216" s="451">
        <v>200</v>
      </c>
      <c r="H216" s="451">
        <v>200</v>
      </c>
      <c r="I216" s="451">
        <v>40</v>
      </c>
    </row>
    <row r="217" spans="1:9" ht="15" x14ac:dyDescent="0.2">
      <c r="A217" s="104">
        <v>209</v>
      </c>
      <c r="B217" s="452" t="s">
        <v>4761</v>
      </c>
      <c r="C217" s="452" t="s">
        <v>4718</v>
      </c>
      <c r="D217" s="453" t="s">
        <v>4421</v>
      </c>
      <c r="E217" s="104"/>
      <c r="F217" s="104" t="s">
        <v>353</v>
      </c>
      <c r="G217" s="451">
        <v>125</v>
      </c>
      <c r="H217" s="451">
        <v>125</v>
      </c>
      <c r="I217" s="451">
        <v>25</v>
      </c>
    </row>
    <row r="218" spans="1:9" ht="15" x14ac:dyDescent="0.2">
      <c r="A218" s="104">
        <v>210</v>
      </c>
      <c r="B218" s="452" t="s">
        <v>4794</v>
      </c>
      <c r="C218" s="452" t="s">
        <v>3890</v>
      </c>
      <c r="D218" s="453" t="s">
        <v>4422</v>
      </c>
      <c r="E218" s="104"/>
      <c r="F218" s="104" t="s">
        <v>353</v>
      </c>
      <c r="G218" s="451">
        <v>125</v>
      </c>
      <c r="H218" s="451">
        <v>125</v>
      </c>
      <c r="I218" s="451">
        <v>25</v>
      </c>
    </row>
    <row r="219" spans="1:9" ht="15" x14ac:dyDescent="0.2">
      <c r="A219" s="104">
        <v>211</v>
      </c>
      <c r="B219" s="452" t="s">
        <v>3547</v>
      </c>
      <c r="C219" s="452" t="s">
        <v>4720</v>
      </c>
      <c r="D219" s="453" t="s">
        <v>4423</v>
      </c>
      <c r="E219" s="104"/>
      <c r="F219" s="104" t="s">
        <v>353</v>
      </c>
      <c r="G219" s="451">
        <v>165</v>
      </c>
      <c r="H219" s="451">
        <v>165</v>
      </c>
      <c r="I219" s="451">
        <v>33</v>
      </c>
    </row>
    <row r="220" spans="1:9" ht="15" x14ac:dyDescent="0.2">
      <c r="A220" s="104">
        <v>212</v>
      </c>
      <c r="B220" s="452" t="s">
        <v>4850</v>
      </c>
      <c r="C220" s="452" t="s">
        <v>4719</v>
      </c>
      <c r="D220" s="453" t="s">
        <v>4424</v>
      </c>
      <c r="E220" s="104"/>
      <c r="F220" s="104" t="s">
        <v>353</v>
      </c>
      <c r="G220" s="451">
        <v>125</v>
      </c>
      <c r="H220" s="451">
        <v>125</v>
      </c>
      <c r="I220" s="451">
        <v>25</v>
      </c>
    </row>
    <row r="221" spans="1:9" ht="15" x14ac:dyDescent="0.2">
      <c r="A221" s="104">
        <v>213</v>
      </c>
      <c r="B221" s="452" t="s">
        <v>4849</v>
      </c>
      <c r="C221" s="452" t="s">
        <v>4721</v>
      </c>
      <c r="D221" s="453" t="s">
        <v>4425</v>
      </c>
      <c r="E221" s="104"/>
      <c r="F221" s="104" t="s">
        <v>353</v>
      </c>
      <c r="G221" s="451">
        <v>125</v>
      </c>
      <c r="H221" s="451">
        <v>125</v>
      </c>
      <c r="I221" s="451">
        <v>25</v>
      </c>
    </row>
    <row r="222" spans="1:9" ht="15" x14ac:dyDescent="0.2">
      <c r="A222" s="104">
        <v>214</v>
      </c>
      <c r="B222" s="452" t="s">
        <v>4848</v>
      </c>
      <c r="C222" s="452" t="s">
        <v>4722</v>
      </c>
      <c r="D222" s="453" t="s">
        <v>4426</v>
      </c>
      <c r="E222" s="104"/>
      <c r="F222" s="104" t="s">
        <v>353</v>
      </c>
      <c r="G222" s="451">
        <v>245</v>
      </c>
      <c r="H222" s="451">
        <v>245</v>
      </c>
      <c r="I222" s="451">
        <v>49</v>
      </c>
    </row>
    <row r="223" spans="1:9" ht="15" x14ac:dyDescent="0.2">
      <c r="A223" s="104">
        <v>215</v>
      </c>
      <c r="B223" s="452" t="s">
        <v>4847</v>
      </c>
      <c r="C223" s="452" t="s">
        <v>4723</v>
      </c>
      <c r="D223" s="453" t="s">
        <v>4427</v>
      </c>
      <c r="E223" s="104"/>
      <c r="F223" s="104" t="s">
        <v>353</v>
      </c>
      <c r="G223" s="451">
        <v>125</v>
      </c>
      <c r="H223" s="451">
        <v>125</v>
      </c>
      <c r="I223" s="451">
        <v>25</v>
      </c>
    </row>
    <row r="224" spans="1:9" ht="15" x14ac:dyDescent="0.2">
      <c r="A224" s="104">
        <v>216</v>
      </c>
      <c r="B224" s="452" t="s">
        <v>4846</v>
      </c>
      <c r="C224" s="452" t="s">
        <v>4724</v>
      </c>
      <c r="D224" s="453" t="s">
        <v>4428</v>
      </c>
      <c r="E224" s="104"/>
      <c r="F224" s="104" t="s">
        <v>353</v>
      </c>
      <c r="G224" s="451">
        <v>125</v>
      </c>
      <c r="H224" s="451">
        <v>125</v>
      </c>
      <c r="I224" s="451">
        <v>25</v>
      </c>
    </row>
    <row r="225" spans="1:9" ht="15" x14ac:dyDescent="0.2">
      <c r="A225" s="104">
        <v>217</v>
      </c>
      <c r="B225" s="452" t="s">
        <v>4845</v>
      </c>
      <c r="C225" s="452" t="s">
        <v>4725</v>
      </c>
      <c r="D225" s="453" t="s">
        <v>4429</v>
      </c>
      <c r="E225" s="104"/>
      <c r="F225" s="104" t="s">
        <v>353</v>
      </c>
      <c r="G225" s="451">
        <v>125</v>
      </c>
      <c r="H225" s="451">
        <v>125</v>
      </c>
      <c r="I225" s="451">
        <v>25</v>
      </c>
    </row>
    <row r="226" spans="1:9" ht="15" x14ac:dyDescent="0.2">
      <c r="A226" s="104">
        <v>218</v>
      </c>
      <c r="B226" s="452" t="s">
        <v>3547</v>
      </c>
      <c r="C226" s="452" t="s">
        <v>4693</v>
      </c>
      <c r="D226" s="453" t="s">
        <v>4430</v>
      </c>
      <c r="E226" s="104"/>
      <c r="F226" s="104" t="s">
        <v>353</v>
      </c>
      <c r="G226" s="451">
        <v>125</v>
      </c>
      <c r="H226" s="451">
        <v>125</v>
      </c>
      <c r="I226" s="451">
        <v>25</v>
      </c>
    </row>
    <row r="227" spans="1:9" ht="15" x14ac:dyDescent="0.2">
      <c r="A227" s="104">
        <v>219</v>
      </c>
      <c r="B227" s="452" t="s">
        <v>3549</v>
      </c>
      <c r="C227" s="452" t="s">
        <v>4726</v>
      </c>
      <c r="D227" s="453" t="s">
        <v>4431</v>
      </c>
      <c r="E227" s="104"/>
      <c r="F227" s="104" t="s">
        <v>353</v>
      </c>
      <c r="G227" s="451">
        <v>125</v>
      </c>
      <c r="H227" s="451">
        <v>125</v>
      </c>
      <c r="I227" s="451">
        <v>25</v>
      </c>
    </row>
    <row r="228" spans="1:9" ht="15" x14ac:dyDescent="0.2">
      <c r="A228" s="104">
        <v>220</v>
      </c>
      <c r="B228" s="452" t="s">
        <v>4121</v>
      </c>
      <c r="C228" s="452" t="s">
        <v>4727</v>
      </c>
      <c r="D228" s="453" t="s">
        <v>4432</v>
      </c>
      <c r="E228" s="104"/>
      <c r="F228" s="104" t="s">
        <v>353</v>
      </c>
      <c r="G228" s="451">
        <v>125</v>
      </c>
      <c r="H228" s="451">
        <v>125</v>
      </c>
      <c r="I228" s="451">
        <v>25</v>
      </c>
    </row>
    <row r="229" spans="1:9" ht="15" x14ac:dyDescent="0.2">
      <c r="A229" s="104">
        <v>221</v>
      </c>
      <c r="B229" s="452" t="s">
        <v>4836</v>
      </c>
      <c r="C229" s="452" t="s">
        <v>4728</v>
      </c>
      <c r="D229" s="453" t="s">
        <v>4433</v>
      </c>
      <c r="E229" s="104"/>
      <c r="F229" s="104" t="s">
        <v>353</v>
      </c>
      <c r="G229" s="451">
        <v>125</v>
      </c>
      <c r="H229" s="451">
        <v>125</v>
      </c>
      <c r="I229" s="451">
        <v>25</v>
      </c>
    </row>
    <row r="230" spans="1:9" ht="15" x14ac:dyDescent="0.2">
      <c r="A230" s="104">
        <v>222</v>
      </c>
      <c r="B230" s="452" t="s">
        <v>3549</v>
      </c>
      <c r="C230" s="452" t="s">
        <v>4508</v>
      </c>
      <c r="D230" s="453" t="s">
        <v>4434</v>
      </c>
      <c r="E230" s="104"/>
      <c r="F230" s="104" t="s">
        <v>353</v>
      </c>
      <c r="G230" s="451">
        <v>125</v>
      </c>
      <c r="H230" s="451">
        <v>125</v>
      </c>
      <c r="I230" s="451">
        <v>25</v>
      </c>
    </row>
    <row r="231" spans="1:9" ht="15" x14ac:dyDescent="0.2">
      <c r="A231" s="104">
        <v>223</v>
      </c>
      <c r="B231" s="452" t="s">
        <v>4844</v>
      </c>
      <c r="C231" s="452" t="s">
        <v>4729</v>
      </c>
      <c r="D231" s="453" t="s">
        <v>4435</v>
      </c>
      <c r="E231" s="104"/>
      <c r="F231" s="104" t="s">
        <v>353</v>
      </c>
      <c r="G231" s="451">
        <v>125</v>
      </c>
      <c r="H231" s="451">
        <v>125</v>
      </c>
      <c r="I231" s="451">
        <v>25</v>
      </c>
    </row>
    <row r="232" spans="1:9" ht="15" x14ac:dyDescent="0.2">
      <c r="A232" s="104">
        <v>224</v>
      </c>
      <c r="B232" s="452" t="s">
        <v>4506</v>
      </c>
      <c r="C232" s="452" t="s">
        <v>4729</v>
      </c>
      <c r="D232" s="453" t="s">
        <v>4436</v>
      </c>
      <c r="E232" s="104"/>
      <c r="F232" s="104" t="s">
        <v>353</v>
      </c>
      <c r="G232" s="451">
        <v>125</v>
      </c>
      <c r="H232" s="451">
        <v>125</v>
      </c>
      <c r="I232" s="451">
        <v>25</v>
      </c>
    </row>
    <row r="233" spans="1:9" ht="15" x14ac:dyDescent="0.2">
      <c r="A233" s="104">
        <v>225</v>
      </c>
      <c r="B233" s="452" t="s">
        <v>4843</v>
      </c>
      <c r="C233" s="452" t="s">
        <v>4730</v>
      </c>
      <c r="D233" s="453" t="s">
        <v>4437</v>
      </c>
      <c r="E233" s="104"/>
      <c r="F233" s="104" t="s">
        <v>353</v>
      </c>
      <c r="G233" s="451">
        <v>150</v>
      </c>
      <c r="H233" s="451">
        <v>150</v>
      </c>
      <c r="I233" s="451">
        <v>30</v>
      </c>
    </row>
    <row r="234" spans="1:9" ht="15" x14ac:dyDescent="0.2">
      <c r="A234" s="104">
        <v>226</v>
      </c>
      <c r="B234" s="452" t="s">
        <v>3516</v>
      </c>
      <c r="C234" s="452" t="s">
        <v>4732</v>
      </c>
      <c r="D234" s="453" t="s">
        <v>4438</v>
      </c>
      <c r="E234" s="104"/>
      <c r="F234" s="104" t="s">
        <v>353</v>
      </c>
      <c r="G234" s="451">
        <v>125</v>
      </c>
      <c r="H234" s="451">
        <v>125</v>
      </c>
      <c r="I234" s="451">
        <v>25</v>
      </c>
    </row>
    <row r="235" spans="1:9" ht="15" x14ac:dyDescent="0.2">
      <c r="A235" s="104">
        <v>227</v>
      </c>
      <c r="B235" s="452" t="s">
        <v>3547</v>
      </c>
      <c r="C235" s="452" t="s">
        <v>4731</v>
      </c>
      <c r="D235" s="453" t="s">
        <v>4439</v>
      </c>
      <c r="E235" s="104"/>
      <c r="F235" s="104" t="s">
        <v>353</v>
      </c>
      <c r="G235" s="451">
        <v>185</v>
      </c>
      <c r="H235" s="451">
        <v>185</v>
      </c>
      <c r="I235" s="451">
        <v>37</v>
      </c>
    </row>
    <row r="236" spans="1:9" ht="15" x14ac:dyDescent="0.2">
      <c r="A236" s="104">
        <v>228</v>
      </c>
      <c r="B236" s="452" t="s">
        <v>3443</v>
      </c>
      <c r="C236" s="452" t="s">
        <v>4733</v>
      </c>
      <c r="D236" s="453" t="s">
        <v>4440</v>
      </c>
      <c r="E236" s="104"/>
      <c r="F236" s="104" t="s">
        <v>353</v>
      </c>
      <c r="G236" s="451">
        <v>181.25</v>
      </c>
      <c r="H236" s="451">
        <v>181.25</v>
      </c>
      <c r="I236" s="451">
        <v>36.25</v>
      </c>
    </row>
    <row r="237" spans="1:9" ht="15" x14ac:dyDescent="0.2">
      <c r="A237" s="104">
        <v>229</v>
      </c>
      <c r="B237" s="452" t="s">
        <v>3969</v>
      </c>
      <c r="C237" s="452" t="s">
        <v>4734</v>
      </c>
      <c r="D237" s="453" t="s">
        <v>4441</v>
      </c>
      <c r="E237" s="104"/>
      <c r="F237" s="104" t="s">
        <v>353</v>
      </c>
      <c r="G237" s="451">
        <v>125</v>
      </c>
      <c r="H237" s="451">
        <v>125</v>
      </c>
      <c r="I237" s="451">
        <v>25</v>
      </c>
    </row>
    <row r="238" spans="1:9" ht="15" x14ac:dyDescent="0.2">
      <c r="A238" s="104">
        <v>230</v>
      </c>
      <c r="B238" s="452" t="s">
        <v>3967</v>
      </c>
      <c r="C238" s="452" t="s">
        <v>4735</v>
      </c>
      <c r="D238" s="453" t="s">
        <v>4442</v>
      </c>
      <c r="E238" s="104"/>
      <c r="F238" s="104" t="s">
        <v>353</v>
      </c>
      <c r="G238" s="451">
        <v>150</v>
      </c>
      <c r="H238" s="451">
        <v>150</v>
      </c>
      <c r="I238" s="451">
        <v>30</v>
      </c>
    </row>
    <row r="239" spans="1:9" ht="15" x14ac:dyDescent="0.2">
      <c r="A239" s="104">
        <v>231</v>
      </c>
      <c r="B239" s="452" t="s">
        <v>4842</v>
      </c>
      <c r="C239" s="452" t="s">
        <v>4736</v>
      </c>
      <c r="D239" s="453" t="s">
        <v>4443</v>
      </c>
      <c r="E239" s="104"/>
      <c r="F239" s="104" t="s">
        <v>353</v>
      </c>
      <c r="G239" s="451">
        <v>168.75</v>
      </c>
      <c r="H239" s="451">
        <v>168.75</v>
      </c>
      <c r="I239" s="451">
        <v>33.75</v>
      </c>
    </row>
    <row r="240" spans="1:9" ht="15" x14ac:dyDescent="0.2">
      <c r="A240" s="104">
        <v>232</v>
      </c>
      <c r="B240" s="452" t="s">
        <v>4841</v>
      </c>
      <c r="C240" s="452" t="s">
        <v>4737</v>
      </c>
      <c r="D240" s="453" t="s">
        <v>4444</v>
      </c>
      <c r="E240" s="104"/>
      <c r="F240" s="104" t="s">
        <v>353</v>
      </c>
      <c r="G240" s="451">
        <v>200</v>
      </c>
      <c r="H240" s="451">
        <v>200</v>
      </c>
      <c r="I240" s="451">
        <v>40</v>
      </c>
    </row>
    <row r="241" spans="1:9" ht="15" x14ac:dyDescent="0.2">
      <c r="A241" s="104">
        <v>233</v>
      </c>
      <c r="B241" s="452" t="s">
        <v>4840</v>
      </c>
      <c r="C241" s="452" t="s">
        <v>4738</v>
      </c>
      <c r="D241" s="453" t="s">
        <v>4445</v>
      </c>
      <c r="E241" s="104"/>
      <c r="F241" s="104" t="s">
        <v>353</v>
      </c>
      <c r="G241" s="451">
        <v>186.25</v>
      </c>
      <c r="H241" s="451">
        <v>186.25</v>
      </c>
      <c r="I241" s="451">
        <v>37.25</v>
      </c>
    </row>
    <row r="242" spans="1:9" ht="15" x14ac:dyDescent="0.2">
      <c r="A242" s="104">
        <v>234</v>
      </c>
      <c r="B242" s="452" t="s">
        <v>3960</v>
      </c>
      <c r="C242" s="452" t="s">
        <v>4738</v>
      </c>
      <c r="D242" s="453" t="s">
        <v>4446</v>
      </c>
      <c r="E242" s="104"/>
      <c r="F242" s="104" t="s">
        <v>353</v>
      </c>
      <c r="G242" s="451">
        <v>125</v>
      </c>
      <c r="H242" s="451">
        <v>125</v>
      </c>
      <c r="I242" s="451">
        <v>25</v>
      </c>
    </row>
    <row r="243" spans="1:9" ht="15" x14ac:dyDescent="0.2">
      <c r="A243" s="104">
        <v>235</v>
      </c>
      <c r="B243" s="452" t="s">
        <v>4839</v>
      </c>
      <c r="C243" s="452" t="s">
        <v>4738</v>
      </c>
      <c r="D243" s="453" t="s">
        <v>4447</v>
      </c>
      <c r="E243" s="104"/>
      <c r="F243" s="104" t="s">
        <v>353</v>
      </c>
      <c r="G243" s="451">
        <v>125</v>
      </c>
      <c r="H243" s="451">
        <v>125</v>
      </c>
      <c r="I243" s="451">
        <v>25</v>
      </c>
    </row>
    <row r="244" spans="1:9" ht="15" x14ac:dyDescent="0.2">
      <c r="A244" s="104">
        <v>236</v>
      </c>
      <c r="B244" s="452" t="s">
        <v>4838</v>
      </c>
      <c r="C244" s="452" t="s">
        <v>4739</v>
      </c>
      <c r="D244" s="453" t="s">
        <v>4448</v>
      </c>
      <c r="E244" s="104"/>
      <c r="F244" s="104" t="s">
        <v>353</v>
      </c>
      <c r="G244" s="451">
        <v>125</v>
      </c>
      <c r="H244" s="451">
        <v>125</v>
      </c>
      <c r="I244" s="451">
        <v>25</v>
      </c>
    </row>
    <row r="245" spans="1:9" ht="15" x14ac:dyDescent="0.2">
      <c r="A245" s="104">
        <v>237</v>
      </c>
      <c r="B245" s="452" t="s">
        <v>3546</v>
      </c>
      <c r="C245" s="452" t="s">
        <v>4740</v>
      </c>
      <c r="D245" s="453" t="s">
        <v>4100</v>
      </c>
      <c r="E245" s="104"/>
      <c r="F245" s="104" t="s">
        <v>353</v>
      </c>
      <c r="G245" s="451">
        <v>252.5</v>
      </c>
      <c r="H245" s="451">
        <v>252.5</v>
      </c>
      <c r="I245" s="451">
        <v>50.5</v>
      </c>
    </row>
    <row r="246" spans="1:9" ht="15" x14ac:dyDescent="0.2">
      <c r="A246" s="104">
        <v>238</v>
      </c>
      <c r="B246" s="452" t="s">
        <v>4837</v>
      </c>
      <c r="C246" s="452" t="s">
        <v>4741</v>
      </c>
      <c r="D246" s="453" t="s">
        <v>4449</v>
      </c>
      <c r="E246" s="104"/>
      <c r="F246" s="104" t="s">
        <v>353</v>
      </c>
      <c r="G246" s="451">
        <v>251.25</v>
      </c>
      <c r="H246" s="451">
        <v>251.25</v>
      </c>
      <c r="I246" s="451">
        <v>50.25</v>
      </c>
    </row>
    <row r="247" spans="1:9" ht="15" x14ac:dyDescent="0.2">
      <c r="A247" s="104">
        <v>239</v>
      </c>
      <c r="B247" s="452" t="s">
        <v>3558</v>
      </c>
      <c r="C247" s="452" t="s">
        <v>4741</v>
      </c>
      <c r="D247" s="453" t="s">
        <v>4450</v>
      </c>
      <c r="E247" s="104"/>
      <c r="F247" s="104" t="s">
        <v>353</v>
      </c>
      <c r="G247" s="451">
        <v>160</v>
      </c>
      <c r="H247" s="451">
        <v>160</v>
      </c>
      <c r="I247" s="451">
        <v>32</v>
      </c>
    </row>
    <row r="248" spans="1:9" ht="15" x14ac:dyDescent="0.2">
      <c r="A248" s="104">
        <v>240</v>
      </c>
      <c r="B248" s="452" t="s">
        <v>4836</v>
      </c>
      <c r="C248" s="452" t="s">
        <v>3962</v>
      </c>
      <c r="D248" s="453" t="s">
        <v>4451</v>
      </c>
      <c r="E248" s="104"/>
      <c r="F248" s="104" t="s">
        <v>353</v>
      </c>
      <c r="G248" s="451">
        <v>125</v>
      </c>
      <c r="H248" s="451">
        <v>125</v>
      </c>
      <c r="I248" s="451">
        <v>25</v>
      </c>
    </row>
    <row r="249" spans="1:9" ht="15" x14ac:dyDescent="0.2">
      <c r="A249" s="104">
        <v>241</v>
      </c>
      <c r="B249" s="452" t="s">
        <v>4835</v>
      </c>
      <c r="C249" s="452" t="s">
        <v>4742</v>
      </c>
      <c r="D249" s="453" t="s">
        <v>4452</v>
      </c>
      <c r="E249" s="104"/>
      <c r="F249" s="104" t="s">
        <v>353</v>
      </c>
      <c r="G249" s="451">
        <v>125</v>
      </c>
      <c r="H249" s="451">
        <v>125</v>
      </c>
      <c r="I249" s="451">
        <v>25</v>
      </c>
    </row>
    <row r="250" spans="1:9" ht="15" x14ac:dyDescent="0.2">
      <c r="A250" s="104">
        <v>242</v>
      </c>
      <c r="B250" s="452" t="s">
        <v>4763</v>
      </c>
      <c r="C250" s="452" t="s">
        <v>4619</v>
      </c>
      <c r="D250" s="453" t="s">
        <v>4453</v>
      </c>
      <c r="E250" s="104"/>
      <c r="F250" s="104" t="s">
        <v>353</v>
      </c>
      <c r="G250" s="451">
        <v>125</v>
      </c>
      <c r="H250" s="451">
        <v>125</v>
      </c>
      <c r="I250" s="451">
        <v>25</v>
      </c>
    </row>
    <row r="251" spans="1:9" ht="15" x14ac:dyDescent="0.2">
      <c r="A251" s="104">
        <v>243</v>
      </c>
      <c r="B251" s="452" t="s">
        <v>4792</v>
      </c>
      <c r="C251" s="452" t="s">
        <v>4743</v>
      </c>
      <c r="D251" s="453" t="s">
        <v>4454</v>
      </c>
      <c r="E251" s="104"/>
      <c r="F251" s="104" t="s">
        <v>353</v>
      </c>
      <c r="G251" s="451">
        <v>125</v>
      </c>
      <c r="H251" s="451">
        <v>125</v>
      </c>
      <c r="I251" s="451">
        <v>25</v>
      </c>
    </row>
    <row r="252" spans="1:9" ht="15" x14ac:dyDescent="0.2">
      <c r="A252" s="104">
        <v>244</v>
      </c>
      <c r="B252" s="452" t="s">
        <v>4834</v>
      </c>
      <c r="C252" s="452" t="s">
        <v>4525</v>
      </c>
      <c r="D252" s="453" t="s">
        <v>4455</v>
      </c>
      <c r="E252" s="104"/>
      <c r="F252" s="104" t="s">
        <v>353</v>
      </c>
      <c r="G252" s="451">
        <v>177.5</v>
      </c>
      <c r="H252" s="451">
        <v>177.5</v>
      </c>
      <c r="I252" s="451">
        <v>35.5</v>
      </c>
    </row>
    <row r="253" spans="1:9" ht="15" x14ac:dyDescent="0.2">
      <c r="A253" s="104">
        <v>245</v>
      </c>
      <c r="B253" s="452" t="s">
        <v>4820</v>
      </c>
      <c r="C253" s="452" t="s">
        <v>4744</v>
      </c>
      <c r="D253" s="453" t="s">
        <v>4456</v>
      </c>
      <c r="E253" s="104"/>
      <c r="F253" s="104" t="s">
        <v>353</v>
      </c>
      <c r="G253" s="451">
        <v>125</v>
      </c>
      <c r="H253" s="451">
        <v>125</v>
      </c>
      <c r="I253" s="451">
        <v>25</v>
      </c>
    </row>
    <row r="254" spans="1:9" ht="15" x14ac:dyDescent="0.2">
      <c r="A254" s="104">
        <v>246</v>
      </c>
      <c r="B254" s="452" t="s">
        <v>4794</v>
      </c>
      <c r="C254" s="452" t="s">
        <v>4745</v>
      </c>
      <c r="D254" s="453" t="s">
        <v>4457</v>
      </c>
      <c r="E254" s="104"/>
      <c r="F254" s="104" t="s">
        <v>353</v>
      </c>
      <c r="G254" s="451">
        <v>232.5</v>
      </c>
      <c r="H254" s="451">
        <v>232.5</v>
      </c>
      <c r="I254" s="451">
        <v>46.5</v>
      </c>
    </row>
    <row r="255" spans="1:9" ht="15" x14ac:dyDescent="0.2">
      <c r="A255" s="104">
        <v>247</v>
      </c>
      <c r="B255" s="452" t="s">
        <v>4820</v>
      </c>
      <c r="C255" s="452" t="s">
        <v>4746</v>
      </c>
      <c r="D255" s="453" t="s">
        <v>4458</v>
      </c>
      <c r="E255" s="104"/>
      <c r="F255" s="104" t="s">
        <v>353</v>
      </c>
      <c r="G255" s="451">
        <v>125</v>
      </c>
      <c r="H255" s="451">
        <v>125</v>
      </c>
      <c r="I255" s="451">
        <v>25</v>
      </c>
    </row>
    <row r="256" spans="1:9" ht="15" x14ac:dyDescent="0.2">
      <c r="A256" s="104">
        <v>248</v>
      </c>
      <c r="B256" s="452" t="s">
        <v>4833</v>
      </c>
      <c r="C256" s="452" t="s">
        <v>4746</v>
      </c>
      <c r="D256" s="453" t="s">
        <v>4459</v>
      </c>
      <c r="E256" s="104"/>
      <c r="F256" s="104" t="s">
        <v>353</v>
      </c>
      <c r="G256" s="451">
        <v>125</v>
      </c>
      <c r="H256" s="451">
        <v>125</v>
      </c>
      <c r="I256" s="451">
        <v>25</v>
      </c>
    </row>
    <row r="257" spans="1:9" ht="15" x14ac:dyDescent="0.2">
      <c r="A257" s="104">
        <v>249</v>
      </c>
      <c r="B257" s="452" t="s">
        <v>4832</v>
      </c>
      <c r="C257" s="452" t="s">
        <v>4135</v>
      </c>
      <c r="D257" s="453" t="s">
        <v>4460</v>
      </c>
      <c r="E257" s="104"/>
      <c r="F257" s="104" t="s">
        <v>353</v>
      </c>
      <c r="G257" s="451">
        <v>300</v>
      </c>
      <c r="H257" s="451">
        <v>300</v>
      </c>
      <c r="I257" s="451">
        <v>60</v>
      </c>
    </row>
    <row r="258" spans="1:9" ht="15" x14ac:dyDescent="0.2">
      <c r="A258" s="104">
        <v>250</v>
      </c>
      <c r="B258" s="452" t="s">
        <v>4831</v>
      </c>
      <c r="C258" s="452" t="s">
        <v>4747</v>
      </c>
      <c r="D258" s="453" t="s">
        <v>4461</v>
      </c>
      <c r="E258" s="104"/>
      <c r="F258" s="104" t="s">
        <v>353</v>
      </c>
      <c r="G258" s="451">
        <v>125</v>
      </c>
      <c r="H258" s="451">
        <v>125</v>
      </c>
      <c r="I258" s="451">
        <v>25</v>
      </c>
    </row>
    <row r="259" spans="1:9" ht="15" x14ac:dyDescent="0.2">
      <c r="A259" s="104">
        <v>251</v>
      </c>
      <c r="B259" s="452" t="s">
        <v>4830</v>
      </c>
      <c r="C259" s="452" t="s">
        <v>4748</v>
      </c>
      <c r="D259" s="453" t="s">
        <v>4462</v>
      </c>
      <c r="E259" s="104"/>
      <c r="F259" s="104" t="s">
        <v>353</v>
      </c>
      <c r="G259" s="451">
        <v>37.5</v>
      </c>
      <c r="H259" s="451">
        <v>37.5</v>
      </c>
      <c r="I259" s="451">
        <v>7.5</v>
      </c>
    </row>
    <row r="260" spans="1:9" ht="15" x14ac:dyDescent="0.2">
      <c r="A260" s="104">
        <v>252</v>
      </c>
      <c r="B260" s="452" t="s">
        <v>4829</v>
      </c>
      <c r="C260" s="452" t="s">
        <v>4749</v>
      </c>
      <c r="D260" s="453" t="s">
        <v>4463</v>
      </c>
      <c r="E260" s="104"/>
      <c r="F260" s="104" t="s">
        <v>353</v>
      </c>
      <c r="G260" s="451">
        <v>37.5</v>
      </c>
      <c r="H260" s="451">
        <v>37.5</v>
      </c>
      <c r="I260" s="451">
        <v>7.5</v>
      </c>
    </row>
    <row r="261" spans="1:9" ht="15" x14ac:dyDescent="0.2">
      <c r="A261" s="104">
        <v>253</v>
      </c>
      <c r="B261" s="452" t="s">
        <v>4828</v>
      </c>
      <c r="C261" s="452" t="s">
        <v>4750</v>
      </c>
      <c r="D261" s="453" t="s">
        <v>4464</v>
      </c>
      <c r="E261" s="104"/>
      <c r="F261" s="104" t="s">
        <v>353</v>
      </c>
      <c r="G261" s="451">
        <v>343.75</v>
      </c>
      <c r="H261" s="451">
        <v>343.75</v>
      </c>
      <c r="I261" s="451">
        <v>68.75</v>
      </c>
    </row>
    <row r="262" spans="1:9" ht="15" x14ac:dyDescent="0.2">
      <c r="A262" s="104">
        <v>254</v>
      </c>
      <c r="B262" s="452" t="s">
        <v>4772</v>
      </c>
      <c r="C262" s="452" t="s">
        <v>4751</v>
      </c>
      <c r="D262" s="453" t="s">
        <v>4465</v>
      </c>
      <c r="E262" s="104"/>
      <c r="F262" s="104" t="s">
        <v>353</v>
      </c>
      <c r="G262" s="451">
        <v>125</v>
      </c>
      <c r="H262" s="451">
        <v>125</v>
      </c>
      <c r="I262" s="451">
        <v>25</v>
      </c>
    </row>
    <row r="263" spans="1:9" ht="15" x14ac:dyDescent="0.2">
      <c r="A263" s="104">
        <v>255</v>
      </c>
      <c r="B263" s="452" t="s">
        <v>4824</v>
      </c>
      <c r="C263" s="452" t="s">
        <v>4752</v>
      </c>
      <c r="D263" s="453" t="s">
        <v>4466</v>
      </c>
      <c r="E263" s="104"/>
      <c r="F263" s="104" t="s">
        <v>353</v>
      </c>
      <c r="G263" s="451">
        <v>125</v>
      </c>
      <c r="H263" s="451">
        <v>125</v>
      </c>
      <c r="I263" s="451">
        <v>25</v>
      </c>
    </row>
    <row r="264" spans="1:9" ht="15" x14ac:dyDescent="0.2">
      <c r="A264" s="104">
        <v>256</v>
      </c>
      <c r="B264" s="452" t="s">
        <v>4805</v>
      </c>
      <c r="C264" s="452" t="s">
        <v>4753</v>
      </c>
      <c r="D264" s="453" t="s">
        <v>4467</v>
      </c>
      <c r="E264" s="104"/>
      <c r="F264" s="104" t="s">
        <v>353</v>
      </c>
      <c r="G264" s="451">
        <v>225</v>
      </c>
      <c r="H264" s="451">
        <v>225</v>
      </c>
      <c r="I264" s="451">
        <v>45</v>
      </c>
    </row>
    <row r="265" spans="1:9" ht="15" x14ac:dyDescent="0.2">
      <c r="A265" s="104">
        <v>257</v>
      </c>
      <c r="B265" s="452" t="s">
        <v>4797</v>
      </c>
      <c r="C265" s="452" t="s">
        <v>4754</v>
      </c>
      <c r="D265" s="453" t="s">
        <v>4468</v>
      </c>
      <c r="E265" s="104"/>
      <c r="F265" s="104" t="s">
        <v>353</v>
      </c>
      <c r="G265" s="451">
        <v>125</v>
      </c>
      <c r="H265" s="451">
        <v>125</v>
      </c>
      <c r="I265" s="451">
        <v>25</v>
      </c>
    </row>
    <row r="266" spans="1:9" ht="15" x14ac:dyDescent="0.2">
      <c r="A266" s="104">
        <v>258</v>
      </c>
      <c r="B266" s="452" t="s">
        <v>4827</v>
      </c>
      <c r="C266" s="452" t="s">
        <v>4755</v>
      </c>
      <c r="D266" s="453" t="s">
        <v>4469</v>
      </c>
      <c r="E266" s="104"/>
      <c r="F266" s="104" t="s">
        <v>353</v>
      </c>
      <c r="G266" s="451">
        <v>125</v>
      </c>
      <c r="H266" s="451">
        <v>125</v>
      </c>
      <c r="I266" s="451">
        <v>25</v>
      </c>
    </row>
    <row r="267" spans="1:9" ht="15" x14ac:dyDescent="0.2">
      <c r="A267" s="104">
        <v>259</v>
      </c>
      <c r="B267" s="452" t="s">
        <v>4826</v>
      </c>
      <c r="C267" s="452" t="s">
        <v>4756</v>
      </c>
      <c r="D267" s="453" t="s">
        <v>4470</v>
      </c>
      <c r="E267" s="104"/>
      <c r="F267" s="104" t="s">
        <v>353</v>
      </c>
      <c r="G267" s="451">
        <v>332.5</v>
      </c>
      <c r="H267" s="451">
        <v>332.5</v>
      </c>
      <c r="I267" s="451">
        <v>66.5</v>
      </c>
    </row>
    <row r="268" spans="1:9" ht="15" x14ac:dyDescent="0.2">
      <c r="A268" s="104">
        <v>260</v>
      </c>
      <c r="B268" s="452" t="s">
        <v>4506</v>
      </c>
      <c r="C268" s="452" t="s">
        <v>4757</v>
      </c>
      <c r="D268" s="453" t="s">
        <v>4471</v>
      </c>
      <c r="E268" s="104"/>
      <c r="F268" s="104" t="s">
        <v>353</v>
      </c>
      <c r="G268" s="451">
        <v>252.5</v>
      </c>
      <c r="H268" s="451">
        <v>252.5</v>
      </c>
      <c r="I268" s="451">
        <v>50.5</v>
      </c>
    </row>
    <row r="269" spans="1:9" ht="15" x14ac:dyDescent="0.2">
      <c r="A269" s="104">
        <v>261</v>
      </c>
      <c r="B269" s="452" t="s">
        <v>4820</v>
      </c>
      <c r="C269" s="452" t="s">
        <v>4758</v>
      </c>
      <c r="D269" s="453" t="s">
        <v>4472</v>
      </c>
      <c r="E269" s="104"/>
      <c r="F269" s="104" t="s">
        <v>353</v>
      </c>
      <c r="G269" s="451">
        <v>125</v>
      </c>
      <c r="H269" s="451">
        <v>125</v>
      </c>
      <c r="I269" s="451">
        <v>25</v>
      </c>
    </row>
    <row r="270" spans="1:9" ht="15" x14ac:dyDescent="0.2">
      <c r="A270" s="104">
        <v>262</v>
      </c>
      <c r="B270" s="452" t="s">
        <v>4825</v>
      </c>
      <c r="C270" s="452" t="s">
        <v>4759</v>
      </c>
      <c r="D270" s="453" t="s">
        <v>4473</v>
      </c>
      <c r="E270" s="104"/>
      <c r="F270" s="104" t="s">
        <v>353</v>
      </c>
      <c r="G270" s="451">
        <v>125</v>
      </c>
      <c r="H270" s="451">
        <v>125</v>
      </c>
      <c r="I270" s="451">
        <v>25</v>
      </c>
    </row>
    <row r="271" spans="1:9" ht="15" x14ac:dyDescent="0.2">
      <c r="A271" s="104">
        <v>263</v>
      </c>
      <c r="B271" s="452" t="s">
        <v>4824</v>
      </c>
      <c r="C271" s="452" t="s">
        <v>4760</v>
      </c>
      <c r="D271" s="453" t="s">
        <v>4474</v>
      </c>
      <c r="E271" s="104"/>
      <c r="F271" s="104" t="s">
        <v>353</v>
      </c>
      <c r="G271" s="451">
        <v>125</v>
      </c>
      <c r="H271" s="451">
        <v>125</v>
      </c>
      <c r="I271" s="451">
        <v>25</v>
      </c>
    </row>
    <row r="272" spans="1:9" ht="15" x14ac:dyDescent="0.2">
      <c r="A272" s="104">
        <v>264</v>
      </c>
      <c r="B272" s="452" t="s">
        <v>4823</v>
      </c>
      <c r="C272" s="452" t="s">
        <v>4650</v>
      </c>
      <c r="D272" s="453" t="s">
        <v>4475</v>
      </c>
      <c r="E272" s="104"/>
      <c r="F272" s="104" t="s">
        <v>353</v>
      </c>
      <c r="G272" s="451">
        <v>125</v>
      </c>
      <c r="H272" s="451">
        <v>125</v>
      </c>
      <c r="I272" s="451">
        <v>25</v>
      </c>
    </row>
    <row r="273" spans="1:9" ht="15" x14ac:dyDescent="0.2">
      <c r="A273" s="104">
        <v>265</v>
      </c>
      <c r="B273" s="452" t="s">
        <v>4767</v>
      </c>
      <c r="C273" s="452" t="s">
        <v>4649</v>
      </c>
      <c r="D273" s="453" t="s">
        <v>4476</v>
      </c>
      <c r="E273" s="104"/>
      <c r="F273" s="104" t="s">
        <v>353</v>
      </c>
      <c r="G273" s="451">
        <v>125</v>
      </c>
      <c r="H273" s="451">
        <v>125</v>
      </c>
      <c r="I273" s="451">
        <v>25</v>
      </c>
    </row>
    <row r="274" spans="1:9" ht="15" x14ac:dyDescent="0.2">
      <c r="A274" s="104">
        <v>266</v>
      </c>
      <c r="B274" s="452" t="s">
        <v>4761</v>
      </c>
      <c r="C274" s="452" t="s">
        <v>4648</v>
      </c>
      <c r="D274" s="453" t="s">
        <v>4477</v>
      </c>
      <c r="E274" s="104"/>
      <c r="F274" s="104" t="s">
        <v>353</v>
      </c>
      <c r="G274" s="451">
        <v>125</v>
      </c>
      <c r="H274" s="451">
        <v>125</v>
      </c>
      <c r="I274" s="451">
        <v>25</v>
      </c>
    </row>
    <row r="275" spans="1:9" ht="15" x14ac:dyDescent="0.2">
      <c r="A275" s="104">
        <v>267</v>
      </c>
      <c r="B275" s="452" t="s">
        <v>4820</v>
      </c>
      <c r="C275" s="452" t="s">
        <v>4647</v>
      </c>
      <c r="D275" s="453" t="s">
        <v>4478</v>
      </c>
      <c r="E275" s="104"/>
      <c r="F275" s="104" t="s">
        <v>353</v>
      </c>
      <c r="G275" s="451">
        <v>125</v>
      </c>
      <c r="H275" s="451">
        <v>125</v>
      </c>
      <c r="I275" s="451">
        <v>25</v>
      </c>
    </row>
    <row r="276" spans="1:9" ht="15" x14ac:dyDescent="0.2">
      <c r="A276" s="104">
        <v>268</v>
      </c>
      <c r="B276" s="452" t="s">
        <v>4822</v>
      </c>
      <c r="C276" s="452" t="s">
        <v>4646</v>
      </c>
      <c r="D276" s="453" t="s">
        <v>4479</v>
      </c>
      <c r="E276" s="104"/>
      <c r="F276" s="104" t="s">
        <v>353</v>
      </c>
      <c r="G276" s="451">
        <v>125</v>
      </c>
      <c r="H276" s="451">
        <v>125</v>
      </c>
      <c r="I276" s="451">
        <v>25</v>
      </c>
    </row>
    <row r="277" spans="1:9" ht="15" x14ac:dyDescent="0.2">
      <c r="A277" s="104">
        <v>269</v>
      </c>
      <c r="B277" s="452" t="s">
        <v>4798</v>
      </c>
      <c r="C277" s="452" t="s">
        <v>4645</v>
      </c>
      <c r="D277" s="453" t="s">
        <v>4480</v>
      </c>
      <c r="E277" s="104"/>
      <c r="F277" s="104" t="s">
        <v>353</v>
      </c>
      <c r="G277" s="451">
        <v>125</v>
      </c>
      <c r="H277" s="451">
        <v>125</v>
      </c>
      <c r="I277" s="451">
        <v>25</v>
      </c>
    </row>
    <row r="278" spans="1:9" ht="15" x14ac:dyDescent="0.2">
      <c r="A278" s="104">
        <v>270</v>
      </c>
      <c r="B278" s="452" t="s">
        <v>4821</v>
      </c>
      <c r="C278" s="452" t="s">
        <v>4644</v>
      </c>
      <c r="D278" s="453" t="s">
        <v>4481</v>
      </c>
      <c r="E278" s="104"/>
      <c r="F278" s="104" t="s">
        <v>353</v>
      </c>
      <c r="G278" s="451">
        <v>125</v>
      </c>
      <c r="H278" s="451">
        <v>125</v>
      </c>
      <c r="I278" s="451">
        <v>25</v>
      </c>
    </row>
    <row r="279" spans="1:9" ht="15" x14ac:dyDescent="0.2">
      <c r="A279" s="104">
        <v>271</v>
      </c>
      <c r="B279" s="452" t="s">
        <v>4820</v>
      </c>
      <c r="C279" s="452" t="s">
        <v>4643</v>
      </c>
      <c r="D279" s="453" t="s">
        <v>4482</v>
      </c>
      <c r="E279" s="104"/>
      <c r="F279" s="104" t="s">
        <v>353</v>
      </c>
      <c r="G279" s="451">
        <v>125</v>
      </c>
      <c r="H279" s="451">
        <v>125</v>
      </c>
      <c r="I279" s="451">
        <v>25</v>
      </c>
    </row>
    <row r="280" spans="1:9" ht="15" x14ac:dyDescent="0.2">
      <c r="A280" s="104">
        <v>272</v>
      </c>
      <c r="B280" s="452" t="s">
        <v>4819</v>
      </c>
      <c r="C280" s="452" t="s">
        <v>4642</v>
      </c>
      <c r="D280" s="453" t="s">
        <v>4483</v>
      </c>
      <c r="E280" s="104"/>
      <c r="F280" s="104" t="s">
        <v>353</v>
      </c>
      <c r="G280" s="451">
        <v>125</v>
      </c>
      <c r="H280" s="451">
        <v>125</v>
      </c>
      <c r="I280" s="451">
        <v>25</v>
      </c>
    </row>
    <row r="281" spans="1:9" ht="15" x14ac:dyDescent="0.2">
      <c r="A281" s="104">
        <v>273</v>
      </c>
      <c r="B281" s="452" t="s">
        <v>4818</v>
      </c>
      <c r="C281" s="452" t="s">
        <v>4642</v>
      </c>
      <c r="D281" s="453" t="s">
        <v>4484</v>
      </c>
      <c r="E281" s="104"/>
      <c r="F281" s="104" t="s">
        <v>353</v>
      </c>
      <c r="G281" s="451">
        <v>125</v>
      </c>
      <c r="H281" s="451">
        <v>125</v>
      </c>
      <c r="I281" s="451">
        <v>25</v>
      </c>
    </row>
    <row r="282" spans="1:9" ht="15" x14ac:dyDescent="0.2">
      <c r="A282" s="104">
        <v>274</v>
      </c>
      <c r="B282" s="452" t="s">
        <v>4817</v>
      </c>
      <c r="C282" s="452" t="s">
        <v>4641</v>
      </c>
      <c r="D282" s="453" t="s">
        <v>4485</v>
      </c>
      <c r="E282" s="104"/>
      <c r="F282" s="104" t="s">
        <v>353</v>
      </c>
      <c r="G282" s="451">
        <v>125</v>
      </c>
      <c r="H282" s="451">
        <v>125</v>
      </c>
      <c r="I282" s="451">
        <v>25</v>
      </c>
    </row>
    <row r="283" spans="1:9" ht="15" x14ac:dyDescent="0.2">
      <c r="A283" s="104">
        <v>275</v>
      </c>
      <c r="B283" s="452" t="s">
        <v>4816</v>
      </c>
      <c r="C283" s="452" t="s">
        <v>4640</v>
      </c>
      <c r="D283" s="453" t="s">
        <v>4486</v>
      </c>
      <c r="E283" s="104"/>
      <c r="F283" s="104" t="s">
        <v>353</v>
      </c>
      <c r="G283" s="451">
        <v>152.5</v>
      </c>
      <c r="H283" s="451">
        <v>152.5</v>
      </c>
      <c r="I283" s="451">
        <v>30.5</v>
      </c>
    </row>
    <row r="284" spans="1:9" ht="15" x14ac:dyDescent="0.2">
      <c r="A284" s="104">
        <v>276</v>
      </c>
      <c r="B284" s="452" t="s">
        <v>4762</v>
      </c>
      <c r="C284" s="452" t="s">
        <v>4639</v>
      </c>
      <c r="D284" s="453" t="s">
        <v>4487</v>
      </c>
      <c r="E284" s="104"/>
      <c r="F284" s="104" t="s">
        <v>353</v>
      </c>
      <c r="G284" s="451">
        <v>125</v>
      </c>
      <c r="H284" s="451">
        <v>125</v>
      </c>
      <c r="I284" s="451">
        <v>25</v>
      </c>
    </row>
    <row r="285" spans="1:9" ht="15" x14ac:dyDescent="0.2">
      <c r="A285" s="104">
        <v>277</v>
      </c>
      <c r="B285" s="452" t="s">
        <v>4803</v>
      </c>
      <c r="C285" s="452" t="s">
        <v>4638</v>
      </c>
      <c r="D285" s="453" t="s">
        <v>4488</v>
      </c>
      <c r="E285" s="104"/>
      <c r="F285" s="104" t="s">
        <v>353</v>
      </c>
      <c r="G285" s="451">
        <v>225</v>
      </c>
      <c r="H285" s="451">
        <v>225</v>
      </c>
      <c r="I285" s="451">
        <v>45</v>
      </c>
    </row>
    <row r="286" spans="1:9" ht="15" x14ac:dyDescent="0.2">
      <c r="A286" s="104">
        <v>278</v>
      </c>
      <c r="B286" s="452" t="s">
        <v>4778</v>
      </c>
      <c r="C286" s="452" t="s">
        <v>4637</v>
      </c>
      <c r="D286" s="453" t="s">
        <v>4489</v>
      </c>
      <c r="E286" s="104"/>
      <c r="F286" s="104" t="s">
        <v>353</v>
      </c>
      <c r="G286" s="451">
        <v>125</v>
      </c>
      <c r="H286" s="451">
        <v>125</v>
      </c>
      <c r="I286" s="451">
        <v>25</v>
      </c>
    </row>
    <row r="287" spans="1:9" ht="15" x14ac:dyDescent="0.2">
      <c r="A287" s="104">
        <v>279</v>
      </c>
      <c r="B287" s="452" t="s">
        <v>4761</v>
      </c>
      <c r="C287" s="452" t="s">
        <v>4636</v>
      </c>
      <c r="D287" s="453" t="s">
        <v>4490</v>
      </c>
      <c r="E287" s="104"/>
      <c r="F287" s="104" t="s">
        <v>353</v>
      </c>
      <c r="G287" s="451">
        <v>388.75</v>
      </c>
      <c r="H287" s="451">
        <v>388.75</v>
      </c>
      <c r="I287" s="451">
        <v>77.75</v>
      </c>
    </row>
    <row r="288" spans="1:9" ht="15" x14ac:dyDescent="0.2">
      <c r="A288" s="104">
        <v>280</v>
      </c>
      <c r="B288" s="452" t="s">
        <v>4799</v>
      </c>
      <c r="C288" s="452" t="s">
        <v>4635</v>
      </c>
      <c r="D288" s="453" t="s">
        <v>4491</v>
      </c>
      <c r="E288" s="104"/>
      <c r="F288" s="104" t="s">
        <v>353</v>
      </c>
      <c r="G288" s="451">
        <v>150</v>
      </c>
      <c r="H288" s="451">
        <v>150</v>
      </c>
      <c r="I288" s="451">
        <v>30</v>
      </c>
    </row>
    <row r="289" spans="1:9" ht="15" x14ac:dyDescent="0.2">
      <c r="A289" s="104">
        <v>281</v>
      </c>
      <c r="B289" s="452" t="s">
        <v>4815</v>
      </c>
      <c r="C289" s="452" t="s">
        <v>4634</v>
      </c>
      <c r="D289" s="453" t="s">
        <v>4492</v>
      </c>
      <c r="E289" s="104"/>
      <c r="F289" s="104" t="s">
        <v>353</v>
      </c>
      <c r="G289" s="451">
        <v>173.75</v>
      </c>
      <c r="H289" s="451">
        <v>173.75</v>
      </c>
      <c r="I289" s="451">
        <v>34.75</v>
      </c>
    </row>
    <row r="290" spans="1:9" ht="15" x14ac:dyDescent="0.2">
      <c r="A290" s="104">
        <v>282</v>
      </c>
      <c r="B290" s="452" t="s">
        <v>4814</v>
      </c>
      <c r="C290" s="452" t="s">
        <v>4633</v>
      </c>
      <c r="D290" s="453" t="s">
        <v>4493</v>
      </c>
      <c r="E290" s="104"/>
      <c r="F290" s="104" t="s">
        <v>353</v>
      </c>
      <c r="G290" s="451">
        <v>125</v>
      </c>
      <c r="H290" s="451">
        <v>125</v>
      </c>
      <c r="I290" s="451">
        <v>25</v>
      </c>
    </row>
    <row r="291" spans="1:9" ht="15" x14ac:dyDescent="0.2">
      <c r="A291" s="104">
        <v>283</v>
      </c>
      <c r="B291" s="452" t="s">
        <v>4813</v>
      </c>
      <c r="C291" s="452" t="s">
        <v>4632</v>
      </c>
      <c r="D291" s="453" t="s">
        <v>4494</v>
      </c>
      <c r="E291" s="104"/>
      <c r="F291" s="104" t="s">
        <v>353</v>
      </c>
      <c r="G291" s="451">
        <f>750-375</f>
        <v>375</v>
      </c>
      <c r="H291" s="451">
        <v>375</v>
      </c>
      <c r="I291" s="451">
        <v>75</v>
      </c>
    </row>
    <row r="292" spans="1:9" ht="15" x14ac:dyDescent="0.2">
      <c r="A292" s="104">
        <v>284</v>
      </c>
      <c r="B292" s="452" t="s">
        <v>4813</v>
      </c>
      <c r="C292" s="452" t="s">
        <v>4632</v>
      </c>
      <c r="D292" s="453" t="s">
        <v>4494</v>
      </c>
      <c r="E292" s="104"/>
      <c r="F292" s="104" t="s">
        <v>0</v>
      </c>
      <c r="G292" s="451">
        <v>375</v>
      </c>
      <c r="H292" s="451">
        <v>375</v>
      </c>
      <c r="I292" s="451">
        <v>75</v>
      </c>
    </row>
    <row r="293" spans="1:9" ht="15" x14ac:dyDescent="0.2">
      <c r="A293" s="104">
        <v>285</v>
      </c>
      <c r="B293" s="454" t="s">
        <v>4903</v>
      </c>
      <c r="C293" s="454" t="s">
        <v>4631</v>
      </c>
      <c r="D293" s="453" t="s">
        <v>4495</v>
      </c>
      <c r="E293" s="104"/>
      <c r="F293" s="104" t="s">
        <v>353</v>
      </c>
      <c r="G293" s="451">
        <f>4375-2625</f>
        <v>1750</v>
      </c>
      <c r="H293" s="451">
        <v>1750</v>
      </c>
      <c r="I293" s="451">
        <f>875-525</f>
        <v>350</v>
      </c>
    </row>
    <row r="294" spans="1:9" ht="15" x14ac:dyDescent="0.2">
      <c r="A294" s="104">
        <v>286</v>
      </c>
      <c r="B294" s="454" t="s">
        <v>4903</v>
      </c>
      <c r="C294" s="454" t="s">
        <v>4631</v>
      </c>
      <c r="D294" s="453" t="s">
        <v>4495</v>
      </c>
      <c r="E294" s="104"/>
      <c r="F294" s="104" t="s">
        <v>0</v>
      </c>
      <c r="G294" s="451">
        <v>2625</v>
      </c>
      <c r="H294" s="451">
        <v>2625</v>
      </c>
      <c r="I294" s="451">
        <v>525</v>
      </c>
    </row>
    <row r="295" spans="1:9" ht="15" x14ac:dyDescent="0.2">
      <c r="A295" s="104">
        <v>287</v>
      </c>
      <c r="B295" s="454" t="s">
        <v>4904</v>
      </c>
      <c r="C295" s="454" t="s">
        <v>4630</v>
      </c>
      <c r="D295" s="453" t="s">
        <v>3160</v>
      </c>
      <c r="E295" s="104"/>
      <c r="F295" s="104" t="s">
        <v>353</v>
      </c>
      <c r="G295" s="451">
        <f>4375-2625+2359</f>
        <v>4109</v>
      </c>
      <c r="H295" s="451">
        <v>1750</v>
      </c>
      <c r="I295" s="451">
        <v>350</v>
      </c>
    </row>
    <row r="296" spans="1:9" ht="15" x14ac:dyDescent="0.2">
      <c r="A296" s="104">
        <v>288</v>
      </c>
      <c r="B296" s="454" t="s">
        <v>4904</v>
      </c>
      <c r="C296" s="454" t="s">
        <v>4630</v>
      </c>
      <c r="D296" s="453" t="s">
        <v>3160</v>
      </c>
      <c r="E296" s="104"/>
      <c r="F296" s="104" t="s">
        <v>0</v>
      </c>
      <c r="G296" s="451">
        <v>2625</v>
      </c>
      <c r="H296" s="451">
        <v>2625</v>
      </c>
      <c r="I296" s="451">
        <v>525</v>
      </c>
    </row>
    <row r="297" spans="1:9" ht="15" x14ac:dyDescent="0.2">
      <c r="A297" s="104">
        <v>289</v>
      </c>
      <c r="B297" s="454" t="s">
        <v>4812</v>
      </c>
      <c r="C297" s="454" t="s">
        <v>4629</v>
      </c>
      <c r="D297" s="453" t="s">
        <v>4496</v>
      </c>
      <c r="E297" s="104"/>
      <c r="F297" s="104" t="s">
        <v>353</v>
      </c>
      <c r="G297" s="451">
        <f>1875-1125</f>
        <v>750</v>
      </c>
      <c r="H297" s="451">
        <v>750</v>
      </c>
      <c r="I297" s="451">
        <f>375-225</f>
        <v>150</v>
      </c>
    </row>
    <row r="298" spans="1:9" ht="15" x14ac:dyDescent="0.2">
      <c r="A298" s="104">
        <v>290</v>
      </c>
      <c r="B298" s="454" t="s">
        <v>4812</v>
      </c>
      <c r="C298" s="454" t="s">
        <v>4629</v>
      </c>
      <c r="D298" s="453" t="s">
        <v>4496</v>
      </c>
      <c r="E298" s="104"/>
      <c r="F298" s="104" t="s">
        <v>0</v>
      </c>
      <c r="G298" s="451">
        <v>1125</v>
      </c>
      <c r="H298" s="451">
        <v>1125</v>
      </c>
      <c r="I298" s="451">
        <v>225</v>
      </c>
    </row>
    <row r="299" spans="1:9" ht="15" x14ac:dyDescent="0.2">
      <c r="A299" s="104">
        <v>291</v>
      </c>
      <c r="B299" s="454" t="s">
        <v>4811</v>
      </c>
      <c r="C299" s="454" t="s">
        <v>4628</v>
      </c>
      <c r="D299" s="453" t="s">
        <v>4497</v>
      </c>
      <c r="E299" s="104"/>
      <c r="F299" s="104" t="s">
        <v>353</v>
      </c>
      <c r="G299" s="451">
        <f>1875-1125</f>
        <v>750</v>
      </c>
      <c r="H299" s="451">
        <v>750</v>
      </c>
      <c r="I299" s="451">
        <v>150</v>
      </c>
    </row>
    <row r="300" spans="1:9" ht="15" x14ac:dyDescent="0.2">
      <c r="A300" s="104">
        <v>292</v>
      </c>
      <c r="B300" s="454" t="s">
        <v>4811</v>
      </c>
      <c r="C300" s="454" t="s">
        <v>4628</v>
      </c>
      <c r="D300" s="453" t="s">
        <v>4497</v>
      </c>
      <c r="E300" s="104"/>
      <c r="F300" s="104" t="s">
        <v>0</v>
      </c>
      <c r="G300" s="451">
        <v>1125</v>
      </c>
      <c r="H300" s="451">
        <v>1125</v>
      </c>
      <c r="I300" s="451">
        <v>225</v>
      </c>
    </row>
    <row r="301" spans="1:9" ht="15" x14ac:dyDescent="0.2">
      <c r="A301" s="104">
        <v>293</v>
      </c>
      <c r="B301" s="455" t="s">
        <v>4810</v>
      </c>
      <c r="C301" s="454" t="s">
        <v>4627</v>
      </c>
      <c r="D301" s="453" t="s">
        <v>4498</v>
      </c>
      <c r="E301" s="104"/>
      <c r="F301" s="104" t="s">
        <v>353</v>
      </c>
      <c r="G301" s="451">
        <f>1125-375</f>
        <v>750</v>
      </c>
      <c r="H301" s="451">
        <v>750</v>
      </c>
      <c r="I301" s="451">
        <f>225-75</f>
        <v>150</v>
      </c>
    </row>
    <row r="302" spans="1:9" ht="15" x14ac:dyDescent="0.2">
      <c r="A302" s="104">
        <v>294</v>
      </c>
      <c r="B302" s="455" t="s">
        <v>4810</v>
      </c>
      <c r="C302" s="454" t="s">
        <v>4627</v>
      </c>
      <c r="D302" s="453" t="s">
        <v>4498</v>
      </c>
      <c r="E302" s="104"/>
      <c r="F302" s="104" t="s">
        <v>0</v>
      </c>
      <c r="G302" s="451">
        <v>375</v>
      </c>
      <c r="H302" s="451">
        <v>375</v>
      </c>
      <c r="I302" s="451">
        <v>75</v>
      </c>
    </row>
    <row r="303" spans="1:9" ht="15" x14ac:dyDescent="0.2">
      <c r="A303" s="104">
        <v>295</v>
      </c>
      <c r="B303" s="455" t="s">
        <v>4809</v>
      </c>
      <c r="C303" s="456" t="s">
        <v>4626</v>
      </c>
      <c r="D303" s="453" t="s">
        <v>4499</v>
      </c>
      <c r="E303" s="104"/>
      <c r="F303" s="104" t="s">
        <v>353</v>
      </c>
      <c r="G303" s="451">
        <f>1125-375</f>
        <v>750</v>
      </c>
      <c r="H303" s="451">
        <v>750</v>
      </c>
      <c r="I303" s="451">
        <v>150</v>
      </c>
    </row>
    <row r="304" spans="1:9" ht="15" x14ac:dyDescent="0.2">
      <c r="A304" s="104">
        <v>296</v>
      </c>
      <c r="B304" s="455" t="s">
        <v>4809</v>
      </c>
      <c r="C304" s="456" t="s">
        <v>4626</v>
      </c>
      <c r="D304" s="453" t="s">
        <v>4499</v>
      </c>
      <c r="E304" s="104"/>
      <c r="F304" s="104" t="s">
        <v>0</v>
      </c>
      <c r="G304" s="451">
        <v>375</v>
      </c>
      <c r="H304" s="451">
        <v>375</v>
      </c>
      <c r="I304" s="451">
        <v>75</v>
      </c>
    </row>
    <row r="305" spans="1:9" ht="15" x14ac:dyDescent="0.2">
      <c r="A305" s="104">
        <v>297</v>
      </c>
      <c r="B305" s="455" t="s">
        <v>4808</v>
      </c>
      <c r="C305" s="454" t="s">
        <v>4625</v>
      </c>
      <c r="D305" s="453" t="s">
        <v>4500</v>
      </c>
      <c r="E305" s="104"/>
      <c r="F305" s="104" t="s">
        <v>353</v>
      </c>
      <c r="G305" s="451">
        <v>6250</v>
      </c>
      <c r="H305" s="451">
        <v>6250</v>
      </c>
      <c r="I305" s="451">
        <v>1250</v>
      </c>
    </row>
    <row r="306" spans="1:9" ht="15" x14ac:dyDescent="0.2">
      <c r="A306" s="104">
        <v>298</v>
      </c>
      <c r="B306" s="457" t="s">
        <v>4806</v>
      </c>
      <c r="C306" s="458" t="s">
        <v>4624</v>
      </c>
      <c r="D306" s="450" t="s">
        <v>4501</v>
      </c>
      <c r="E306" s="104"/>
      <c r="F306" s="104" t="s">
        <v>353</v>
      </c>
      <c r="G306" s="451">
        <v>8125</v>
      </c>
      <c r="H306" s="451">
        <v>8125</v>
      </c>
      <c r="I306" s="451">
        <v>1625</v>
      </c>
    </row>
    <row r="307" spans="1:9" ht="15" x14ac:dyDescent="0.2">
      <c r="A307" s="104">
        <v>299</v>
      </c>
      <c r="B307" s="457" t="s">
        <v>4807</v>
      </c>
      <c r="C307" s="458" t="s">
        <v>4623</v>
      </c>
      <c r="D307" s="450" t="s">
        <v>4502</v>
      </c>
      <c r="E307" s="104"/>
      <c r="F307" s="104" t="s">
        <v>353</v>
      </c>
      <c r="G307" s="451">
        <v>6250</v>
      </c>
      <c r="H307" s="451">
        <v>6250</v>
      </c>
      <c r="I307" s="451">
        <v>1250</v>
      </c>
    </row>
    <row r="308" spans="1:9" ht="15" x14ac:dyDescent="0.2">
      <c r="A308" s="104">
        <v>300</v>
      </c>
      <c r="B308" s="457" t="s">
        <v>4806</v>
      </c>
      <c r="C308" s="458" t="s">
        <v>4622</v>
      </c>
      <c r="D308" s="450" t="s">
        <v>4503</v>
      </c>
      <c r="E308" s="104"/>
      <c r="F308" s="104" t="s">
        <v>353</v>
      </c>
      <c r="G308" s="451">
        <v>4375</v>
      </c>
      <c r="H308" s="451">
        <v>4375</v>
      </c>
      <c r="I308" s="451">
        <v>875</v>
      </c>
    </row>
    <row r="309" spans="1:9" ht="15" x14ac:dyDescent="0.2">
      <c r="A309" s="104"/>
      <c r="B309" s="443"/>
      <c r="C309" s="104"/>
      <c r="D309" s="104"/>
      <c r="E309" s="104"/>
      <c r="F309" s="104"/>
      <c r="G309" s="459"/>
      <c r="H309" s="459"/>
      <c r="I309" s="459"/>
    </row>
    <row r="310" spans="1:9" ht="15" x14ac:dyDescent="0.2">
      <c r="A310" s="93" t="s">
        <v>280</v>
      </c>
      <c r="B310" s="93"/>
      <c r="C310" s="93"/>
      <c r="D310" s="93"/>
      <c r="E310" s="93"/>
      <c r="F310" s="104"/>
      <c r="G310" s="459"/>
      <c r="H310" s="459"/>
      <c r="I310" s="459"/>
    </row>
    <row r="311" spans="1:9" ht="15" x14ac:dyDescent="0.3">
      <c r="A311" s="93"/>
      <c r="B311" s="105"/>
      <c r="C311" s="105"/>
      <c r="D311" s="105"/>
      <c r="E311" s="105"/>
      <c r="F311" s="93" t="s">
        <v>461</v>
      </c>
      <c r="G311" s="460">
        <f>SUM(G9:G310)</f>
        <v>177904.09</v>
      </c>
      <c r="H311" s="460">
        <f>SUM(H9:H310)</f>
        <v>168347.09</v>
      </c>
      <c r="I311" s="460">
        <f>SUM(I9:I310)</f>
        <v>31269.43</v>
      </c>
    </row>
    <row r="312" spans="1:9" ht="15" x14ac:dyDescent="0.3">
      <c r="A312" s="229"/>
      <c r="B312" s="461"/>
      <c r="C312" s="461"/>
      <c r="D312" s="461"/>
      <c r="E312" s="461"/>
      <c r="F312" s="461"/>
      <c r="G312" s="461"/>
      <c r="H312" s="27"/>
      <c r="I312" s="27"/>
    </row>
    <row r="313" spans="1:9" ht="15" x14ac:dyDescent="0.3">
      <c r="A313" s="230" t="s">
        <v>449</v>
      </c>
      <c r="B313" s="462"/>
      <c r="C313" s="461"/>
      <c r="D313" s="461"/>
      <c r="E313" s="461"/>
      <c r="F313" s="461"/>
      <c r="G313" s="461"/>
      <c r="H313" s="27"/>
      <c r="I313" s="27"/>
    </row>
    <row r="314" spans="1:9" ht="15" x14ac:dyDescent="0.3">
      <c r="A314" s="230"/>
      <c r="B314" s="462"/>
      <c r="C314" s="461"/>
      <c r="D314" s="461"/>
      <c r="E314" s="461"/>
      <c r="F314" s="461"/>
      <c r="G314" s="461"/>
      <c r="H314" s="27"/>
      <c r="I314" s="27"/>
    </row>
    <row r="315" spans="1:9" ht="15" x14ac:dyDescent="0.3">
      <c r="A315" s="230"/>
      <c r="B315" s="462"/>
      <c r="C315" s="27"/>
      <c r="D315" s="27"/>
      <c r="E315" s="27"/>
      <c r="F315" s="27"/>
      <c r="G315" s="27"/>
      <c r="H315" s="27"/>
      <c r="I315" s="27"/>
    </row>
    <row r="316" spans="1:9" ht="15" x14ac:dyDescent="0.3">
      <c r="A316" s="230"/>
      <c r="B316" s="462"/>
      <c r="C316" s="27"/>
      <c r="D316" s="27"/>
      <c r="E316" s="27"/>
      <c r="F316" s="27"/>
      <c r="G316" s="27"/>
      <c r="H316" s="27"/>
      <c r="I316" s="27"/>
    </row>
    <row r="317" spans="1:9" x14ac:dyDescent="0.2">
      <c r="A317" s="227"/>
      <c r="B317" s="463"/>
      <c r="C317" s="463"/>
      <c r="D317" s="463"/>
      <c r="E317" s="463"/>
      <c r="F317" s="463"/>
      <c r="G317" s="463"/>
      <c r="H317" s="463"/>
      <c r="I317" s="463"/>
    </row>
    <row r="318" spans="1:9" ht="15" x14ac:dyDescent="0.3">
      <c r="A318" s="192" t="s">
        <v>107</v>
      </c>
      <c r="B318" s="464"/>
      <c r="C318" s="27"/>
      <c r="D318" s="27"/>
      <c r="E318" s="27"/>
      <c r="F318" s="27"/>
      <c r="G318" s="27"/>
      <c r="H318" s="27"/>
      <c r="I318" s="27"/>
    </row>
    <row r="319" spans="1:9" ht="15" x14ac:dyDescent="0.3">
      <c r="A319" s="186"/>
      <c r="B319" s="27"/>
      <c r="C319" s="27"/>
      <c r="D319" s="27"/>
      <c r="E319" s="27"/>
      <c r="F319" s="27"/>
      <c r="G319" s="27"/>
      <c r="H319" s="27"/>
      <c r="I319" s="27"/>
    </row>
    <row r="320" spans="1:9" ht="15" x14ac:dyDescent="0.3">
      <c r="A320" s="186"/>
      <c r="B320" s="27"/>
      <c r="C320" s="27"/>
      <c r="D320" s="27"/>
      <c r="E320" s="397"/>
      <c r="F320" s="397"/>
      <c r="G320" s="397"/>
      <c r="H320" s="27"/>
      <c r="I320" s="27"/>
    </row>
    <row r="321" spans="1:9" ht="15" x14ac:dyDescent="0.3">
      <c r="A321" s="192"/>
      <c r="B321" s="464"/>
      <c r="C321" s="464" t="s">
        <v>400</v>
      </c>
      <c r="D321" s="464"/>
      <c r="E321" s="464"/>
      <c r="F321" s="464"/>
      <c r="G321" s="464"/>
      <c r="H321" s="27"/>
      <c r="I321" s="27"/>
    </row>
    <row r="322" spans="1:9" ht="15" x14ac:dyDescent="0.3">
      <c r="A322" s="186"/>
      <c r="B322" s="27"/>
      <c r="C322" s="27" t="s">
        <v>399</v>
      </c>
      <c r="D322" s="27"/>
      <c r="E322" s="27"/>
      <c r="F322" s="27"/>
      <c r="G322" s="27"/>
      <c r="H322" s="27"/>
      <c r="I322" s="27"/>
    </row>
    <row r="323" spans="1:9" x14ac:dyDescent="0.2">
      <c r="A323" s="194"/>
      <c r="B323" s="465"/>
      <c r="C323" s="465" t="s">
        <v>140</v>
      </c>
      <c r="D323" s="465"/>
      <c r="E323" s="465"/>
      <c r="F323" s="465"/>
      <c r="G323" s="465"/>
    </row>
  </sheetData>
  <mergeCells count="3">
    <mergeCell ref="I1:J1"/>
    <mergeCell ref="I2:J2"/>
    <mergeCell ref="A5:E5"/>
  </mergeCells>
  <printOptions gridLines="1"/>
  <pageMargins left="0.25" right="0.25" top="0.24" bottom="0.24" header="0.15" footer="0.15"/>
  <pageSetup scale="93" orientation="landscape" r:id="rId1"/>
  <colBreaks count="1" manualBreakCount="1">
    <brk id="10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H46"/>
  <sheetViews>
    <sheetView view="pageBreakPreview" zoomScale="98" zoomScaleSheetLayoutView="98" workbookViewId="0">
      <selection activeCell="A6" sqref="A6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80" t="s">
        <v>371</v>
      </c>
      <c r="B1" s="83"/>
      <c r="C1" s="83"/>
      <c r="D1" s="83"/>
      <c r="E1" s="83"/>
      <c r="F1" s="83"/>
      <c r="G1" s="570" t="s">
        <v>110</v>
      </c>
      <c r="H1" s="570"/>
    </row>
    <row r="2" spans="1:8" ht="15" x14ac:dyDescent="0.3">
      <c r="A2" s="82" t="s">
        <v>141</v>
      </c>
      <c r="B2" s="83"/>
      <c r="C2" s="83"/>
      <c r="D2" s="83"/>
      <c r="E2" s="83"/>
      <c r="F2" s="83"/>
      <c r="G2" s="568" t="s">
        <v>3276</v>
      </c>
      <c r="H2" s="569"/>
    </row>
    <row r="3" spans="1:8" ht="15" x14ac:dyDescent="0.3">
      <c r="A3" s="82"/>
      <c r="B3" s="82"/>
      <c r="C3" s="82"/>
      <c r="D3" s="82"/>
      <c r="E3" s="82"/>
      <c r="F3" s="82"/>
      <c r="G3" s="168"/>
      <c r="H3" s="168"/>
    </row>
    <row r="4" spans="1:8" ht="15" x14ac:dyDescent="0.3">
      <c r="A4" s="83" t="str">
        <f>'ფორმა N2'!A4</f>
        <v>ანგარიშვალდებული პირის დასახელება:</v>
      </c>
      <c r="B4" s="83"/>
      <c r="C4" s="83"/>
      <c r="D4" s="83"/>
      <c r="E4" s="83"/>
      <c r="F4" s="83"/>
      <c r="G4" s="82"/>
      <c r="H4" s="82"/>
    </row>
    <row r="5" spans="1:8" ht="15" x14ac:dyDescent="0.3">
      <c r="A5" s="571" t="s">
        <v>3441</v>
      </c>
      <c r="B5" s="571"/>
      <c r="C5" s="571"/>
      <c r="D5" s="571"/>
      <c r="E5" s="571"/>
      <c r="F5" s="86"/>
      <c r="G5" s="87"/>
      <c r="H5" s="87"/>
    </row>
    <row r="6" spans="1:8" ht="15" x14ac:dyDescent="0.3">
      <c r="A6" s="83"/>
      <c r="B6" s="83"/>
      <c r="C6" s="83"/>
      <c r="D6" s="83"/>
      <c r="E6" s="83"/>
      <c r="F6" s="83"/>
      <c r="G6" s="82"/>
      <c r="H6" s="82"/>
    </row>
    <row r="7" spans="1:8" ht="15" x14ac:dyDescent="0.2">
      <c r="A7" s="167"/>
      <c r="B7" s="167"/>
      <c r="C7" s="275"/>
      <c r="D7" s="167"/>
      <c r="E7" s="167"/>
      <c r="F7" s="167"/>
      <c r="G7" s="84"/>
      <c r="H7" s="84"/>
    </row>
    <row r="8" spans="1:8" ht="45" x14ac:dyDescent="0.2">
      <c r="A8" s="96" t="s">
        <v>345</v>
      </c>
      <c r="B8" s="96" t="s">
        <v>346</v>
      </c>
      <c r="C8" s="96" t="s">
        <v>230</v>
      </c>
      <c r="D8" s="96" t="s">
        <v>349</v>
      </c>
      <c r="E8" s="96" t="s">
        <v>348</v>
      </c>
      <c r="F8" s="96" t="s">
        <v>395</v>
      </c>
      <c r="G8" s="85" t="s">
        <v>10</v>
      </c>
      <c r="H8" s="85" t="s">
        <v>9</v>
      </c>
    </row>
    <row r="9" spans="1:8" ht="15" x14ac:dyDescent="0.2">
      <c r="A9" s="104"/>
      <c r="B9" s="104"/>
      <c r="C9" s="104"/>
      <c r="D9" s="104"/>
      <c r="E9" s="104"/>
      <c r="F9" s="104"/>
      <c r="G9" s="4"/>
      <c r="H9" s="4"/>
    </row>
    <row r="10" spans="1:8" ht="15" x14ac:dyDescent="0.2">
      <c r="A10" s="104"/>
      <c r="B10" s="104"/>
      <c r="C10" s="104"/>
      <c r="D10" s="104"/>
      <c r="E10" s="104"/>
      <c r="F10" s="104"/>
      <c r="G10" s="4"/>
      <c r="H10" s="4"/>
    </row>
    <row r="11" spans="1:8" ht="15" x14ac:dyDescent="0.2">
      <c r="A11" s="93"/>
      <c r="B11" s="93"/>
      <c r="C11" s="93"/>
      <c r="D11" s="93"/>
      <c r="E11" s="93"/>
      <c r="F11" s="93"/>
      <c r="G11" s="4"/>
      <c r="H11" s="4"/>
    </row>
    <row r="12" spans="1:8" ht="15" x14ac:dyDescent="0.2">
      <c r="A12" s="93"/>
      <c r="B12" s="93"/>
      <c r="C12" s="93"/>
      <c r="D12" s="93"/>
      <c r="E12" s="93"/>
      <c r="F12" s="93"/>
      <c r="G12" s="4"/>
      <c r="H12" s="4"/>
    </row>
    <row r="13" spans="1:8" ht="15" x14ac:dyDescent="0.2">
      <c r="A13" s="93"/>
      <c r="B13" s="93"/>
      <c r="C13" s="93"/>
      <c r="D13" s="93"/>
      <c r="E13" s="93"/>
      <c r="F13" s="93"/>
      <c r="G13" s="4"/>
      <c r="H13" s="4"/>
    </row>
    <row r="14" spans="1:8" ht="15" x14ac:dyDescent="0.2">
      <c r="A14" s="93"/>
      <c r="B14" s="93"/>
      <c r="C14" s="93"/>
      <c r="D14" s="93"/>
      <c r="E14" s="93"/>
      <c r="F14" s="93"/>
      <c r="G14" s="4"/>
      <c r="H14" s="4"/>
    </row>
    <row r="15" spans="1:8" ht="15" x14ac:dyDescent="0.2">
      <c r="A15" s="93"/>
      <c r="B15" s="93"/>
      <c r="C15" s="93"/>
      <c r="D15" s="93"/>
      <c r="E15" s="93"/>
      <c r="F15" s="93"/>
      <c r="G15" s="4"/>
      <c r="H15" s="4"/>
    </row>
    <row r="16" spans="1:8" ht="15" x14ac:dyDescent="0.2">
      <c r="A16" s="93"/>
      <c r="B16" s="93"/>
      <c r="C16" s="93"/>
      <c r="D16" s="93"/>
      <c r="E16" s="93"/>
      <c r="F16" s="93"/>
      <c r="G16" s="4"/>
      <c r="H16" s="4"/>
    </row>
    <row r="17" spans="1:8" ht="15" x14ac:dyDescent="0.2">
      <c r="A17" s="93"/>
      <c r="B17" s="93"/>
      <c r="C17" s="93"/>
      <c r="D17" s="93"/>
      <c r="E17" s="93"/>
      <c r="F17" s="93"/>
      <c r="G17" s="4"/>
      <c r="H17" s="4"/>
    </row>
    <row r="18" spans="1:8" ht="15" x14ac:dyDescent="0.2">
      <c r="A18" s="93"/>
      <c r="B18" s="93"/>
      <c r="C18" s="93"/>
      <c r="D18" s="93"/>
      <c r="E18" s="93"/>
      <c r="F18" s="93"/>
      <c r="G18" s="4"/>
      <c r="H18" s="4"/>
    </row>
    <row r="19" spans="1:8" ht="15" x14ac:dyDescent="0.2">
      <c r="A19" s="93"/>
      <c r="B19" s="93"/>
      <c r="C19" s="93"/>
      <c r="D19" s="93"/>
      <c r="E19" s="93"/>
      <c r="F19" s="93"/>
      <c r="G19" s="4"/>
      <c r="H19" s="4"/>
    </row>
    <row r="20" spans="1:8" ht="15" x14ac:dyDescent="0.2">
      <c r="A20" s="93"/>
      <c r="B20" s="93"/>
      <c r="C20" s="93"/>
      <c r="D20" s="93"/>
      <c r="E20" s="93"/>
      <c r="F20" s="93"/>
      <c r="G20" s="4"/>
      <c r="H20" s="4"/>
    </row>
    <row r="21" spans="1:8" ht="15" x14ac:dyDescent="0.2">
      <c r="A21" s="93"/>
      <c r="B21" s="93"/>
      <c r="C21" s="93"/>
      <c r="D21" s="93"/>
      <c r="E21" s="93"/>
      <c r="F21" s="93"/>
      <c r="G21" s="4"/>
      <c r="H21" s="4"/>
    </row>
    <row r="22" spans="1:8" ht="15" x14ac:dyDescent="0.2">
      <c r="A22" s="93"/>
      <c r="B22" s="93"/>
      <c r="C22" s="93"/>
      <c r="D22" s="93"/>
      <c r="E22" s="93"/>
      <c r="F22" s="93"/>
      <c r="G22" s="4"/>
      <c r="H22" s="4"/>
    </row>
    <row r="23" spans="1:8" ht="15" x14ac:dyDescent="0.2">
      <c r="A23" s="93"/>
      <c r="B23" s="93"/>
      <c r="C23" s="93"/>
      <c r="D23" s="93"/>
      <c r="E23" s="93"/>
      <c r="F23" s="93"/>
      <c r="G23" s="4"/>
      <c r="H23" s="4"/>
    </row>
    <row r="24" spans="1:8" ht="15" x14ac:dyDescent="0.2">
      <c r="A24" s="93"/>
      <c r="B24" s="93"/>
      <c r="C24" s="93"/>
      <c r="D24" s="93"/>
      <c r="E24" s="93"/>
      <c r="F24" s="93"/>
      <c r="G24" s="4"/>
      <c r="H24" s="4"/>
    </row>
    <row r="25" spans="1:8" ht="15" x14ac:dyDescent="0.2">
      <c r="A25" s="93"/>
      <c r="B25" s="93"/>
      <c r="C25" s="93"/>
      <c r="D25" s="93"/>
      <c r="E25" s="93"/>
      <c r="F25" s="93"/>
      <c r="G25" s="4"/>
      <c r="H25" s="4"/>
    </row>
    <row r="26" spans="1:8" ht="15" x14ac:dyDescent="0.2">
      <c r="A26" s="93"/>
      <c r="B26" s="93"/>
      <c r="C26" s="93"/>
      <c r="D26" s="93"/>
      <c r="E26" s="93"/>
      <c r="F26" s="93"/>
      <c r="G26" s="4"/>
      <c r="H26" s="4"/>
    </row>
    <row r="27" spans="1:8" ht="15" x14ac:dyDescent="0.2">
      <c r="A27" s="93"/>
      <c r="B27" s="93"/>
      <c r="C27" s="93"/>
      <c r="D27" s="93"/>
      <c r="E27" s="93"/>
      <c r="F27" s="93"/>
      <c r="G27" s="4"/>
      <c r="H27" s="4"/>
    </row>
    <row r="28" spans="1:8" ht="15" x14ac:dyDescent="0.2">
      <c r="A28" s="93"/>
      <c r="B28" s="93"/>
      <c r="C28" s="93"/>
      <c r="D28" s="93"/>
      <c r="E28" s="93"/>
      <c r="F28" s="93"/>
      <c r="G28" s="4"/>
      <c r="H28" s="4"/>
    </row>
    <row r="29" spans="1:8" ht="15" x14ac:dyDescent="0.2">
      <c r="A29" s="93"/>
      <c r="B29" s="93"/>
      <c r="C29" s="93"/>
      <c r="D29" s="93"/>
      <c r="E29" s="93"/>
      <c r="F29" s="93"/>
      <c r="G29" s="4"/>
      <c r="H29" s="4"/>
    </row>
    <row r="30" spans="1:8" ht="15" x14ac:dyDescent="0.2">
      <c r="A30" s="93"/>
      <c r="B30" s="93"/>
      <c r="C30" s="93"/>
      <c r="D30" s="93"/>
      <c r="E30" s="93"/>
      <c r="F30" s="93"/>
      <c r="G30" s="4"/>
      <c r="H30" s="4"/>
    </row>
    <row r="31" spans="1:8" ht="15" x14ac:dyDescent="0.2">
      <c r="A31" s="93"/>
      <c r="B31" s="93"/>
      <c r="C31" s="93"/>
      <c r="D31" s="93"/>
      <c r="E31" s="93"/>
      <c r="F31" s="93"/>
      <c r="G31" s="4"/>
      <c r="H31" s="4"/>
    </row>
    <row r="32" spans="1:8" ht="15" x14ac:dyDescent="0.2">
      <c r="A32" s="93"/>
      <c r="B32" s="93"/>
      <c r="C32" s="93"/>
      <c r="D32" s="93"/>
      <c r="E32" s="93"/>
      <c r="F32" s="93"/>
      <c r="G32" s="4"/>
      <c r="H32" s="4"/>
    </row>
    <row r="33" spans="1:8" ht="15" x14ac:dyDescent="0.2">
      <c r="A33" s="93"/>
      <c r="B33" s="93"/>
      <c r="C33" s="93"/>
      <c r="D33" s="93"/>
      <c r="E33" s="93"/>
      <c r="F33" s="93"/>
      <c r="G33" s="4"/>
      <c r="H33" s="4"/>
    </row>
    <row r="34" spans="1:8" ht="15" x14ac:dyDescent="0.3">
      <c r="A34" s="105"/>
      <c r="B34" s="105"/>
      <c r="C34" s="105"/>
      <c r="D34" s="105"/>
      <c r="E34" s="105"/>
      <c r="F34" s="105" t="s">
        <v>344</v>
      </c>
      <c r="G34" s="92">
        <f>SUM(G9:G33)</f>
        <v>0</v>
      </c>
      <c r="H34" s="92">
        <f>SUM(H9:H33)</f>
        <v>0</v>
      </c>
    </row>
    <row r="35" spans="1:8" ht="15" x14ac:dyDescent="0.3">
      <c r="A35" s="229"/>
      <c r="B35" s="229"/>
      <c r="C35" s="229"/>
      <c r="D35" s="229"/>
      <c r="E35" s="229"/>
      <c r="F35" s="229"/>
      <c r="G35" s="186"/>
      <c r="H35" s="186"/>
    </row>
    <row r="36" spans="1:8" ht="15" x14ac:dyDescent="0.3">
      <c r="A36" s="230" t="s">
        <v>355</v>
      </c>
      <c r="B36" s="229"/>
      <c r="C36" s="229"/>
      <c r="D36" s="229"/>
      <c r="E36" s="229"/>
      <c r="F36" s="229"/>
      <c r="G36" s="186"/>
      <c r="H36" s="186"/>
    </row>
    <row r="37" spans="1:8" ht="15" x14ac:dyDescent="0.3">
      <c r="A37" s="230" t="s">
        <v>358</v>
      </c>
      <c r="B37" s="229"/>
      <c r="C37" s="229"/>
      <c r="D37" s="229"/>
      <c r="E37" s="229"/>
      <c r="F37" s="229"/>
      <c r="G37" s="186"/>
      <c r="H37" s="186"/>
    </row>
    <row r="38" spans="1:8" ht="15" x14ac:dyDescent="0.3">
      <c r="A38" s="230"/>
      <c r="B38" s="186"/>
      <c r="C38" s="186"/>
      <c r="D38" s="186"/>
      <c r="E38" s="186"/>
      <c r="F38" s="186"/>
      <c r="G38" s="186"/>
      <c r="H38" s="186"/>
    </row>
    <row r="39" spans="1:8" ht="15" x14ac:dyDescent="0.3">
      <c r="A39" s="230"/>
      <c r="B39" s="186"/>
      <c r="C39" s="186"/>
      <c r="D39" s="186"/>
      <c r="E39" s="186"/>
      <c r="F39" s="186"/>
      <c r="G39" s="186"/>
      <c r="H39" s="186"/>
    </row>
    <row r="40" spans="1:8" x14ac:dyDescent="0.2">
      <c r="A40" s="227"/>
      <c r="B40" s="227"/>
      <c r="C40" s="227"/>
      <c r="D40" s="227"/>
      <c r="E40" s="227"/>
      <c r="F40" s="227"/>
      <c r="G40" s="227"/>
      <c r="H40" s="227"/>
    </row>
    <row r="41" spans="1:8" ht="15" x14ac:dyDescent="0.3">
      <c r="A41" s="192" t="s">
        <v>107</v>
      </c>
      <c r="B41" s="186"/>
      <c r="C41" s="186"/>
      <c r="D41" s="186"/>
      <c r="E41" s="186"/>
      <c r="F41" s="186"/>
      <c r="G41" s="186"/>
      <c r="H41" s="186"/>
    </row>
    <row r="42" spans="1:8" ht="15" x14ac:dyDescent="0.3">
      <c r="A42" s="186"/>
      <c r="B42" s="186"/>
      <c r="C42" s="186"/>
      <c r="D42" s="186"/>
      <c r="E42" s="186"/>
      <c r="F42" s="186"/>
      <c r="G42" s="186"/>
      <c r="H42" s="186"/>
    </row>
    <row r="43" spans="1:8" ht="15" x14ac:dyDescent="0.3">
      <c r="A43" s="186"/>
      <c r="B43" s="186"/>
      <c r="C43" s="186"/>
      <c r="D43" s="186"/>
      <c r="E43" s="186"/>
      <c r="F43" s="186"/>
      <c r="G43" s="186"/>
      <c r="H43" s="193"/>
    </row>
    <row r="44" spans="1:8" ht="15" x14ac:dyDescent="0.3">
      <c r="A44" s="192"/>
      <c r="B44" s="192" t="s">
        <v>274</v>
      </c>
      <c r="C44" s="192"/>
      <c r="D44" s="192"/>
      <c r="E44" s="192"/>
      <c r="F44" s="192"/>
      <c r="G44" s="186"/>
      <c r="H44" s="193"/>
    </row>
    <row r="45" spans="1:8" ht="15" x14ac:dyDescent="0.3">
      <c r="A45" s="186"/>
      <c r="B45" s="186" t="s">
        <v>273</v>
      </c>
      <c r="C45" s="186"/>
      <c r="D45" s="186"/>
      <c r="E45" s="186"/>
      <c r="F45" s="186"/>
      <c r="G45" s="186"/>
      <c r="H45" s="193"/>
    </row>
    <row r="46" spans="1:8" x14ac:dyDescent="0.2">
      <c r="A46" s="194"/>
      <c r="B46" s="194" t="s">
        <v>140</v>
      </c>
      <c r="C46" s="194"/>
      <c r="D46" s="194"/>
      <c r="E46" s="194"/>
      <c r="F46" s="194"/>
      <c r="G46" s="187"/>
      <c r="H46" s="187"/>
    </row>
  </sheetData>
  <mergeCells count="3">
    <mergeCell ref="G1:H1"/>
    <mergeCell ref="G2:H2"/>
    <mergeCell ref="A5:E5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J46"/>
  <sheetViews>
    <sheetView view="pageBreakPreview" zoomScaleSheetLayoutView="100" workbookViewId="0">
      <selection activeCell="A6" sqref="A6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80" t="s">
        <v>473</v>
      </c>
      <c r="B1" s="80"/>
      <c r="C1" s="83"/>
      <c r="D1" s="83"/>
      <c r="E1" s="83"/>
      <c r="F1" s="83"/>
      <c r="G1" s="570" t="s">
        <v>110</v>
      </c>
      <c r="H1" s="570"/>
    </row>
    <row r="2" spans="1:10" ht="15" x14ac:dyDescent="0.3">
      <c r="A2" s="82" t="s">
        <v>141</v>
      </c>
      <c r="B2" s="80"/>
      <c r="C2" s="83"/>
      <c r="D2" s="83"/>
      <c r="E2" s="83"/>
      <c r="F2" s="83"/>
      <c r="G2" s="568" t="s">
        <v>3276</v>
      </c>
      <c r="H2" s="569"/>
    </row>
    <row r="3" spans="1:10" ht="15" x14ac:dyDescent="0.3">
      <c r="A3" s="82"/>
      <c r="B3" s="82"/>
      <c r="C3" s="82"/>
      <c r="D3" s="82"/>
      <c r="E3" s="82"/>
      <c r="F3" s="82"/>
      <c r="G3" s="221"/>
      <c r="H3" s="221"/>
    </row>
    <row r="4" spans="1:10" ht="15" x14ac:dyDescent="0.3">
      <c r="A4" s="83" t="str">
        <f>'ფორმა N2'!A4</f>
        <v>ანგარიშვალდებული პირის დასახელება:</v>
      </c>
      <c r="B4" s="83"/>
      <c r="C4" s="83"/>
      <c r="D4" s="83"/>
      <c r="E4" s="83"/>
      <c r="F4" s="83"/>
      <c r="G4" s="82"/>
      <c r="H4" s="82"/>
    </row>
    <row r="5" spans="1:10" ht="15" x14ac:dyDescent="0.3">
      <c r="A5" s="571" t="s">
        <v>3441</v>
      </c>
      <c r="B5" s="571"/>
      <c r="C5" s="571"/>
      <c r="D5" s="571"/>
      <c r="E5" s="571"/>
      <c r="F5" s="86"/>
      <c r="G5" s="87"/>
      <c r="H5" s="87"/>
    </row>
    <row r="6" spans="1:10" ht="15" x14ac:dyDescent="0.3">
      <c r="A6" s="83"/>
      <c r="B6" s="83"/>
      <c r="C6" s="83"/>
      <c r="D6" s="83"/>
      <c r="E6" s="83"/>
      <c r="F6" s="83"/>
      <c r="G6" s="82"/>
      <c r="H6" s="82"/>
    </row>
    <row r="7" spans="1:10" ht="15" x14ac:dyDescent="0.2">
      <c r="A7" s="220"/>
      <c r="B7" s="220"/>
      <c r="C7" s="220"/>
      <c r="D7" s="223"/>
      <c r="E7" s="220"/>
      <c r="F7" s="220"/>
      <c r="G7" s="84"/>
      <c r="H7" s="84"/>
    </row>
    <row r="8" spans="1:10" ht="30" x14ac:dyDescent="0.2">
      <c r="A8" s="96" t="s">
        <v>64</v>
      </c>
      <c r="B8" s="96" t="s">
        <v>345</v>
      </c>
      <c r="C8" s="96" t="s">
        <v>346</v>
      </c>
      <c r="D8" s="96" t="s">
        <v>230</v>
      </c>
      <c r="E8" s="96" t="s">
        <v>354</v>
      </c>
      <c r="F8" s="96" t="s">
        <v>347</v>
      </c>
      <c r="G8" s="85" t="s">
        <v>10</v>
      </c>
      <c r="H8" s="85" t="s">
        <v>9</v>
      </c>
      <c r="J8" s="231" t="s">
        <v>353</v>
      </c>
    </row>
    <row r="9" spans="1:10" ht="15" x14ac:dyDescent="0.2">
      <c r="A9" s="104"/>
      <c r="B9" s="104"/>
      <c r="C9" s="104"/>
      <c r="D9" s="104"/>
      <c r="E9" s="104"/>
      <c r="F9" s="104"/>
      <c r="G9" s="4"/>
      <c r="H9" s="4"/>
      <c r="J9" s="231" t="s">
        <v>0</v>
      </c>
    </row>
    <row r="10" spans="1:10" ht="15" x14ac:dyDescent="0.2">
      <c r="A10" s="104"/>
      <c r="B10" s="104"/>
      <c r="C10" s="104"/>
      <c r="D10" s="104"/>
      <c r="E10" s="104"/>
      <c r="F10" s="104"/>
      <c r="G10" s="4"/>
      <c r="H10" s="4"/>
    </row>
    <row r="11" spans="1:10" ht="15" x14ac:dyDescent="0.2">
      <c r="A11" s="93"/>
      <c r="B11" s="93"/>
      <c r="C11" s="93"/>
      <c r="D11" s="93"/>
      <c r="E11" s="93"/>
      <c r="F11" s="93"/>
      <c r="G11" s="4"/>
      <c r="H11" s="4"/>
    </row>
    <row r="12" spans="1:10" ht="15" x14ac:dyDescent="0.2">
      <c r="A12" s="93"/>
      <c r="B12" s="93"/>
      <c r="C12" s="93"/>
      <c r="D12" s="93"/>
      <c r="E12" s="93"/>
      <c r="F12" s="93"/>
      <c r="G12" s="4"/>
      <c r="H12" s="4"/>
    </row>
    <row r="13" spans="1:10" ht="15" x14ac:dyDescent="0.2">
      <c r="A13" s="93"/>
      <c r="B13" s="93"/>
      <c r="C13" s="93"/>
      <c r="D13" s="93"/>
      <c r="E13" s="93"/>
      <c r="F13" s="93"/>
      <c r="G13" s="4"/>
      <c r="H13" s="4"/>
    </row>
    <row r="14" spans="1:10" ht="15" x14ac:dyDescent="0.2">
      <c r="A14" s="93"/>
      <c r="B14" s="93"/>
      <c r="C14" s="93"/>
      <c r="D14" s="93"/>
      <c r="E14" s="93"/>
      <c r="F14" s="93"/>
      <c r="G14" s="4"/>
      <c r="H14" s="4"/>
    </row>
    <row r="15" spans="1:10" ht="15" x14ac:dyDescent="0.2">
      <c r="A15" s="93"/>
      <c r="B15" s="93"/>
      <c r="C15" s="93"/>
      <c r="D15" s="93"/>
      <c r="E15" s="93"/>
      <c r="F15" s="93"/>
      <c r="G15" s="4"/>
      <c r="H15" s="4"/>
    </row>
    <row r="16" spans="1:10" ht="15" x14ac:dyDescent="0.2">
      <c r="A16" s="93"/>
      <c r="B16" s="93"/>
      <c r="C16" s="93"/>
      <c r="D16" s="93"/>
      <c r="E16" s="93"/>
      <c r="F16" s="93"/>
      <c r="G16" s="4"/>
      <c r="H16" s="4"/>
    </row>
    <row r="17" spans="1:8" ht="15" x14ac:dyDescent="0.2">
      <c r="A17" s="93"/>
      <c r="B17" s="93"/>
      <c r="C17" s="93"/>
      <c r="D17" s="93"/>
      <c r="E17" s="93"/>
      <c r="F17" s="93"/>
      <c r="G17" s="4"/>
      <c r="H17" s="4"/>
    </row>
    <row r="18" spans="1:8" ht="15" x14ac:dyDescent="0.2">
      <c r="A18" s="93"/>
      <c r="B18" s="93"/>
      <c r="C18" s="93"/>
      <c r="D18" s="93"/>
      <c r="E18" s="93"/>
      <c r="F18" s="93"/>
      <c r="G18" s="4"/>
      <c r="H18" s="4"/>
    </row>
    <row r="19" spans="1:8" ht="15" x14ac:dyDescent="0.2">
      <c r="A19" s="93"/>
      <c r="B19" s="93"/>
      <c r="C19" s="93"/>
      <c r="D19" s="93"/>
      <c r="E19" s="93"/>
      <c r="F19" s="93"/>
      <c r="G19" s="4"/>
      <c r="H19" s="4"/>
    </row>
    <row r="20" spans="1:8" ht="15" x14ac:dyDescent="0.2">
      <c r="A20" s="93"/>
      <c r="B20" s="93"/>
      <c r="C20" s="93"/>
      <c r="D20" s="93"/>
      <c r="E20" s="93"/>
      <c r="F20" s="93"/>
      <c r="G20" s="4"/>
      <c r="H20" s="4"/>
    </row>
    <row r="21" spans="1:8" ht="15" x14ac:dyDescent="0.2">
      <c r="A21" s="93"/>
      <c r="B21" s="93"/>
      <c r="C21" s="93"/>
      <c r="D21" s="93"/>
      <c r="E21" s="93"/>
      <c r="F21" s="93"/>
      <c r="G21" s="4"/>
      <c r="H21" s="4"/>
    </row>
    <row r="22" spans="1:8" ht="15" x14ac:dyDescent="0.2">
      <c r="A22" s="93"/>
      <c r="B22" s="93"/>
      <c r="C22" s="93"/>
      <c r="D22" s="93"/>
      <c r="E22" s="93"/>
      <c r="F22" s="93"/>
      <c r="G22" s="4"/>
      <c r="H22" s="4"/>
    </row>
    <row r="23" spans="1:8" ht="15" x14ac:dyDescent="0.2">
      <c r="A23" s="93"/>
      <c r="B23" s="93"/>
      <c r="C23" s="93"/>
      <c r="D23" s="93"/>
      <c r="E23" s="93"/>
      <c r="F23" s="93"/>
      <c r="G23" s="4"/>
      <c r="H23" s="4"/>
    </row>
    <row r="24" spans="1:8" ht="15" x14ac:dyDescent="0.2">
      <c r="A24" s="93"/>
      <c r="B24" s="93"/>
      <c r="C24" s="93"/>
      <c r="D24" s="93"/>
      <c r="E24" s="93"/>
      <c r="F24" s="93"/>
      <c r="G24" s="4"/>
      <c r="H24" s="4"/>
    </row>
    <row r="25" spans="1:8" ht="15" x14ac:dyDescent="0.2">
      <c r="A25" s="93"/>
      <c r="B25" s="93"/>
      <c r="C25" s="93"/>
      <c r="D25" s="93"/>
      <c r="E25" s="93"/>
      <c r="F25" s="93"/>
      <c r="G25" s="4"/>
      <c r="H25" s="4"/>
    </row>
    <row r="26" spans="1:8" ht="15" x14ac:dyDescent="0.2">
      <c r="A26" s="93"/>
      <c r="B26" s="93"/>
      <c r="C26" s="93"/>
      <c r="D26" s="93"/>
      <c r="E26" s="93"/>
      <c r="F26" s="93"/>
      <c r="G26" s="4"/>
      <c r="H26" s="4"/>
    </row>
    <row r="27" spans="1:8" ht="15" x14ac:dyDescent="0.2">
      <c r="A27" s="93"/>
      <c r="B27" s="93"/>
      <c r="C27" s="93"/>
      <c r="D27" s="93"/>
      <c r="E27" s="93"/>
      <c r="F27" s="93"/>
      <c r="G27" s="4"/>
      <c r="H27" s="4"/>
    </row>
    <row r="28" spans="1:8" ht="15" x14ac:dyDescent="0.2">
      <c r="A28" s="93"/>
      <c r="B28" s="93"/>
      <c r="C28" s="93"/>
      <c r="D28" s="93"/>
      <c r="E28" s="93"/>
      <c r="F28" s="93"/>
      <c r="G28" s="4"/>
      <c r="H28" s="4"/>
    </row>
    <row r="29" spans="1:8" ht="15" x14ac:dyDescent="0.2">
      <c r="A29" s="93"/>
      <c r="B29" s="93"/>
      <c r="C29" s="93"/>
      <c r="D29" s="93"/>
      <c r="E29" s="93"/>
      <c r="F29" s="93"/>
      <c r="G29" s="4"/>
      <c r="H29" s="4"/>
    </row>
    <row r="30" spans="1:8" ht="15" x14ac:dyDescent="0.2">
      <c r="A30" s="93"/>
      <c r="B30" s="93"/>
      <c r="C30" s="93"/>
      <c r="D30" s="93"/>
      <c r="E30" s="93"/>
      <c r="F30" s="93"/>
      <c r="G30" s="4"/>
      <c r="H30" s="4"/>
    </row>
    <row r="31" spans="1:8" ht="15" x14ac:dyDescent="0.2">
      <c r="A31" s="93"/>
      <c r="B31" s="93"/>
      <c r="C31" s="93"/>
      <c r="D31" s="93"/>
      <c r="E31" s="93"/>
      <c r="F31" s="93"/>
      <c r="G31" s="4"/>
      <c r="H31" s="4"/>
    </row>
    <row r="32" spans="1:8" ht="15" x14ac:dyDescent="0.2">
      <c r="A32" s="93"/>
      <c r="B32" s="93"/>
      <c r="C32" s="93"/>
      <c r="D32" s="93"/>
      <c r="E32" s="93"/>
      <c r="F32" s="93"/>
      <c r="G32" s="4"/>
      <c r="H32" s="4"/>
    </row>
    <row r="33" spans="1:9" ht="15" x14ac:dyDescent="0.2">
      <c r="A33" s="93"/>
      <c r="B33" s="93"/>
      <c r="C33" s="93"/>
      <c r="D33" s="93"/>
      <c r="E33" s="93"/>
      <c r="F33" s="93"/>
      <c r="G33" s="4"/>
      <c r="H33" s="4"/>
    </row>
    <row r="34" spans="1:9" ht="15" x14ac:dyDescent="0.3">
      <c r="A34" s="93"/>
      <c r="B34" s="105"/>
      <c r="C34" s="105"/>
      <c r="D34" s="105"/>
      <c r="E34" s="105"/>
      <c r="F34" s="105" t="s">
        <v>352</v>
      </c>
      <c r="G34" s="92">
        <f>SUM(G9:G33)</f>
        <v>0</v>
      </c>
      <c r="H34" s="92">
        <f>SUM(H9:H33)</f>
        <v>0</v>
      </c>
    </row>
    <row r="35" spans="1:9" ht="15" x14ac:dyDescent="0.3">
      <c r="A35" s="229"/>
      <c r="B35" s="229"/>
      <c r="C35" s="229"/>
      <c r="D35" s="229"/>
      <c r="E35" s="229"/>
      <c r="F35" s="229"/>
      <c r="G35" s="229"/>
      <c r="H35" s="186"/>
      <c r="I35" s="186"/>
    </row>
    <row r="36" spans="1:9" ht="15" x14ac:dyDescent="0.3">
      <c r="A36" s="230" t="s">
        <v>406</v>
      </c>
      <c r="B36" s="230"/>
      <c r="C36" s="229"/>
      <c r="D36" s="229"/>
      <c r="E36" s="229"/>
      <c r="F36" s="229"/>
      <c r="G36" s="229"/>
      <c r="H36" s="186"/>
      <c r="I36" s="186"/>
    </row>
    <row r="37" spans="1:9" ht="15" x14ac:dyDescent="0.3">
      <c r="A37" s="230" t="s">
        <v>351</v>
      </c>
      <c r="B37" s="230"/>
      <c r="C37" s="229"/>
      <c r="D37" s="229"/>
      <c r="E37" s="229"/>
      <c r="F37" s="229"/>
      <c r="G37" s="229"/>
      <c r="H37" s="186"/>
      <c r="I37" s="186"/>
    </row>
    <row r="38" spans="1:9" ht="15" x14ac:dyDescent="0.3">
      <c r="A38" s="230"/>
      <c r="B38" s="230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0"/>
      <c r="B39" s="230"/>
      <c r="C39" s="186"/>
      <c r="D39" s="186"/>
      <c r="E39" s="186"/>
      <c r="F39" s="186"/>
      <c r="G39" s="186"/>
      <c r="H39" s="186"/>
      <c r="I39" s="186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438</v>
      </c>
      <c r="D44" s="192"/>
      <c r="E44" s="229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273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140</v>
      </c>
      <c r="D46" s="194"/>
      <c r="E46" s="194"/>
      <c r="F46" s="194"/>
      <c r="G46" s="194"/>
    </row>
  </sheetData>
  <mergeCells count="3">
    <mergeCell ref="G1:H1"/>
    <mergeCell ref="G2:H2"/>
    <mergeCell ref="A5:E5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L93"/>
  <sheetViews>
    <sheetView showGridLines="0" view="pageBreakPreview" zoomScale="96" zoomScaleSheetLayoutView="96" workbookViewId="0">
      <selection activeCell="A6" sqref="A6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7.28515625" style="21" customWidth="1"/>
    <col min="5" max="5" width="0.7109375" style="21" customWidth="1"/>
    <col min="6" max="16384" width="9.140625" style="21"/>
  </cols>
  <sheetData>
    <row r="1" spans="1:12" x14ac:dyDescent="0.3">
      <c r="A1" s="80" t="s">
        <v>307</v>
      </c>
      <c r="B1" s="120"/>
      <c r="C1" s="570" t="s">
        <v>110</v>
      </c>
      <c r="D1" s="570"/>
      <c r="E1" s="157"/>
    </row>
    <row r="2" spans="1:12" x14ac:dyDescent="0.3">
      <c r="A2" s="82" t="s">
        <v>141</v>
      </c>
      <c r="B2" s="120"/>
      <c r="C2" s="568" t="s">
        <v>3276</v>
      </c>
      <c r="D2" s="569"/>
      <c r="E2" s="157"/>
    </row>
    <row r="3" spans="1:12" x14ac:dyDescent="0.3">
      <c r="A3" s="82"/>
      <c r="B3" s="120"/>
      <c r="C3" s="81"/>
      <c r="D3" s="81"/>
      <c r="E3" s="157"/>
    </row>
    <row r="4" spans="1:12" s="2" customFormat="1" x14ac:dyDescent="0.3">
      <c r="A4" s="83" t="str">
        <f>'ფორმა N2'!A4</f>
        <v>ანგარიშვალდებული პირის დასახელება:</v>
      </c>
      <c r="B4" s="83"/>
      <c r="C4" s="82"/>
      <c r="D4" s="82"/>
      <c r="E4" s="114"/>
      <c r="L4" s="21"/>
    </row>
    <row r="5" spans="1:12" s="2" customFormat="1" x14ac:dyDescent="0.3">
      <c r="A5" s="571" t="s">
        <v>3441</v>
      </c>
      <c r="B5" s="571"/>
      <c r="C5" s="571"/>
      <c r="D5" s="571"/>
      <c r="E5" s="571"/>
    </row>
    <row r="6" spans="1:12" s="2" customFormat="1" x14ac:dyDescent="0.3">
      <c r="A6" s="83"/>
      <c r="B6" s="83"/>
      <c r="C6" s="82"/>
      <c r="D6" s="82"/>
      <c r="E6" s="114"/>
    </row>
    <row r="7" spans="1:12" s="6" customFormat="1" x14ac:dyDescent="0.3">
      <c r="A7" s="106"/>
      <c r="B7" s="106"/>
      <c r="C7" s="84"/>
      <c r="D7" s="84"/>
      <c r="E7" s="158"/>
    </row>
    <row r="8" spans="1:12" s="6" customFormat="1" ht="30" x14ac:dyDescent="0.3">
      <c r="A8" s="112" t="s">
        <v>64</v>
      </c>
      <c r="B8" s="85" t="s">
        <v>11</v>
      </c>
      <c r="C8" s="85" t="s">
        <v>10</v>
      </c>
      <c r="D8" s="85" t="s">
        <v>9</v>
      </c>
      <c r="E8" s="158"/>
    </row>
    <row r="9" spans="1:12" s="9" customFormat="1" ht="18" x14ac:dyDescent="0.2">
      <c r="A9" s="13">
        <v>1</v>
      </c>
      <c r="B9" s="13" t="s">
        <v>57</v>
      </c>
      <c r="C9" s="88">
        <f>SUM(C10,C13,C52,C55,C56,C57,C74,C75)</f>
        <v>408492.73</v>
      </c>
      <c r="D9" s="88">
        <f>SUM(D10,D13,D52,D55,D56,D57,D63,D70,D71,D75)</f>
        <v>64302.880000000005</v>
      </c>
      <c r="E9" s="159"/>
    </row>
    <row r="10" spans="1:12" s="9" customFormat="1" ht="18" x14ac:dyDescent="0.2">
      <c r="A10" s="14">
        <v>1.1000000000000001</v>
      </c>
      <c r="B10" s="14" t="s">
        <v>58</v>
      </c>
      <c r="C10" s="90">
        <f>SUM(C11:C12)</f>
        <v>1500</v>
      </c>
      <c r="D10" s="90">
        <f>SUM(D11:D12)</f>
        <v>0</v>
      </c>
      <c r="E10" s="159"/>
    </row>
    <row r="11" spans="1:12" s="9" customFormat="1" ht="16.5" customHeight="1" x14ac:dyDescent="0.2">
      <c r="A11" s="16" t="s">
        <v>30</v>
      </c>
      <c r="B11" s="16" t="s">
        <v>59</v>
      </c>
      <c r="C11" s="34">
        <v>1500</v>
      </c>
      <c r="D11" s="35"/>
      <c r="E11" s="159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7"/>
    </row>
    <row r="13" spans="1:12" x14ac:dyDescent="0.3">
      <c r="A13" s="14">
        <v>1.2</v>
      </c>
      <c r="B13" s="14" t="s">
        <v>60</v>
      </c>
      <c r="C13" s="90">
        <f>SUM(C14,C17,C29:C32,C35,C36,C42,C43,C44,C45,C46,C50,C51)</f>
        <v>328574.03999999998</v>
      </c>
      <c r="D13" s="90">
        <v>7966</v>
      </c>
      <c r="E13" s="157"/>
    </row>
    <row r="14" spans="1:12" x14ac:dyDescent="0.3">
      <c r="A14" s="16" t="s">
        <v>32</v>
      </c>
      <c r="B14" s="16" t="s">
        <v>1</v>
      </c>
      <c r="C14" s="89">
        <f>SUM(C15:C16)</f>
        <v>0</v>
      </c>
      <c r="D14" s="89">
        <f>SUM(D15:D16)</f>
        <v>0</v>
      </c>
      <c r="E14" s="157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7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7"/>
    </row>
    <row r="17" spans="1:5" x14ac:dyDescent="0.3">
      <c r="A17" s="16" t="s">
        <v>33</v>
      </c>
      <c r="B17" s="16" t="s">
        <v>2</v>
      </c>
      <c r="C17" s="89">
        <f>SUM(C18:C23,C28)</f>
        <v>41788.35</v>
      </c>
      <c r="D17" s="89">
        <f>SUM(D18:D23,D28)</f>
        <v>1388.3999999999999</v>
      </c>
      <c r="E17" s="157"/>
    </row>
    <row r="18" spans="1:5" ht="30" x14ac:dyDescent="0.3">
      <c r="A18" s="17" t="s">
        <v>12</v>
      </c>
      <c r="B18" s="17" t="s">
        <v>253</v>
      </c>
      <c r="C18" s="38"/>
      <c r="D18" s="39">
        <v>1280</v>
      </c>
      <c r="E18" s="157"/>
    </row>
    <row r="19" spans="1:5" x14ac:dyDescent="0.3">
      <c r="A19" s="17" t="s">
        <v>13</v>
      </c>
      <c r="B19" s="17" t="s">
        <v>14</v>
      </c>
      <c r="C19" s="38"/>
      <c r="D19" s="40"/>
      <c r="E19" s="157"/>
    </row>
    <row r="20" spans="1:5" ht="30" x14ac:dyDescent="0.3">
      <c r="A20" s="17" t="s">
        <v>286</v>
      </c>
      <c r="B20" s="17" t="s">
        <v>22</v>
      </c>
      <c r="C20" s="38"/>
      <c r="D20" s="41"/>
      <c r="E20" s="157"/>
    </row>
    <row r="21" spans="1:5" x14ac:dyDescent="0.3">
      <c r="A21" s="17" t="s">
        <v>287</v>
      </c>
      <c r="B21" s="17" t="s">
        <v>15</v>
      </c>
      <c r="C21" s="38">
        <v>20710.82</v>
      </c>
      <c r="D21" s="41">
        <v>1.3</v>
      </c>
      <c r="E21" s="157"/>
    </row>
    <row r="22" spans="1:5" x14ac:dyDescent="0.3">
      <c r="A22" s="17" t="s">
        <v>288</v>
      </c>
      <c r="B22" s="17" t="s">
        <v>16</v>
      </c>
      <c r="C22" s="38"/>
      <c r="D22" s="41"/>
      <c r="E22" s="157"/>
    </row>
    <row r="23" spans="1:5" x14ac:dyDescent="0.3">
      <c r="A23" s="17" t="s">
        <v>289</v>
      </c>
      <c r="B23" s="17" t="s">
        <v>17</v>
      </c>
      <c r="C23" s="123">
        <f>SUM(C24:C27)</f>
        <v>21077.53</v>
      </c>
      <c r="D23" s="123">
        <f>SUM(D24:D27)</f>
        <v>107.1</v>
      </c>
      <c r="E23" s="157"/>
    </row>
    <row r="24" spans="1:5" ht="16.5" customHeight="1" x14ac:dyDescent="0.3">
      <c r="A24" s="18" t="s">
        <v>290</v>
      </c>
      <c r="B24" s="18" t="s">
        <v>18</v>
      </c>
      <c r="C24" s="38">
        <v>7828.85</v>
      </c>
      <c r="D24" s="41">
        <v>4.8</v>
      </c>
      <c r="E24" s="157"/>
    </row>
    <row r="25" spans="1:5" ht="16.5" customHeight="1" x14ac:dyDescent="0.3">
      <c r="A25" s="18" t="s">
        <v>291</v>
      </c>
      <c r="B25" s="18" t="s">
        <v>19</v>
      </c>
      <c r="C25" s="38">
        <v>275</v>
      </c>
      <c r="D25" s="41">
        <v>77.599999999999994</v>
      </c>
      <c r="E25" s="157"/>
    </row>
    <row r="26" spans="1:5" ht="16.5" customHeight="1" x14ac:dyDescent="0.3">
      <c r="A26" s="18" t="s">
        <v>292</v>
      </c>
      <c r="B26" s="18" t="s">
        <v>20</v>
      </c>
      <c r="C26" s="38">
        <v>1.5</v>
      </c>
      <c r="D26" s="41">
        <v>1.5</v>
      </c>
      <c r="E26" s="157"/>
    </row>
    <row r="27" spans="1:5" ht="16.5" customHeight="1" x14ac:dyDescent="0.3">
      <c r="A27" s="18" t="s">
        <v>293</v>
      </c>
      <c r="B27" s="18" t="s">
        <v>23</v>
      </c>
      <c r="C27" s="38">
        <v>12972.18</v>
      </c>
      <c r="D27" s="41">
        <v>23.2</v>
      </c>
      <c r="E27" s="157"/>
    </row>
    <row r="28" spans="1:5" x14ac:dyDescent="0.3">
      <c r="A28" s="17" t="s">
        <v>294</v>
      </c>
      <c r="B28" s="17" t="s">
        <v>21</v>
      </c>
      <c r="C28" s="38"/>
      <c r="D28" s="42"/>
      <c r="E28" s="157"/>
    </row>
    <row r="29" spans="1:5" x14ac:dyDescent="0.3">
      <c r="A29" s="16" t="s">
        <v>34</v>
      </c>
      <c r="B29" s="16" t="s">
        <v>3</v>
      </c>
      <c r="C29" s="34"/>
      <c r="D29" s="35"/>
      <c r="E29" s="157"/>
    </row>
    <row r="30" spans="1:5" x14ac:dyDescent="0.3">
      <c r="A30" s="16" t="s">
        <v>35</v>
      </c>
      <c r="B30" s="16" t="s">
        <v>4</v>
      </c>
      <c r="C30" s="34"/>
      <c r="D30" s="35"/>
      <c r="E30" s="157"/>
    </row>
    <row r="31" spans="1:5" x14ac:dyDescent="0.3">
      <c r="A31" s="16" t="s">
        <v>36</v>
      </c>
      <c r="B31" s="16" t="s">
        <v>5</v>
      </c>
      <c r="C31" s="34"/>
      <c r="D31" s="35"/>
      <c r="E31" s="157"/>
    </row>
    <row r="32" spans="1:5" ht="30" x14ac:dyDescent="0.3">
      <c r="A32" s="16" t="s">
        <v>37</v>
      </c>
      <c r="B32" s="16" t="s">
        <v>63</v>
      </c>
      <c r="C32" s="89">
        <f>SUM(C33:C34)</f>
        <v>0</v>
      </c>
      <c r="D32" s="89">
        <f>SUM(D33:D34)</f>
        <v>0</v>
      </c>
      <c r="E32" s="157"/>
    </row>
    <row r="33" spans="1:7" x14ac:dyDescent="0.3">
      <c r="A33" s="17" t="s">
        <v>295</v>
      </c>
      <c r="B33" s="17" t="s">
        <v>56</v>
      </c>
      <c r="C33" s="34"/>
      <c r="D33" s="35"/>
      <c r="E33" s="157"/>
    </row>
    <row r="34" spans="1:7" x14ac:dyDescent="0.3">
      <c r="A34" s="17" t="s">
        <v>296</v>
      </c>
      <c r="B34" s="17" t="s">
        <v>55</v>
      </c>
      <c r="C34" s="34"/>
      <c r="D34" s="35"/>
      <c r="E34" s="157"/>
    </row>
    <row r="35" spans="1:7" x14ac:dyDescent="0.3">
      <c r="A35" s="16" t="s">
        <v>38</v>
      </c>
      <c r="B35" s="16" t="s">
        <v>49</v>
      </c>
      <c r="C35" s="34">
        <v>43</v>
      </c>
      <c r="D35" s="35">
        <v>43</v>
      </c>
      <c r="E35" s="157"/>
    </row>
    <row r="36" spans="1:7" x14ac:dyDescent="0.3">
      <c r="A36" s="16" t="s">
        <v>39</v>
      </c>
      <c r="B36" s="16" t="s">
        <v>363</v>
      </c>
      <c r="C36" s="89">
        <f>SUM(C37:C41)</f>
        <v>28946.86</v>
      </c>
      <c r="D36" s="89">
        <f>SUM(D37:D41)</f>
        <v>200</v>
      </c>
      <c r="E36" s="157"/>
    </row>
    <row r="37" spans="1:7" x14ac:dyDescent="0.3">
      <c r="A37" s="17" t="s">
        <v>360</v>
      </c>
      <c r="B37" s="17" t="s">
        <v>364</v>
      </c>
      <c r="C37" s="34">
        <v>10539.86</v>
      </c>
      <c r="D37" s="34"/>
      <c r="E37" s="157"/>
    </row>
    <row r="38" spans="1:7" x14ac:dyDescent="0.3">
      <c r="A38" s="17" t="s">
        <v>361</v>
      </c>
      <c r="B38" s="17" t="s">
        <v>365</v>
      </c>
      <c r="C38" s="34">
        <v>18012</v>
      </c>
      <c r="D38" s="34"/>
      <c r="E38" s="157"/>
    </row>
    <row r="39" spans="1:7" x14ac:dyDescent="0.3">
      <c r="A39" s="17" t="s">
        <v>362</v>
      </c>
      <c r="B39" s="17" t="s">
        <v>368</v>
      </c>
      <c r="C39" s="34">
        <v>395</v>
      </c>
      <c r="D39" s="35"/>
      <c r="E39" s="157"/>
    </row>
    <row r="40" spans="1:7" x14ac:dyDescent="0.3">
      <c r="A40" s="17" t="s">
        <v>367</v>
      </c>
      <c r="B40" s="17" t="s">
        <v>369</v>
      </c>
      <c r="C40" s="34"/>
      <c r="D40" s="35"/>
      <c r="E40" s="157"/>
    </row>
    <row r="41" spans="1:7" x14ac:dyDescent="0.3">
      <c r="A41" s="17" t="s">
        <v>370</v>
      </c>
      <c r="B41" s="17" t="s">
        <v>366</v>
      </c>
      <c r="C41" s="34"/>
      <c r="D41" s="35">
        <v>200</v>
      </c>
      <c r="E41" s="157"/>
    </row>
    <row r="42" spans="1:7" ht="30" x14ac:dyDescent="0.3">
      <c r="A42" s="16" t="s">
        <v>40</v>
      </c>
      <c r="B42" s="16" t="s">
        <v>28</v>
      </c>
      <c r="C42" s="34"/>
      <c r="D42" s="35"/>
      <c r="E42" s="157"/>
    </row>
    <row r="43" spans="1:7" x14ac:dyDescent="0.3">
      <c r="A43" s="16" t="s">
        <v>41</v>
      </c>
      <c r="B43" s="16" t="s">
        <v>24</v>
      </c>
      <c r="C43" s="34"/>
      <c r="D43" s="35">
        <v>416.67</v>
      </c>
      <c r="E43" s="157"/>
    </row>
    <row r="44" spans="1:7" x14ac:dyDescent="0.3">
      <c r="A44" s="16" t="s">
        <v>42</v>
      </c>
      <c r="B44" s="16" t="s">
        <v>25</v>
      </c>
      <c r="C44" s="34">
        <v>750</v>
      </c>
      <c r="D44" s="35"/>
      <c r="E44" s="157"/>
    </row>
    <row r="45" spans="1:7" x14ac:dyDescent="0.3">
      <c r="A45" s="16" t="s">
        <v>43</v>
      </c>
      <c r="B45" s="16" t="s">
        <v>26</v>
      </c>
      <c r="C45" s="34"/>
      <c r="D45" s="35"/>
      <c r="E45" s="157"/>
    </row>
    <row r="46" spans="1:7" x14ac:dyDescent="0.3">
      <c r="A46" s="16" t="s">
        <v>44</v>
      </c>
      <c r="B46" s="16" t="s">
        <v>301</v>
      </c>
      <c r="C46" s="89">
        <f>SUM(C47:C49)</f>
        <v>98942.83</v>
      </c>
      <c r="D46" s="89">
        <f>SUM(D47:D49)</f>
        <v>5918.7</v>
      </c>
      <c r="E46" s="157"/>
    </row>
    <row r="47" spans="1:7" x14ac:dyDescent="0.3">
      <c r="A47" s="103" t="s">
        <v>376</v>
      </c>
      <c r="B47" s="103" t="s">
        <v>379</v>
      </c>
      <c r="C47" s="34">
        <v>94942.83</v>
      </c>
      <c r="D47" s="35">
        <v>968.7</v>
      </c>
      <c r="E47" s="157"/>
      <c r="G47" s="3"/>
    </row>
    <row r="48" spans="1:7" x14ac:dyDescent="0.3">
      <c r="A48" s="103" t="s">
        <v>377</v>
      </c>
      <c r="B48" s="103" t="s">
        <v>378</v>
      </c>
      <c r="C48" s="34"/>
      <c r="D48" s="35"/>
      <c r="E48" s="157"/>
    </row>
    <row r="49" spans="1:7" x14ac:dyDescent="0.3">
      <c r="A49" s="103" t="s">
        <v>380</v>
      </c>
      <c r="B49" s="103" t="s">
        <v>381</v>
      </c>
      <c r="C49" s="34">
        <v>4000</v>
      </c>
      <c r="D49" s="383">
        <v>4950</v>
      </c>
      <c r="E49" s="157"/>
    </row>
    <row r="50" spans="1:7" ht="26.25" customHeight="1" x14ac:dyDescent="0.3">
      <c r="A50" s="16" t="s">
        <v>45</v>
      </c>
      <c r="B50" s="16" t="s">
        <v>29</v>
      </c>
      <c r="C50" s="34"/>
      <c r="D50" s="35"/>
      <c r="E50" s="157"/>
    </row>
    <row r="51" spans="1:7" x14ac:dyDescent="0.3">
      <c r="A51" s="16" t="s">
        <v>46</v>
      </c>
      <c r="B51" s="16" t="s">
        <v>6</v>
      </c>
      <c r="C51" s="349">
        <v>158103</v>
      </c>
      <c r="D51" s="35"/>
      <c r="E51" s="157"/>
    </row>
    <row r="52" spans="1:7" ht="30" x14ac:dyDescent="0.3">
      <c r="A52" s="14">
        <v>1.3</v>
      </c>
      <c r="B52" s="93" t="s">
        <v>420</v>
      </c>
      <c r="C52" s="90">
        <f>SUM(C53:C54)</f>
        <v>78184</v>
      </c>
      <c r="D52" s="90">
        <f>SUM(D53:D54)</f>
        <v>10649</v>
      </c>
      <c r="E52" s="157"/>
    </row>
    <row r="53" spans="1:7" ht="30" x14ac:dyDescent="0.3">
      <c r="A53" s="16" t="s">
        <v>50</v>
      </c>
      <c r="B53" s="16" t="s">
        <v>48</v>
      </c>
      <c r="C53" s="34">
        <v>78184</v>
      </c>
      <c r="D53" s="35">
        <v>10649</v>
      </c>
      <c r="E53" s="157"/>
    </row>
    <row r="54" spans="1:7" x14ac:dyDescent="0.3">
      <c r="A54" s="16" t="s">
        <v>51</v>
      </c>
      <c r="B54" s="16" t="s">
        <v>47</v>
      </c>
      <c r="C54" s="34"/>
      <c r="D54" s="35"/>
      <c r="E54" s="157"/>
    </row>
    <row r="55" spans="1:7" x14ac:dyDescent="0.3">
      <c r="A55" s="14">
        <v>1.4</v>
      </c>
      <c r="B55" s="14" t="s">
        <v>422</v>
      </c>
      <c r="C55" s="34"/>
      <c r="D55" s="35"/>
      <c r="E55" s="157"/>
    </row>
    <row r="56" spans="1:7" x14ac:dyDescent="0.3">
      <c r="A56" s="14">
        <v>1.5</v>
      </c>
      <c r="B56" s="14" t="s">
        <v>7</v>
      </c>
      <c r="C56" s="38"/>
      <c r="D56" s="41"/>
      <c r="E56" s="157"/>
    </row>
    <row r="57" spans="1:7" x14ac:dyDescent="0.3">
      <c r="A57" s="14">
        <v>1.6</v>
      </c>
      <c r="B57" s="46" t="s">
        <v>8</v>
      </c>
      <c r="C57" s="90">
        <f>SUM(C58:C62)</f>
        <v>234.69</v>
      </c>
      <c r="D57" s="90">
        <f>SUM(D58:D62)</f>
        <v>45687.880000000005</v>
      </c>
      <c r="E57" s="157"/>
    </row>
    <row r="58" spans="1:7" x14ac:dyDescent="0.3">
      <c r="A58" s="16" t="s">
        <v>302</v>
      </c>
      <c r="B58" s="47" t="s">
        <v>52</v>
      </c>
      <c r="C58" s="38">
        <v>234.69</v>
      </c>
      <c r="D58" s="41">
        <v>234.69</v>
      </c>
      <c r="E58" s="157"/>
    </row>
    <row r="59" spans="1:7" ht="30" x14ac:dyDescent="0.3">
      <c r="A59" s="16" t="s">
        <v>303</v>
      </c>
      <c r="B59" s="47" t="s">
        <v>54</v>
      </c>
      <c r="C59" s="38"/>
      <c r="D59" s="41"/>
      <c r="E59" s="157"/>
    </row>
    <row r="60" spans="1:7" x14ac:dyDescent="0.3">
      <c r="A60" s="16" t="s">
        <v>304</v>
      </c>
      <c r="B60" s="47" t="s">
        <v>53</v>
      </c>
      <c r="C60" s="41"/>
      <c r="D60" s="41"/>
      <c r="E60" s="157"/>
    </row>
    <row r="61" spans="1:7" x14ac:dyDescent="0.3">
      <c r="A61" s="16" t="s">
        <v>305</v>
      </c>
      <c r="B61" s="47" t="s">
        <v>27</v>
      </c>
      <c r="C61" s="38"/>
      <c r="D61" s="41">
        <v>45453.19</v>
      </c>
      <c r="E61" s="157"/>
      <c r="G61" s="248"/>
    </row>
    <row r="62" spans="1:7" x14ac:dyDescent="0.3">
      <c r="A62" s="16" t="s">
        <v>342</v>
      </c>
      <c r="B62" s="218" t="s">
        <v>343</v>
      </c>
      <c r="C62" s="38"/>
      <c r="D62" s="219"/>
      <c r="E62" s="157"/>
    </row>
    <row r="63" spans="1:7" x14ac:dyDescent="0.3">
      <c r="A63" s="13">
        <v>2</v>
      </c>
      <c r="B63" s="48" t="s">
        <v>106</v>
      </c>
      <c r="C63" s="284"/>
      <c r="D63" s="124">
        <f>SUM(D64:D69)</f>
        <v>0</v>
      </c>
      <c r="E63" s="157"/>
    </row>
    <row r="64" spans="1:7" x14ac:dyDescent="0.3">
      <c r="A64" s="15">
        <v>2.1</v>
      </c>
      <c r="B64" s="49" t="s">
        <v>100</v>
      </c>
      <c r="C64" s="284"/>
      <c r="D64" s="43"/>
      <c r="E64" s="157"/>
    </row>
    <row r="65" spans="1:5" x14ac:dyDescent="0.3">
      <c r="A65" s="15">
        <v>2.2000000000000002</v>
      </c>
      <c r="B65" s="49" t="s">
        <v>104</v>
      </c>
      <c r="C65" s="286"/>
      <c r="D65" s="44"/>
      <c r="E65" s="157"/>
    </row>
    <row r="66" spans="1:5" x14ac:dyDescent="0.3">
      <c r="A66" s="15">
        <v>2.2999999999999998</v>
      </c>
      <c r="B66" s="49" t="s">
        <v>103</v>
      </c>
      <c r="C66" s="286"/>
      <c r="D66" s="44"/>
      <c r="E66" s="157"/>
    </row>
    <row r="67" spans="1:5" x14ac:dyDescent="0.3">
      <c r="A67" s="15">
        <v>2.4</v>
      </c>
      <c r="B67" s="49" t="s">
        <v>105</v>
      </c>
      <c r="C67" s="286"/>
      <c r="D67" s="44"/>
      <c r="E67" s="157"/>
    </row>
    <row r="68" spans="1:5" x14ac:dyDescent="0.3">
      <c r="A68" s="15">
        <v>2.5</v>
      </c>
      <c r="B68" s="49" t="s">
        <v>101</v>
      </c>
      <c r="C68" s="286"/>
      <c r="D68" s="44"/>
      <c r="E68" s="157"/>
    </row>
    <row r="69" spans="1:5" x14ac:dyDescent="0.3">
      <c r="A69" s="15">
        <v>2.6</v>
      </c>
      <c r="B69" s="49" t="s">
        <v>102</v>
      </c>
      <c r="C69" s="286"/>
      <c r="D69" s="44"/>
      <c r="E69" s="157"/>
    </row>
    <row r="70" spans="1:5" s="2" customFormat="1" x14ac:dyDescent="0.3">
      <c r="A70" s="13">
        <v>3</v>
      </c>
      <c r="B70" s="282" t="s">
        <v>455</v>
      </c>
      <c r="C70" s="285"/>
      <c r="D70" s="283"/>
      <c r="E70" s="111"/>
    </row>
    <row r="71" spans="1:5" s="2" customFormat="1" x14ac:dyDescent="0.3">
      <c r="A71" s="13">
        <v>4</v>
      </c>
      <c r="B71" s="13" t="s">
        <v>255</v>
      </c>
      <c r="C71" s="285">
        <f>SUM(C72:C73)</f>
        <v>0</v>
      </c>
      <c r="D71" s="91">
        <f>SUM(D72:D73)</f>
        <v>0</v>
      </c>
      <c r="E71" s="111"/>
    </row>
    <row r="72" spans="1:5" s="2" customFormat="1" x14ac:dyDescent="0.3">
      <c r="A72" s="15">
        <v>4.0999999999999996</v>
      </c>
      <c r="B72" s="15" t="s">
        <v>256</v>
      </c>
      <c r="C72" s="8"/>
      <c r="D72" s="8"/>
      <c r="E72" s="111"/>
    </row>
    <row r="73" spans="1:5" s="2" customFormat="1" x14ac:dyDescent="0.3">
      <c r="A73" s="15">
        <v>4.2</v>
      </c>
      <c r="B73" s="15" t="s">
        <v>257</v>
      </c>
      <c r="C73" s="8"/>
      <c r="D73" s="8"/>
      <c r="E73" s="111"/>
    </row>
    <row r="74" spans="1:5" s="2" customFormat="1" x14ac:dyDescent="0.3">
      <c r="A74" s="13">
        <v>5</v>
      </c>
      <c r="B74" s="280" t="s">
        <v>284</v>
      </c>
      <c r="C74" s="8"/>
      <c r="D74" s="91"/>
      <c r="E74" s="111"/>
    </row>
    <row r="75" spans="1:5" s="2" customFormat="1" ht="30" x14ac:dyDescent="0.3">
      <c r="A75" s="13">
        <v>6</v>
      </c>
      <c r="B75" s="280" t="s">
        <v>466</v>
      </c>
      <c r="C75" s="90">
        <f>SUM(C76:C81)</f>
        <v>0</v>
      </c>
      <c r="D75" s="90">
        <f>SUM(D76:D81)</f>
        <v>0</v>
      </c>
      <c r="E75" s="111"/>
    </row>
    <row r="76" spans="1:5" s="2" customFormat="1" x14ac:dyDescent="0.3">
      <c r="A76" s="15">
        <v>6.1</v>
      </c>
      <c r="B76" s="15" t="s">
        <v>68</v>
      </c>
      <c r="C76" s="8"/>
      <c r="D76" s="8"/>
      <c r="E76" s="111"/>
    </row>
    <row r="77" spans="1:5" s="2" customFormat="1" x14ac:dyDescent="0.3">
      <c r="A77" s="15">
        <v>6.2</v>
      </c>
      <c r="B77" s="15" t="s">
        <v>74</v>
      </c>
      <c r="C77" s="8"/>
      <c r="D77" s="8"/>
      <c r="E77" s="111"/>
    </row>
    <row r="78" spans="1:5" s="2" customFormat="1" x14ac:dyDescent="0.3">
      <c r="A78" s="15">
        <v>6.3</v>
      </c>
      <c r="B78" s="15" t="s">
        <v>69</v>
      </c>
      <c r="C78" s="8"/>
      <c r="D78" s="8"/>
      <c r="E78" s="111"/>
    </row>
    <row r="79" spans="1:5" s="2" customFormat="1" x14ac:dyDescent="0.3">
      <c r="A79" s="15">
        <v>6.4</v>
      </c>
      <c r="B79" s="15" t="s">
        <v>467</v>
      </c>
      <c r="C79" s="8"/>
      <c r="D79" s="8"/>
      <c r="E79" s="111"/>
    </row>
    <row r="80" spans="1:5" s="2" customFormat="1" x14ac:dyDescent="0.3">
      <c r="A80" s="15">
        <v>6.5</v>
      </c>
      <c r="B80" s="15" t="s">
        <v>468</v>
      </c>
      <c r="C80" s="8"/>
      <c r="D80" s="8"/>
      <c r="E80" s="111"/>
    </row>
    <row r="81" spans="1:9" s="2" customFormat="1" x14ac:dyDescent="0.3">
      <c r="A81" s="15">
        <v>6.6</v>
      </c>
      <c r="B81" s="15" t="s">
        <v>8</v>
      </c>
      <c r="C81" s="8"/>
      <c r="D81" s="8"/>
      <c r="E81" s="111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74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74" t="s">
        <v>274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2"/>
      <c r="E89"/>
      <c r="F89"/>
      <c r="G89"/>
      <c r="H89"/>
      <c r="I89"/>
    </row>
    <row r="90" spans="1:9" customFormat="1" ht="12.75" x14ac:dyDescent="0.2">
      <c r="B90" s="69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3">
    <mergeCell ref="C1:D1"/>
    <mergeCell ref="C2:D2"/>
    <mergeCell ref="A5:E5"/>
  </mergeCells>
  <printOptions gridLines="1"/>
  <pageMargins left="0.19" right="0.21" top="1" bottom="1" header="0.5" footer="0.5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20</vt:i4>
      </vt:variant>
    </vt:vector>
  </HeadingPairs>
  <TitlesOfParts>
    <vt:vector size="4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2013-01-30T19:30:30Z</cp:lastPrinted>
  <dcterms:created xsi:type="dcterms:W3CDTF">2011-12-27T13:20:18Z</dcterms:created>
  <dcterms:modified xsi:type="dcterms:W3CDTF">2016-05-04T08:23:20Z</dcterms:modified>
</cp:coreProperties>
</file>